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7" rupBuild="4505"/>
  <workbookPr/>
  <bookViews>
    <workbookView xWindow="-120" yWindow="-120" windowWidth="23256" windowHeight="13176" firstSheet="6" activeTab="9"/>
  </bookViews>
  <sheets>
    <sheet name="таблица хим. состава" sheetId="29" r:id="rId1"/>
    <sheet name="12 л. МЕНЮ " sheetId="14" r:id="rId2"/>
    <sheet name="12 л. РАСКЛАДКА" sheetId="7" r:id="rId3"/>
    <sheet name="12 л. ВЕДОМОСТЬ единая" sheetId="28" r:id="rId4"/>
    <sheet name="12 л. ВЕДОМОСТЬ завтрак" sheetId="9" r:id="rId5"/>
    <sheet name="12 л. ВЕДОМОСТЬ  обед" sheetId="24" r:id="rId6"/>
    <sheet name="12 л. ВЕДОМОСТЬ  полдник" sheetId="26" r:id="rId7"/>
    <sheet name="12 л. ВЕДОМОСТЬ завтрак обед" sheetId="25" r:id="rId8"/>
    <sheet name="12 л. ВЕДОМОСТЬ обед  полдник" sheetId="27" r:id="rId9"/>
    <sheet name="компановка" sheetId="22" r:id="rId10"/>
    <sheet name="компановка (2)" sheetId="31" r:id="rId11"/>
  </sheets>
  <calcPr calcId="124519" refMode="R1C1"/>
</workbook>
</file>

<file path=xl/calcChain.xml><?xml version="1.0" encoding="utf-8"?>
<calcChain xmlns="http://schemas.openxmlformats.org/spreadsheetml/2006/main">
  <c r="AH618" i="7"/>
  <c r="V620"/>
  <c r="AH561"/>
  <c r="V563"/>
  <c r="AH509"/>
  <c r="V510"/>
  <c r="AH455"/>
  <c r="V456"/>
  <c r="AH401"/>
  <c r="V403"/>
  <c r="AH345"/>
  <c r="V347"/>
  <c r="AH289"/>
  <c r="V291"/>
  <c r="AH233"/>
  <c r="V235"/>
  <c r="AH176"/>
  <c r="V178"/>
  <c r="AH120"/>
  <c r="V122"/>
  <c r="AH61"/>
  <c r="V63"/>
  <c r="AH3"/>
  <c r="V5"/>
  <c r="X54" i="31" l="1"/>
  <c r="X49"/>
  <c r="X39"/>
  <c r="T52"/>
  <c r="T46"/>
  <c r="T36"/>
  <c r="P55"/>
  <c r="P49"/>
  <c r="P37"/>
  <c r="L53"/>
  <c r="L47"/>
  <c r="L35"/>
  <c r="H50"/>
  <c r="H44"/>
  <c r="H34"/>
  <c r="D53"/>
  <c r="D47"/>
  <c r="D36"/>
  <c r="X30"/>
  <c r="X23"/>
  <c r="X11"/>
  <c r="T27"/>
  <c r="T21"/>
  <c r="T11"/>
  <c r="P26"/>
  <c r="P20"/>
  <c r="P10"/>
  <c r="L25"/>
  <c r="L19"/>
  <c r="L9"/>
  <c r="H25"/>
  <c r="H19"/>
  <c r="H8"/>
  <c r="D24"/>
  <c r="D19"/>
  <c r="D10"/>
  <c r="G170" i="22"/>
  <c r="G165"/>
  <c r="G155"/>
  <c r="C170"/>
  <c r="C164"/>
  <c r="C154"/>
  <c r="G147"/>
  <c r="G141"/>
  <c r="G129"/>
  <c r="C146"/>
  <c r="C140"/>
  <c r="C128"/>
  <c r="G113"/>
  <c r="G107"/>
  <c r="G97"/>
  <c r="C115"/>
  <c r="C109"/>
  <c r="C99"/>
  <c r="G87"/>
  <c r="G80"/>
  <c r="G69"/>
  <c r="C87"/>
  <c r="C81"/>
  <c r="C71"/>
  <c r="G56"/>
  <c r="G50"/>
  <c r="G40"/>
  <c r="C56"/>
  <c r="C50"/>
  <c r="C40"/>
  <c r="G30"/>
  <c r="G24"/>
  <c r="G13"/>
  <c r="C29"/>
  <c r="C24"/>
  <c r="C15"/>
  <c r="I758" i="29"/>
  <c r="J758"/>
  <c r="K758"/>
  <c r="L758"/>
  <c r="M758"/>
  <c r="N758"/>
  <c r="O758"/>
  <c r="P758"/>
  <c r="E351"/>
  <c r="K778"/>
  <c r="K773"/>
  <c r="J769"/>
  <c r="E753"/>
  <c r="E754"/>
  <c r="E755"/>
  <c r="E756"/>
  <c r="E757"/>
  <c r="F753"/>
  <c r="F754"/>
  <c r="F755"/>
  <c r="F756"/>
  <c r="F757"/>
  <c r="G753"/>
  <c r="G754"/>
  <c r="G755"/>
  <c r="G756"/>
  <c r="G757"/>
  <c r="H753"/>
  <c r="H754"/>
  <c r="H755"/>
  <c r="H756"/>
  <c r="H757"/>
  <c r="N765"/>
  <c r="E759"/>
  <c r="F747"/>
  <c r="G747"/>
  <c r="H747"/>
  <c r="I747"/>
  <c r="J747"/>
  <c r="K747"/>
  <c r="L747"/>
  <c r="M747"/>
  <c r="N747"/>
  <c r="O747"/>
  <c r="P747"/>
  <c r="E747"/>
  <c r="C750" i="14"/>
  <c r="Q757" i="29"/>
  <c r="D757"/>
  <c r="C757"/>
  <c r="B757"/>
  <c r="E752"/>
  <c r="F752"/>
  <c r="C751"/>
  <c r="Q741"/>
  <c r="Q742"/>
  <c r="Q743"/>
  <c r="Q744"/>
  <c r="Q745"/>
  <c r="H741"/>
  <c r="H742"/>
  <c r="H743"/>
  <c r="H744"/>
  <c r="H745"/>
  <c r="G741"/>
  <c r="G742"/>
  <c r="G743"/>
  <c r="G744"/>
  <c r="G745"/>
  <c r="F741"/>
  <c r="F742"/>
  <c r="F743"/>
  <c r="F744"/>
  <c r="F745"/>
  <c r="E741"/>
  <c r="E742"/>
  <c r="E743"/>
  <c r="E744"/>
  <c r="E745"/>
  <c r="D741"/>
  <c r="D742"/>
  <c r="D743"/>
  <c r="D744"/>
  <c r="D745"/>
  <c r="B741"/>
  <c r="B742"/>
  <c r="B743"/>
  <c r="B744"/>
  <c r="B745"/>
  <c r="C741"/>
  <c r="C742"/>
  <c r="C743"/>
  <c r="C744"/>
  <c r="C745"/>
  <c r="E738" i="14"/>
  <c r="G738"/>
  <c r="C738"/>
  <c r="D746" i="29" s="1"/>
  <c r="D738" i="14"/>
  <c r="F738"/>
  <c r="D750"/>
  <c r="E750"/>
  <c r="F750"/>
  <c r="G750"/>
  <c r="P650" i="7"/>
  <c r="I637"/>
  <c r="AD656" s="1"/>
  <c r="H637"/>
  <c r="AC656" s="1"/>
  <c r="C620"/>
  <c r="Q650"/>
  <c r="H584" i="29"/>
  <c r="G584"/>
  <c r="F584"/>
  <c r="E584"/>
  <c r="C584"/>
  <c r="C581" i="14"/>
  <c r="D581"/>
  <c r="E581"/>
  <c r="F581"/>
  <c r="G581"/>
  <c r="C470"/>
  <c r="C477"/>
  <c r="E470"/>
  <c r="G470"/>
  <c r="C473" i="29"/>
  <c r="C342" i="14"/>
  <c r="C233" i="29"/>
  <c r="D179" i="14"/>
  <c r="E179"/>
  <c r="F179"/>
  <c r="G179"/>
  <c r="I183" i="29"/>
  <c r="J183"/>
  <c r="K183"/>
  <c r="L183"/>
  <c r="M183"/>
  <c r="N183"/>
  <c r="O183"/>
  <c r="P183"/>
  <c r="I590" i="7"/>
  <c r="R630" l="1"/>
  <c r="Q630"/>
  <c r="R658"/>
  <c r="Q658"/>
  <c r="C299"/>
  <c r="R649" l="1"/>
  <c r="Q649"/>
  <c r="R648"/>
  <c r="Q648"/>
  <c r="S14" i="27"/>
  <c r="S15"/>
  <c r="R16"/>
  <c r="C16"/>
  <c r="C16" i="25"/>
  <c r="S15"/>
  <c r="S14" s="1"/>
  <c r="R16"/>
  <c r="S15" i="26"/>
  <c r="S14" s="1"/>
  <c r="R16"/>
  <c r="C16"/>
  <c r="S15" i="24"/>
  <c r="S14" s="1"/>
  <c r="S15" i="9"/>
  <c r="S14" s="1"/>
  <c r="C16" i="24"/>
  <c r="R16"/>
  <c r="C17"/>
  <c r="R16" i="9"/>
  <c r="C16"/>
  <c r="R15" i="24" l="1"/>
  <c r="L317" i="7"/>
  <c r="K317"/>
  <c r="AD635"/>
  <c r="AC635"/>
  <c r="AC640"/>
  <c r="AD640"/>
  <c r="O650"/>
  <c r="AB305"/>
  <c r="AA305"/>
  <c r="O328"/>
  <c r="P328"/>
  <c r="AA310"/>
  <c r="AB310"/>
  <c r="O319"/>
  <c r="P319"/>
  <c r="Q487" l="1"/>
  <c r="O487"/>
  <c r="P434"/>
  <c r="R434"/>
  <c r="P440"/>
  <c r="P445"/>
  <c r="O434"/>
  <c r="O432"/>
  <c r="P432"/>
  <c r="AB421"/>
  <c r="AA421"/>
  <c r="AB426"/>
  <c r="AA426"/>
  <c r="AB423"/>
  <c r="AA423"/>
  <c r="T594"/>
  <c r="S594"/>
  <c r="Q600"/>
  <c r="R600"/>
  <c r="Q591"/>
  <c r="R591"/>
  <c r="Q572"/>
  <c r="R572"/>
  <c r="AC582"/>
  <c r="AD582"/>
  <c r="R586"/>
  <c r="Q586"/>
  <c r="R593"/>
  <c r="AD583"/>
  <c r="AC583"/>
  <c r="R601"/>
  <c r="Q601"/>
  <c r="Q603"/>
  <c r="R603"/>
  <c r="Q605"/>
  <c r="R605"/>
  <c r="R594"/>
  <c r="Q594"/>
  <c r="R592"/>
  <c r="Q592"/>
  <c r="AD587"/>
  <c r="AC587"/>
  <c r="AD584"/>
  <c r="AC584"/>
  <c r="C531"/>
  <c r="AB583"/>
  <c r="AA583"/>
  <c r="AD523"/>
  <c r="AC523"/>
  <c r="AC522"/>
  <c r="R538"/>
  <c r="Q538"/>
  <c r="Q547"/>
  <c r="R547"/>
  <c r="Q541"/>
  <c r="R541"/>
  <c r="AC529"/>
  <c r="AD529"/>
  <c r="AD530"/>
  <c r="AC530"/>
  <c r="F531"/>
  <c r="E531"/>
  <c r="R484"/>
  <c r="Q484"/>
  <c r="AD463"/>
  <c r="AC463"/>
  <c r="Q493"/>
  <c r="R493"/>
  <c r="R487"/>
  <c r="R466"/>
  <c r="Q466"/>
  <c r="R496"/>
  <c r="Q496"/>
  <c r="AD475"/>
  <c r="AC475"/>
  <c r="AD476"/>
  <c r="AC476"/>
  <c r="AC480"/>
  <c r="AD480"/>
  <c r="Q498"/>
  <c r="R498"/>
  <c r="AC474"/>
  <c r="AD474"/>
  <c r="R479"/>
  <c r="Q479"/>
  <c r="Q469"/>
  <c r="R469"/>
  <c r="AC485"/>
  <c r="AD485"/>
  <c r="Q485"/>
  <c r="R485"/>
  <c r="C479"/>
  <c r="Q440"/>
  <c r="R440"/>
  <c r="Q445"/>
  <c r="R445"/>
  <c r="R432"/>
  <c r="AC426"/>
  <c r="AD426"/>
  <c r="AC421"/>
  <c r="AD421"/>
  <c r="AD422"/>
  <c r="C413"/>
  <c r="AD371"/>
  <c r="AC371"/>
  <c r="Q370"/>
  <c r="R370"/>
  <c r="AD368"/>
  <c r="AC368"/>
  <c r="L349"/>
  <c r="K349"/>
  <c r="Q272"/>
  <c r="R272"/>
  <c r="Q266"/>
  <c r="R266"/>
  <c r="Q264"/>
  <c r="R264"/>
  <c r="AC254"/>
  <c r="AD254"/>
  <c r="R265"/>
  <c r="C259"/>
  <c r="AB264"/>
  <c r="AA264"/>
  <c r="AB271"/>
  <c r="AA271"/>
  <c r="R215"/>
  <c r="Q215"/>
  <c r="R220"/>
  <c r="Q220"/>
  <c r="R209"/>
  <c r="Q209"/>
  <c r="R207"/>
  <c r="Q207"/>
  <c r="AD197"/>
  <c r="AC197"/>
  <c r="AC202"/>
  <c r="AD202"/>
  <c r="AD198"/>
  <c r="R206"/>
  <c r="Q206"/>
  <c r="AB206"/>
  <c r="AB197"/>
  <c r="P207"/>
  <c r="P209"/>
  <c r="O207"/>
  <c r="O209"/>
  <c r="AA197"/>
  <c r="AA206"/>
  <c r="AA198"/>
  <c r="AB198"/>
  <c r="AB134"/>
  <c r="C132"/>
  <c r="AA141"/>
  <c r="AB141"/>
  <c r="AA146"/>
  <c r="AB146"/>
  <c r="O151"/>
  <c r="P151"/>
  <c r="P159"/>
  <c r="O159"/>
  <c r="AD142"/>
  <c r="C105"/>
  <c r="C95"/>
  <c r="L75"/>
  <c r="K75"/>
  <c r="S16" i="28"/>
  <c r="C12"/>
  <c r="C17"/>
  <c r="R17"/>
  <c r="S15"/>
  <c r="F763" i="29" l="1"/>
  <c r="F762"/>
  <c r="S648" i="7"/>
  <c r="T648"/>
  <c r="AC670"/>
  <c r="AD670"/>
  <c r="E804" i="29" l="1"/>
  <c r="E795"/>
  <c r="F778"/>
  <c r="G778"/>
  <c r="H778"/>
  <c r="I778"/>
  <c r="J778"/>
  <c r="L778"/>
  <c r="M778"/>
  <c r="N778"/>
  <c r="O778"/>
  <c r="P778"/>
  <c r="E778"/>
  <c r="F773"/>
  <c r="G773"/>
  <c r="H773"/>
  <c r="I773"/>
  <c r="J773"/>
  <c r="L773"/>
  <c r="M773"/>
  <c r="N773"/>
  <c r="O773"/>
  <c r="P773"/>
  <c r="E773"/>
  <c r="F769"/>
  <c r="G769"/>
  <c r="H769"/>
  <c r="I769"/>
  <c r="K769"/>
  <c r="L769"/>
  <c r="M769"/>
  <c r="N769"/>
  <c r="O769"/>
  <c r="P769"/>
  <c r="E769"/>
  <c r="Q763"/>
  <c r="Q762"/>
  <c r="F765"/>
  <c r="G765"/>
  <c r="H765"/>
  <c r="I765"/>
  <c r="J765"/>
  <c r="K765"/>
  <c r="L765"/>
  <c r="M765"/>
  <c r="O765"/>
  <c r="P765"/>
  <c r="E765"/>
  <c r="H762"/>
  <c r="G763"/>
  <c r="G762"/>
  <c r="I764"/>
  <c r="I766" s="1"/>
  <c r="J764"/>
  <c r="J766" s="1"/>
  <c r="K764"/>
  <c r="K766" s="1"/>
  <c r="L764"/>
  <c r="M764"/>
  <c r="N764"/>
  <c r="N766" s="1"/>
  <c r="O764"/>
  <c r="P764"/>
  <c r="P766" s="1"/>
  <c r="E763"/>
  <c r="E762"/>
  <c r="D763"/>
  <c r="D762"/>
  <c r="C763"/>
  <c r="C762"/>
  <c r="B763"/>
  <c r="B762"/>
  <c r="F759"/>
  <c r="G759"/>
  <c r="H759"/>
  <c r="I759"/>
  <c r="J759"/>
  <c r="K759"/>
  <c r="L759"/>
  <c r="M759"/>
  <c r="N759"/>
  <c r="O759"/>
  <c r="P759"/>
  <c r="H752"/>
  <c r="H750"/>
  <c r="G752"/>
  <c r="G750"/>
  <c r="F750"/>
  <c r="F758" s="1"/>
  <c r="E750"/>
  <c r="E758" s="1"/>
  <c r="Q752"/>
  <c r="Q753"/>
  <c r="Q754"/>
  <c r="Q755"/>
  <c r="Q756"/>
  <c r="Q750"/>
  <c r="I760"/>
  <c r="J760"/>
  <c r="L760"/>
  <c r="M760"/>
  <c r="O760"/>
  <c r="P760"/>
  <c r="D752"/>
  <c r="D753"/>
  <c r="D754"/>
  <c r="D755"/>
  <c r="D756"/>
  <c r="D750"/>
  <c r="C752"/>
  <c r="C753"/>
  <c r="C754"/>
  <c r="C755"/>
  <c r="C756"/>
  <c r="C750"/>
  <c r="B752"/>
  <c r="B753"/>
  <c r="B754"/>
  <c r="B755"/>
  <c r="B756"/>
  <c r="B750"/>
  <c r="I746"/>
  <c r="I748" s="1"/>
  <c r="J746"/>
  <c r="J748" s="1"/>
  <c r="K746"/>
  <c r="K748" s="1"/>
  <c r="L746"/>
  <c r="M746"/>
  <c r="N746"/>
  <c r="N748" s="1"/>
  <c r="O746"/>
  <c r="O748" s="1"/>
  <c r="P746"/>
  <c r="P748" s="1"/>
  <c r="H740"/>
  <c r="G740"/>
  <c r="F740"/>
  <c r="E740"/>
  <c r="Q740"/>
  <c r="D740"/>
  <c r="C740"/>
  <c r="B740"/>
  <c r="D757" i="14"/>
  <c r="D756"/>
  <c r="D758" s="1"/>
  <c r="E756"/>
  <c r="E758" s="1"/>
  <c r="F756"/>
  <c r="F758" s="1"/>
  <c r="G752"/>
  <c r="D752"/>
  <c r="C756"/>
  <c r="D764" i="29" s="1"/>
  <c r="E752" i="14"/>
  <c r="F752"/>
  <c r="D758" i="29"/>
  <c r="G740" i="14"/>
  <c r="D740"/>
  <c r="E772"/>
  <c r="F772"/>
  <c r="G772"/>
  <c r="D772"/>
  <c r="E767"/>
  <c r="F767"/>
  <c r="G767"/>
  <c r="D767"/>
  <c r="E762"/>
  <c r="F762"/>
  <c r="G762"/>
  <c r="D762"/>
  <c r="E757"/>
  <c r="F757"/>
  <c r="G757"/>
  <c r="E751"/>
  <c r="F751"/>
  <c r="G751"/>
  <c r="D751"/>
  <c r="E739"/>
  <c r="F739"/>
  <c r="G739"/>
  <c r="D739"/>
  <c r="P655" i="7"/>
  <c r="O655"/>
  <c r="P643"/>
  <c r="O643"/>
  <c r="C642" i="14"/>
  <c r="C635"/>
  <c r="C623"/>
  <c r="C569"/>
  <c r="C364"/>
  <c r="I372" i="29"/>
  <c r="I374" s="1"/>
  <c r="J372"/>
  <c r="J374" s="1"/>
  <c r="K372"/>
  <c r="K374" s="1"/>
  <c r="L372"/>
  <c r="L374" s="1"/>
  <c r="M372"/>
  <c r="M374" s="1"/>
  <c r="N372"/>
  <c r="N374" s="1"/>
  <c r="O372"/>
  <c r="O374" s="1"/>
  <c r="P372"/>
  <c r="P374" s="1"/>
  <c r="F385"/>
  <c r="G385"/>
  <c r="H385"/>
  <c r="I385"/>
  <c r="J385"/>
  <c r="K385"/>
  <c r="L385"/>
  <c r="M385"/>
  <c r="N385"/>
  <c r="O385"/>
  <c r="P385"/>
  <c r="E385"/>
  <c r="F381"/>
  <c r="G381"/>
  <c r="H381"/>
  <c r="I381"/>
  <c r="J381"/>
  <c r="K381"/>
  <c r="L381"/>
  <c r="M381"/>
  <c r="N381"/>
  <c r="O381"/>
  <c r="P381"/>
  <c r="E381"/>
  <c r="F377"/>
  <c r="G377"/>
  <c r="H377"/>
  <c r="I377"/>
  <c r="J377"/>
  <c r="K377"/>
  <c r="L377"/>
  <c r="M377"/>
  <c r="N377"/>
  <c r="O377"/>
  <c r="P377"/>
  <c r="E377"/>
  <c r="E373"/>
  <c r="Q367"/>
  <c r="T324" i="7"/>
  <c r="S324"/>
  <c r="T322"/>
  <c r="S322"/>
  <c r="E378" i="14"/>
  <c r="F378"/>
  <c r="G378"/>
  <c r="D378"/>
  <c r="E374"/>
  <c r="F374"/>
  <c r="G374"/>
  <c r="D374"/>
  <c r="E369"/>
  <c r="F369"/>
  <c r="G369"/>
  <c r="D369"/>
  <c r="D372" i="29"/>
  <c r="Q368"/>
  <c r="Q369"/>
  <c r="Q370"/>
  <c r="Q371"/>
  <c r="H369"/>
  <c r="H370"/>
  <c r="H371"/>
  <c r="H367"/>
  <c r="G368"/>
  <c r="G369"/>
  <c r="G370"/>
  <c r="G371"/>
  <c r="G367"/>
  <c r="F368"/>
  <c r="F369"/>
  <c r="F370"/>
  <c r="F371"/>
  <c r="F367"/>
  <c r="E368"/>
  <c r="E369"/>
  <c r="E370"/>
  <c r="E371"/>
  <c r="E367"/>
  <c r="D368"/>
  <c r="D369"/>
  <c r="D370"/>
  <c r="D371"/>
  <c r="D367"/>
  <c r="C368"/>
  <c r="C369"/>
  <c r="C370"/>
  <c r="C371"/>
  <c r="C367"/>
  <c r="B368"/>
  <c r="B369"/>
  <c r="B370"/>
  <c r="B371"/>
  <c r="B367"/>
  <c r="D364" i="14"/>
  <c r="D366" s="1"/>
  <c r="E364"/>
  <c r="E366" s="1"/>
  <c r="F364"/>
  <c r="F366" s="1"/>
  <c r="E365"/>
  <c r="F365"/>
  <c r="G365"/>
  <c r="D365"/>
  <c r="F373" i="29"/>
  <c r="G373"/>
  <c r="H373"/>
  <c r="I373"/>
  <c r="J373"/>
  <c r="K373"/>
  <c r="L373"/>
  <c r="M373"/>
  <c r="N373"/>
  <c r="O373"/>
  <c r="P373"/>
  <c r="C318" i="7"/>
  <c r="H356" i="29"/>
  <c r="D355" i="14"/>
  <c r="E355"/>
  <c r="F355"/>
  <c r="I350" i="29"/>
  <c r="J350"/>
  <c r="K350"/>
  <c r="L350"/>
  <c r="M350"/>
  <c r="N350"/>
  <c r="O350"/>
  <c r="P350"/>
  <c r="Q355"/>
  <c r="Q356"/>
  <c r="Q357"/>
  <c r="Q358"/>
  <c r="Q359"/>
  <c r="Q360"/>
  <c r="Q361"/>
  <c r="Q362"/>
  <c r="Q354"/>
  <c r="I363"/>
  <c r="J363"/>
  <c r="K363"/>
  <c r="L363"/>
  <c r="M363"/>
  <c r="N363"/>
  <c r="O363"/>
  <c r="P363"/>
  <c r="H355"/>
  <c r="H357"/>
  <c r="H358"/>
  <c r="H360"/>
  <c r="H361"/>
  <c r="H362"/>
  <c r="H354"/>
  <c r="G355"/>
  <c r="G356"/>
  <c r="G357"/>
  <c r="G358"/>
  <c r="G359"/>
  <c r="G360"/>
  <c r="G361"/>
  <c r="G362"/>
  <c r="G354"/>
  <c r="F355"/>
  <c r="F356"/>
  <c r="F357"/>
  <c r="F358"/>
  <c r="F359"/>
  <c r="F360"/>
  <c r="F361"/>
  <c r="F362"/>
  <c r="F354"/>
  <c r="E355"/>
  <c r="E356"/>
  <c r="E357"/>
  <c r="E358"/>
  <c r="E359"/>
  <c r="E360"/>
  <c r="E361"/>
  <c r="E362"/>
  <c r="E354"/>
  <c r="F364"/>
  <c r="G364"/>
  <c r="H364"/>
  <c r="I364"/>
  <c r="J364"/>
  <c r="K364"/>
  <c r="L364"/>
  <c r="M364"/>
  <c r="N364"/>
  <c r="O364"/>
  <c r="P364"/>
  <c r="E364"/>
  <c r="D355"/>
  <c r="D356"/>
  <c r="D357"/>
  <c r="D358"/>
  <c r="D359"/>
  <c r="D360"/>
  <c r="D361"/>
  <c r="D362"/>
  <c r="D354"/>
  <c r="C355" i="14"/>
  <c r="D363" i="29" s="1"/>
  <c r="C355"/>
  <c r="C356"/>
  <c r="C357"/>
  <c r="C358"/>
  <c r="C359"/>
  <c r="C360"/>
  <c r="C361"/>
  <c r="C362"/>
  <c r="C354"/>
  <c r="B362"/>
  <c r="B355"/>
  <c r="B356"/>
  <c r="B357"/>
  <c r="B358"/>
  <c r="B359"/>
  <c r="B360"/>
  <c r="B361"/>
  <c r="B354"/>
  <c r="E356" i="14"/>
  <c r="F356"/>
  <c r="G356"/>
  <c r="D356"/>
  <c r="G351"/>
  <c r="H359" i="29" s="1"/>
  <c r="Q344"/>
  <c r="Q345"/>
  <c r="Q346"/>
  <c r="Q347"/>
  <c r="Q348"/>
  <c r="Q349"/>
  <c r="Q343"/>
  <c r="F351"/>
  <c r="G351"/>
  <c r="H351"/>
  <c r="I351"/>
  <c r="J351"/>
  <c r="K351"/>
  <c r="L351"/>
  <c r="M351"/>
  <c r="N351"/>
  <c r="O351"/>
  <c r="P351"/>
  <c r="H344"/>
  <c r="H345"/>
  <c r="H346"/>
  <c r="H347"/>
  <c r="H348"/>
  <c r="H349"/>
  <c r="H343"/>
  <c r="G344"/>
  <c r="G345"/>
  <c r="G346"/>
  <c r="G347"/>
  <c r="G348"/>
  <c r="G349"/>
  <c r="G343"/>
  <c r="F344"/>
  <c r="F345"/>
  <c r="F346"/>
  <c r="F347"/>
  <c r="F348"/>
  <c r="F349"/>
  <c r="F343"/>
  <c r="E344"/>
  <c r="E345"/>
  <c r="E346"/>
  <c r="E347"/>
  <c r="E348"/>
  <c r="E349"/>
  <c r="E343"/>
  <c r="D344"/>
  <c r="D345"/>
  <c r="D347"/>
  <c r="D348"/>
  <c r="D349"/>
  <c r="D343"/>
  <c r="C344"/>
  <c r="C345"/>
  <c r="C346"/>
  <c r="C347"/>
  <c r="C348"/>
  <c r="C349"/>
  <c r="C343"/>
  <c r="B344"/>
  <c r="B345"/>
  <c r="B346"/>
  <c r="B347"/>
  <c r="B348"/>
  <c r="B349"/>
  <c r="B343"/>
  <c r="G342" i="14"/>
  <c r="D342"/>
  <c r="E342"/>
  <c r="E344" s="1"/>
  <c r="F342"/>
  <c r="E343"/>
  <c r="F343"/>
  <c r="G343"/>
  <c r="D343"/>
  <c r="D350" i="29"/>
  <c r="O648" i="7"/>
  <c r="T319"/>
  <c r="S319"/>
  <c r="S328"/>
  <c r="AC649"/>
  <c r="S651"/>
  <c r="S643"/>
  <c r="S654"/>
  <c r="S664"/>
  <c r="S657"/>
  <c r="S645"/>
  <c r="S632"/>
  <c r="S300"/>
  <c r="T323"/>
  <c r="S323"/>
  <c r="AE310"/>
  <c r="S313"/>
  <c r="S327"/>
  <c r="S301"/>
  <c r="Q312"/>
  <c r="Q304"/>
  <c r="Q300"/>
  <c r="Q299"/>
  <c r="AF327"/>
  <c r="AE327"/>
  <c r="Q328"/>
  <c r="Q320"/>
  <c r="Q317"/>
  <c r="AC312"/>
  <c r="Q319"/>
  <c r="AC303"/>
  <c r="AC299"/>
  <c r="Q331"/>
  <c r="Q333"/>
  <c r="Q322"/>
  <c r="AC313"/>
  <c r="AC307"/>
  <c r="AC315"/>
  <c r="AD310"/>
  <c r="AC310"/>
  <c r="AD311"/>
  <c r="AC311"/>
  <c r="Q332"/>
  <c r="AC295"/>
  <c r="AC309"/>
  <c r="R633"/>
  <c r="Q633"/>
  <c r="Q629"/>
  <c r="Q628"/>
  <c r="Q638"/>
  <c r="Q662"/>
  <c r="Q651"/>
  <c r="AC663"/>
  <c r="Q661"/>
  <c r="Q657"/>
  <c r="Q660"/>
  <c r="AD639"/>
  <c r="AC639"/>
  <c r="AC665"/>
  <c r="AC628"/>
  <c r="P651"/>
  <c r="O651"/>
  <c r="O646"/>
  <c r="O657"/>
  <c r="AA624"/>
  <c r="P314"/>
  <c r="P304"/>
  <c r="O322"/>
  <c r="AA332"/>
  <c r="O331"/>
  <c r="O330" s="1"/>
  <c r="AA315"/>
  <c r="O301"/>
  <c r="O318"/>
  <c r="AA299"/>
  <c r="AB309"/>
  <c r="AA309"/>
  <c r="O314"/>
  <c r="O304"/>
  <c r="C329"/>
  <c r="O321"/>
  <c r="R332"/>
  <c r="AD295"/>
  <c r="AD315"/>
  <c r="R657"/>
  <c r="P657"/>
  <c r="R328"/>
  <c r="T328"/>
  <c r="T440"/>
  <c r="R333"/>
  <c r="R331"/>
  <c r="AD313"/>
  <c r="R638"/>
  <c r="R662"/>
  <c r="R651"/>
  <c r="AD663"/>
  <c r="R661"/>
  <c r="R660"/>
  <c r="AD665"/>
  <c r="AD628"/>
  <c r="AD649"/>
  <c r="T651"/>
  <c r="T643"/>
  <c r="T654"/>
  <c r="T664"/>
  <c r="T657"/>
  <c r="T650"/>
  <c r="S650" s="1"/>
  <c r="T645"/>
  <c r="T632"/>
  <c r="C647"/>
  <c r="T300"/>
  <c r="AF310"/>
  <c r="T313"/>
  <c r="T327"/>
  <c r="T321"/>
  <c r="S321" s="1"/>
  <c r="T301"/>
  <c r="P245"/>
  <c r="O245"/>
  <c r="G758" i="29" l="1"/>
  <c r="G760" s="1"/>
  <c r="H758"/>
  <c r="G764"/>
  <c r="G766" s="1"/>
  <c r="E764"/>
  <c r="E766" s="1"/>
  <c r="AA316" i="7"/>
  <c r="O766" i="29"/>
  <c r="M766"/>
  <c r="L766"/>
  <c r="K772"/>
  <c r="K774" s="1"/>
  <c r="F764"/>
  <c r="F766" s="1"/>
  <c r="G746"/>
  <c r="G748" s="1"/>
  <c r="F746"/>
  <c r="F748" s="1"/>
  <c r="E746"/>
  <c r="E748" s="1"/>
  <c r="H746"/>
  <c r="H748" s="1"/>
  <c r="E760"/>
  <c r="N760"/>
  <c r="J772"/>
  <c r="N772"/>
  <c r="K760"/>
  <c r="M772"/>
  <c r="L772"/>
  <c r="M777"/>
  <c r="L777"/>
  <c r="M748"/>
  <c r="L748"/>
  <c r="N777"/>
  <c r="I772"/>
  <c r="O777"/>
  <c r="P777"/>
  <c r="O772"/>
  <c r="P772"/>
  <c r="P768"/>
  <c r="I768"/>
  <c r="I777"/>
  <c r="J768"/>
  <c r="J777"/>
  <c r="K768"/>
  <c r="K777"/>
  <c r="L768"/>
  <c r="M768"/>
  <c r="N768"/>
  <c r="O768"/>
  <c r="F372"/>
  <c r="F374" s="1"/>
  <c r="G372"/>
  <c r="G374" s="1"/>
  <c r="E372"/>
  <c r="E374" s="1"/>
  <c r="G363"/>
  <c r="G355" i="14"/>
  <c r="E363" i="29"/>
  <c r="F363"/>
  <c r="H363"/>
  <c r="H350"/>
  <c r="H352" s="1"/>
  <c r="G350"/>
  <c r="G352" s="1"/>
  <c r="E350"/>
  <c r="E352" s="1"/>
  <c r="F350"/>
  <c r="F352" s="1"/>
  <c r="F344" i="14"/>
  <c r="D344"/>
  <c r="G344"/>
  <c r="Q330" i="7"/>
  <c r="E777" i="29" l="1"/>
  <c r="E779" s="1"/>
  <c r="G772"/>
  <c r="G774" s="1"/>
  <c r="E772"/>
  <c r="E774" s="1"/>
  <c r="E768"/>
  <c r="E770" s="1"/>
  <c r="M774"/>
  <c r="P774"/>
  <c r="N774"/>
  <c r="I774"/>
  <c r="O774"/>
  <c r="J774"/>
  <c r="L774"/>
  <c r="J770"/>
  <c r="N779"/>
  <c r="O779"/>
  <c r="O770"/>
  <c r="L779"/>
  <c r="J779"/>
  <c r="N770"/>
  <c r="M779"/>
  <c r="I770"/>
  <c r="M770"/>
  <c r="L770"/>
  <c r="P770"/>
  <c r="I779"/>
  <c r="K779"/>
  <c r="P779"/>
  <c r="K770"/>
  <c r="F768"/>
  <c r="F770" s="1"/>
  <c r="F760"/>
  <c r="H760"/>
  <c r="H768"/>
  <c r="H770" s="1"/>
  <c r="F777"/>
  <c r="F779" s="1"/>
  <c r="G777"/>
  <c r="G779" s="1"/>
  <c r="G768"/>
  <c r="G770" s="1"/>
  <c r="F772"/>
  <c r="F774" s="1"/>
  <c r="R309" i="7" l="1"/>
  <c r="R320"/>
  <c r="R317"/>
  <c r="AD312"/>
  <c r="AD303"/>
  <c r="R319"/>
  <c r="AD299"/>
  <c r="R322"/>
  <c r="AD307"/>
  <c r="R312"/>
  <c r="AD309"/>
  <c r="R304"/>
  <c r="R629" l="1"/>
  <c r="R628"/>
  <c r="R300"/>
  <c r="R299"/>
  <c r="P646"/>
  <c r="P648"/>
  <c r="AB624"/>
  <c r="N291"/>
  <c r="P331"/>
  <c r="AB315"/>
  <c r="AB316" s="1"/>
  <c r="P301"/>
  <c r="P318"/>
  <c r="AB299"/>
  <c r="AB341"/>
  <c r="AA341"/>
  <c r="AB336"/>
  <c r="AA336"/>
  <c r="P322"/>
  <c r="AB332"/>
  <c r="O300" l="1"/>
  <c r="P300"/>
  <c r="O629"/>
  <c r="P629"/>
  <c r="P628"/>
  <c r="O8" i="9" s="1"/>
  <c r="P299" i="7"/>
  <c r="O299"/>
  <c r="O628"/>
  <c r="Z561"/>
  <c r="N563"/>
  <c r="R9" i="9"/>
  <c r="R10"/>
  <c r="R11"/>
  <c r="R12"/>
  <c r="R13"/>
  <c r="R14"/>
  <c r="R15"/>
  <c r="R17"/>
  <c r="R18"/>
  <c r="R19"/>
  <c r="R20"/>
  <c r="R21"/>
  <c r="R22"/>
  <c r="R23"/>
  <c r="R24"/>
  <c r="R25"/>
  <c r="R26"/>
  <c r="R27"/>
  <c r="R28"/>
  <c r="R29"/>
  <c r="R30"/>
  <c r="R31"/>
  <c r="R32"/>
  <c r="R33"/>
  <c r="R34"/>
  <c r="R35"/>
  <c r="R36"/>
  <c r="R37"/>
  <c r="R38"/>
  <c r="R39"/>
  <c r="R40"/>
  <c r="R41"/>
  <c r="R42"/>
  <c r="R43"/>
  <c r="R44"/>
  <c r="R8"/>
  <c r="O8" i="24"/>
  <c r="R9"/>
  <c r="R10"/>
  <c r="R11"/>
  <c r="R12"/>
  <c r="R13"/>
  <c r="R14"/>
  <c r="R17"/>
  <c r="R18"/>
  <c r="R19"/>
  <c r="R20"/>
  <c r="R21"/>
  <c r="R22"/>
  <c r="R23"/>
  <c r="R24"/>
  <c r="R25"/>
  <c r="R26"/>
  <c r="R27"/>
  <c r="R28"/>
  <c r="R29"/>
  <c r="R30"/>
  <c r="R31"/>
  <c r="R32"/>
  <c r="R33"/>
  <c r="R34"/>
  <c r="R35"/>
  <c r="R36"/>
  <c r="R37"/>
  <c r="R38"/>
  <c r="R39"/>
  <c r="R40"/>
  <c r="R41"/>
  <c r="R42"/>
  <c r="R43"/>
  <c r="R44"/>
  <c r="R8"/>
  <c r="R9" i="26"/>
  <c r="R10"/>
  <c r="R11"/>
  <c r="R12"/>
  <c r="R13"/>
  <c r="R14"/>
  <c r="R15"/>
  <c r="R17"/>
  <c r="R18"/>
  <c r="R19"/>
  <c r="R20"/>
  <c r="R21"/>
  <c r="R22"/>
  <c r="R23"/>
  <c r="R24"/>
  <c r="R25"/>
  <c r="R26"/>
  <c r="R27"/>
  <c r="R28"/>
  <c r="R29"/>
  <c r="R30"/>
  <c r="R31"/>
  <c r="R32"/>
  <c r="R33"/>
  <c r="R34"/>
  <c r="R35"/>
  <c r="R36"/>
  <c r="R37"/>
  <c r="R38"/>
  <c r="R39"/>
  <c r="R40"/>
  <c r="R41"/>
  <c r="R42"/>
  <c r="R43"/>
  <c r="R44"/>
  <c r="R8"/>
  <c r="R9" i="25"/>
  <c r="R10"/>
  <c r="R11"/>
  <c r="R12"/>
  <c r="R13"/>
  <c r="R14"/>
  <c r="R15"/>
  <c r="R17"/>
  <c r="R18"/>
  <c r="R19"/>
  <c r="R20"/>
  <c r="R21"/>
  <c r="R22"/>
  <c r="R23"/>
  <c r="R24"/>
  <c r="R25"/>
  <c r="R26"/>
  <c r="R27"/>
  <c r="R28"/>
  <c r="R29"/>
  <c r="R30"/>
  <c r="R31"/>
  <c r="R32"/>
  <c r="R33"/>
  <c r="R34"/>
  <c r="R35"/>
  <c r="R36"/>
  <c r="R37"/>
  <c r="R38"/>
  <c r="R39"/>
  <c r="R40"/>
  <c r="R41"/>
  <c r="R42"/>
  <c r="R43"/>
  <c r="R44"/>
  <c r="R8"/>
  <c r="R9" i="27"/>
  <c r="R10"/>
  <c r="R11"/>
  <c r="R12"/>
  <c r="R13"/>
  <c r="R14"/>
  <c r="R15"/>
  <c r="R17"/>
  <c r="R18"/>
  <c r="R19"/>
  <c r="R20"/>
  <c r="R21"/>
  <c r="R22"/>
  <c r="R23"/>
  <c r="R24"/>
  <c r="R25"/>
  <c r="R26"/>
  <c r="R27"/>
  <c r="R28"/>
  <c r="R29"/>
  <c r="R30"/>
  <c r="R31"/>
  <c r="R32"/>
  <c r="R33"/>
  <c r="R34"/>
  <c r="R35"/>
  <c r="R36"/>
  <c r="R37"/>
  <c r="R38"/>
  <c r="R39"/>
  <c r="R40"/>
  <c r="R41"/>
  <c r="R42"/>
  <c r="R43"/>
  <c r="R44"/>
  <c r="R8"/>
  <c r="R9" i="28"/>
  <c r="R10"/>
  <c r="R11"/>
  <c r="R12"/>
  <c r="R13"/>
  <c r="R14"/>
  <c r="R15"/>
  <c r="R16"/>
  <c r="R18"/>
  <c r="R19"/>
  <c r="R20"/>
  <c r="R21"/>
  <c r="R22"/>
  <c r="R23"/>
  <c r="R24"/>
  <c r="R25"/>
  <c r="R26"/>
  <c r="R27"/>
  <c r="R28"/>
  <c r="R29"/>
  <c r="R30"/>
  <c r="R31"/>
  <c r="R32"/>
  <c r="R33"/>
  <c r="R34"/>
  <c r="R35"/>
  <c r="R36"/>
  <c r="R37"/>
  <c r="R38"/>
  <c r="R39"/>
  <c r="R40"/>
  <c r="R41"/>
  <c r="R42"/>
  <c r="R43"/>
  <c r="R44"/>
  <c r="R45"/>
  <c r="O43" i="26" l="1"/>
  <c r="O42"/>
  <c r="O44" i="24"/>
  <c r="D766" i="14"/>
  <c r="D768" s="1"/>
  <c r="E740"/>
  <c r="O41" i="9"/>
  <c r="O44"/>
  <c r="H763" i="29" l="1"/>
  <c r="H764" s="1"/>
  <c r="G756" i="14"/>
  <c r="G758" s="1"/>
  <c r="F761"/>
  <c r="F763" s="1"/>
  <c r="F740"/>
  <c r="E766"/>
  <c r="E768" s="1"/>
  <c r="E761"/>
  <c r="E763" s="1"/>
  <c r="O42" i="9"/>
  <c r="D761" i="14"/>
  <c r="D763" s="1"/>
  <c r="F766"/>
  <c r="F768" s="1"/>
  <c r="O43" i="9"/>
  <c r="O41" i="24"/>
  <c r="O41" i="27"/>
  <c r="O42" i="24"/>
  <c r="O43"/>
  <c r="H751" i="14"/>
  <c r="F771"/>
  <c r="F773" s="1"/>
  <c r="O41" i="26"/>
  <c r="G761" i="14"/>
  <c r="H739"/>
  <c r="D771"/>
  <c r="D773" s="1"/>
  <c r="E771"/>
  <c r="E773" s="1"/>
  <c r="P365" i="29"/>
  <c r="O365"/>
  <c r="N365"/>
  <c r="M365"/>
  <c r="L365"/>
  <c r="J365"/>
  <c r="I365"/>
  <c r="P352"/>
  <c r="O352"/>
  <c r="N352"/>
  <c r="L352"/>
  <c r="K352"/>
  <c r="J352"/>
  <c r="I352"/>
  <c r="G357" i="14"/>
  <c r="F357"/>
  <c r="I43" i="9"/>
  <c r="I42"/>
  <c r="I41"/>
  <c r="I44"/>
  <c r="O9" i="26"/>
  <c r="O10"/>
  <c r="O12"/>
  <c r="O13"/>
  <c r="O19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8"/>
  <c r="I9"/>
  <c r="I10"/>
  <c r="I12"/>
  <c r="I13"/>
  <c r="I19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8"/>
  <c r="C8" i="24"/>
  <c r="O9"/>
  <c r="O10"/>
  <c r="O12"/>
  <c r="O13"/>
  <c r="O19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I9"/>
  <c r="I10"/>
  <c r="I12"/>
  <c r="I13"/>
  <c r="I19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8"/>
  <c r="O9" i="9"/>
  <c r="O10"/>
  <c r="O12"/>
  <c r="O13"/>
  <c r="O19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N620" i="7"/>
  <c r="AF671"/>
  <c r="T640" s="1"/>
  <c r="O21" i="26" s="1"/>
  <c r="AE671" i="7"/>
  <c r="S640" s="1"/>
  <c r="AD671"/>
  <c r="AC671"/>
  <c r="AB671"/>
  <c r="AA671"/>
  <c r="AQ670"/>
  <c r="AP670"/>
  <c r="AJ670"/>
  <c r="AI670"/>
  <c r="AH670"/>
  <c r="AG670"/>
  <c r="AQ669"/>
  <c r="AP669"/>
  <c r="AJ669"/>
  <c r="AI669"/>
  <c r="AH669"/>
  <c r="AG669"/>
  <c r="AQ668"/>
  <c r="AP668"/>
  <c r="AI668"/>
  <c r="AF667"/>
  <c r="AE667"/>
  <c r="AD667"/>
  <c r="AJ667" s="1"/>
  <c r="AC667"/>
  <c r="AB667"/>
  <c r="P639" s="1"/>
  <c r="AA667"/>
  <c r="O639" s="1"/>
  <c r="AQ666"/>
  <c r="AP666"/>
  <c r="AJ666"/>
  <c r="AI666"/>
  <c r="AH666"/>
  <c r="AG666"/>
  <c r="AQ665"/>
  <c r="AP665"/>
  <c r="AJ665"/>
  <c r="AI665"/>
  <c r="AH665"/>
  <c r="AF664"/>
  <c r="T637" s="1"/>
  <c r="O18" i="26" s="1"/>
  <c r="AE664" i="7"/>
  <c r="S637" s="1"/>
  <c r="AD664"/>
  <c r="R637" s="1"/>
  <c r="O18" i="24" s="1"/>
  <c r="AC664" i="7"/>
  <c r="AB664"/>
  <c r="AA664"/>
  <c r="X664"/>
  <c r="W664"/>
  <c r="V664"/>
  <c r="U664"/>
  <c r="AQ663"/>
  <c r="AP663"/>
  <c r="AJ663"/>
  <c r="AI663"/>
  <c r="AH663"/>
  <c r="AG663"/>
  <c r="X663"/>
  <c r="W663"/>
  <c r="V663"/>
  <c r="U663"/>
  <c r="AQ662"/>
  <c r="AP662"/>
  <c r="AJ662"/>
  <c r="AI662"/>
  <c r="AH662"/>
  <c r="AG662"/>
  <c r="X662"/>
  <c r="W662"/>
  <c r="V662"/>
  <c r="U662"/>
  <c r="AQ661"/>
  <c r="AP661"/>
  <c r="AI661"/>
  <c r="X661"/>
  <c r="W661"/>
  <c r="V661"/>
  <c r="U661"/>
  <c r="AF660"/>
  <c r="T636" s="1"/>
  <c r="O17" i="26" s="1"/>
  <c r="AE660" i="7"/>
  <c r="S636" s="1"/>
  <c r="AD660"/>
  <c r="AC660"/>
  <c r="AB660"/>
  <c r="P636" s="1"/>
  <c r="O17" i="9" s="1"/>
  <c r="AA660" i="7"/>
  <c r="O636" s="1"/>
  <c r="X660"/>
  <c r="W660"/>
  <c r="V660"/>
  <c r="U660"/>
  <c r="AQ659"/>
  <c r="AP659"/>
  <c r="AN659"/>
  <c r="AM659"/>
  <c r="AI659"/>
  <c r="AG659"/>
  <c r="T659"/>
  <c r="O40" i="26" s="1"/>
  <c r="S659" i="7"/>
  <c r="R659"/>
  <c r="O40" i="24" s="1"/>
  <c r="Q659" i="7"/>
  <c r="P659"/>
  <c r="O659"/>
  <c r="AQ658"/>
  <c r="AP658"/>
  <c r="AN658"/>
  <c r="AM658"/>
  <c r="AJ658"/>
  <c r="AI658"/>
  <c r="AH658"/>
  <c r="AG658"/>
  <c r="X658"/>
  <c r="O39" i="27" s="1"/>
  <c r="W658" i="7"/>
  <c r="V658"/>
  <c r="O39" i="25" s="1"/>
  <c r="U658" i="7"/>
  <c r="AQ657"/>
  <c r="AP657"/>
  <c r="AN657"/>
  <c r="AM657"/>
  <c r="AJ657"/>
  <c r="AI657"/>
  <c r="AH657"/>
  <c r="AG657"/>
  <c r="X657"/>
  <c r="O38" i="27" s="1"/>
  <c r="W657" i="7"/>
  <c r="V657"/>
  <c r="O38" i="25" s="1"/>
  <c r="U657" i="7"/>
  <c r="AQ656"/>
  <c r="AP656"/>
  <c r="AN656"/>
  <c r="AM656"/>
  <c r="AJ656"/>
  <c r="AI656"/>
  <c r="AH656"/>
  <c r="AG656"/>
  <c r="X656"/>
  <c r="O37" i="27" s="1"/>
  <c r="W656" i="7"/>
  <c r="V656"/>
  <c r="O37" i="25" s="1"/>
  <c r="U656" i="7"/>
  <c r="AQ655"/>
  <c r="AP655"/>
  <c r="AJ655"/>
  <c r="AI655"/>
  <c r="AH655"/>
  <c r="AG655"/>
  <c r="X655"/>
  <c r="O36" i="27" s="1"/>
  <c r="W655" i="7"/>
  <c r="V655"/>
  <c r="O36" i="25" s="1"/>
  <c r="U655" i="7"/>
  <c r="AN654"/>
  <c r="O40" i="28" s="1"/>
  <c r="AM654" i="7"/>
  <c r="X654"/>
  <c r="O35" i="27" s="1"/>
  <c r="W654" i="7"/>
  <c r="V654"/>
  <c r="O35" i="25" s="1"/>
  <c r="U654" i="7"/>
  <c r="AN653"/>
  <c r="O39" i="28" s="1"/>
  <c r="AM653" i="7"/>
  <c r="X653"/>
  <c r="O34" i="27" s="1"/>
  <c r="W653" i="7"/>
  <c r="V653"/>
  <c r="O34" i="25" s="1"/>
  <c r="U653" i="7"/>
  <c r="AN652"/>
  <c r="O38" i="28" s="1"/>
  <c r="AM652" i="7"/>
  <c r="AF652"/>
  <c r="AE652"/>
  <c r="S635" s="1"/>
  <c r="AD652"/>
  <c r="R635" s="1"/>
  <c r="O15" i="24" s="1"/>
  <c r="AC652" i="7"/>
  <c r="Q635" s="1"/>
  <c r="AB652"/>
  <c r="AA652"/>
  <c r="O635" s="1"/>
  <c r="X652"/>
  <c r="O33" i="27" s="1"/>
  <c r="W652" i="7"/>
  <c r="V652"/>
  <c r="O33" i="25" s="1"/>
  <c r="U652" i="7"/>
  <c r="AQ651"/>
  <c r="AP651"/>
  <c r="AN651"/>
  <c r="O37" i="28" s="1"/>
  <c r="AM651" i="7"/>
  <c r="AJ651"/>
  <c r="AI651"/>
  <c r="AH651"/>
  <c r="AG651"/>
  <c r="X651"/>
  <c r="O32" i="27" s="1"/>
  <c r="W651" i="7"/>
  <c r="V651"/>
  <c r="O32" i="25" s="1"/>
  <c r="U651" i="7"/>
  <c r="AQ650"/>
  <c r="AP650"/>
  <c r="AN650"/>
  <c r="O36" i="28" s="1"/>
  <c r="AM650" i="7"/>
  <c r="AJ650"/>
  <c r="AI650"/>
  <c r="AH650"/>
  <c r="AG650"/>
  <c r="X650"/>
  <c r="O31" i="27" s="1"/>
  <c r="W650" i="7"/>
  <c r="V650"/>
  <c r="O31" i="25" s="1"/>
  <c r="U650" i="7"/>
  <c r="AQ649"/>
  <c r="AP649"/>
  <c r="AN649"/>
  <c r="O35" i="28" s="1"/>
  <c r="AM649" i="7"/>
  <c r="AJ649"/>
  <c r="AI649"/>
  <c r="AH649"/>
  <c r="AG649"/>
  <c r="X649"/>
  <c r="O30" i="27" s="1"/>
  <c r="W649" i="7"/>
  <c r="V649"/>
  <c r="O30" i="25" s="1"/>
  <c r="U649" i="7"/>
  <c r="AQ648"/>
  <c r="AP648"/>
  <c r="AN648"/>
  <c r="O34" i="28" s="1"/>
  <c r="AM648" i="7"/>
  <c r="AJ648"/>
  <c r="AI648"/>
  <c r="AH648"/>
  <c r="AG648"/>
  <c r="X648"/>
  <c r="O29" i="27" s="1"/>
  <c r="W648" i="7"/>
  <c r="V648"/>
  <c r="O29" i="25" s="1"/>
  <c r="U648" i="7"/>
  <c r="AQ647"/>
  <c r="AP647"/>
  <c r="AN647"/>
  <c r="O33" i="28" s="1"/>
  <c r="AM647" i="7"/>
  <c r="AJ647"/>
  <c r="AI647"/>
  <c r="AH647"/>
  <c r="AG647"/>
  <c r="X647"/>
  <c r="O28" i="27" s="1"/>
  <c r="W647" i="7"/>
  <c r="V647"/>
  <c r="O28" i="25" s="1"/>
  <c r="U647" i="7"/>
  <c r="AN646"/>
  <c r="O32" i="28" s="1"/>
  <c r="AM646" i="7"/>
  <c r="X646"/>
  <c r="O27" i="27" s="1"/>
  <c r="W646" i="7"/>
  <c r="V646"/>
  <c r="O27" i="25" s="1"/>
  <c r="U646" i="7"/>
  <c r="AN645"/>
  <c r="O31" i="28" s="1"/>
  <c r="AM645" i="7"/>
  <c r="AF645"/>
  <c r="AE645"/>
  <c r="AD645"/>
  <c r="R634" s="1"/>
  <c r="O14" i="24" s="1"/>
  <c r="AC645" i="7"/>
  <c r="AB645"/>
  <c r="P634" s="1"/>
  <c r="O14" i="9" s="1"/>
  <c r="AA645" i="7"/>
  <c r="O634" s="1"/>
  <c r="X645"/>
  <c r="O26" i="27" s="1"/>
  <c r="W645" i="7"/>
  <c r="V645"/>
  <c r="O26" i="25" s="1"/>
  <c r="U645" i="7"/>
  <c r="AQ644"/>
  <c r="AP644"/>
  <c r="AN644"/>
  <c r="O30" i="28" s="1"/>
  <c r="AM644" i="7"/>
  <c r="AJ644"/>
  <c r="AI644"/>
  <c r="AH644"/>
  <c r="AG644"/>
  <c r="X644"/>
  <c r="O25" i="27" s="1"/>
  <c r="W644" i="7"/>
  <c r="V644"/>
  <c r="O25" i="25" s="1"/>
  <c r="U644" i="7"/>
  <c r="AQ643"/>
  <c r="AP643"/>
  <c r="AN643"/>
  <c r="O29" i="28" s="1"/>
  <c r="AM643" i="7"/>
  <c r="AJ643"/>
  <c r="AI643"/>
  <c r="AH643"/>
  <c r="AG643"/>
  <c r="X643"/>
  <c r="O24" i="27" s="1"/>
  <c r="W643" i="7"/>
  <c r="V643"/>
  <c r="O24" i="25" s="1"/>
  <c r="U643" i="7"/>
  <c r="AQ642"/>
  <c r="AP642"/>
  <c r="AN642"/>
  <c r="O28" i="28" s="1"/>
  <c r="AM642" i="7"/>
  <c r="AJ642"/>
  <c r="AI642"/>
  <c r="AH642"/>
  <c r="AG642"/>
  <c r="X642"/>
  <c r="O23" i="27" s="1"/>
  <c r="W642" i="7"/>
  <c r="V642"/>
  <c r="O23" i="25" s="1"/>
  <c r="U642" i="7"/>
  <c r="AQ641"/>
  <c r="AP641"/>
  <c r="AN641"/>
  <c r="O27" i="28" s="1"/>
  <c r="AM641" i="7"/>
  <c r="AJ641"/>
  <c r="AI641"/>
  <c r="AH641"/>
  <c r="AG641"/>
  <c r="X641"/>
  <c r="O22" i="27" s="1"/>
  <c r="W641" i="7"/>
  <c r="V641"/>
  <c r="O22" i="25" s="1"/>
  <c r="U641" i="7"/>
  <c r="AQ640"/>
  <c r="AP640"/>
  <c r="AN640"/>
  <c r="O26" i="28" s="1"/>
  <c r="AM640" i="7"/>
  <c r="AJ640"/>
  <c r="AI640"/>
  <c r="AH640"/>
  <c r="AG640"/>
  <c r="AQ639"/>
  <c r="AP639"/>
  <c r="AN639"/>
  <c r="O25" i="28" s="1"/>
  <c r="AM639" i="7"/>
  <c r="AJ639"/>
  <c r="AI639"/>
  <c r="AH639"/>
  <c r="AG639"/>
  <c r="T639"/>
  <c r="O20" i="26" s="1"/>
  <c r="S639" i="7"/>
  <c r="R639"/>
  <c r="AQ638"/>
  <c r="AP638"/>
  <c r="AN638"/>
  <c r="O24" i="28" s="1"/>
  <c r="AM638" i="7"/>
  <c r="AJ638"/>
  <c r="AI638"/>
  <c r="AH638"/>
  <c r="AG638"/>
  <c r="X638"/>
  <c r="O19" i="27" s="1"/>
  <c r="W638" i="7"/>
  <c r="V638"/>
  <c r="O19" i="25" s="1"/>
  <c r="U638" i="7"/>
  <c r="AQ637"/>
  <c r="AP637"/>
  <c r="AN637"/>
  <c r="O23" i="28" s="1"/>
  <c r="AM637" i="7"/>
  <c r="AJ637"/>
  <c r="AI637"/>
  <c r="AH637"/>
  <c r="AG637"/>
  <c r="Q637"/>
  <c r="O637"/>
  <c r="AQ636"/>
  <c r="AP636"/>
  <c r="AJ636"/>
  <c r="AI636"/>
  <c r="AH636"/>
  <c r="AG636"/>
  <c r="AQ635"/>
  <c r="AP635"/>
  <c r="AJ635"/>
  <c r="AI635"/>
  <c r="AH635"/>
  <c r="AG635"/>
  <c r="AQ634"/>
  <c r="AP634"/>
  <c r="AN634"/>
  <c r="O20" i="28" s="1"/>
  <c r="AM634" i="7"/>
  <c r="AJ634"/>
  <c r="AI634"/>
  <c r="AH634"/>
  <c r="AG634"/>
  <c r="S634"/>
  <c r="AQ633"/>
  <c r="AP633"/>
  <c r="AJ633"/>
  <c r="AI633"/>
  <c r="AH633"/>
  <c r="AG633"/>
  <c r="X633"/>
  <c r="O13" i="27" s="1"/>
  <c r="W633" i="7"/>
  <c r="V633"/>
  <c r="O13" i="25" s="1"/>
  <c r="U633" i="7"/>
  <c r="AQ632"/>
  <c r="AP632"/>
  <c r="AJ632"/>
  <c r="AI632"/>
  <c r="AH632"/>
  <c r="AG632"/>
  <c r="X632"/>
  <c r="O12" i="27" s="1"/>
  <c r="W632" i="7"/>
  <c r="V632"/>
  <c r="O12" i="25" s="1"/>
  <c r="U632" i="7"/>
  <c r="AQ631"/>
  <c r="AJ631"/>
  <c r="AI631"/>
  <c r="AH631"/>
  <c r="AG631"/>
  <c r="AF630"/>
  <c r="T631" s="1"/>
  <c r="O11" i="26" s="1"/>
  <c r="AE630" i="7"/>
  <c r="S631" s="1"/>
  <c r="AD630"/>
  <c r="R631" s="1"/>
  <c r="O11" i="24" s="1"/>
  <c r="AC630" i="7"/>
  <c r="AB630"/>
  <c r="AA630"/>
  <c r="X630"/>
  <c r="O10" i="27" s="1"/>
  <c r="W630" i="7"/>
  <c r="V630"/>
  <c r="O10" i="25" s="1"/>
  <c r="U630" i="7"/>
  <c r="AQ629"/>
  <c r="AP629"/>
  <c r="AN629"/>
  <c r="O14" i="28" s="1"/>
  <c r="AM629" i="7"/>
  <c r="AJ629"/>
  <c r="AI629"/>
  <c r="AH629"/>
  <c r="AG629"/>
  <c r="X629"/>
  <c r="O9" i="27" s="1"/>
  <c r="W629" i="7"/>
  <c r="V629"/>
  <c r="O9" i="25" s="1"/>
  <c r="U629" i="7"/>
  <c r="AQ628"/>
  <c r="AP628"/>
  <c r="AN628"/>
  <c r="O13" i="28" s="1"/>
  <c r="AM628" i="7"/>
  <c r="AJ628"/>
  <c r="AI628"/>
  <c r="AH628"/>
  <c r="AG628"/>
  <c r="X628"/>
  <c r="O8" i="27" s="1"/>
  <c r="W628" i="7"/>
  <c r="V628"/>
  <c r="O8" i="25" s="1"/>
  <c r="U628" i="7"/>
  <c r="AQ627"/>
  <c r="AP627"/>
  <c r="AJ627"/>
  <c r="AI627"/>
  <c r="AH627"/>
  <c r="AG627"/>
  <c r="AQ626"/>
  <c r="AP626"/>
  <c r="AN626"/>
  <c r="O11" i="28" s="1"/>
  <c r="AM626" i="7"/>
  <c r="AJ626"/>
  <c r="AI626"/>
  <c r="AH626"/>
  <c r="AG626"/>
  <c r="AQ625"/>
  <c r="AP625"/>
  <c r="AN625"/>
  <c r="O10" i="28" s="1"/>
  <c r="AM625" i="7"/>
  <c r="AJ625"/>
  <c r="AI625"/>
  <c r="AH625"/>
  <c r="AG625"/>
  <c r="AQ624"/>
  <c r="AP624"/>
  <c r="AN624"/>
  <c r="O9" i="28" s="1"/>
  <c r="AM624" i="7"/>
  <c r="AJ624"/>
  <c r="AI624"/>
  <c r="AH624"/>
  <c r="AG624"/>
  <c r="AQ623"/>
  <c r="AP623"/>
  <c r="AJ623"/>
  <c r="AI623"/>
  <c r="AH623"/>
  <c r="AG623"/>
  <c r="AQ622"/>
  <c r="AP622"/>
  <c r="AJ622"/>
  <c r="AI622"/>
  <c r="AH622"/>
  <c r="AG622"/>
  <c r="AF618"/>
  <c r="Z618"/>
  <c r="I9" i="9"/>
  <c r="I10"/>
  <c r="I12"/>
  <c r="I13"/>
  <c r="I19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8"/>
  <c r="AF342" i="7"/>
  <c r="T311" s="1"/>
  <c r="I21" i="26" s="1"/>
  <c r="AE342" i="7"/>
  <c r="AD342"/>
  <c r="AC342"/>
  <c r="AB342"/>
  <c r="AA342"/>
  <c r="AQ341"/>
  <c r="AP341"/>
  <c r="AJ341"/>
  <c r="AI341"/>
  <c r="AH341"/>
  <c r="AG341"/>
  <c r="AQ340"/>
  <c r="AP340"/>
  <c r="AJ340"/>
  <c r="AI340"/>
  <c r="AH340"/>
  <c r="AG340"/>
  <c r="AQ339"/>
  <c r="AP339"/>
  <c r="AI339"/>
  <c r="AF338"/>
  <c r="T310" s="1"/>
  <c r="I20" i="26" s="1"/>
  <c r="AE338" i="7"/>
  <c r="S310" s="1"/>
  <c r="AD338"/>
  <c r="AC338"/>
  <c r="AQ337"/>
  <c r="AP337"/>
  <c r="AJ337"/>
  <c r="AI337"/>
  <c r="AH337"/>
  <c r="AG337"/>
  <c r="AQ336"/>
  <c r="AP336"/>
  <c r="AJ336"/>
  <c r="AI336"/>
  <c r="AB338"/>
  <c r="AA338"/>
  <c r="AF335"/>
  <c r="AD335"/>
  <c r="R308" s="1"/>
  <c r="I18" i="24" s="1"/>
  <c r="AC335" i="7"/>
  <c r="Q308" s="1"/>
  <c r="AB335"/>
  <c r="AA335"/>
  <c r="U335"/>
  <c r="W335"/>
  <c r="X335"/>
  <c r="AQ334"/>
  <c r="AP334"/>
  <c r="AJ334"/>
  <c r="AI334"/>
  <c r="AH334"/>
  <c r="AG334"/>
  <c r="X334"/>
  <c r="W334"/>
  <c r="V334"/>
  <c r="U334"/>
  <c r="AQ333"/>
  <c r="AJ333"/>
  <c r="AH333"/>
  <c r="AG333"/>
  <c r="AE335"/>
  <c r="W333"/>
  <c r="V333"/>
  <c r="U333"/>
  <c r="T330"/>
  <c r="I40" i="26" s="1"/>
  <c r="AQ332" i="7"/>
  <c r="AP332"/>
  <c r="AI332"/>
  <c r="X332"/>
  <c r="W332"/>
  <c r="V332"/>
  <c r="U332"/>
  <c r="AF331"/>
  <c r="T307" s="1"/>
  <c r="I17" i="26" s="1"/>
  <c r="AE331" i="7"/>
  <c r="S307" s="1"/>
  <c r="AD331"/>
  <c r="AC331"/>
  <c r="AA331"/>
  <c r="O307" s="1"/>
  <c r="X331"/>
  <c r="W331"/>
  <c r="V331"/>
  <c r="U331"/>
  <c r="AM327"/>
  <c r="AQ330"/>
  <c r="AP330"/>
  <c r="AI330"/>
  <c r="AG330"/>
  <c r="S330"/>
  <c r="R330"/>
  <c r="I40" i="24" s="1"/>
  <c r="P330" i="7"/>
  <c r="AQ329"/>
  <c r="AP329"/>
  <c r="AN329"/>
  <c r="AM329"/>
  <c r="AJ329"/>
  <c r="AI329"/>
  <c r="AH329"/>
  <c r="AG329"/>
  <c r="X329"/>
  <c r="I39" i="27" s="1"/>
  <c r="W329" i="7"/>
  <c r="V329"/>
  <c r="I39" i="25" s="1"/>
  <c r="U329" i="7"/>
  <c r="AQ328"/>
  <c r="AP328"/>
  <c r="AN328"/>
  <c r="AM328"/>
  <c r="AJ328"/>
  <c r="AI328"/>
  <c r="AH328"/>
  <c r="AG328"/>
  <c r="U328"/>
  <c r="AM324"/>
  <c r="AN324"/>
  <c r="I39" i="28" s="1"/>
  <c r="AP327" i="7"/>
  <c r="AN327"/>
  <c r="AJ327"/>
  <c r="AI327"/>
  <c r="AH327"/>
  <c r="AG327"/>
  <c r="AQ327"/>
  <c r="X327"/>
  <c r="I37" i="27" s="1"/>
  <c r="W327" i="7"/>
  <c r="V327"/>
  <c r="I37" i="25" s="1"/>
  <c r="U327" i="7"/>
  <c r="AQ326"/>
  <c r="AP326"/>
  <c r="AJ326"/>
  <c r="AI326"/>
  <c r="AH326"/>
  <c r="AG326"/>
  <c r="X326"/>
  <c r="I36" i="27" s="1"/>
  <c r="W326" i="7"/>
  <c r="V326"/>
  <c r="I36" i="25" s="1"/>
  <c r="U326" i="7"/>
  <c r="AN325"/>
  <c r="I40" i="28" s="1"/>
  <c r="AM325" i="7"/>
  <c r="X325"/>
  <c r="I35" i="27" s="1"/>
  <c r="W325" i="7"/>
  <c r="V325"/>
  <c r="I35" i="25" s="1"/>
  <c r="U325" i="7"/>
  <c r="X324"/>
  <c r="I34" i="27" s="1"/>
  <c r="W324" i="7"/>
  <c r="V324"/>
  <c r="I34" i="25" s="1"/>
  <c r="U324" i="7"/>
  <c r="AN323"/>
  <c r="I38" i="28" s="1"/>
  <c r="AM323" i="7"/>
  <c r="AF323"/>
  <c r="T306" s="1"/>
  <c r="I15" i="26" s="1"/>
  <c r="AE323" i="7"/>
  <c r="AB323"/>
  <c r="P306" s="1"/>
  <c r="I15" i="9" s="1"/>
  <c r="AA323" i="7"/>
  <c r="X323"/>
  <c r="I33" i="27" s="1"/>
  <c r="W323" i="7"/>
  <c r="V323"/>
  <c r="I33" i="25" s="1"/>
  <c r="U323" i="7"/>
  <c r="AQ322"/>
  <c r="AP322"/>
  <c r="AN322"/>
  <c r="I37" i="28" s="1"/>
  <c r="AM322" i="7"/>
  <c r="AJ322"/>
  <c r="AI322"/>
  <c r="AH322"/>
  <c r="AG322"/>
  <c r="X322"/>
  <c r="I32" i="27" s="1"/>
  <c r="W322" i="7"/>
  <c r="V322"/>
  <c r="I32" i="25" s="1"/>
  <c r="U322" i="7"/>
  <c r="AQ321"/>
  <c r="AP321"/>
  <c r="AN321"/>
  <c r="I36" i="28" s="1"/>
  <c r="AM321" i="7"/>
  <c r="AJ321"/>
  <c r="AI321"/>
  <c r="AH321"/>
  <c r="AG321"/>
  <c r="X321"/>
  <c r="I31" i="27" s="1"/>
  <c r="W321" i="7"/>
  <c r="V321"/>
  <c r="I31" i="25" s="1"/>
  <c r="U321" i="7"/>
  <c r="AQ320"/>
  <c r="AP320"/>
  <c r="AN320"/>
  <c r="I35" i="28" s="1"/>
  <c r="AM320" i="7"/>
  <c r="AJ320"/>
  <c r="AI320"/>
  <c r="AH320"/>
  <c r="AG320"/>
  <c r="W320"/>
  <c r="V320"/>
  <c r="I30" i="25" s="1"/>
  <c r="U320" i="7"/>
  <c r="AN316"/>
  <c r="I31" i="28" s="1"/>
  <c r="AP319" i="7"/>
  <c r="AN319"/>
  <c r="I34" i="28" s="1"/>
  <c r="AM319" i="7"/>
  <c r="AI319"/>
  <c r="AH319"/>
  <c r="AG319"/>
  <c r="AQ319"/>
  <c r="AC323"/>
  <c r="V319"/>
  <c r="I29" i="25" s="1"/>
  <c r="X319" i="7"/>
  <c r="I29" i="27" s="1"/>
  <c r="W319" i="7"/>
  <c r="AM315"/>
  <c r="AQ318"/>
  <c r="AP318"/>
  <c r="AN318"/>
  <c r="I33" i="28" s="1"/>
  <c r="AM318" i="7"/>
  <c r="AJ318"/>
  <c r="AI318"/>
  <c r="AH318"/>
  <c r="AG318"/>
  <c r="X318"/>
  <c r="I28" i="27" s="1"/>
  <c r="W318" i="7"/>
  <c r="V318"/>
  <c r="I28" i="25" s="1"/>
  <c r="U318" i="7"/>
  <c r="AN317"/>
  <c r="I32" i="28" s="1"/>
  <c r="AM317" i="7"/>
  <c r="X317"/>
  <c r="I27" i="27" s="1"/>
  <c r="W317" i="7"/>
  <c r="V317"/>
  <c r="I27" i="25" s="1"/>
  <c r="U317" i="7"/>
  <c r="AM316"/>
  <c r="AF316"/>
  <c r="X316"/>
  <c r="I26" i="27" s="1"/>
  <c r="W316" i="7"/>
  <c r="V316"/>
  <c r="I26" i="25" s="1"/>
  <c r="U316" i="7"/>
  <c r="AQ315"/>
  <c r="AP315"/>
  <c r="AN315"/>
  <c r="I30" i="28" s="1"/>
  <c r="AH315" i="7"/>
  <c r="AJ315"/>
  <c r="AI315"/>
  <c r="AG315"/>
  <c r="X315"/>
  <c r="I25" i="27" s="1"/>
  <c r="W315" i="7"/>
  <c r="V315"/>
  <c r="I25" i="25" s="1"/>
  <c r="U315" i="7"/>
  <c r="AQ314"/>
  <c r="AP314"/>
  <c r="AN314"/>
  <c r="I29" i="28" s="1"/>
  <c r="AM314" i="7"/>
  <c r="AJ314"/>
  <c r="AI314"/>
  <c r="AH314"/>
  <c r="AG314"/>
  <c r="X314"/>
  <c r="I24" i="27" s="1"/>
  <c r="W314" i="7"/>
  <c r="V314"/>
  <c r="I24" i="25" s="1"/>
  <c r="U314" i="7"/>
  <c r="AQ313"/>
  <c r="AP313"/>
  <c r="AN313"/>
  <c r="I28" i="28" s="1"/>
  <c r="AM313" i="7"/>
  <c r="AJ313"/>
  <c r="AI313"/>
  <c r="AH313"/>
  <c r="AG313"/>
  <c r="X313"/>
  <c r="I23" i="27" s="1"/>
  <c r="W313" i="7"/>
  <c r="V313"/>
  <c r="I23" i="25" s="1"/>
  <c r="U313" i="7"/>
  <c r="AQ312"/>
  <c r="AP312"/>
  <c r="AN312"/>
  <c r="I27" i="28" s="1"/>
  <c r="AM312" i="7"/>
  <c r="AJ312"/>
  <c r="AI312"/>
  <c r="AH312"/>
  <c r="AG312"/>
  <c r="V312"/>
  <c r="I22" i="25" s="1"/>
  <c r="U312" i="7"/>
  <c r="X312"/>
  <c r="I22" i="27" s="1"/>
  <c r="W312" i="7"/>
  <c r="AP311"/>
  <c r="AN311"/>
  <c r="I26" i="28" s="1"/>
  <c r="AM311" i="7"/>
  <c r="AJ311"/>
  <c r="AI311"/>
  <c r="AH311"/>
  <c r="AG311"/>
  <c r="S311"/>
  <c r="O311"/>
  <c r="AP310"/>
  <c r="AN310"/>
  <c r="I25" i="28" s="1"/>
  <c r="AM310" i="7"/>
  <c r="AJ310"/>
  <c r="AI310"/>
  <c r="AH310"/>
  <c r="AG310"/>
  <c r="Q310"/>
  <c r="AN309"/>
  <c r="I24" i="28" s="1"/>
  <c r="AM309" i="7"/>
  <c r="AJ309"/>
  <c r="AI309"/>
  <c r="AH309"/>
  <c r="AE316"/>
  <c r="AD316"/>
  <c r="AC316"/>
  <c r="AQ309"/>
  <c r="AG309"/>
  <c r="W309"/>
  <c r="V309"/>
  <c r="I19" i="25" s="1"/>
  <c r="U309" i="7"/>
  <c r="X309"/>
  <c r="I19" i="27" s="1"/>
  <c r="AQ308" i="7"/>
  <c r="AP308"/>
  <c r="AN308"/>
  <c r="I23" i="28" s="1"/>
  <c r="AM308" i="7"/>
  <c r="AJ308"/>
  <c r="AI308"/>
  <c r="AH308"/>
  <c r="AG308"/>
  <c r="T308"/>
  <c r="I18" i="26" s="1"/>
  <c r="P308" i="7"/>
  <c r="O308"/>
  <c r="AQ307"/>
  <c r="AP307"/>
  <c r="AJ307"/>
  <c r="AI307"/>
  <c r="AH307"/>
  <c r="AG307"/>
  <c r="R307"/>
  <c r="I17" i="24" s="1"/>
  <c r="Q307" i="7"/>
  <c r="AQ306"/>
  <c r="AP306"/>
  <c r="AJ306"/>
  <c r="AI306"/>
  <c r="AH306"/>
  <c r="AG306"/>
  <c r="S306"/>
  <c r="AQ305"/>
  <c r="AP305"/>
  <c r="AN305"/>
  <c r="I20" i="28" s="1"/>
  <c r="AM305" i="7"/>
  <c r="AJ305"/>
  <c r="AI305"/>
  <c r="AH305"/>
  <c r="AG305"/>
  <c r="AQ304"/>
  <c r="AP304"/>
  <c r="AJ304"/>
  <c r="AI304"/>
  <c r="AH304"/>
  <c r="AG304"/>
  <c r="X304"/>
  <c r="I13" i="27" s="1"/>
  <c r="W304" i="7"/>
  <c r="U304"/>
  <c r="AM300"/>
  <c r="V304"/>
  <c r="I13" i="25" s="1"/>
  <c r="AJ303" i="7"/>
  <c r="AI303"/>
  <c r="AH303"/>
  <c r="AG303"/>
  <c r="X303"/>
  <c r="I12" i="27" s="1"/>
  <c r="AM299" i="7"/>
  <c r="AQ302"/>
  <c r="AJ302"/>
  <c r="AI302"/>
  <c r="AH302"/>
  <c r="AG302"/>
  <c r="AF301"/>
  <c r="T302" s="1"/>
  <c r="I11" i="26" s="1"/>
  <c r="AE301" i="7"/>
  <c r="S302" s="1"/>
  <c r="AB301"/>
  <c r="P302" s="1"/>
  <c r="I11" i="9" s="1"/>
  <c r="AA301" i="7"/>
  <c r="O302" s="1"/>
  <c r="X301"/>
  <c r="I10" i="27" s="1"/>
  <c r="U301" i="7"/>
  <c r="AQ300"/>
  <c r="AP300"/>
  <c r="AN300"/>
  <c r="I14" i="28" s="1"/>
  <c r="AJ300" i="7"/>
  <c r="AI300"/>
  <c r="AH300"/>
  <c r="AG300"/>
  <c r="W300"/>
  <c r="V300"/>
  <c r="I9" i="25" s="1"/>
  <c r="U300" i="7"/>
  <c r="X300"/>
  <c r="I9" i="27" s="1"/>
  <c r="AN296" i="7"/>
  <c r="I10" i="28" s="1"/>
  <c r="AM296" i="7"/>
  <c r="AQ299"/>
  <c r="AP299"/>
  <c r="AJ299"/>
  <c r="AI299"/>
  <c r="AH299"/>
  <c r="AG299"/>
  <c r="X299"/>
  <c r="I8" i="27" s="1"/>
  <c r="V299" i="7"/>
  <c r="I8" i="25" s="1"/>
  <c r="W299" i="7"/>
  <c r="AM295"/>
  <c r="AQ298"/>
  <c r="AP298"/>
  <c r="AJ298"/>
  <c r="AI298"/>
  <c r="AH298"/>
  <c r="AG298"/>
  <c r="AJ297"/>
  <c r="AI297"/>
  <c r="AH297"/>
  <c r="AD301"/>
  <c r="AG297"/>
  <c r="AQ296"/>
  <c r="AP296"/>
  <c r="AJ296"/>
  <c r="AI296"/>
  <c r="AH296"/>
  <c r="AG296"/>
  <c r="AQ295"/>
  <c r="AP295"/>
  <c r="AN295"/>
  <c r="I9" i="28" s="1"/>
  <c r="AJ295" i="7"/>
  <c r="AI295"/>
  <c r="AH295"/>
  <c r="AG295"/>
  <c r="AQ294"/>
  <c r="AP294"/>
  <c r="AJ294"/>
  <c r="AI294"/>
  <c r="AH294"/>
  <c r="AG294"/>
  <c r="AQ293"/>
  <c r="AP293"/>
  <c r="AJ293"/>
  <c r="AI293"/>
  <c r="AH293"/>
  <c r="AG293"/>
  <c r="AF289"/>
  <c r="Z289"/>
  <c r="O16" i="24" l="1"/>
  <c r="G771" i="14"/>
  <c r="G773" s="1"/>
  <c r="H757"/>
  <c r="G766"/>
  <c r="G768" s="1"/>
  <c r="O42" i="25"/>
  <c r="AE653" i="7"/>
  <c r="AP667"/>
  <c r="AJ671"/>
  <c r="AF653"/>
  <c r="W635"/>
  <c r="AI671"/>
  <c r="AQ671"/>
  <c r="O42" i="27"/>
  <c r="H766" i="29"/>
  <c r="H777"/>
  <c r="H779" s="1"/>
  <c r="H772"/>
  <c r="H774" s="1"/>
  <c r="O43" i="25"/>
  <c r="O44" i="26"/>
  <c r="O44" i="25"/>
  <c r="G763" i="14"/>
  <c r="H368" i="29"/>
  <c r="H372" s="1"/>
  <c r="H374" s="1"/>
  <c r="G364" i="14"/>
  <c r="G373" s="1"/>
  <c r="K380" i="29"/>
  <c r="K365"/>
  <c r="I42" i="24"/>
  <c r="E357" i="14"/>
  <c r="I41" i="24"/>
  <c r="D357" i="14"/>
  <c r="M384" i="29"/>
  <c r="M386" s="1"/>
  <c r="M352"/>
  <c r="P384"/>
  <c r="P386" s="1"/>
  <c r="K384"/>
  <c r="K386" s="1"/>
  <c r="N380"/>
  <c r="O45" i="28"/>
  <c r="O43"/>
  <c r="O42"/>
  <c r="F373" i="14"/>
  <c r="F375" s="1"/>
  <c r="O43" i="27"/>
  <c r="O44"/>
  <c r="O44" i="28"/>
  <c r="O41" i="25"/>
  <c r="H767" i="14"/>
  <c r="P640" i="7"/>
  <c r="O21" i="9" s="1"/>
  <c r="AJ338" i="7"/>
  <c r="AG630"/>
  <c r="AC653"/>
  <c r="AI653" s="1"/>
  <c r="AF324"/>
  <c r="T305"/>
  <c r="I14" i="26" s="1"/>
  <c r="I16" s="1"/>
  <c r="AP664" i="7"/>
  <c r="AH652"/>
  <c r="AJ664"/>
  <c r="T634"/>
  <c r="O14" i="26" s="1"/>
  <c r="AJ331" i="7"/>
  <c r="AJ342"/>
  <c r="AM655"/>
  <c r="W659"/>
  <c r="AG652"/>
  <c r="X659"/>
  <c r="O40" i="27" s="1"/>
  <c r="AI660" i="7"/>
  <c r="AJ660"/>
  <c r="AN655"/>
  <c r="O41" i="28" s="1"/>
  <c r="AH630" i="7"/>
  <c r="AN304"/>
  <c r="I19" i="28" s="1"/>
  <c r="AI331" i="7"/>
  <c r="U637"/>
  <c r="AG667"/>
  <c r="AI630"/>
  <c r="AQ667"/>
  <c r="AH335"/>
  <c r="X308"/>
  <c r="I18" i="27" s="1"/>
  <c r="R310" i="7"/>
  <c r="I20" i="24" s="1"/>
  <c r="AQ664" i="7"/>
  <c r="AI342"/>
  <c r="AI664"/>
  <c r="AM303"/>
  <c r="V639"/>
  <c r="O20" i="25" s="1"/>
  <c r="X639" i="7"/>
  <c r="O20" i="27" s="1"/>
  <c r="Q640" i="7"/>
  <c r="W640" s="1"/>
  <c r="AQ652"/>
  <c r="AP671"/>
  <c r="U308"/>
  <c r="AP342"/>
  <c r="T635"/>
  <c r="O15" i="26" s="1"/>
  <c r="AJ335" i="7"/>
  <c r="AQ342"/>
  <c r="AG335"/>
  <c r="AP331"/>
  <c r="P637"/>
  <c r="AN633" s="1"/>
  <c r="O19" i="28" s="1"/>
  <c r="AG664" i="7"/>
  <c r="AH667"/>
  <c r="O20" i="9"/>
  <c r="U307" i="7"/>
  <c r="V308"/>
  <c r="I18" i="25" s="1"/>
  <c r="I18" i="9"/>
  <c r="X631" i="7"/>
  <c r="O11" i="27" s="1"/>
  <c r="Q639" i="7"/>
  <c r="W639" s="1"/>
  <c r="AH664"/>
  <c r="AI667"/>
  <c r="AG671"/>
  <c r="W307"/>
  <c r="AH671"/>
  <c r="X307"/>
  <c r="I17" i="27" s="1"/>
  <c r="V330" i="7"/>
  <c r="I40" i="25" s="1"/>
  <c r="W310" i="7"/>
  <c r="I40" i="9"/>
  <c r="AQ645" i="7"/>
  <c r="O20" i="24"/>
  <c r="W330" i="7"/>
  <c r="AG331"/>
  <c r="AQ630"/>
  <c r="AN635"/>
  <c r="O21" i="28" s="1"/>
  <c r="O640" i="7"/>
  <c r="AI652"/>
  <c r="O40" i="9"/>
  <c r="O631" i="7"/>
  <c r="AQ335"/>
  <c r="AM631"/>
  <c r="L384" i="29"/>
  <c r="L386" s="1"/>
  <c r="O380"/>
  <c r="N384"/>
  <c r="N386" s="1"/>
  <c r="O384"/>
  <c r="O386" s="1"/>
  <c r="H772" i="14"/>
  <c r="H762"/>
  <c r="I43" i="24"/>
  <c r="I44"/>
  <c r="I41" i="26"/>
  <c r="I42"/>
  <c r="I43"/>
  <c r="E365" i="29"/>
  <c r="F365"/>
  <c r="G365"/>
  <c r="H356" i="14"/>
  <c r="H365" i="29"/>
  <c r="J384"/>
  <c r="J386" s="1"/>
  <c r="I384"/>
  <c r="I386" s="1"/>
  <c r="J380"/>
  <c r="L380"/>
  <c r="M380"/>
  <c r="I376"/>
  <c r="I380"/>
  <c r="J376"/>
  <c r="K376"/>
  <c r="L376"/>
  <c r="M376"/>
  <c r="N376"/>
  <c r="O376"/>
  <c r="P376"/>
  <c r="P380"/>
  <c r="D373" i="14"/>
  <c r="D375" s="1"/>
  <c r="E373"/>
  <c r="E375" s="1"/>
  <c r="D377"/>
  <c r="D379" s="1"/>
  <c r="E368"/>
  <c r="E370" s="1"/>
  <c r="F368"/>
  <c r="F370" s="1"/>
  <c r="F377"/>
  <c r="F379" s="1"/>
  <c r="H343"/>
  <c r="G368"/>
  <c r="E377"/>
  <c r="E379" s="1"/>
  <c r="D368"/>
  <c r="D370" s="1"/>
  <c r="V634" i="7"/>
  <c r="O14" i="25" s="1"/>
  <c r="W637" i="7"/>
  <c r="X637"/>
  <c r="O18" i="27" s="1"/>
  <c r="AM633" i="7"/>
  <c r="AJ630"/>
  <c r="Q634"/>
  <c r="W634" s="1"/>
  <c r="Q636"/>
  <c r="W636" s="1"/>
  <c r="AJ645"/>
  <c r="AJ652"/>
  <c r="AD653"/>
  <c r="AJ653" s="1"/>
  <c r="U659"/>
  <c r="AP660"/>
  <c r="R636"/>
  <c r="V659"/>
  <c r="O40" i="25" s="1"/>
  <c r="AQ660" i="7"/>
  <c r="AP630"/>
  <c r="AP645"/>
  <c r="AP652"/>
  <c r="P635"/>
  <c r="O15" i="9" s="1"/>
  <c r="O16" s="1"/>
  <c r="P631" i="7"/>
  <c r="O11" i="9" s="1"/>
  <c r="Q631" i="7"/>
  <c r="W631" s="1"/>
  <c r="R640"/>
  <c r="AG660"/>
  <c r="AG645"/>
  <c r="AA653"/>
  <c r="AH660"/>
  <c r="U635"/>
  <c r="AH645"/>
  <c r="AB653"/>
  <c r="AI645"/>
  <c r="AQ338"/>
  <c r="P310"/>
  <c r="I20" i="9" s="1"/>
  <c r="AH338" i="7"/>
  <c r="AI323"/>
  <c r="Q306"/>
  <c r="W306" s="1"/>
  <c r="AH301"/>
  <c r="AJ301"/>
  <c r="R302"/>
  <c r="V302" s="1"/>
  <c r="I11" i="25" s="1"/>
  <c r="S308" i="7"/>
  <c r="AI335"/>
  <c r="AP335"/>
  <c r="AC324"/>
  <c r="AI316"/>
  <c r="Q305"/>
  <c r="AG323"/>
  <c r="X330"/>
  <c r="I40" i="27" s="1"/>
  <c r="AN326" i="7"/>
  <c r="I41" i="28" s="1"/>
  <c r="R305" i="7"/>
  <c r="AJ316"/>
  <c r="AE324"/>
  <c r="S305"/>
  <c r="AP338"/>
  <c r="O310"/>
  <c r="AG338"/>
  <c r="AN297"/>
  <c r="I11" i="28" s="1"/>
  <c r="AN299" i="7"/>
  <c r="I13" i="28" s="1"/>
  <c r="V301" i="7"/>
  <c r="I10" i="25" s="1"/>
  <c r="U303" i="7"/>
  <c r="AP303"/>
  <c r="O306"/>
  <c r="AQ310"/>
  <c r="AQ311"/>
  <c r="AJ319"/>
  <c r="X320"/>
  <c r="I30" i="27" s="1"/>
  <c r="V328" i="7"/>
  <c r="I38" i="25" s="1"/>
  <c r="AM330" i="7"/>
  <c r="X333"/>
  <c r="V335"/>
  <c r="AM297"/>
  <c r="AP323"/>
  <c r="W301"/>
  <c r="V303"/>
  <c r="I12" i="25" s="1"/>
  <c r="AQ303" i="7"/>
  <c r="AP309"/>
  <c r="W328"/>
  <c r="AN330"/>
  <c r="AB331"/>
  <c r="AI338"/>
  <c r="AP297"/>
  <c r="AQ297"/>
  <c r="W303"/>
  <c r="P311"/>
  <c r="I21" i="9" s="1"/>
  <c r="AD323" i="7"/>
  <c r="AD324" s="1"/>
  <c r="X328"/>
  <c r="I38" i="27" s="1"/>
  <c r="AG342" i="7"/>
  <c r="U299"/>
  <c r="Q311"/>
  <c r="U311" s="1"/>
  <c r="U319"/>
  <c r="AH342"/>
  <c r="AQ301"/>
  <c r="R311"/>
  <c r="AC301"/>
  <c r="AP301" s="1"/>
  <c r="AI333"/>
  <c r="AH336"/>
  <c r="AP333"/>
  <c r="O16" i="26" l="1"/>
  <c r="I44"/>
  <c r="AJ324" i="7"/>
  <c r="X310"/>
  <c r="I20" i="27" s="1"/>
  <c r="X634" i="7"/>
  <c r="O14" i="27" s="1"/>
  <c r="U640" i="7"/>
  <c r="G377" i="14"/>
  <c r="G379" s="1"/>
  <c r="H365"/>
  <c r="I44" i="25"/>
  <c r="G370" i="14"/>
  <c r="O378" i="29"/>
  <c r="O382"/>
  <c r="M382"/>
  <c r="M378"/>
  <c r="L382"/>
  <c r="L378"/>
  <c r="P378"/>
  <c r="P382"/>
  <c r="J382"/>
  <c r="J378"/>
  <c r="I382"/>
  <c r="I378"/>
  <c r="K382"/>
  <c r="K378"/>
  <c r="N382"/>
  <c r="N378"/>
  <c r="I44" i="27"/>
  <c r="G375" i="14"/>
  <c r="G366"/>
  <c r="I43" i="27"/>
  <c r="AN630" i="7"/>
  <c r="O15" i="28" s="1"/>
  <c r="X635" i="7"/>
  <c r="O15" i="27" s="1"/>
  <c r="X302" i="7"/>
  <c r="I11" i="27" s="1"/>
  <c r="I11" i="24"/>
  <c r="V637" i="7"/>
  <c r="O18" i="25" s="1"/>
  <c r="O18" i="9"/>
  <c r="X305" i="7"/>
  <c r="I14" i="27" s="1"/>
  <c r="I14" i="24"/>
  <c r="X636" i="7"/>
  <c r="O17" i="27" s="1"/>
  <c r="O17" i="24"/>
  <c r="X311" i="7"/>
  <c r="I21" i="27" s="1"/>
  <c r="I21" i="24"/>
  <c r="AM635" i="7"/>
  <c r="X640"/>
  <c r="O21" i="27" s="1"/>
  <c r="O21" i="24"/>
  <c r="AM630" i="7"/>
  <c r="U634"/>
  <c r="U631"/>
  <c r="AM636"/>
  <c r="U639"/>
  <c r="G380" i="29"/>
  <c r="I41" i="25"/>
  <c r="I44" i="28"/>
  <c r="I43" i="25"/>
  <c r="I42" i="28"/>
  <c r="G376" i="29"/>
  <c r="I42" i="25"/>
  <c r="I42" i="27"/>
  <c r="H376" i="29"/>
  <c r="I43" i="28"/>
  <c r="I41" i="27"/>
  <c r="E380" i="29"/>
  <c r="F380"/>
  <c r="H380"/>
  <c r="G384"/>
  <c r="G386" s="1"/>
  <c r="E376"/>
  <c r="F384"/>
  <c r="F386" s="1"/>
  <c r="E384"/>
  <c r="E386" s="1"/>
  <c r="F376"/>
  <c r="H378" i="14"/>
  <c r="H369"/>
  <c r="H374"/>
  <c r="AP653" i="7"/>
  <c r="AG653"/>
  <c r="AN627"/>
  <c r="O12" i="28" s="1"/>
  <c r="V631" i="7"/>
  <c r="O11" i="25" s="1"/>
  <c r="AQ653" i="7"/>
  <c r="AH653"/>
  <c r="V635"/>
  <c r="O15" i="25" s="1"/>
  <c r="O16" s="1"/>
  <c r="AN631" i="7"/>
  <c r="O16" i="28" s="1"/>
  <c r="V640" i="7"/>
  <c r="O21" i="25" s="1"/>
  <c r="AN632" i="7"/>
  <c r="O18" i="28" s="1"/>
  <c r="V636" i="7"/>
  <c r="O17" i="25" s="1"/>
  <c r="U636" i="7"/>
  <c r="AM632"/>
  <c r="AM627"/>
  <c r="AN636"/>
  <c r="O22" i="28" s="1"/>
  <c r="AQ323" i="7"/>
  <c r="AH323"/>
  <c r="AM304"/>
  <c r="W308"/>
  <c r="AH331"/>
  <c r="P307"/>
  <c r="I17" i="9" s="1"/>
  <c r="AQ331" i="7"/>
  <c r="U330"/>
  <c r="AM326"/>
  <c r="V310"/>
  <c r="I20" i="25" s="1"/>
  <c r="AN306" i="7"/>
  <c r="I21" i="28" s="1"/>
  <c r="O305" i="7"/>
  <c r="AA324"/>
  <c r="AG316"/>
  <c r="AP316"/>
  <c r="W305"/>
  <c r="U310"/>
  <c r="AM306"/>
  <c r="Q302"/>
  <c r="AI301"/>
  <c r="AG301"/>
  <c r="R306"/>
  <c r="I15" i="24" s="1"/>
  <c r="AJ323" i="7"/>
  <c r="W311"/>
  <c r="AM307"/>
  <c r="P305"/>
  <c r="I14" i="9" s="1"/>
  <c r="I16" s="1"/>
  <c r="AB324" i="7"/>
  <c r="AH316"/>
  <c r="AQ316"/>
  <c r="AN307"/>
  <c r="I22" i="28" s="1"/>
  <c r="V311" i="7"/>
  <c r="I21" i="25" s="1"/>
  <c r="AM302" i="7"/>
  <c r="U306"/>
  <c r="AN298"/>
  <c r="I12" i="28" s="1"/>
  <c r="AI324" i="7"/>
  <c r="AB587"/>
  <c r="AQ586" s="1"/>
  <c r="AA587"/>
  <c r="AB371"/>
  <c r="AA371"/>
  <c r="AB258"/>
  <c r="AA258"/>
  <c r="AD146"/>
  <c r="AC146"/>
  <c r="AF87"/>
  <c r="AE87"/>
  <c r="AD87"/>
  <c r="AC87"/>
  <c r="C134" i="14"/>
  <c r="I45" i="28" l="1"/>
  <c r="O16" i="27"/>
  <c r="I16" i="24"/>
  <c r="O17" i="28"/>
  <c r="F382" i="29"/>
  <c r="F378"/>
  <c r="G382"/>
  <c r="G378"/>
  <c r="H382"/>
  <c r="H378"/>
  <c r="E382"/>
  <c r="E378"/>
  <c r="H384"/>
  <c r="H386" s="1"/>
  <c r="AQ324" i="7"/>
  <c r="AH324"/>
  <c r="AN301"/>
  <c r="I15" i="28" s="1"/>
  <c r="V305" i="7"/>
  <c r="I14" i="25" s="1"/>
  <c r="AM301" i="7"/>
  <c r="U305"/>
  <c r="X306"/>
  <c r="I15" i="27" s="1"/>
  <c r="I16" s="1"/>
  <c r="AN302" i="7"/>
  <c r="I16" i="28" s="1"/>
  <c r="V306" i="7"/>
  <c r="I15" i="25" s="1"/>
  <c r="W302" i="7"/>
  <c r="AM298"/>
  <c r="U302"/>
  <c r="AP324"/>
  <c r="AG324"/>
  <c r="AN303"/>
  <c r="I18" i="28" s="1"/>
  <c r="V307" i="7"/>
  <c r="I17" i="25" s="1"/>
  <c r="I16" l="1"/>
  <c r="I17" i="28"/>
  <c r="G677" i="14"/>
  <c r="C601" i="7"/>
  <c r="C697" i="14"/>
  <c r="C689"/>
  <c r="C677"/>
  <c r="C514" i="7"/>
  <c r="C588" i="14"/>
  <c r="C532"/>
  <c r="D541" i="29" s="1"/>
  <c r="C524" i="14"/>
  <c r="C512"/>
  <c r="C458"/>
  <c r="C307"/>
  <c r="D312" i="29" s="1"/>
  <c r="C300" i="14"/>
  <c r="C288"/>
  <c r="C254"/>
  <c r="C246"/>
  <c r="C234"/>
  <c r="C199"/>
  <c r="C191"/>
  <c r="C179"/>
  <c r="C142" l="1"/>
  <c r="D147" i="29" s="1"/>
  <c r="C123" i="14"/>
  <c r="C72"/>
  <c r="C83"/>
  <c r="C90"/>
  <c r="D93" i="29" s="1"/>
  <c r="C540" i="7" l="1"/>
  <c r="S573"/>
  <c r="C268"/>
  <c r="C42"/>
  <c r="C486"/>
  <c r="C441"/>
  <c r="C165"/>
  <c r="AD496" l="1"/>
  <c r="AC496"/>
  <c r="C432"/>
  <c r="Q435" l="1"/>
  <c r="R435"/>
  <c r="C75" l="1"/>
  <c r="P100"/>
  <c r="O100"/>
  <c r="P533"/>
  <c r="O533"/>
  <c r="P573" l="1"/>
  <c r="P520"/>
  <c r="P132"/>
  <c r="P377"/>
  <c r="P265"/>
  <c r="P93"/>
  <c r="O93" s="1"/>
  <c r="C568"/>
  <c r="C188"/>
  <c r="O522"/>
  <c r="F107" i="29"/>
  <c r="G107"/>
  <c r="H107"/>
  <c r="I107"/>
  <c r="J107"/>
  <c r="K107"/>
  <c r="L107"/>
  <c r="M107"/>
  <c r="N107"/>
  <c r="O107"/>
  <c r="P107"/>
  <c r="E107"/>
  <c r="F103"/>
  <c r="G103"/>
  <c r="H103"/>
  <c r="I103"/>
  <c r="J103"/>
  <c r="K103"/>
  <c r="L103"/>
  <c r="M103"/>
  <c r="N103"/>
  <c r="O103"/>
  <c r="P103"/>
  <c r="E103"/>
  <c r="F99"/>
  <c r="G99"/>
  <c r="H99"/>
  <c r="I99"/>
  <c r="J99"/>
  <c r="K99"/>
  <c r="L99"/>
  <c r="M99"/>
  <c r="N99"/>
  <c r="O99"/>
  <c r="P99"/>
  <c r="E99"/>
  <c r="F94"/>
  <c r="G94"/>
  <c r="H94"/>
  <c r="I94"/>
  <c r="J94"/>
  <c r="K94"/>
  <c r="L94"/>
  <c r="M94"/>
  <c r="N94"/>
  <c r="O94"/>
  <c r="P94"/>
  <c r="E94"/>
  <c r="F87"/>
  <c r="G87"/>
  <c r="H87"/>
  <c r="I87"/>
  <c r="J87"/>
  <c r="K87"/>
  <c r="L87"/>
  <c r="M87"/>
  <c r="N87"/>
  <c r="O87"/>
  <c r="P87"/>
  <c r="E87"/>
  <c r="F76"/>
  <c r="G76"/>
  <c r="H76"/>
  <c r="I76"/>
  <c r="J76"/>
  <c r="K76"/>
  <c r="L76"/>
  <c r="M76"/>
  <c r="N76"/>
  <c r="O76"/>
  <c r="P76"/>
  <c r="E76"/>
  <c r="F129"/>
  <c r="G129"/>
  <c r="H129"/>
  <c r="I129"/>
  <c r="J129"/>
  <c r="K129"/>
  <c r="L129"/>
  <c r="M129"/>
  <c r="N129"/>
  <c r="O129"/>
  <c r="P129"/>
  <c r="E129"/>
  <c r="F140"/>
  <c r="G140"/>
  <c r="H140"/>
  <c r="I140"/>
  <c r="J140"/>
  <c r="K140"/>
  <c r="L140"/>
  <c r="M140"/>
  <c r="N140"/>
  <c r="O140"/>
  <c r="P140"/>
  <c r="E140"/>
  <c r="F148"/>
  <c r="G148"/>
  <c r="H148"/>
  <c r="I148"/>
  <c r="J148"/>
  <c r="K148"/>
  <c r="L148"/>
  <c r="M148"/>
  <c r="N148"/>
  <c r="O148"/>
  <c r="P148"/>
  <c r="E148"/>
  <c r="E153"/>
  <c r="F153"/>
  <c r="G153"/>
  <c r="H153"/>
  <c r="I153"/>
  <c r="J153"/>
  <c r="K153"/>
  <c r="L153"/>
  <c r="M153"/>
  <c r="N153"/>
  <c r="O153"/>
  <c r="P153"/>
  <c r="F157"/>
  <c r="G157"/>
  <c r="H157"/>
  <c r="I157"/>
  <c r="J157"/>
  <c r="K157"/>
  <c r="L157"/>
  <c r="M157"/>
  <c r="N157"/>
  <c r="O157"/>
  <c r="P157"/>
  <c r="E157"/>
  <c r="F161"/>
  <c r="G161"/>
  <c r="H161"/>
  <c r="I161"/>
  <c r="J161"/>
  <c r="K161"/>
  <c r="L161"/>
  <c r="M161"/>
  <c r="N161"/>
  <c r="O161"/>
  <c r="P161"/>
  <c r="E161"/>
  <c r="F184"/>
  <c r="G184"/>
  <c r="H184"/>
  <c r="I184"/>
  <c r="J184"/>
  <c r="K184"/>
  <c r="L184"/>
  <c r="M184"/>
  <c r="N184"/>
  <c r="O184"/>
  <c r="P184"/>
  <c r="E184"/>
  <c r="F196"/>
  <c r="G196"/>
  <c r="H196"/>
  <c r="I196"/>
  <c r="J196"/>
  <c r="K196"/>
  <c r="L196"/>
  <c r="M196"/>
  <c r="N196"/>
  <c r="O196"/>
  <c r="P196"/>
  <c r="E196"/>
  <c r="F204"/>
  <c r="G204"/>
  <c r="H204"/>
  <c r="I204"/>
  <c r="J204"/>
  <c r="K204"/>
  <c r="L204"/>
  <c r="M204"/>
  <c r="N204"/>
  <c r="O204"/>
  <c r="P204"/>
  <c r="E204"/>
  <c r="F209"/>
  <c r="G209"/>
  <c r="H209"/>
  <c r="I209"/>
  <c r="J209"/>
  <c r="K209"/>
  <c r="L209"/>
  <c r="M209"/>
  <c r="N209"/>
  <c r="O209"/>
  <c r="P209"/>
  <c r="E209"/>
  <c r="F213"/>
  <c r="G213"/>
  <c r="H213"/>
  <c r="I213"/>
  <c r="J213"/>
  <c r="K213"/>
  <c r="L213"/>
  <c r="M213"/>
  <c r="N213"/>
  <c r="O213"/>
  <c r="P213"/>
  <c r="E213"/>
  <c r="F217"/>
  <c r="G217"/>
  <c r="H217"/>
  <c r="I217"/>
  <c r="J217"/>
  <c r="K217"/>
  <c r="L217"/>
  <c r="M217"/>
  <c r="N217"/>
  <c r="O217"/>
  <c r="P217"/>
  <c r="E217"/>
  <c r="F239"/>
  <c r="G239"/>
  <c r="H239"/>
  <c r="I239"/>
  <c r="J239"/>
  <c r="K239"/>
  <c r="L239"/>
  <c r="M239"/>
  <c r="N239"/>
  <c r="O239"/>
  <c r="P239"/>
  <c r="E239"/>
  <c r="F251"/>
  <c r="G251"/>
  <c r="H251"/>
  <c r="I251"/>
  <c r="J251"/>
  <c r="K251"/>
  <c r="L251"/>
  <c r="M251"/>
  <c r="N251"/>
  <c r="O251"/>
  <c r="P251"/>
  <c r="E251"/>
  <c r="F259"/>
  <c r="G259"/>
  <c r="H259"/>
  <c r="I259"/>
  <c r="J259"/>
  <c r="K259"/>
  <c r="L259"/>
  <c r="M259"/>
  <c r="N259"/>
  <c r="O259"/>
  <c r="P259"/>
  <c r="E259"/>
  <c r="F263"/>
  <c r="G263"/>
  <c r="H263"/>
  <c r="I263"/>
  <c r="J263"/>
  <c r="K263"/>
  <c r="L263"/>
  <c r="M263"/>
  <c r="N263"/>
  <c r="O263"/>
  <c r="P263"/>
  <c r="E263"/>
  <c r="F267"/>
  <c r="G267"/>
  <c r="H267"/>
  <c r="I267"/>
  <c r="J267"/>
  <c r="K267"/>
  <c r="L267"/>
  <c r="M267"/>
  <c r="N267"/>
  <c r="O267"/>
  <c r="P267"/>
  <c r="E267"/>
  <c r="F271"/>
  <c r="G271"/>
  <c r="H271"/>
  <c r="I271"/>
  <c r="J271"/>
  <c r="K271"/>
  <c r="L271"/>
  <c r="M271"/>
  <c r="N271"/>
  <c r="O271"/>
  <c r="P271"/>
  <c r="E271"/>
  <c r="F293"/>
  <c r="G293"/>
  <c r="H293"/>
  <c r="I293"/>
  <c r="J293"/>
  <c r="K293"/>
  <c r="L293"/>
  <c r="M293"/>
  <c r="N293"/>
  <c r="O293"/>
  <c r="P293"/>
  <c r="E293"/>
  <c r="F305"/>
  <c r="G305"/>
  <c r="H305"/>
  <c r="I305"/>
  <c r="J305"/>
  <c r="K305"/>
  <c r="L305"/>
  <c r="M305"/>
  <c r="N305"/>
  <c r="O305"/>
  <c r="P305"/>
  <c r="E305"/>
  <c r="F313"/>
  <c r="G313"/>
  <c r="H313"/>
  <c r="I313"/>
  <c r="J313"/>
  <c r="K313"/>
  <c r="L313"/>
  <c r="M313"/>
  <c r="N313"/>
  <c r="O313"/>
  <c r="P313"/>
  <c r="E313"/>
  <c r="F318"/>
  <c r="G318"/>
  <c r="H318"/>
  <c r="I318"/>
  <c r="J318"/>
  <c r="K318"/>
  <c r="L318"/>
  <c r="M318"/>
  <c r="N318"/>
  <c r="O318"/>
  <c r="P318"/>
  <c r="E318"/>
  <c r="F322"/>
  <c r="G322"/>
  <c r="H322"/>
  <c r="I322"/>
  <c r="J322"/>
  <c r="K322"/>
  <c r="L322"/>
  <c r="M322"/>
  <c r="N322"/>
  <c r="O322"/>
  <c r="P322"/>
  <c r="E322"/>
  <c r="F326"/>
  <c r="G326"/>
  <c r="H326"/>
  <c r="I326"/>
  <c r="J326"/>
  <c r="K326"/>
  <c r="L326"/>
  <c r="M326"/>
  <c r="N326"/>
  <c r="O326"/>
  <c r="P326"/>
  <c r="E326"/>
  <c r="F666"/>
  <c r="G666"/>
  <c r="H666"/>
  <c r="I666"/>
  <c r="J666"/>
  <c r="K666"/>
  <c r="L666"/>
  <c r="M666"/>
  <c r="N666"/>
  <c r="O666"/>
  <c r="P666"/>
  <c r="E666"/>
  <c r="F662"/>
  <c r="G662"/>
  <c r="H662"/>
  <c r="I662"/>
  <c r="J662"/>
  <c r="K662"/>
  <c r="L662"/>
  <c r="M662"/>
  <c r="N662"/>
  <c r="O662"/>
  <c r="P662"/>
  <c r="E662"/>
  <c r="F658"/>
  <c r="G658"/>
  <c r="H658"/>
  <c r="I658"/>
  <c r="J658"/>
  <c r="K658"/>
  <c r="L658"/>
  <c r="M658"/>
  <c r="N658"/>
  <c r="O658"/>
  <c r="P658"/>
  <c r="E658"/>
  <c r="F653"/>
  <c r="G653"/>
  <c r="H653"/>
  <c r="I653"/>
  <c r="J653"/>
  <c r="K653"/>
  <c r="L653"/>
  <c r="M653"/>
  <c r="N653"/>
  <c r="O653"/>
  <c r="P653"/>
  <c r="E653"/>
  <c r="F645"/>
  <c r="G645"/>
  <c r="H645"/>
  <c r="I645"/>
  <c r="J645"/>
  <c r="K645"/>
  <c r="L645"/>
  <c r="M645"/>
  <c r="N645"/>
  <c r="O645"/>
  <c r="P645"/>
  <c r="E645"/>
  <c r="F633"/>
  <c r="G633"/>
  <c r="H633"/>
  <c r="I633"/>
  <c r="J633"/>
  <c r="K633"/>
  <c r="L633"/>
  <c r="M633"/>
  <c r="N633"/>
  <c r="O633"/>
  <c r="P633"/>
  <c r="E633"/>
  <c r="F608"/>
  <c r="G608"/>
  <c r="H608"/>
  <c r="I608"/>
  <c r="J608"/>
  <c r="K608"/>
  <c r="L608"/>
  <c r="M608"/>
  <c r="N608"/>
  <c r="O608"/>
  <c r="P608"/>
  <c r="E608"/>
  <c r="F604"/>
  <c r="G604"/>
  <c r="H604"/>
  <c r="I604"/>
  <c r="J604"/>
  <c r="K604"/>
  <c r="L604"/>
  <c r="M604"/>
  <c r="N604"/>
  <c r="O604"/>
  <c r="P604"/>
  <c r="E604"/>
  <c r="F600"/>
  <c r="G600"/>
  <c r="H600"/>
  <c r="I600"/>
  <c r="J600"/>
  <c r="K600"/>
  <c r="L600"/>
  <c r="M600"/>
  <c r="N600"/>
  <c r="O600"/>
  <c r="P600"/>
  <c r="E600"/>
  <c r="F596"/>
  <c r="G596"/>
  <c r="H596"/>
  <c r="I596"/>
  <c r="J596"/>
  <c r="K596"/>
  <c r="L596"/>
  <c r="M596"/>
  <c r="N596"/>
  <c r="O596"/>
  <c r="P596"/>
  <c r="E596"/>
  <c r="F589"/>
  <c r="G589"/>
  <c r="H589"/>
  <c r="I589"/>
  <c r="J589"/>
  <c r="K589"/>
  <c r="L589"/>
  <c r="M589"/>
  <c r="N589"/>
  <c r="O589"/>
  <c r="P589"/>
  <c r="E589"/>
  <c r="F577"/>
  <c r="G577"/>
  <c r="H577"/>
  <c r="I577"/>
  <c r="J577"/>
  <c r="K577"/>
  <c r="L577"/>
  <c r="M577"/>
  <c r="N577"/>
  <c r="O577"/>
  <c r="P577"/>
  <c r="E577"/>
  <c r="F555"/>
  <c r="G555"/>
  <c r="H555"/>
  <c r="I555"/>
  <c r="J555"/>
  <c r="K555"/>
  <c r="L555"/>
  <c r="M555"/>
  <c r="N555"/>
  <c r="O555"/>
  <c r="P555"/>
  <c r="E555"/>
  <c r="F551"/>
  <c r="G551"/>
  <c r="H551"/>
  <c r="I551"/>
  <c r="J551"/>
  <c r="K551"/>
  <c r="L551"/>
  <c r="M551"/>
  <c r="N551"/>
  <c r="O551"/>
  <c r="P551"/>
  <c r="E551"/>
  <c r="F547"/>
  <c r="G547"/>
  <c r="H547"/>
  <c r="I547"/>
  <c r="J547"/>
  <c r="K547"/>
  <c r="L547"/>
  <c r="M547"/>
  <c r="N547"/>
  <c r="O547"/>
  <c r="P547"/>
  <c r="E547"/>
  <c r="F542"/>
  <c r="G542"/>
  <c r="H542"/>
  <c r="I542"/>
  <c r="J542"/>
  <c r="K542"/>
  <c r="L542"/>
  <c r="M542"/>
  <c r="N542"/>
  <c r="O542"/>
  <c r="P542"/>
  <c r="E542"/>
  <c r="F534"/>
  <c r="G534"/>
  <c r="H534"/>
  <c r="I534"/>
  <c r="J534"/>
  <c r="K534"/>
  <c r="L534"/>
  <c r="M534"/>
  <c r="N534"/>
  <c r="O534"/>
  <c r="P534"/>
  <c r="E534"/>
  <c r="F522"/>
  <c r="G522"/>
  <c r="H522"/>
  <c r="I522"/>
  <c r="J522"/>
  <c r="K522"/>
  <c r="L522"/>
  <c r="M522"/>
  <c r="N522"/>
  <c r="O522"/>
  <c r="P522"/>
  <c r="E522"/>
  <c r="F501"/>
  <c r="G501"/>
  <c r="H501"/>
  <c r="I501"/>
  <c r="J501"/>
  <c r="K501"/>
  <c r="L501"/>
  <c r="M501"/>
  <c r="N501"/>
  <c r="O501"/>
  <c r="P501"/>
  <c r="E501"/>
  <c r="F497"/>
  <c r="G497"/>
  <c r="H497"/>
  <c r="I497"/>
  <c r="J497"/>
  <c r="K497"/>
  <c r="L497"/>
  <c r="M497"/>
  <c r="N497"/>
  <c r="O497"/>
  <c r="P497"/>
  <c r="E497"/>
  <c r="F493"/>
  <c r="G493"/>
  <c r="H493"/>
  <c r="I493"/>
  <c r="J493"/>
  <c r="K493"/>
  <c r="L493"/>
  <c r="M493"/>
  <c r="N493"/>
  <c r="O493"/>
  <c r="P493"/>
  <c r="E493"/>
  <c r="F488"/>
  <c r="G488"/>
  <c r="H488"/>
  <c r="I488"/>
  <c r="J488"/>
  <c r="K488"/>
  <c r="L488"/>
  <c r="M488"/>
  <c r="N488"/>
  <c r="O488"/>
  <c r="P488"/>
  <c r="E488"/>
  <c r="F481"/>
  <c r="G481"/>
  <c r="H481"/>
  <c r="I481"/>
  <c r="J481"/>
  <c r="K481"/>
  <c r="L481"/>
  <c r="M481"/>
  <c r="N481"/>
  <c r="O481"/>
  <c r="P481"/>
  <c r="E481"/>
  <c r="F469"/>
  <c r="G469"/>
  <c r="H469"/>
  <c r="I469"/>
  <c r="J469"/>
  <c r="K469"/>
  <c r="L469"/>
  <c r="M469"/>
  <c r="N469"/>
  <c r="O469"/>
  <c r="P469"/>
  <c r="E469"/>
  <c r="F720"/>
  <c r="G720"/>
  <c r="H720"/>
  <c r="I720"/>
  <c r="J720"/>
  <c r="K720"/>
  <c r="L720"/>
  <c r="M720"/>
  <c r="N720"/>
  <c r="O720"/>
  <c r="P720"/>
  <c r="E720"/>
  <c r="F716"/>
  <c r="G716"/>
  <c r="H716"/>
  <c r="I716"/>
  <c r="J716"/>
  <c r="K716"/>
  <c r="L716"/>
  <c r="M716"/>
  <c r="N716"/>
  <c r="O716"/>
  <c r="P716"/>
  <c r="E716"/>
  <c r="F712"/>
  <c r="G712"/>
  <c r="H712"/>
  <c r="I712"/>
  <c r="J712"/>
  <c r="K712"/>
  <c r="L712"/>
  <c r="M712"/>
  <c r="N712"/>
  <c r="O712"/>
  <c r="P712"/>
  <c r="E712"/>
  <c r="F707"/>
  <c r="G707"/>
  <c r="H707"/>
  <c r="I707"/>
  <c r="J707"/>
  <c r="K707"/>
  <c r="L707"/>
  <c r="M707"/>
  <c r="N707"/>
  <c r="O707"/>
  <c r="P707"/>
  <c r="E707"/>
  <c r="F699"/>
  <c r="G699"/>
  <c r="H699"/>
  <c r="I699"/>
  <c r="J699"/>
  <c r="K699"/>
  <c r="L699"/>
  <c r="M699"/>
  <c r="N699"/>
  <c r="O699"/>
  <c r="P699"/>
  <c r="E699"/>
  <c r="F687"/>
  <c r="G687"/>
  <c r="H687"/>
  <c r="I687"/>
  <c r="J687"/>
  <c r="K687"/>
  <c r="L687"/>
  <c r="M687"/>
  <c r="N687"/>
  <c r="O687"/>
  <c r="P687"/>
  <c r="E687"/>
  <c r="E713" i="14"/>
  <c r="F713"/>
  <c r="G713"/>
  <c r="D713"/>
  <c r="E708"/>
  <c r="F708"/>
  <c r="G708"/>
  <c r="D708"/>
  <c r="E703"/>
  <c r="F703"/>
  <c r="G703"/>
  <c r="D703"/>
  <c r="E698"/>
  <c r="F698"/>
  <c r="G698"/>
  <c r="D698"/>
  <c r="E690"/>
  <c r="F690"/>
  <c r="G690"/>
  <c r="D690"/>
  <c r="E678"/>
  <c r="F678"/>
  <c r="G678"/>
  <c r="D678"/>
  <c r="E658"/>
  <c r="F658"/>
  <c r="G658"/>
  <c r="D658"/>
  <c r="E653"/>
  <c r="F653"/>
  <c r="G653"/>
  <c r="D653"/>
  <c r="E648"/>
  <c r="F648"/>
  <c r="G648"/>
  <c r="D648"/>
  <c r="E643"/>
  <c r="F643"/>
  <c r="G643"/>
  <c r="D643"/>
  <c r="E636"/>
  <c r="F636"/>
  <c r="G636"/>
  <c r="D636"/>
  <c r="E624"/>
  <c r="F624"/>
  <c r="G624"/>
  <c r="D624"/>
  <c r="E603"/>
  <c r="F603"/>
  <c r="G603"/>
  <c r="D603"/>
  <c r="E598"/>
  <c r="F598"/>
  <c r="G598"/>
  <c r="D598"/>
  <c r="E593"/>
  <c r="F593"/>
  <c r="G593"/>
  <c r="D593"/>
  <c r="E589"/>
  <c r="F589"/>
  <c r="G589"/>
  <c r="D589"/>
  <c r="E582"/>
  <c r="F582"/>
  <c r="G582"/>
  <c r="D582"/>
  <c r="E570"/>
  <c r="F570"/>
  <c r="G570"/>
  <c r="D570"/>
  <c r="E547"/>
  <c r="F547"/>
  <c r="G547"/>
  <c r="D547"/>
  <c r="E543"/>
  <c r="F543"/>
  <c r="G543"/>
  <c r="D543"/>
  <c r="E538"/>
  <c r="F538"/>
  <c r="G538"/>
  <c r="D538"/>
  <c r="E533"/>
  <c r="F533"/>
  <c r="G533"/>
  <c r="D533"/>
  <c r="E525"/>
  <c r="F525"/>
  <c r="G525"/>
  <c r="D525"/>
  <c r="E513"/>
  <c r="F513"/>
  <c r="G513"/>
  <c r="D513"/>
  <c r="E492"/>
  <c r="F492"/>
  <c r="G492"/>
  <c r="D492"/>
  <c r="E487"/>
  <c r="F487"/>
  <c r="G487"/>
  <c r="D487"/>
  <c r="E482"/>
  <c r="F482"/>
  <c r="G482"/>
  <c r="D482"/>
  <c r="E478"/>
  <c r="F478"/>
  <c r="G478"/>
  <c r="D478"/>
  <c r="E471"/>
  <c r="F471"/>
  <c r="G471"/>
  <c r="H471" s="1"/>
  <c r="D471"/>
  <c r="E459"/>
  <c r="F459"/>
  <c r="G459"/>
  <c r="D459"/>
  <c r="E323"/>
  <c r="F323"/>
  <c r="G323"/>
  <c r="D323"/>
  <c r="E318"/>
  <c r="F318"/>
  <c r="G318"/>
  <c r="D318"/>
  <c r="E313"/>
  <c r="F313"/>
  <c r="G313"/>
  <c r="D313"/>
  <c r="E308"/>
  <c r="F308"/>
  <c r="G308"/>
  <c r="D308"/>
  <c r="E301"/>
  <c r="F301"/>
  <c r="G301"/>
  <c r="D301"/>
  <c r="E289"/>
  <c r="F289"/>
  <c r="G289"/>
  <c r="D289"/>
  <c r="G235"/>
  <c r="E269"/>
  <c r="F269"/>
  <c r="G269"/>
  <c r="D269"/>
  <c r="E264"/>
  <c r="F264"/>
  <c r="G264"/>
  <c r="D264"/>
  <c r="E259"/>
  <c r="F259"/>
  <c r="G259"/>
  <c r="D259"/>
  <c r="E255"/>
  <c r="F255"/>
  <c r="G255"/>
  <c r="D255"/>
  <c r="E247"/>
  <c r="F247"/>
  <c r="G247"/>
  <c r="D247"/>
  <c r="E235"/>
  <c r="F235"/>
  <c r="D235"/>
  <c r="E216"/>
  <c r="F216"/>
  <c r="G216"/>
  <c r="D216"/>
  <c r="E211"/>
  <c r="F211"/>
  <c r="G211"/>
  <c r="D211"/>
  <c r="E206"/>
  <c r="F206"/>
  <c r="G206"/>
  <c r="D206"/>
  <c r="E200"/>
  <c r="F200"/>
  <c r="G200"/>
  <c r="D200"/>
  <c r="E192"/>
  <c r="F192"/>
  <c r="G192"/>
  <c r="D192"/>
  <c r="E180"/>
  <c r="F180"/>
  <c r="G180"/>
  <c r="D180"/>
  <c r="E158"/>
  <c r="F158"/>
  <c r="G158"/>
  <c r="D158"/>
  <c r="E153"/>
  <c r="F153"/>
  <c r="G153"/>
  <c r="D153"/>
  <c r="E148"/>
  <c r="F148"/>
  <c r="G148"/>
  <c r="D148"/>
  <c r="E143"/>
  <c r="F143"/>
  <c r="G143"/>
  <c r="D143"/>
  <c r="E135"/>
  <c r="F135"/>
  <c r="G135"/>
  <c r="D135"/>
  <c r="E124"/>
  <c r="F124"/>
  <c r="G124"/>
  <c r="D124"/>
  <c r="G106"/>
  <c r="E106"/>
  <c r="F106"/>
  <c r="D106"/>
  <c r="E101"/>
  <c r="F101"/>
  <c r="G101"/>
  <c r="D101"/>
  <c r="E96"/>
  <c r="F96"/>
  <c r="G96"/>
  <c r="D96"/>
  <c r="E91"/>
  <c r="F91"/>
  <c r="G91"/>
  <c r="D91"/>
  <c r="D84"/>
  <c r="E84"/>
  <c r="F84"/>
  <c r="G84"/>
  <c r="E73"/>
  <c r="F73"/>
  <c r="G73"/>
  <c r="D73"/>
  <c r="Q705" i="29" l="1"/>
  <c r="Q703"/>
  <c r="Q702"/>
  <c r="F705"/>
  <c r="G705"/>
  <c r="H705"/>
  <c r="E705"/>
  <c r="F703"/>
  <c r="G703"/>
  <c r="H703"/>
  <c r="E703"/>
  <c r="F702"/>
  <c r="G702"/>
  <c r="H702"/>
  <c r="E702"/>
  <c r="D703"/>
  <c r="D705"/>
  <c r="D702"/>
  <c r="C703"/>
  <c r="C704"/>
  <c r="C705"/>
  <c r="C702"/>
  <c r="B705"/>
  <c r="B703"/>
  <c r="B702"/>
  <c r="Q691"/>
  <c r="Q692"/>
  <c r="Q693"/>
  <c r="Q694"/>
  <c r="Q695"/>
  <c r="Q696"/>
  <c r="Q697"/>
  <c r="Q690"/>
  <c r="H697"/>
  <c r="H696"/>
  <c r="H695"/>
  <c r="H694"/>
  <c r="H692"/>
  <c r="H691"/>
  <c r="H690"/>
  <c r="G697"/>
  <c r="G696"/>
  <c r="G695"/>
  <c r="G694"/>
  <c r="G693"/>
  <c r="G692"/>
  <c r="G691"/>
  <c r="G690"/>
  <c r="F697"/>
  <c r="F696"/>
  <c r="F695"/>
  <c r="F694"/>
  <c r="F693"/>
  <c r="F692"/>
  <c r="F691"/>
  <c r="F690"/>
  <c r="E691"/>
  <c r="E692"/>
  <c r="E693"/>
  <c r="E694"/>
  <c r="E695"/>
  <c r="E696"/>
  <c r="E697"/>
  <c r="E690"/>
  <c r="D691"/>
  <c r="D692"/>
  <c r="D693"/>
  <c r="D694"/>
  <c r="D695"/>
  <c r="D696"/>
  <c r="D697"/>
  <c r="D690"/>
  <c r="C691"/>
  <c r="C692"/>
  <c r="C693"/>
  <c r="C694"/>
  <c r="C695"/>
  <c r="C696"/>
  <c r="C697"/>
  <c r="C690"/>
  <c r="B691"/>
  <c r="B692"/>
  <c r="B693"/>
  <c r="B694"/>
  <c r="B695"/>
  <c r="B696"/>
  <c r="B697"/>
  <c r="B690"/>
  <c r="Q682"/>
  <c r="Q683"/>
  <c r="Q684"/>
  <c r="Q685"/>
  <c r="Q681"/>
  <c r="H682"/>
  <c r="H683"/>
  <c r="H685"/>
  <c r="H681"/>
  <c r="G682"/>
  <c r="G683"/>
  <c r="G684"/>
  <c r="G685"/>
  <c r="G681"/>
  <c r="F682"/>
  <c r="F683"/>
  <c r="F684"/>
  <c r="F685"/>
  <c r="F681"/>
  <c r="E682"/>
  <c r="E683"/>
  <c r="E684"/>
  <c r="E685"/>
  <c r="E681"/>
  <c r="D682"/>
  <c r="D683"/>
  <c r="D684"/>
  <c r="D685"/>
  <c r="D681"/>
  <c r="C682"/>
  <c r="C683"/>
  <c r="C684"/>
  <c r="C685"/>
  <c r="C681"/>
  <c r="B682"/>
  <c r="B683"/>
  <c r="B684"/>
  <c r="B685"/>
  <c r="B681"/>
  <c r="Q651"/>
  <c r="Q649"/>
  <c r="Q648"/>
  <c r="F651"/>
  <c r="G651"/>
  <c r="H651"/>
  <c r="E651"/>
  <c r="F649"/>
  <c r="G649"/>
  <c r="E649"/>
  <c r="F648"/>
  <c r="G648"/>
  <c r="H648"/>
  <c r="E648"/>
  <c r="D651"/>
  <c r="D649"/>
  <c r="D648"/>
  <c r="C651"/>
  <c r="C648"/>
  <c r="B651"/>
  <c r="B649"/>
  <c r="B648"/>
  <c r="Q637"/>
  <c r="Q638"/>
  <c r="Q639"/>
  <c r="Q640"/>
  <c r="Q641"/>
  <c r="Q642"/>
  <c r="Q643"/>
  <c r="Q636"/>
  <c r="H637"/>
  <c r="H638"/>
  <c r="H639"/>
  <c r="H640"/>
  <c r="H641"/>
  <c r="H642"/>
  <c r="H643"/>
  <c r="H636"/>
  <c r="G637"/>
  <c r="G638"/>
  <c r="G639"/>
  <c r="G640"/>
  <c r="G641"/>
  <c r="G642"/>
  <c r="G643"/>
  <c r="G636"/>
  <c r="F637"/>
  <c r="F638"/>
  <c r="F639"/>
  <c r="F640"/>
  <c r="F641"/>
  <c r="F642"/>
  <c r="F643"/>
  <c r="F636"/>
  <c r="E637"/>
  <c r="E638"/>
  <c r="E639"/>
  <c r="E640"/>
  <c r="E641"/>
  <c r="E642"/>
  <c r="E643"/>
  <c r="E636"/>
  <c r="D637"/>
  <c r="D638"/>
  <c r="D639"/>
  <c r="D640"/>
  <c r="D641"/>
  <c r="D642"/>
  <c r="D643"/>
  <c r="D636"/>
  <c r="C637"/>
  <c r="C638"/>
  <c r="C639"/>
  <c r="C640"/>
  <c r="C641"/>
  <c r="C642"/>
  <c r="C643"/>
  <c r="C636"/>
  <c r="B636"/>
  <c r="B638"/>
  <c r="B639"/>
  <c r="B640"/>
  <c r="B641"/>
  <c r="B642"/>
  <c r="B643"/>
  <c r="B637"/>
  <c r="Q626"/>
  <c r="Q628"/>
  <c r="Q629"/>
  <c r="Q630"/>
  <c r="Q631"/>
  <c r="Q625"/>
  <c r="H626"/>
  <c r="H627"/>
  <c r="H628"/>
  <c r="H629"/>
  <c r="H630"/>
  <c r="H631"/>
  <c r="H625"/>
  <c r="G626"/>
  <c r="G627"/>
  <c r="G628"/>
  <c r="G629"/>
  <c r="G630"/>
  <c r="G631"/>
  <c r="G625"/>
  <c r="F626"/>
  <c r="F627"/>
  <c r="F628"/>
  <c r="F629"/>
  <c r="F630"/>
  <c r="F631"/>
  <c r="F625"/>
  <c r="E626"/>
  <c r="E627"/>
  <c r="E628"/>
  <c r="E629"/>
  <c r="E630"/>
  <c r="E631"/>
  <c r="E625"/>
  <c r="D626"/>
  <c r="D628"/>
  <c r="D629"/>
  <c r="D630"/>
  <c r="D631"/>
  <c r="D625"/>
  <c r="C626"/>
  <c r="C627"/>
  <c r="C628"/>
  <c r="C629"/>
  <c r="C630"/>
  <c r="C631"/>
  <c r="C625"/>
  <c r="B626"/>
  <c r="B627"/>
  <c r="B628"/>
  <c r="B629"/>
  <c r="B630"/>
  <c r="B631"/>
  <c r="B625"/>
  <c r="Q593"/>
  <c r="Q594"/>
  <c r="Q592"/>
  <c r="H593"/>
  <c r="H594"/>
  <c r="H592"/>
  <c r="G593"/>
  <c r="G594"/>
  <c r="G592"/>
  <c r="F593"/>
  <c r="F594"/>
  <c r="F592"/>
  <c r="E593"/>
  <c r="E594"/>
  <c r="E592"/>
  <c r="D593"/>
  <c r="D594"/>
  <c r="D592"/>
  <c r="C593"/>
  <c r="C594"/>
  <c r="C592"/>
  <c r="B593"/>
  <c r="B594"/>
  <c r="B592"/>
  <c r="Q581"/>
  <c r="Q582"/>
  <c r="Q583"/>
  <c r="Q585"/>
  <c r="Q586"/>
  <c r="Q587"/>
  <c r="Q580"/>
  <c r="H581"/>
  <c r="H582"/>
  <c r="H583"/>
  <c r="H585"/>
  <c r="H586"/>
  <c r="H587"/>
  <c r="H580"/>
  <c r="G581"/>
  <c r="G582"/>
  <c r="G583"/>
  <c r="G585"/>
  <c r="G586"/>
  <c r="G587"/>
  <c r="G580"/>
  <c r="F581"/>
  <c r="F582"/>
  <c r="F583"/>
  <c r="F585"/>
  <c r="F586"/>
  <c r="F587"/>
  <c r="F580"/>
  <c r="E581"/>
  <c r="E582"/>
  <c r="E583"/>
  <c r="E585"/>
  <c r="E586"/>
  <c r="E587"/>
  <c r="E580"/>
  <c r="D581"/>
  <c r="D582"/>
  <c r="D583"/>
  <c r="D585"/>
  <c r="D586"/>
  <c r="D587"/>
  <c r="D580"/>
  <c r="C581"/>
  <c r="C582"/>
  <c r="C583"/>
  <c r="C585"/>
  <c r="C586"/>
  <c r="C587"/>
  <c r="C580"/>
  <c r="B581"/>
  <c r="B582"/>
  <c r="B583"/>
  <c r="B585"/>
  <c r="B586"/>
  <c r="B587"/>
  <c r="B580"/>
  <c r="Q575"/>
  <c r="Q574"/>
  <c r="Q573"/>
  <c r="Q572"/>
  <c r="Q571"/>
  <c r="Q570"/>
  <c r="H571"/>
  <c r="H572"/>
  <c r="H574"/>
  <c r="H575"/>
  <c r="G571"/>
  <c r="G572"/>
  <c r="G573"/>
  <c r="G574"/>
  <c r="G575"/>
  <c r="G570"/>
  <c r="F571"/>
  <c r="F572"/>
  <c r="F573"/>
  <c r="F574"/>
  <c r="F575"/>
  <c r="F570"/>
  <c r="E571"/>
  <c r="E572"/>
  <c r="E573"/>
  <c r="E574"/>
  <c r="E575"/>
  <c r="E570"/>
  <c r="D571"/>
  <c r="D572"/>
  <c r="D573"/>
  <c r="D574"/>
  <c r="D575"/>
  <c r="D570"/>
  <c r="C571"/>
  <c r="C572"/>
  <c r="C573"/>
  <c r="C574"/>
  <c r="C575"/>
  <c r="C570"/>
  <c r="B571"/>
  <c r="B572"/>
  <c r="B573"/>
  <c r="B574"/>
  <c r="B575"/>
  <c r="B570"/>
  <c r="Q540"/>
  <c r="Q538"/>
  <c r="Q537"/>
  <c r="F540"/>
  <c r="G540"/>
  <c r="H540"/>
  <c r="E540"/>
  <c r="F538"/>
  <c r="G538"/>
  <c r="H538"/>
  <c r="E538"/>
  <c r="F537"/>
  <c r="G537"/>
  <c r="H537"/>
  <c r="E537"/>
  <c r="D540"/>
  <c r="D538"/>
  <c r="D537"/>
  <c r="C538"/>
  <c r="C539"/>
  <c r="C540"/>
  <c r="C537"/>
  <c r="B538"/>
  <c r="B539"/>
  <c r="B540"/>
  <c r="B537"/>
  <c r="Q526"/>
  <c r="Q527"/>
  <c r="Q528"/>
  <c r="Q529"/>
  <c r="Q530"/>
  <c r="Q531"/>
  <c r="Q532"/>
  <c r="Q525"/>
  <c r="H526"/>
  <c r="H527"/>
  <c r="H528"/>
  <c r="H529"/>
  <c r="H531"/>
  <c r="H532"/>
  <c r="H525"/>
  <c r="G526"/>
  <c r="G527"/>
  <c r="G528"/>
  <c r="G529"/>
  <c r="G530"/>
  <c r="G531"/>
  <c r="G532"/>
  <c r="G525"/>
  <c r="F526"/>
  <c r="F527"/>
  <c r="F528"/>
  <c r="F529"/>
  <c r="F530"/>
  <c r="F531"/>
  <c r="F532"/>
  <c r="F525"/>
  <c r="E526"/>
  <c r="E527"/>
  <c r="E528"/>
  <c r="E529"/>
  <c r="E530"/>
  <c r="E531"/>
  <c r="E532"/>
  <c r="E525"/>
  <c r="D526"/>
  <c r="D527"/>
  <c r="D528"/>
  <c r="D529"/>
  <c r="D530"/>
  <c r="D531"/>
  <c r="D532"/>
  <c r="D525"/>
  <c r="C526"/>
  <c r="C527"/>
  <c r="C528"/>
  <c r="C529"/>
  <c r="C530"/>
  <c r="C531"/>
  <c r="C532"/>
  <c r="C525"/>
  <c r="B526"/>
  <c r="B527"/>
  <c r="B528"/>
  <c r="B529"/>
  <c r="B530"/>
  <c r="B531"/>
  <c r="B532"/>
  <c r="B525"/>
  <c r="Q517"/>
  <c r="Q518"/>
  <c r="Q519"/>
  <c r="Q520"/>
  <c r="Q516"/>
  <c r="H517"/>
  <c r="H518"/>
  <c r="H519"/>
  <c r="H520"/>
  <c r="H516"/>
  <c r="G517"/>
  <c r="G518"/>
  <c r="G519"/>
  <c r="G520"/>
  <c r="G516"/>
  <c r="F517"/>
  <c r="F518"/>
  <c r="F519"/>
  <c r="F520"/>
  <c r="F516"/>
  <c r="E517"/>
  <c r="E518"/>
  <c r="E519"/>
  <c r="E520"/>
  <c r="E516"/>
  <c r="D517"/>
  <c r="D518"/>
  <c r="D519"/>
  <c r="D520"/>
  <c r="D516"/>
  <c r="C517"/>
  <c r="C518"/>
  <c r="C519"/>
  <c r="C520"/>
  <c r="C516"/>
  <c r="B516"/>
  <c r="B518"/>
  <c r="B519"/>
  <c r="B520"/>
  <c r="B517"/>
  <c r="Q485"/>
  <c r="Q486"/>
  <c r="Q484"/>
  <c r="H485"/>
  <c r="H484"/>
  <c r="G485"/>
  <c r="G486"/>
  <c r="G484"/>
  <c r="F485"/>
  <c r="F486"/>
  <c r="F484"/>
  <c r="E485"/>
  <c r="E486"/>
  <c r="E484"/>
  <c r="D485"/>
  <c r="D486"/>
  <c r="D484"/>
  <c r="C485"/>
  <c r="C486"/>
  <c r="C484"/>
  <c r="B485"/>
  <c r="B486"/>
  <c r="B484"/>
  <c r="Q474"/>
  <c r="Q475"/>
  <c r="Q476"/>
  <c r="Q477"/>
  <c r="Q478"/>
  <c r="Q479"/>
  <c r="Q472"/>
  <c r="H474"/>
  <c r="H475"/>
  <c r="H476"/>
  <c r="H477"/>
  <c r="H478"/>
  <c r="H479"/>
  <c r="H472"/>
  <c r="G474"/>
  <c r="G475"/>
  <c r="G476"/>
  <c r="G477"/>
  <c r="G478"/>
  <c r="G479"/>
  <c r="G472"/>
  <c r="F474"/>
  <c r="F475"/>
  <c r="F476"/>
  <c r="F477"/>
  <c r="F478"/>
  <c r="F479"/>
  <c r="F472"/>
  <c r="E474"/>
  <c r="E475"/>
  <c r="E476"/>
  <c r="E477"/>
  <c r="E478"/>
  <c r="E479"/>
  <c r="E472"/>
  <c r="D474"/>
  <c r="D475"/>
  <c r="D476"/>
  <c r="D477"/>
  <c r="D478"/>
  <c r="D479"/>
  <c r="D472"/>
  <c r="C474"/>
  <c r="C475"/>
  <c r="C476"/>
  <c r="C477"/>
  <c r="C478"/>
  <c r="C479"/>
  <c r="C472"/>
  <c r="B474"/>
  <c r="B475"/>
  <c r="B476"/>
  <c r="B477"/>
  <c r="B478"/>
  <c r="B479"/>
  <c r="B472"/>
  <c r="Q462"/>
  <c r="Q464"/>
  <c r="Q465"/>
  <c r="Q466"/>
  <c r="Q467"/>
  <c r="Q461"/>
  <c r="H462"/>
  <c r="H463"/>
  <c r="H464"/>
  <c r="H466"/>
  <c r="H467"/>
  <c r="H461"/>
  <c r="G462"/>
  <c r="G463"/>
  <c r="G464"/>
  <c r="G465"/>
  <c r="G466"/>
  <c r="G467"/>
  <c r="G461"/>
  <c r="F462"/>
  <c r="F463"/>
  <c r="F464"/>
  <c r="F465"/>
  <c r="F466"/>
  <c r="F467"/>
  <c r="F461"/>
  <c r="E462"/>
  <c r="E463"/>
  <c r="E464"/>
  <c r="E465"/>
  <c r="E466"/>
  <c r="E467"/>
  <c r="E461"/>
  <c r="D462"/>
  <c r="D464"/>
  <c r="D465"/>
  <c r="D466"/>
  <c r="D467"/>
  <c r="D461"/>
  <c r="C462"/>
  <c r="C463"/>
  <c r="C464"/>
  <c r="C465"/>
  <c r="C466"/>
  <c r="C467"/>
  <c r="C461"/>
  <c r="B462"/>
  <c r="B463"/>
  <c r="B464"/>
  <c r="B465"/>
  <c r="B466"/>
  <c r="B467"/>
  <c r="B461"/>
  <c r="Q311"/>
  <c r="Q308"/>
  <c r="Q309"/>
  <c r="F311"/>
  <c r="G311"/>
  <c r="E311"/>
  <c r="H309"/>
  <c r="G309"/>
  <c r="F309"/>
  <c r="E309"/>
  <c r="F308"/>
  <c r="G308"/>
  <c r="H308"/>
  <c r="E308"/>
  <c r="D311"/>
  <c r="D309"/>
  <c r="D308"/>
  <c r="C311"/>
  <c r="C309"/>
  <c r="B311"/>
  <c r="B309"/>
  <c r="B308"/>
  <c r="Q297"/>
  <c r="Q298"/>
  <c r="Q299"/>
  <c r="Q300"/>
  <c r="Q301"/>
  <c r="Q302"/>
  <c r="Q303"/>
  <c r="Q296"/>
  <c r="H297"/>
  <c r="H298"/>
  <c r="H299"/>
  <c r="H300"/>
  <c r="H301"/>
  <c r="H302"/>
  <c r="H303"/>
  <c r="H296"/>
  <c r="G297"/>
  <c r="G298"/>
  <c r="G299"/>
  <c r="G300"/>
  <c r="G301"/>
  <c r="G302"/>
  <c r="G303"/>
  <c r="G296"/>
  <c r="F297"/>
  <c r="F298"/>
  <c r="F299"/>
  <c r="F300"/>
  <c r="F301"/>
  <c r="F302"/>
  <c r="F303"/>
  <c r="F296"/>
  <c r="E297"/>
  <c r="E298"/>
  <c r="E299"/>
  <c r="E300"/>
  <c r="E301"/>
  <c r="E302"/>
  <c r="E303"/>
  <c r="E296"/>
  <c r="D297"/>
  <c r="D298"/>
  <c r="D299"/>
  <c r="D300"/>
  <c r="D301"/>
  <c r="D302"/>
  <c r="D303"/>
  <c r="D296"/>
  <c r="C297"/>
  <c r="C298"/>
  <c r="C299"/>
  <c r="C300"/>
  <c r="C301"/>
  <c r="C302"/>
  <c r="C303"/>
  <c r="C296"/>
  <c r="B297"/>
  <c r="B298"/>
  <c r="B299"/>
  <c r="B300"/>
  <c r="B301"/>
  <c r="B302"/>
  <c r="B303"/>
  <c r="B296"/>
  <c r="Q287"/>
  <c r="Q288"/>
  <c r="Q289"/>
  <c r="Q290"/>
  <c r="Q291"/>
  <c r="Q286"/>
  <c r="H287"/>
  <c r="H288"/>
  <c r="H289"/>
  <c r="H290"/>
  <c r="H291"/>
  <c r="H286"/>
  <c r="G287"/>
  <c r="G288"/>
  <c r="G289"/>
  <c r="G290"/>
  <c r="G291"/>
  <c r="G286"/>
  <c r="F287"/>
  <c r="F288"/>
  <c r="F289"/>
  <c r="F290"/>
  <c r="F291"/>
  <c r="F286"/>
  <c r="E287"/>
  <c r="E288"/>
  <c r="E289"/>
  <c r="E290"/>
  <c r="E291"/>
  <c r="E286"/>
  <c r="D287"/>
  <c r="D288"/>
  <c r="D289"/>
  <c r="D290"/>
  <c r="D291"/>
  <c r="D286"/>
  <c r="C287"/>
  <c r="C288"/>
  <c r="C289"/>
  <c r="C290"/>
  <c r="C291"/>
  <c r="C286"/>
  <c r="B287"/>
  <c r="B288"/>
  <c r="B289"/>
  <c r="B290"/>
  <c r="B291"/>
  <c r="B286"/>
  <c r="Q255"/>
  <c r="Q256"/>
  <c r="Q257"/>
  <c r="Q254"/>
  <c r="H255"/>
  <c r="H256"/>
  <c r="H257"/>
  <c r="H254"/>
  <c r="G255"/>
  <c r="G256"/>
  <c r="G257"/>
  <c r="G254"/>
  <c r="F255"/>
  <c r="F256"/>
  <c r="F257"/>
  <c r="F254"/>
  <c r="E255"/>
  <c r="E256"/>
  <c r="E257"/>
  <c r="E254"/>
  <c r="D255"/>
  <c r="D256"/>
  <c r="D257"/>
  <c r="D254"/>
  <c r="C255"/>
  <c r="C256"/>
  <c r="C257"/>
  <c r="C254"/>
  <c r="B255"/>
  <c r="B256"/>
  <c r="B257"/>
  <c r="B254"/>
  <c r="Q243"/>
  <c r="Q244"/>
  <c r="Q245"/>
  <c r="Q246"/>
  <c r="Q247"/>
  <c r="Q248"/>
  <c r="Q249"/>
  <c r="Q242"/>
  <c r="H243"/>
  <c r="H244"/>
  <c r="H245"/>
  <c r="H246"/>
  <c r="H247"/>
  <c r="H248"/>
  <c r="H249"/>
  <c r="H242"/>
  <c r="G243"/>
  <c r="G244"/>
  <c r="G245"/>
  <c r="G246"/>
  <c r="G247"/>
  <c r="G248"/>
  <c r="G249"/>
  <c r="G242"/>
  <c r="F243"/>
  <c r="F244"/>
  <c r="F245"/>
  <c r="F246"/>
  <c r="F247"/>
  <c r="F248"/>
  <c r="F249"/>
  <c r="F242"/>
  <c r="E243"/>
  <c r="E244"/>
  <c r="E245"/>
  <c r="E246"/>
  <c r="E247"/>
  <c r="E248"/>
  <c r="E249"/>
  <c r="E242"/>
  <c r="D243"/>
  <c r="D244"/>
  <c r="D245"/>
  <c r="D246"/>
  <c r="D247"/>
  <c r="D248"/>
  <c r="D249"/>
  <c r="D242"/>
  <c r="C243"/>
  <c r="C244"/>
  <c r="C245"/>
  <c r="C246"/>
  <c r="C247"/>
  <c r="C248"/>
  <c r="C249"/>
  <c r="C242"/>
  <c r="B243"/>
  <c r="B244"/>
  <c r="B245"/>
  <c r="B246"/>
  <c r="B247"/>
  <c r="B248"/>
  <c r="B249"/>
  <c r="B242"/>
  <c r="Q234"/>
  <c r="Q235"/>
  <c r="Q236"/>
  <c r="Q237"/>
  <c r="Q232"/>
  <c r="H234"/>
  <c r="H235"/>
  <c r="H236"/>
  <c r="H237"/>
  <c r="H232"/>
  <c r="G234"/>
  <c r="G235"/>
  <c r="G236"/>
  <c r="G237"/>
  <c r="G232"/>
  <c r="F234"/>
  <c r="F235"/>
  <c r="F236"/>
  <c r="F237"/>
  <c r="F232"/>
  <c r="E234"/>
  <c r="E235"/>
  <c r="E236"/>
  <c r="E237"/>
  <c r="E232"/>
  <c r="D234"/>
  <c r="D235"/>
  <c r="D236"/>
  <c r="D237"/>
  <c r="D232"/>
  <c r="C234"/>
  <c r="C235"/>
  <c r="C236"/>
  <c r="C237"/>
  <c r="C232"/>
  <c r="B234"/>
  <c r="B235"/>
  <c r="B236"/>
  <c r="B237"/>
  <c r="B232"/>
  <c r="Q202"/>
  <c r="Q200"/>
  <c r="Q199"/>
  <c r="F202"/>
  <c r="G202"/>
  <c r="H202"/>
  <c r="E202"/>
  <c r="F200"/>
  <c r="G200"/>
  <c r="H200"/>
  <c r="E200"/>
  <c r="F199"/>
  <c r="G199"/>
  <c r="H199"/>
  <c r="E199"/>
  <c r="D202"/>
  <c r="D200"/>
  <c r="D199"/>
  <c r="C200"/>
  <c r="C201"/>
  <c r="C202"/>
  <c r="C199"/>
  <c r="B200"/>
  <c r="B201"/>
  <c r="B202"/>
  <c r="B199"/>
  <c r="Q188"/>
  <c r="Q189"/>
  <c r="Q190"/>
  <c r="Q191"/>
  <c r="Q192"/>
  <c r="Q193"/>
  <c r="Q194"/>
  <c r="Q187"/>
  <c r="H188"/>
  <c r="H189"/>
  <c r="H190"/>
  <c r="H191"/>
  <c r="H192"/>
  <c r="H193"/>
  <c r="H194"/>
  <c r="H187"/>
  <c r="G188"/>
  <c r="G189"/>
  <c r="G190"/>
  <c r="G191"/>
  <c r="G192"/>
  <c r="G193"/>
  <c r="G194"/>
  <c r="G187"/>
  <c r="F188"/>
  <c r="F189"/>
  <c r="F190"/>
  <c r="F191"/>
  <c r="F192"/>
  <c r="F193"/>
  <c r="F194"/>
  <c r="F187"/>
  <c r="E188"/>
  <c r="E189"/>
  <c r="E190"/>
  <c r="E191"/>
  <c r="E192"/>
  <c r="E193"/>
  <c r="E194"/>
  <c r="E187"/>
  <c r="D188"/>
  <c r="D189"/>
  <c r="D190"/>
  <c r="D191"/>
  <c r="D192"/>
  <c r="D193"/>
  <c r="D194"/>
  <c r="D187"/>
  <c r="C188"/>
  <c r="C189"/>
  <c r="C190"/>
  <c r="C191"/>
  <c r="C192"/>
  <c r="C193"/>
  <c r="C194"/>
  <c r="C187"/>
  <c r="B188"/>
  <c r="B189"/>
  <c r="B190"/>
  <c r="B191"/>
  <c r="B192"/>
  <c r="B193"/>
  <c r="B194"/>
  <c r="B187"/>
  <c r="Q181"/>
  <c r="Q182"/>
  <c r="Q180"/>
  <c r="Q178"/>
  <c r="Q179"/>
  <c r="Q177"/>
  <c r="H178"/>
  <c r="H179"/>
  <c r="H180"/>
  <c r="H181"/>
  <c r="H182"/>
  <c r="H177"/>
  <c r="G178"/>
  <c r="G179"/>
  <c r="G180"/>
  <c r="G181"/>
  <c r="G182"/>
  <c r="G177"/>
  <c r="F178"/>
  <c r="F179"/>
  <c r="F180"/>
  <c r="F181"/>
  <c r="F182"/>
  <c r="F177"/>
  <c r="E178"/>
  <c r="E179"/>
  <c r="E180"/>
  <c r="E181"/>
  <c r="E182"/>
  <c r="E177"/>
  <c r="D178"/>
  <c r="D179"/>
  <c r="D180"/>
  <c r="D181"/>
  <c r="D182"/>
  <c r="D177"/>
  <c r="C178"/>
  <c r="C179"/>
  <c r="C180"/>
  <c r="C181"/>
  <c r="C182"/>
  <c r="C177"/>
  <c r="B178"/>
  <c r="B179"/>
  <c r="B180"/>
  <c r="B181"/>
  <c r="B182"/>
  <c r="B177"/>
  <c r="Q146"/>
  <c r="Q144"/>
  <c r="Q143"/>
  <c r="F146"/>
  <c r="G146"/>
  <c r="H146"/>
  <c r="E146"/>
  <c r="F144"/>
  <c r="G144"/>
  <c r="H144"/>
  <c r="E144"/>
  <c r="F143"/>
  <c r="G143"/>
  <c r="H143"/>
  <c r="E143"/>
  <c r="D146"/>
  <c r="D144"/>
  <c r="D143"/>
  <c r="C144"/>
  <c r="C145"/>
  <c r="C146"/>
  <c r="C143"/>
  <c r="B144"/>
  <c r="B146"/>
  <c r="B143"/>
  <c r="Q133"/>
  <c r="Q134"/>
  <c r="Q135"/>
  <c r="Q136"/>
  <c r="Q137"/>
  <c r="Q138"/>
  <c r="Q132"/>
  <c r="H133"/>
  <c r="H134"/>
  <c r="H135"/>
  <c r="H136"/>
  <c r="H137"/>
  <c r="H138"/>
  <c r="H132"/>
  <c r="G133"/>
  <c r="G134"/>
  <c r="G135"/>
  <c r="G136"/>
  <c r="G137"/>
  <c r="G138"/>
  <c r="G132"/>
  <c r="F133"/>
  <c r="F134"/>
  <c r="F135"/>
  <c r="F136"/>
  <c r="F137"/>
  <c r="F138"/>
  <c r="F132"/>
  <c r="E133"/>
  <c r="E134"/>
  <c r="E135"/>
  <c r="E136"/>
  <c r="E137"/>
  <c r="E138"/>
  <c r="E132"/>
  <c r="D133"/>
  <c r="D134"/>
  <c r="D135"/>
  <c r="D136"/>
  <c r="D137"/>
  <c r="D138"/>
  <c r="D132"/>
  <c r="C133"/>
  <c r="C134"/>
  <c r="C135"/>
  <c r="C136"/>
  <c r="C137"/>
  <c r="C138"/>
  <c r="C132"/>
  <c r="B132"/>
  <c r="B134"/>
  <c r="B135"/>
  <c r="B136"/>
  <c r="B137"/>
  <c r="B138"/>
  <c r="B133"/>
  <c r="Q124"/>
  <c r="Q125"/>
  <c r="Q126"/>
  <c r="Q127"/>
  <c r="Q123"/>
  <c r="H124"/>
  <c r="H125"/>
  <c r="H126"/>
  <c r="H127"/>
  <c r="H123"/>
  <c r="G124"/>
  <c r="G125"/>
  <c r="G126"/>
  <c r="G127"/>
  <c r="G123"/>
  <c r="F124"/>
  <c r="F125"/>
  <c r="F126"/>
  <c r="F127"/>
  <c r="F123"/>
  <c r="E124"/>
  <c r="E125"/>
  <c r="E126"/>
  <c r="E127"/>
  <c r="E123"/>
  <c r="D124"/>
  <c r="D125"/>
  <c r="D126"/>
  <c r="D127"/>
  <c r="D123"/>
  <c r="C124"/>
  <c r="C125"/>
  <c r="C126"/>
  <c r="C127"/>
  <c r="C123"/>
  <c r="B124"/>
  <c r="B125"/>
  <c r="B126"/>
  <c r="B127"/>
  <c r="B123"/>
  <c r="Q91"/>
  <c r="Q92"/>
  <c r="Q90"/>
  <c r="H91"/>
  <c r="H92"/>
  <c r="H90"/>
  <c r="G91"/>
  <c r="G92"/>
  <c r="G90"/>
  <c r="F91"/>
  <c r="F92"/>
  <c r="F90"/>
  <c r="E91"/>
  <c r="E92"/>
  <c r="E90"/>
  <c r="D91"/>
  <c r="D92"/>
  <c r="D90"/>
  <c r="C91"/>
  <c r="C92"/>
  <c r="C90"/>
  <c r="B91"/>
  <c r="B92"/>
  <c r="B90"/>
  <c r="Q80"/>
  <c r="Q81"/>
  <c r="Q82"/>
  <c r="Q83"/>
  <c r="Q84"/>
  <c r="Q85"/>
  <c r="Q79"/>
  <c r="H80"/>
  <c r="H81"/>
  <c r="H82"/>
  <c r="H84"/>
  <c r="H85"/>
  <c r="H79"/>
  <c r="G80"/>
  <c r="G81"/>
  <c r="G82"/>
  <c r="G83"/>
  <c r="G84"/>
  <c r="G85"/>
  <c r="G79"/>
  <c r="F80"/>
  <c r="F81"/>
  <c r="F82"/>
  <c r="F83"/>
  <c r="F84"/>
  <c r="F85"/>
  <c r="F79"/>
  <c r="E80"/>
  <c r="E81"/>
  <c r="E82"/>
  <c r="E83"/>
  <c r="E84"/>
  <c r="E85"/>
  <c r="E79"/>
  <c r="D80"/>
  <c r="D81"/>
  <c r="D82"/>
  <c r="D83"/>
  <c r="D84"/>
  <c r="D85"/>
  <c r="D79"/>
  <c r="C80"/>
  <c r="C81"/>
  <c r="C82"/>
  <c r="C83"/>
  <c r="C84"/>
  <c r="C85"/>
  <c r="C79"/>
  <c r="B80"/>
  <c r="B81"/>
  <c r="B82"/>
  <c r="B83"/>
  <c r="B84"/>
  <c r="B85"/>
  <c r="B79"/>
  <c r="Q69"/>
  <c r="Q70"/>
  <c r="Q71"/>
  <c r="Q72"/>
  <c r="Q73"/>
  <c r="Q74"/>
  <c r="Q68"/>
  <c r="H69"/>
  <c r="H70"/>
  <c r="H71"/>
  <c r="H72"/>
  <c r="H73"/>
  <c r="H74"/>
  <c r="H68"/>
  <c r="G69"/>
  <c r="G70"/>
  <c r="G71"/>
  <c r="G72"/>
  <c r="G73"/>
  <c r="G74"/>
  <c r="G68"/>
  <c r="F69"/>
  <c r="F70"/>
  <c r="F71"/>
  <c r="F72"/>
  <c r="F73"/>
  <c r="F74"/>
  <c r="F68"/>
  <c r="E69"/>
  <c r="E70"/>
  <c r="E71"/>
  <c r="E72"/>
  <c r="E73"/>
  <c r="E74"/>
  <c r="E68"/>
  <c r="D69"/>
  <c r="D70"/>
  <c r="D71"/>
  <c r="D72"/>
  <c r="D73"/>
  <c r="D74"/>
  <c r="D68"/>
  <c r="B69"/>
  <c r="B70"/>
  <c r="B71"/>
  <c r="B72"/>
  <c r="B73"/>
  <c r="B74"/>
  <c r="B68"/>
  <c r="C69"/>
  <c r="C70"/>
  <c r="C71"/>
  <c r="C72"/>
  <c r="C73"/>
  <c r="C74"/>
  <c r="C68"/>
  <c r="P447"/>
  <c r="O447"/>
  <c r="N447"/>
  <c r="M447"/>
  <c r="L447"/>
  <c r="K447"/>
  <c r="J447"/>
  <c r="I447"/>
  <c r="H447"/>
  <c r="G447"/>
  <c r="F447"/>
  <c r="E447"/>
  <c r="P438"/>
  <c r="O438"/>
  <c r="N438"/>
  <c r="M438"/>
  <c r="L438"/>
  <c r="K438"/>
  <c r="J438"/>
  <c r="I438"/>
  <c r="H438"/>
  <c r="G438"/>
  <c r="F438"/>
  <c r="E438"/>
  <c r="P429"/>
  <c r="O429"/>
  <c r="N429"/>
  <c r="M429"/>
  <c r="L429"/>
  <c r="K429"/>
  <c r="J429"/>
  <c r="I429"/>
  <c r="H429"/>
  <c r="G429"/>
  <c r="F429"/>
  <c r="E429"/>
  <c r="P420"/>
  <c r="O420"/>
  <c r="N420"/>
  <c r="M420"/>
  <c r="L420"/>
  <c r="K420"/>
  <c r="J420"/>
  <c r="I420"/>
  <c r="H420"/>
  <c r="G420"/>
  <c r="F420"/>
  <c r="E420"/>
  <c r="P411"/>
  <c r="O411"/>
  <c r="N411"/>
  <c r="M411"/>
  <c r="L411"/>
  <c r="K411"/>
  <c r="J411"/>
  <c r="I411"/>
  <c r="H411"/>
  <c r="G411"/>
  <c r="F411"/>
  <c r="E411"/>
  <c r="P401"/>
  <c r="O401"/>
  <c r="N401"/>
  <c r="M401"/>
  <c r="L401"/>
  <c r="K401"/>
  <c r="J401"/>
  <c r="I401"/>
  <c r="H401"/>
  <c r="G401"/>
  <c r="F401"/>
  <c r="E401"/>
  <c r="P840"/>
  <c r="O840"/>
  <c r="N840"/>
  <c r="M840"/>
  <c r="L840"/>
  <c r="K840"/>
  <c r="J840"/>
  <c r="I840"/>
  <c r="H840"/>
  <c r="G840"/>
  <c r="F840"/>
  <c r="E840"/>
  <c r="P831"/>
  <c r="O831"/>
  <c r="N831"/>
  <c r="M831"/>
  <c r="L831"/>
  <c r="K831"/>
  <c r="J831"/>
  <c r="I831"/>
  <c r="H831"/>
  <c r="G831"/>
  <c r="F831"/>
  <c r="E831"/>
  <c r="P822"/>
  <c r="O822"/>
  <c r="N822"/>
  <c r="M822"/>
  <c r="L822"/>
  <c r="K822"/>
  <c r="J822"/>
  <c r="I822"/>
  <c r="H822"/>
  <c r="G822"/>
  <c r="F822"/>
  <c r="E822"/>
  <c r="P813"/>
  <c r="O813"/>
  <c r="N813"/>
  <c r="M813"/>
  <c r="L813"/>
  <c r="K813"/>
  <c r="J813"/>
  <c r="I813"/>
  <c r="H813"/>
  <c r="G813"/>
  <c r="F813"/>
  <c r="E813"/>
  <c r="P804"/>
  <c r="O804"/>
  <c r="N804"/>
  <c r="M804"/>
  <c r="L804"/>
  <c r="K804"/>
  <c r="J804"/>
  <c r="I804"/>
  <c r="H804"/>
  <c r="G804"/>
  <c r="F804"/>
  <c r="P795"/>
  <c r="O795"/>
  <c r="N795"/>
  <c r="M795"/>
  <c r="L795"/>
  <c r="K795"/>
  <c r="J795"/>
  <c r="I795"/>
  <c r="H795"/>
  <c r="G795"/>
  <c r="F795"/>
  <c r="F899"/>
  <c r="G899"/>
  <c r="H899"/>
  <c r="I899"/>
  <c r="J899"/>
  <c r="K899"/>
  <c r="L899"/>
  <c r="M899"/>
  <c r="N899"/>
  <c r="O899"/>
  <c r="P899"/>
  <c r="E899"/>
  <c r="F890"/>
  <c r="G890"/>
  <c r="H890"/>
  <c r="I890"/>
  <c r="J890"/>
  <c r="K890"/>
  <c r="L890"/>
  <c r="M890"/>
  <c r="N890"/>
  <c r="O890"/>
  <c r="P890"/>
  <c r="E890"/>
  <c r="F881"/>
  <c r="G881"/>
  <c r="H881"/>
  <c r="I881"/>
  <c r="J881"/>
  <c r="K881"/>
  <c r="L881"/>
  <c r="M881"/>
  <c r="N881"/>
  <c r="O881"/>
  <c r="P881"/>
  <c r="E881"/>
  <c r="J872"/>
  <c r="K872"/>
  <c r="L872"/>
  <c r="M872"/>
  <c r="N872"/>
  <c r="O872"/>
  <c r="P872"/>
  <c r="F872"/>
  <c r="G872"/>
  <c r="H872"/>
  <c r="I872"/>
  <c r="E872"/>
  <c r="J863"/>
  <c r="K863"/>
  <c r="L863"/>
  <c r="M863"/>
  <c r="N863"/>
  <c r="O863"/>
  <c r="P863"/>
  <c r="H863"/>
  <c r="I863"/>
  <c r="F863"/>
  <c r="G863"/>
  <c r="E863"/>
  <c r="L854"/>
  <c r="M854"/>
  <c r="N854"/>
  <c r="O854"/>
  <c r="P854"/>
  <c r="I854"/>
  <c r="J854"/>
  <c r="K854"/>
  <c r="F854"/>
  <c r="G854"/>
  <c r="H854"/>
  <c r="E854"/>
  <c r="D845" i="14"/>
  <c r="G863"/>
  <c r="G872"/>
  <c r="G881"/>
  <c r="G889"/>
  <c r="F889"/>
  <c r="E889"/>
  <c r="D889"/>
  <c r="G832"/>
  <c r="F832"/>
  <c r="E832"/>
  <c r="D832"/>
  <c r="F881"/>
  <c r="E881"/>
  <c r="D881"/>
  <c r="G823"/>
  <c r="F823"/>
  <c r="E823"/>
  <c r="D823"/>
  <c r="F872"/>
  <c r="E872"/>
  <c r="D872"/>
  <c r="G815"/>
  <c r="F815"/>
  <c r="E815"/>
  <c r="D815"/>
  <c r="F863"/>
  <c r="E863"/>
  <c r="D863"/>
  <c r="G806"/>
  <c r="F806"/>
  <c r="E806"/>
  <c r="D806"/>
  <c r="G854"/>
  <c r="F854"/>
  <c r="E854"/>
  <c r="D854"/>
  <c r="G797"/>
  <c r="F797"/>
  <c r="E797"/>
  <c r="D797"/>
  <c r="G845"/>
  <c r="F845"/>
  <c r="E845"/>
  <c r="G788"/>
  <c r="F788"/>
  <c r="E788"/>
  <c r="D788"/>
  <c r="G438"/>
  <c r="E438"/>
  <c r="F438"/>
  <c r="D438"/>
  <c r="E429"/>
  <c r="F429"/>
  <c r="G429"/>
  <c r="D429"/>
  <c r="E420"/>
  <c r="F420"/>
  <c r="G420"/>
  <c r="D420"/>
  <c r="E411"/>
  <c r="F411"/>
  <c r="G411"/>
  <c r="D411"/>
  <c r="G402"/>
  <c r="E402"/>
  <c r="F402"/>
  <c r="D402"/>
  <c r="G393"/>
  <c r="F393"/>
  <c r="E393"/>
  <c r="D393"/>
  <c r="C9" i="28"/>
  <c r="C10"/>
  <c r="C11"/>
  <c r="C13"/>
  <c r="C14"/>
  <c r="C15"/>
  <c r="C16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C38"/>
  <c r="C39"/>
  <c r="C40"/>
  <c r="C41"/>
  <c r="C42"/>
  <c r="C43"/>
  <c r="C44"/>
  <c r="C45"/>
  <c r="C8" i="27"/>
  <c r="C9"/>
  <c r="C10"/>
  <c r="C11"/>
  <c r="C12"/>
  <c r="C13"/>
  <c r="C14"/>
  <c r="C15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C38"/>
  <c r="C39"/>
  <c r="C40"/>
  <c r="C41"/>
  <c r="C42"/>
  <c r="C43"/>
  <c r="C44"/>
  <c r="C44" i="25"/>
  <c r="C9"/>
  <c r="C10"/>
  <c r="C11"/>
  <c r="C12"/>
  <c r="C13"/>
  <c r="C14"/>
  <c r="C15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C38"/>
  <c r="C39"/>
  <c r="C40"/>
  <c r="C41"/>
  <c r="C42"/>
  <c r="C43"/>
  <c r="C8"/>
  <c r="C10" i="26"/>
  <c r="C44"/>
  <c r="C9"/>
  <c r="C11"/>
  <c r="C12"/>
  <c r="C13"/>
  <c r="C14"/>
  <c r="C15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C38"/>
  <c r="C39"/>
  <c r="C40"/>
  <c r="C41"/>
  <c r="C42"/>
  <c r="C43"/>
  <c r="C8"/>
  <c r="C44" i="24"/>
  <c r="C9"/>
  <c r="C10"/>
  <c r="C11"/>
  <c r="C12"/>
  <c r="C13"/>
  <c r="C14"/>
  <c r="C15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C38"/>
  <c r="C39"/>
  <c r="C40"/>
  <c r="C41"/>
  <c r="C42"/>
  <c r="C43"/>
  <c r="C44" i="9"/>
  <c r="C8"/>
  <c r="C9"/>
  <c r="C10"/>
  <c r="C11"/>
  <c r="C12"/>
  <c r="C13"/>
  <c r="C14"/>
  <c r="C15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C38"/>
  <c r="C39"/>
  <c r="C40"/>
  <c r="C41"/>
  <c r="C42"/>
  <c r="C43"/>
  <c r="E468" i="29" l="1"/>
  <c r="G480"/>
  <c r="F183"/>
  <c r="H183"/>
  <c r="E183"/>
  <c r="G183"/>
  <c r="G238"/>
  <c r="E258"/>
  <c r="E75"/>
  <c r="H75"/>
  <c r="F75"/>
  <c r="E86"/>
  <c r="C591" i="7" l="1"/>
  <c r="C458"/>
  <c r="C382"/>
  <c r="C374"/>
  <c r="C354"/>
  <c r="C240"/>
  <c r="C216"/>
  <c r="C207"/>
  <c r="C153"/>
  <c r="C36"/>
  <c r="C17"/>
  <c r="D706" i="29"/>
  <c r="D698"/>
  <c r="D686"/>
  <c r="D652"/>
  <c r="D644"/>
  <c r="D632"/>
  <c r="D595"/>
  <c r="D588"/>
  <c r="D576"/>
  <c r="D533"/>
  <c r="D521"/>
  <c r="D487"/>
  <c r="D480"/>
  <c r="D468"/>
  <c r="D304"/>
  <c r="D292"/>
  <c r="D258"/>
  <c r="D250"/>
  <c r="D238"/>
  <c r="D203"/>
  <c r="D195"/>
  <c r="D183"/>
  <c r="D139"/>
  <c r="D128"/>
  <c r="D86"/>
  <c r="D75"/>
  <c r="R584" i="7" l="1"/>
  <c r="Q477"/>
  <c r="Q368"/>
  <c r="P256"/>
  <c r="S199"/>
  <c r="P143"/>
  <c r="H632" i="29" l="1"/>
  <c r="H634" s="1"/>
  <c r="G632"/>
  <c r="G634" s="1"/>
  <c r="F632"/>
  <c r="F634" s="1"/>
  <c r="E632"/>
  <c r="E634" s="1"/>
  <c r="R91" i="7" l="1"/>
  <c r="Q91"/>
  <c r="I250" i="29" l="1"/>
  <c r="I252" s="1"/>
  <c r="J250"/>
  <c r="J252" s="1"/>
  <c r="K250"/>
  <c r="K252" s="1"/>
  <c r="L250"/>
  <c r="L252" s="1"/>
  <c r="M250"/>
  <c r="M252" s="1"/>
  <c r="N250"/>
  <c r="N252" s="1"/>
  <c r="O250"/>
  <c r="O252" s="1"/>
  <c r="P250"/>
  <c r="P252" s="1"/>
  <c r="H83"/>
  <c r="H86" s="1"/>
  <c r="T94" i="7" l="1"/>
  <c r="Q94"/>
  <c r="O94"/>
  <c r="S36"/>
  <c r="O36"/>
  <c r="O541"/>
  <c r="AE42"/>
  <c r="E238" i="29" l="1"/>
  <c r="E240" s="1"/>
  <c r="F238"/>
  <c r="F240" s="1"/>
  <c r="G240"/>
  <c r="H238"/>
  <c r="H240" s="1"/>
  <c r="I238"/>
  <c r="I240" s="1"/>
  <c r="J238"/>
  <c r="J240" s="1"/>
  <c r="K238"/>
  <c r="K240" s="1"/>
  <c r="L238"/>
  <c r="L240" s="1"/>
  <c r="M238"/>
  <c r="M240" s="1"/>
  <c r="N238"/>
  <c r="N240" s="1"/>
  <c r="O238"/>
  <c r="O240" s="1"/>
  <c r="P238"/>
  <c r="P240" s="1"/>
  <c r="D234" i="14"/>
  <c r="D236" s="1"/>
  <c r="E234"/>
  <c r="E236" s="1"/>
  <c r="F234"/>
  <c r="F236" s="1"/>
  <c r="P264" i="7" l="1"/>
  <c r="O264"/>
  <c r="Q265"/>
  <c r="O265"/>
  <c r="L576" i="29" l="1"/>
  <c r="L578" s="1"/>
  <c r="I576"/>
  <c r="I578" s="1"/>
  <c r="H570"/>
  <c r="AB366" i="7" l="1"/>
  <c r="AA366"/>
  <c r="AC365"/>
  <c r="AB365"/>
  <c r="AA365"/>
  <c r="K480" i="29" l="1"/>
  <c r="E480"/>
  <c r="AF595" i="7"/>
  <c r="T578" s="1"/>
  <c r="N15" i="26" s="1"/>
  <c r="AE595" i="7"/>
  <c r="S578" s="1"/>
  <c r="AP597"/>
  <c r="AQ597"/>
  <c r="AA603"/>
  <c r="AB603"/>
  <c r="AJ598"/>
  <c r="AI598"/>
  <c r="AH598"/>
  <c r="AG598"/>
  <c r="AF541"/>
  <c r="T525" s="1"/>
  <c r="M15" i="26" s="1"/>
  <c r="AE541" i="7"/>
  <c r="S525" s="1"/>
  <c r="AB541"/>
  <c r="P525" s="1"/>
  <c r="AA541"/>
  <c r="O525" s="1"/>
  <c r="AP486"/>
  <c r="AP479"/>
  <c r="AF487"/>
  <c r="T471" s="1"/>
  <c r="L15" i="26" s="1"/>
  <c r="AE487" i="7"/>
  <c r="S471" s="1"/>
  <c r="AB487"/>
  <c r="P471" s="1"/>
  <c r="AA487"/>
  <c r="O471" s="1"/>
  <c r="AF481"/>
  <c r="T470" s="1"/>
  <c r="AE481"/>
  <c r="S470" s="1"/>
  <c r="AB481"/>
  <c r="P470" s="1"/>
  <c r="AA481"/>
  <c r="O470" s="1"/>
  <c r="AE495"/>
  <c r="AF495"/>
  <c r="AP490"/>
  <c r="AQ490"/>
  <c r="AJ490"/>
  <c r="AI490"/>
  <c r="AH490"/>
  <c r="AG490"/>
  <c r="AP437"/>
  <c r="AP426"/>
  <c r="AF433"/>
  <c r="T418" s="1"/>
  <c r="K15" i="26" s="1"/>
  <c r="AE433" i="7"/>
  <c r="AF427"/>
  <c r="T417" s="1"/>
  <c r="AE427"/>
  <c r="S417" s="1"/>
  <c r="AQ437"/>
  <c r="AA441"/>
  <c r="AB441"/>
  <c r="AE441"/>
  <c r="AF441"/>
  <c r="AJ436"/>
  <c r="AI436"/>
  <c r="AH436"/>
  <c r="AG436"/>
  <c r="AF379"/>
  <c r="T362" s="1"/>
  <c r="J15" i="26" s="1"/>
  <c r="AE379" i="7"/>
  <c r="S362" s="1"/>
  <c r="AB367"/>
  <c r="AA367"/>
  <c r="AP382"/>
  <c r="AQ382"/>
  <c r="AJ382"/>
  <c r="AI382"/>
  <c r="AH382"/>
  <c r="AG382"/>
  <c r="AF267"/>
  <c r="T250" s="1"/>
  <c r="H15" i="26" s="1"/>
  <c r="AE267" i="7"/>
  <c r="S250" s="1"/>
  <c r="AE275"/>
  <c r="AF275"/>
  <c r="AP270"/>
  <c r="AQ270"/>
  <c r="AJ270"/>
  <c r="AI270"/>
  <c r="AH270"/>
  <c r="AG270"/>
  <c r="AP213"/>
  <c r="AQ213"/>
  <c r="AP202"/>
  <c r="AA219"/>
  <c r="AB219"/>
  <c r="AA162"/>
  <c r="AJ213"/>
  <c r="AI213"/>
  <c r="AH213"/>
  <c r="AG213"/>
  <c r="AF210"/>
  <c r="T193" s="1"/>
  <c r="G15" i="26" s="1"/>
  <c r="AE210" i="7"/>
  <c r="S193" s="1"/>
  <c r="AD210"/>
  <c r="R193" s="1"/>
  <c r="AC210"/>
  <c r="Q193" s="1"/>
  <c r="AQ157"/>
  <c r="AP157"/>
  <c r="AB162"/>
  <c r="AJ157"/>
  <c r="AI157"/>
  <c r="AH157"/>
  <c r="AG157"/>
  <c r="AF154"/>
  <c r="T137" s="1"/>
  <c r="F15" i="26" s="1"/>
  <c r="AE154" i="7"/>
  <c r="S137" s="1"/>
  <c r="AP139"/>
  <c r="AP137"/>
  <c r="AP136"/>
  <c r="AP135"/>
  <c r="AB88"/>
  <c r="P77" s="1"/>
  <c r="E14" i="9" s="1"/>
  <c r="AF88" i="7"/>
  <c r="T77" s="1"/>
  <c r="AA95"/>
  <c r="O78" s="1"/>
  <c r="AP79"/>
  <c r="AP78"/>
  <c r="AP76"/>
  <c r="AP75"/>
  <c r="K482" i="29" l="1"/>
  <c r="E482"/>
  <c r="L15" i="9"/>
  <c r="M15"/>
  <c r="AE434" i="7"/>
  <c r="S418"/>
  <c r="W193"/>
  <c r="G15" i="24"/>
  <c r="X193" i="7"/>
  <c r="G15" i="27" s="1"/>
  <c r="AF434" i="7"/>
  <c r="AA488"/>
  <c r="AB488"/>
  <c r="AE488"/>
  <c r="AF488"/>
  <c r="AI210"/>
  <c r="AJ210"/>
  <c r="AP87"/>
  <c r="AB95"/>
  <c r="AP93"/>
  <c r="AP92"/>
  <c r="AP91"/>
  <c r="AP90"/>
  <c r="AJ75"/>
  <c r="AA88"/>
  <c r="AE88"/>
  <c r="S77" s="1"/>
  <c r="AJ98"/>
  <c r="AI98"/>
  <c r="AC45"/>
  <c r="AD45"/>
  <c r="AJ39"/>
  <c r="AH39"/>
  <c r="AI39"/>
  <c r="AG39"/>
  <c r="AJ40"/>
  <c r="AI40"/>
  <c r="AH40"/>
  <c r="AG40"/>
  <c r="AG41"/>
  <c r="AP36"/>
  <c r="AP35"/>
  <c r="AP33"/>
  <c r="AP32"/>
  <c r="AA30"/>
  <c r="O19" s="1"/>
  <c r="AP29"/>
  <c r="AP19"/>
  <c r="AH33"/>
  <c r="AH32"/>
  <c r="AG32"/>
  <c r="AJ16"/>
  <c r="AH16"/>
  <c r="AG16"/>
  <c r="AA37"/>
  <c r="O20" s="1"/>
  <c r="AB37"/>
  <c r="P20" s="1"/>
  <c r="AE37"/>
  <c r="S20" s="1"/>
  <c r="AF37"/>
  <c r="T20" s="1"/>
  <c r="D15" i="26" s="1"/>
  <c r="AB30" i="7"/>
  <c r="P19" s="1"/>
  <c r="AE30"/>
  <c r="S19" s="1"/>
  <c r="AF30"/>
  <c r="T19" s="1"/>
  <c r="O686" i="29"/>
  <c r="O688" s="1"/>
  <c r="E686"/>
  <c r="E688" s="1"/>
  <c r="F686"/>
  <c r="F688" s="1"/>
  <c r="G686"/>
  <c r="G688" s="1"/>
  <c r="I686"/>
  <c r="J686"/>
  <c r="J688" s="1"/>
  <c r="K686"/>
  <c r="K688" s="1"/>
  <c r="L686"/>
  <c r="L688" s="1"/>
  <c r="M686"/>
  <c r="M688" s="1"/>
  <c r="N686"/>
  <c r="N688" s="1"/>
  <c r="P686"/>
  <c r="P688" s="1"/>
  <c r="J706"/>
  <c r="J708" s="1"/>
  <c r="P706"/>
  <c r="P708" s="1"/>
  <c r="H706"/>
  <c r="H708" s="1"/>
  <c r="F706"/>
  <c r="F708" s="1"/>
  <c r="I706"/>
  <c r="I708" s="1"/>
  <c r="K706"/>
  <c r="K708" s="1"/>
  <c r="L706"/>
  <c r="L708" s="1"/>
  <c r="M706"/>
  <c r="M708" s="1"/>
  <c r="N706"/>
  <c r="N708" s="1"/>
  <c r="O706"/>
  <c r="O708" s="1"/>
  <c r="G706"/>
  <c r="G708" s="1"/>
  <c r="E706"/>
  <c r="E708" s="1"/>
  <c r="L698"/>
  <c r="L700" s="1"/>
  <c r="N698"/>
  <c r="N700" s="1"/>
  <c r="G698"/>
  <c r="G700" s="1"/>
  <c r="F698"/>
  <c r="F700" s="1"/>
  <c r="E698"/>
  <c r="E700" s="1"/>
  <c r="I688" l="1"/>
  <c r="AA96" i="7"/>
  <c r="O77"/>
  <c r="AB96"/>
  <c r="P78"/>
  <c r="D15" i="9"/>
  <c r="AF38" i="7"/>
  <c r="AE38"/>
  <c r="AB38"/>
  <c r="AA38"/>
  <c r="G652" i="29"/>
  <c r="G654" s="1"/>
  <c r="K652"/>
  <c r="K654" s="1"/>
  <c r="F652"/>
  <c r="F654" s="1"/>
  <c r="E652"/>
  <c r="E654" s="1"/>
  <c r="P644"/>
  <c r="P646" s="1"/>
  <c r="H644"/>
  <c r="H646" s="1"/>
  <c r="I644"/>
  <c r="I646" s="1"/>
  <c r="J644"/>
  <c r="J646" s="1"/>
  <c r="K644"/>
  <c r="K646" s="1"/>
  <c r="L644"/>
  <c r="L646" s="1"/>
  <c r="M644"/>
  <c r="M646" s="1"/>
  <c r="N644"/>
  <c r="N646" s="1"/>
  <c r="O644"/>
  <c r="O646" s="1"/>
  <c r="G644"/>
  <c r="G646" s="1"/>
  <c r="F644"/>
  <c r="F646" s="1"/>
  <c r="E644"/>
  <c r="E646" s="1"/>
  <c r="P632"/>
  <c r="P634" s="1"/>
  <c r="I632"/>
  <c r="I634" s="1"/>
  <c r="N632"/>
  <c r="N634" s="1"/>
  <c r="H595"/>
  <c r="H597" s="1"/>
  <c r="P595"/>
  <c r="P597" s="1"/>
  <c r="J595"/>
  <c r="J597" s="1"/>
  <c r="G595"/>
  <c r="G597" s="1"/>
  <c r="F595"/>
  <c r="F597" s="1"/>
  <c r="E595"/>
  <c r="E597" s="1"/>
  <c r="N588"/>
  <c r="N590" s="1"/>
  <c r="E588"/>
  <c r="E590" s="1"/>
  <c r="I588"/>
  <c r="I590" s="1"/>
  <c r="G588"/>
  <c r="G590" s="1"/>
  <c r="F588"/>
  <c r="F590" s="1"/>
  <c r="H588"/>
  <c r="H590" s="1"/>
  <c r="P576"/>
  <c r="P578" s="1"/>
  <c r="G576"/>
  <c r="G578" s="1"/>
  <c r="K576"/>
  <c r="K578" s="1"/>
  <c r="J576"/>
  <c r="J578" s="1"/>
  <c r="M576"/>
  <c r="M578" s="1"/>
  <c r="N576"/>
  <c r="N578" s="1"/>
  <c r="O576"/>
  <c r="O578" s="1"/>
  <c r="F576"/>
  <c r="F578" s="1"/>
  <c r="E576"/>
  <c r="E578" s="1"/>
  <c r="P541"/>
  <c r="P543" s="1"/>
  <c r="H541"/>
  <c r="H543" s="1"/>
  <c r="J541"/>
  <c r="J543" s="1"/>
  <c r="E541"/>
  <c r="E543" s="1"/>
  <c r="I541"/>
  <c r="I543" s="1"/>
  <c r="K541"/>
  <c r="K543" s="1"/>
  <c r="L541"/>
  <c r="L543" s="1"/>
  <c r="M541"/>
  <c r="M543" s="1"/>
  <c r="N541"/>
  <c r="N543" s="1"/>
  <c r="O541"/>
  <c r="O543" s="1"/>
  <c r="G541"/>
  <c r="G543" s="1"/>
  <c r="F541"/>
  <c r="F543" s="1"/>
  <c r="P533"/>
  <c r="P535" s="1"/>
  <c r="F533"/>
  <c r="F535" s="1"/>
  <c r="G533"/>
  <c r="G535" s="1"/>
  <c r="E533"/>
  <c r="K533"/>
  <c r="L533"/>
  <c r="L535" s="1"/>
  <c r="H521"/>
  <c r="H523" s="1"/>
  <c r="P521"/>
  <c r="P523" s="1"/>
  <c r="I521"/>
  <c r="I523" s="1"/>
  <c r="J521"/>
  <c r="J523" s="1"/>
  <c r="K521"/>
  <c r="K523" s="1"/>
  <c r="L521"/>
  <c r="L523" s="1"/>
  <c r="M521"/>
  <c r="M523" s="1"/>
  <c r="N521"/>
  <c r="N523" s="1"/>
  <c r="O521"/>
  <c r="O523" s="1"/>
  <c r="G521"/>
  <c r="G523" s="1"/>
  <c r="F521"/>
  <c r="F523" s="1"/>
  <c r="E521"/>
  <c r="E523" s="1"/>
  <c r="P487"/>
  <c r="O487"/>
  <c r="J480"/>
  <c r="P480"/>
  <c r="P468"/>
  <c r="J468"/>
  <c r="N487"/>
  <c r="E487"/>
  <c r="I487"/>
  <c r="M487"/>
  <c r="J487"/>
  <c r="K487"/>
  <c r="L487"/>
  <c r="G487"/>
  <c r="F487"/>
  <c r="L480"/>
  <c r="H480"/>
  <c r="I480"/>
  <c r="F480"/>
  <c r="F468"/>
  <c r="I468"/>
  <c r="I470" s="1"/>
  <c r="K468"/>
  <c r="L468"/>
  <c r="M468"/>
  <c r="N468"/>
  <c r="O468"/>
  <c r="G468"/>
  <c r="M312"/>
  <c r="M314" s="1"/>
  <c r="E312"/>
  <c r="E314" s="1"/>
  <c r="P312"/>
  <c r="P314" s="1"/>
  <c r="J312"/>
  <c r="J314" s="1"/>
  <c r="F312"/>
  <c r="F314" s="1"/>
  <c r="G312"/>
  <c r="G314" s="1"/>
  <c r="N292"/>
  <c r="N294" s="1"/>
  <c r="P292"/>
  <c r="P294" s="1"/>
  <c r="J292"/>
  <c r="P304"/>
  <c r="P306" s="1"/>
  <c r="M304"/>
  <c r="M306" s="1"/>
  <c r="I304"/>
  <c r="I306" s="1"/>
  <c r="J304"/>
  <c r="J306" s="1"/>
  <c r="K304"/>
  <c r="K306" s="1"/>
  <c r="L304"/>
  <c r="L306" s="1"/>
  <c r="N304"/>
  <c r="N306" s="1"/>
  <c r="O304"/>
  <c r="O306" s="1"/>
  <c r="I292"/>
  <c r="F304"/>
  <c r="F306" s="1"/>
  <c r="G304"/>
  <c r="G306" s="1"/>
  <c r="E304"/>
  <c r="E306" s="1"/>
  <c r="H304"/>
  <c r="H306" s="1"/>
  <c r="H292"/>
  <c r="H294" s="1"/>
  <c r="K292"/>
  <c r="G292"/>
  <c r="G294" s="1"/>
  <c r="F292"/>
  <c r="F294" s="1"/>
  <c r="E292"/>
  <c r="E294" s="1"/>
  <c r="F258"/>
  <c r="F260" s="1"/>
  <c r="H258"/>
  <c r="H260" s="1"/>
  <c r="M258"/>
  <c r="M260" s="1"/>
  <c r="I258"/>
  <c r="I260" s="1"/>
  <c r="J258"/>
  <c r="J260" s="1"/>
  <c r="K258"/>
  <c r="K260" s="1"/>
  <c r="L258"/>
  <c r="L260" s="1"/>
  <c r="N258"/>
  <c r="N260" s="1"/>
  <c r="O258"/>
  <c r="O260" s="1"/>
  <c r="P258"/>
  <c r="P260" s="1"/>
  <c r="G258"/>
  <c r="G260" s="1"/>
  <c r="E260"/>
  <c r="E250"/>
  <c r="E252" s="1"/>
  <c r="F250"/>
  <c r="F252" s="1"/>
  <c r="G250"/>
  <c r="G252" s="1"/>
  <c r="H250"/>
  <c r="H252" s="1"/>
  <c r="H203"/>
  <c r="H205" s="1"/>
  <c r="G203"/>
  <c r="G205" s="1"/>
  <c r="F203"/>
  <c r="F205" s="1"/>
  <c r="E203"/>
  <c r="E205" s="1"/>
  <c r="L203"/>
  <c r="L205" s="1"/>
  <c r="E195"/>
  <c r="E197" s="1"/>
  <c r="F195"/>
  <c r="F197" s="1"/>
  <c r="G195"/>
  <c r="G197" s="1"/>
  <c r="H195"/>
  <c r="H197" s="1"/>
  <c r="E185"/>
  <c r="F185"/>
  <c r="G185"/>
  <c r="H185"/>
  <c r="O128"/>
  <c r="O130" s="1"/>
  <c r="K128"/>
  <c r="K130" s="1"/>
  <c r="O470" l="1"/>
  <c r="N470"/>
  <c r="N796"/>
  <c r="L489"/>
  <c r="O489"/>
  <c r="M470"/>
  <c r="K489"/>
  <c r="P489"/>
  <c r="L470"/>
  <c r="J489"/>
  <c r="K470"/>
  <c r="M489"/>
  <c r="K535"/>
  <c r="I489"/>
  <c r="N489"/>
  <c r="J470"/>
  <c r="P470"/>
  <c r="P796"/>
  <c r="P797" s="1"/>
  <c r="L482"/>
  <c r="P482"/>
  <c r="I796"/>
  <c r="I797" s="1"/>
  <c r="J294"/>
  <c r="I482"/>
  <c r="K294"/>
  <c r="I294"/>
  <c r="J482"/>
  <c r="E470"/>
  <c r="E796"/>
  <c r="E797" s="1"/>
  <c r="F489"/>
  <c r="F814"/>
  <c r="G482"/>
  <c r="G805"/>
  <c r="G470"/>
  <c r="G796"/>
  <c r="G797" s="1"/>
  <c r="G489"/>
  <c r="G814"/>
  <c r="E535"/>
  <c r="E805"/>
  <c r="E806" s="1"/>
  <c r="F470"/>
  <c r="F796"/>
  <c r="F797" s="1"/>
  <c r="E489"/>
  <c r="E814"/>
  <c r="F482"/>
  <c r="F805"/>
  <c r="H482"/>
  <c r="E15" i="9"/>
  <c r="E16" s="1"/>
  <c r="N797" i="29"/>
  <c r="E607"/>
  <c r="E609" s="1"/>
  <c r="I500"/>
  <c r="E496"/>
  <c r="E492"/>
  <c r="G500"/>
  <c r="E546"/>
  <c r="E548" s="1"/>
  <c r="J500"/>
  <c r="E550"/>
  <c r="E552" s="1"/>
  <c r="E554"/>
  <c r="E556" s="1"/>
  <c r="F500"/>
  <c r="E599"/>
  <c r="E601" s="1"/>
  <c r="E603"/>
  <c r="E605" s="1"/>
  <c r="E500"/>
  <c r="L500"/>
  <c r="L502" s="1"/>
  <c r="P500"/>
  <c r="P502" s="1"/>
  <c r="P496"/>
  <c r="P498" s="1"/>
  <c r="J502" l="1"/>
  <c r="I502"/>
  <c r="G502"/>
  <c r="E498"/>
  <c r="E502"/>
  <c r="F502"/>
  <c r="E494"/>
  <c r="J147" l="1"/>
  <c r="J149" s="1"/>
  <c r="N128"/>
  <c r="N130" s="1"/>
  <c r="H128"/>
  <c r="J93"/>
  <c r="H93"/>
  <c r="H77"/>
  <c r="H88"/>
  <c r="J95" l="1"/>
  <c r="H95"/>
  <c r="H130"/>
  <c r="H403"/>
  <c r="H404" s="1"/>
  <c r="K147"/>
  <c r="K149" s="1"/>
  <c r="I93"/>
  <c r="K93"/>
  <c r="L93"/>
  <c r="M93"/>
  <c r="N93"/>
  <c r="O93"/>
  <c r="P93"/>
  <c r="J86"/>
  <c r="E93"/>
  <c r="F93"/>
  <c r="G93"/>
  <c r="E689" i="14"/>
  <c r="E691" s="1"/>
  <c r="D635"/>
  <c r="D637" s="1"/>
  <c r="E635"/>
  <c r="E637" s="1"/>
  <c r="F635"/>
  <c r="F637" s="1"/>
  <c r="E623"/>
  <c r="E625" s="1"/>
  <c r="D623"/>
  <c r="D625" s="1"/>
  <c r="F623"/>
  <c r="F625" s="1"/>
  <c r="D569"/>
  <c r="D571" s="1"/>
  <c r="E569"/>
  <c r="E571" s="1"/>
  <c r="F569"/>
  <c r="F571" s="1"/>
  <c r="H573" i="29"/>
  <c r="H576" s="1"/>
  <c r="H578" s="1"/>
  <c r="H530"/>
  <c r="H533" s="1"/>
  <c r="D512" i="14"/>
  <c r="D514" s="1"/>
  <c r="E512"/>
  <c r="E514" s="1"/>
  <c r="F512"/>
  <c r="F514" s="1"/>
  <c r="F470"/>
  <c r="F477"/>
  <c r="D470"/>
  <c r="T389" i="7"/>
  <c r="T378"/>
  <c r="AE389"/>
  <c r="AF389"/>
  <c r="S378"/>
  <c r="S389"/>
  <c r="H486" i="29"/>
  <c r="H487" s="1"/>
  <c r="F458" i="14"/>
  <c r="F134"/>
  <c r="F136" s="1"/>
  <c r="D83"/>
  <c r="H311" i="29"/>
  <c r="H312" s="1"/>
  <c r="H314" s="1"/>
  <c r="E300" i="14"/>
  <c r="E302" s="1"/>
  <c r="D300"/>
  <c r="D302" s="1"/>
  <c r="F300"/>
  <c r="F302" s="1"/>
  <c r="E288"/>
  <c r="E290" s="1"/>
  <c r="H489" i="29" l="1"/>
  <c r="H535"/>
  <c r="M95"/>
  <c r="I95"/>
  <c r="K95"/>
  <c r="E95"/>
  <c r="L95"/>
  <c r="P95"/>
  <c r="G95"/>
  <c r="O95"/>
  <c r="F95"/>
  <c r="J88"/>
  <c r="N95"/>
  <c r="D472" i="14"/>
  <c r="F472"/>
  <c r="F479"/>
  <c r="F460"/>
  <c r="D85"/>
  <c r="H693" i="29"/>
  <c r="H698" s="1"/>
  <c r="H700" s="1"/>
  <c r="H649"/>
  <c r="H652" s="1"/>
  <c r="H654" s="1"/>
  <c r="H147"/>
  <c r="G623" i="14"/>
  <c r="G569"/>
  <c r="G571" s="1"/>
  <c r="G635"/>
  <c r="G637" s="1"/>
  <c r="G512"/>
  <c r="G514" s="1"/>
  <c r="G300"/>
  <c r="G302" s="1"/>
  <c r="H805" i="29" l="1"/>
  <c r="H421"/>
  <c r="H422" s="1"/>
  <c r="H873"/>
  <c r="H814"/>
  <c r="G472" i="14"/>
  <c r="H624"/>
  <c r="G625"/>
  <c r="H149" i="29"/>
  <c r="D288" i="14" l="1"/>
  <c r="D290" s="1"/>
  <c r="F288"/>
  <c r="F290" s="1"/>
  <c r="G288"/>
  <c r="G290" s="1"/>
  <c r="D254"/>
  <c r="D256" s="1"/>
  <c r="E254"/>
  <c r="E256" s="1"/>
  <c r="F254"/>
  <c r="F256" s="1"/>
  <c r="G254"/>
  <c r="D246"/>
  <c r="D248" s="1"/>
  <c r="E246"/>
  <c r="E248" s="1"/>
  <c r="F246"/>
  <c r="F248" s="1"/>
  <c r="F72"/>
  <c r="F83"/>
  <c r="G90"/>
  <c r="F123"/>
  <c r="F125" s="1"/>
  <c r="D181"/>
  <c r="D134"/>
  <c r="E134"/>
  <c r="E136" s="1"/>
  <c r="F85" l="1"/>
  <c r="D136"/>
  <c r="F74"/>
  <c r="G92"/>
  <c r="H255"/>
  <c r="G256"/>
  <c r="G246"/>
  <c r="G248" s="1"/>
  <c r="G134" l="1"/>
  <c r="G136" l="1"/>
  <c r="H135"/>
  <c r="AF42" i="7"/>
  <c r="AF45" s="1"/>
  <c r="AJ45" s="1"/>
  <c r="AE45"/>
  <c r="G83" i="14" l="1"/>
  <c r="T259" i="7"/>
  <c r="S259"/>
  <c r="AB383"/>
  <c r="H84" i="14" l="1"/>
  <c r="G85"/>
  <c r="T164" i="7"/>
  <c r="S164"/>
  <c r="T160"/>
  <c r="S160"/>
  <c r="T153"/>
  <c r="AE158"/>
  <c r="AE162" s="1"/>
  <c r="AF158"/>
  <c r="AF162" s="1"/>
  <c r="T150" l="1"/>
  <c r="S150"/>
  <c r="T145"/>
  <c r="S145"/>
  <c r="T434"/>
  <c r="S434"/>
  <c r="S440"/>
  <c r="T446"/>
  <c r="S446"/>
  <c r="T413"/>
  <c r="S413"/>
  <c r="T431"/>
  <c r="S431"/>
  <c r="T426"/>
  <c r="S426"/>
  <c r="AC491"/>
  <c r="AC495" s="1"/>
  <c r="AD491"/>
  <c r="AD495" s="1"/>
  <c r="Q426"/>
  <c r="R426"/>
  <c r="R494" l="1"/>
  <c r="P273"/>
  <c r="R46"/>
  <c r="Q46"/>
  <c r="R104"/>
  <c r="Q104"/>
  <c r="T356"/>
  <c r="S356"/>
  <c r="S571"/>
  <c r="S596"/>
  <c r="AE599"/>
  <c r="AE601"/>
  <c r="S600"/>
  <c r="S603"/>
  <c r="S590"/>
  <c r="S592"/>
  <c r="S591"/>
  <c r="AE583"/>
  <c r="AE588" s="1"/>
  <c r="S585"/>
  <c r="S519"/>
  <c r="S541"/>
  <c r="S547"/>
  <c r="S553"/>
  <c r="S520"/>
  <c r="S538"/>
  <c r="S533"/>
  <c r="S554"/>
  <c r="AE530"/>
  <c r="AE535" s="1"/>
  <c r="AE518"/>
  <c r="S534"/>
  <c r="S474"/>
  <c r="S464"/>
  <c r="S493"/>
  <c r="S496"/>
  <c r="S466"/>
  <c r="S479"/>
  <c r="S485"/>
  <c r="S500"/>
  <c r="S465"/>
  <c r="AE504"/>
  <c r="AE500"/>
  <c r="S412"/>
  <c r="S427"/>
  <c r="S432"/>
  <c r="S447"/>
  <c r="S428"/>
  <c r="S416"/>
  <c r="T360"/>
  <c r="S384"/>
  <c r="S376"/>
  <c r="S391"/>
  <c r="AE365"/>
  <c r="S360"/>
  <c r="AE367"/>
  <c r="S244"/>
  <c r="S272"/>
  <c r="S275"/>
  <c r="S245"/>
  <c r="S258"/>
  <c r="S263"/>
  <c r="S279"/>
  <c r="AE255"/>
  <c r="AE254"/>
  <c r="S248"/>
  <c r="S210"/>
  <c r="T186"/>
  <c r="S186"/>
  <c r="AE217"/>
  <c r="AE219" s="1"/>
  <c r="S209"/>
  <c r="S211"/>
  <c r="S215"/>
  <c r="S207"/>
  <c r="S188"/>
  <c r="AE197"/>
  <c r="AE203" s="1"/>
  <c r="S131"/>
  <c r="S153"/>
  <c r="S151"/>
  <c r="S166"/>
  <c r="S147"/>
  <c r="AE125"/>
  <c r="AE142"/>
  <c r="AE147" s="1"/>
  <c r="S146"/>
  <c r="S71"/>
  <c r="S100"/>
  <c r="S103"/>
  <c r="AE95"/>
  <c r="S73"/>
  <c r="S90"/>
  <c r="S92"/>
  <c r="S107"/>
  <c r="S91"/>
  <c r="S75"/>
  <c r="S86"/>
  <c r="S72"/>
  <c r="AE108"/>
  <c r="S96"/>
  <c r="AE99"/>
  <c r="S94"/>
  <c r="S14"/>
  <c r="S31"/>
  <c r="S28"/>
  <c r="S40"/>
  <c r="T244"/>
  <c r="T412"/>
  <c r="T465"/>
  <c r="T131"/>
  <c r="Q598"/>
  <c r="O490"/>
  <c r="P382"/>
  <c r="Q269"/>
  <c r="Q157"/>
  <c r="T151"/>
  <c r="T538"/>
  <c r="R151"/>
  <c r="T263"/>
  <c r="O539"/>
  <c r="P479"/>
  <c r="Q533"/>
  <c r="R533"/>
  <c r="AE260" l="1"/>
  <c r="S249" s="1"/>
  <c r="AE603"/>
  <c r="AE155"/>
  <c r="S136"/>
  <c r="AE596"/>
  <c r="S577"/>
  <c r="AE542"/>
  <c r="S524"/>
  <c r="AE96"/>
  <c r="S78"/>
  <c r="AE211"/>
  <c r="S192"/>
  <c r="AE372"/>
  <c r="AE268" l="1"/>
  <c r="AE380"/>
  <c r="S361"/>
  <c r="Q15"/>
  <c r="Q73"/>
  <c r="O132"/>
  <c r="Q188"/>
  <c r="Q245"/>
  <c r="Q357"/>
  <c r="Q413"/>
  <c r="O520"/>
  <c r="O573"/>
  <c r="T573"/>
  <c r="R357"/>
  <c r="AB66"/>
  <c r="AA66"/>
  <c r="T384"/>
  <c r="T376"/>
  <c r="T391"/>
  <c r="T377"/>
  <c r="S377" s="1"/>
  <c r="AF365"/>
  <c r="AF367"/>
  <c r="T210"/>
  <c r="T28"/>
  <c r="T40"/>
  <c r="T36"/>
  <c r="AF217"/>
  <c r="AF219" s="1"/>
  <c r="T209"/>
  <c r="T211"/>
  <c r="T474"/>
  <c r="T519"/>
  <c r="T541"/>
  <c r="T547"/>
  <c r="T553"/>
  <c r="T520"/>
  <c r="T533"/>
  <c r="T554"/>
  <c r="T540"/>
  <c r="S540" s="1"/>
  <c r="AF530"/>
  <c r="AF535" s="1"/>
  <c r="AF518"/>
  <c r="T534"/>
  <c r="T464"/>
  <c r="T493"/>
  <c r="T496"/>
  <c r="T466"/>
  <c r="T479"/>
  <c r="T485"/>
  <c r="T500"/>
  <c r="AF504"/>
  <c r="AF500"/>
  <c r="T258"/>
  <c r="AF255"/>
  <c r="AF254"/>
  <c r="AF260" s="1"/>
  <c r="T265"/>
  <c r="S265" s="1"/>
  <c r="T215"/>
  <c r="T207"/>
  <c r="T188"/>
  <c r="T208"/>
  <c r="S208" s="1"/>
  <c r="AF197"/>
  <c r="AF203" s="1"/>
  <c r="T199"/>
  <c r="T166"/>
  <c r="T147"/>
  <c r="T152"/>
  <c r="S152" s="1"/>
  <c r="AF125"/>
  <c r="AF142"/>
  <c r="AF147" s="1"/>
  <c r="T146"/>
  <c r="T71"/>
  <c r="T100"/>
  <c r="T103"/>
  <c r="T73"/>
  <c r="T90"/>
  <c r="T92"/>
  <c r="T107"/>
  <c r="T93"/>
  <c r="S93" s="1"/>
  <c r="T91"/>
  <c r="T75"/>
  <c r="T86"/>
  <c r="T72"/>
  <c r="AF108"/>
  <c r="T96"/>
  <c r="AF99"/>
  <c r="AF268" l="1"/>
  <c r="T249"/>
  <c r="AF155"/>
  <c r="T136"/>
  <c r="AF211"/>
  <c r="T192"/>
  <c r="AF542"/>
  <c r="T524"/>
  <c r="AF372"/>
  <c r="AF95"/>
  <c r="T427"/>
  <c r="T432"/>
  <c r="T447"/>
  <c r="T433"/>
  <c r="S433" s="1"/>
  <c r="T428"/>
  <c r="T416"/>
  <c r="T272"/>
  <c r="T275"/>
  <c r="T245"/>
  <c r="T279"/>
  <c r="T248"/>
  <c r="T571"/>
  <c r="T596"/>
  <c r="AF599"/>
  <c r="AF601"/>
  <c r="T600"/>
  <c r="T603"/>
  <c r="T590"/>
  <c r="T592"/>
  <c r="T591"/>
  <c r="AF583"/>
  <c r="AF588" s="1"/>
  <c r="T593"/>
  <c r="S593" s="1"/>
  <c r="T585"/>
  <c r="AF96" l="1"/>
  <c r="T78"/>
  <c r="E15" i="26" s="1"/>
  <c r="P15" s="1"/>
  <c r="AF596" i="7"/>
  <c r="T577"/>
  <c r="AF380"/>
  <c r="T361"/>
  <c r="AF603"/>
  <c r="E77" i="29"/>
  <c r="N9" i="26"/>
  <c r="N10"/>
  <c r="N12"/>
  <c r="N13"/>
  <c r="N19"/>
  <c r="N22"/>
  <c r="N23"/>
  <c r="N24"/>
  <c r="N25"/>
  <c r="N26"/>
  <c r="N27"/>
  <c r="N28"/>
  <c r="N29"/>
  <c r="N30"/>
  <c r="N31"/>
  <c r="N32"/>
  <c r="N33"/>
  <c r="N34"/>
  <c r="N35"/>
  <c r="N36"/>
  <c r="N37"/>
  <c r="N38"/>
  <c r="N39"/>
  <c r="N8"/>
  <c r="M9"/>
  <c r="M10"/>
  <c r="M12"/>
  <c r="M13"/>
  <c r="M19"/>
  <c r="M22"/>
  <c r="M23"/>
  <c r="M24"/>
  <c r="M25"/>
  <c r="M26"/>
  <c r="M27"/>
  <c r="M28"/>
  <c r="M29"/>
  <c r="M30"/>
  <c r="M31"/>
  <c r="M32"/>
  <c r="M33"/>
  <c r="M34"/>
  <c r="M35"/>
  <c r="M36"/>
  <c r="M37"/>
  <c r="M38"/>
  <c r="M39"/>
  <c r="M8"/>
  <c r="L9"/>
  <c r="L10"/>
  <c r="L12"/>
  <c r="L13"/>
  <c r="L19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8"/>
  <c r="K9"/>
  <c r="K10"/>
  <c r="K12"/>
  <c r="K13"/>
  <c r="K19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8"/>
  <c r="J9"/>
  <c r="J10"/>
  <c r="J12"/>
  <c r="J13"/>
  <c r="J19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8"/>
  <c r="H9"/>
  <c r="H10"/>
  <c r="H12"/>
  <c r="H13"/>
  <c r="H19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8"/>
  <c r="G9"/>
  <c r="G10"/>
  <c r="G12"/>
  <c r="G13"/>
  <c r="G19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8"/>
  <c r="F9"/>
  <c r="F10"/>
  <c r="F12"/>
  <c r="F13"/>
  <c r="F19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8"/>
  <c r="E9"/>
  <c r="E10"/>
  <c r="E12"/>
  <c r="E13"/>
  <c r="E19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8"/>
  <c r="D10"/>
  <c r="D12"/>
  <c r="D13"/>
  <c r="D19"/>
  <c r="D22"/>
  <c r="D23"/>
  <c r="D24"/>
  <c r="D25"/>
  <c r="D26"/>
  <c r="D28"/>
  <c r="D29"/>
  <c r="D30"/>
  <c r="D31"/>
  <c r="D33"/>
  <c r="D35"/>
  <c r="D36"/>
  <c r="D37"/>
  <c r="D38"/>
  <c r="D39"/>
  <c r="D8"/>
  <c r="T14" i="7"/>
  <c r="D9" i="26" s="1"/>
  <c r="T31" i="7"/>
  <c r="D27" i="26" s="1"/>
  <c r="D32"/>
  <c r="D34"/>
  <c r="P31" l="1"/>
  <c r="P12"/>
  <c r="P10"/>
  <c r="P29"/>
  <c r="P9"/>
  <c r="P28"/>
  <c r="P39"/>
  <c r="P27"/>
  <c r="P38"/>
  <c r="P26"/>
  <c r="P37"/>
  <c r="P25"/>
  <c r="P36"/>
  <c r="P24"/>
  <c r="P8"/>
  <c r="P35"/>
  <c r="P23"/>
  <c r="P22"/>
  <c r="P33"/>
  <c r="P19"/>
  <c r="P34"/>
  <c r="P32"/>
  <c r="P13"/>
  <c r="P30"/>
  <c r="Q15"/>
  <c r="N456" i="7"/>
  <c r="Z455" s="1"/>
  <c r="N403"/>
  <c r="Z401" s="1"/>
  <c r="N178"/>
  <c r="Z176" s="1"/>
  <c r="N510"/>
  <c r="R258"/>
  <c r="R145"/>
  <c r="R28"/>
  <c r="Q432"/>
  <c r="Q376"/>
  <c r="Q151"/>
  <c r="Q34"/>
  <c r="Q387"/>
  <c r="R387"/>
  <c r="R497"/>
  <c r="Q497"/>
  <c r="R163"/>
  <c r="Q163"/>
  <c r="R444"/>
  <c r="Q444"/>
  <c r="Q593"/>
  <c r="R576"/>
  <c r="Q571"/>
  <c r="AD579"/>
  <c r="AC600"/>
  <c r="AC603" s="1"/>
  <c r="AC569"/>
  <c r="Q588"/>
  <c r="Q584"/>
  <c r="Q604"/>
  <c r="AC579"/>
  <c r="AP578" s="1"/>
  <c r="AC581"/>
  <c r="AP580" s="1"/>
  <c r="Q576"/>
  <c r="Q523"/>
  <c r="R523"/>
  <c r="Q518"/>
  <c r="R540"/>
  <c r="Q540" s="1"/>
  <c r="AC541"/>
  <c r="Q525" s="1"/>
  <c r="AC549"/>
  <c r="Q519"/>
  <c r="Q554"/>
  <c r="AC554"/>
  <c r="AC553"/>
  <c r="AC544"/>
  <c r="Q551"/>
  <c r="Q550"/>
  <c r="AC528"/>
  <c r="R486"/>
  <c r="Q486" s="1"/>
  <c r="R481"/>
  <c r="R477"/>
  <c r="Q465"/>
  <c r="Q464"/>
  <c r="AC487"/>
  <c r="Q471" s="1"/>
  <c r="AM467" s="1"/>
  <c r="Q481"/>
  <c r="Q494"/>
  <c r="Q474"/>
  <c r="AC471"/>
  <c r="AP470" s="1"/>
  <c r="AC458"/>
  <c r="Q412"/>
  <c r="Q411"/>
  <c r="AC433"/>
  <c r="Q418" s="1"/>
  <c r="AC422"/>
  <c r="Q431"/>
  <c r="AC410"/>
  <c r="AC451"/>
  <c r="Q434"/>
  <c r="Q436"/>
  <c r="AC438"/>
  <c r="AC441" s="1"/>
  <c r="Q443"/>
  <c r="AC418"/>
  <c r="AC420"/>
  <c r="R384"/>
  <c r="Q360"/>
  <c r="R360"/>
  <c r="Q365"/>
  <c r="Q355"/>
  <c r="Q378"/>
  <c r="AC366"/>
  <c r="AC375"/>
  <c r="Q375"/>
  <c r="Q391"/>
  <c r="Q384"/>
  <c r="Q356"/>
  <c r="AC367"/>
  <c r="Q359"/>
  <c r="R278"/>
  <c r="AD280"/>
  <c r="Q244"/>
  <c r="Q243"/>
  <c r="Q258"/>
  <c r="AC267"/>
  <c r="AC248"/>
  <c r="Q278"/>
  <c r="Q262"/>
  <c r="Q260"/>
  <c r="Q263"/>
  <c r="Q261"/>
  <c r="Q247"/>
  <c r="AC273"/>
  <c r="AC275" s="1"/>
  <c r="AC280"/>
  <c r="Q275"/>
  <c r="AC251"/>
  <c r="AP251" s="1"/>
  <c r="AC255"/>
  <c r="AC240"/>
  <c r="R191"/>
  <c r="R35"/>
  <c r="Q35" s="1"/>
  <c r="Q159"/>
  <c r="R208"/>
  <c r="Q208" s="1"/>
  <c r="Q196"/>
  <c r="Q191"/>
  <c r="Q186"/>
  <c r="AC214"/>
  <c r="AC219" s="1"/>
  <c r="AC195"/>
  <c r="Q222"/>
  <c r="Q187"/>
  <c r="Q201"/>
  <c r="AC224"/>
  <c r="AC198"/>
  <c r="Q218"/>
  <c r="R150"/>
  <c r="Q150"/>
  <c r="Q131"/>
  <c r="Q130"/>
  <c r="AC131"/>
  <c r="Q164"/>
  <c r="Q153"/>
  <c r="AC141"/>
  <c r="AC154"/>
  <c r="AC143"/>
  <c r="Q145"/>
  <c r="Q162"/>
  <c r="Q132"/>
  <c r="AC167"/>
  <c r="AC159"/>
  <c r="AC162" s="1"/>
  <c r="AC138"/>
  <c r="AC142"/>
  <c r="AC140"/>
  <c r="Q76"/>
  <c r="R76"/>
  <c r="Q72"/>
  <c r="Q71"/>
  <c r="Q100"/>
  <c r="AC83"/>
  <c r="AC77"/>
  <c r="AP77" s="1"/>
  <c r="AC104"/>
  <c r="Q103"/>
  <c r="Q90"/>
  <c r="Q85"/>
  <c r="Q105"/>
  <c r="Q92"/>
  <c r="AC82"/>
  <c r="AC84"/>
  <c r="R45"/>
  <c r="Q45"/>
  <c r="Q18"/>
  <c r="R18"/>
  <c r="Q23"/>
  <c r="Q14"/>
  <c r="Q13"/>
  <c r="Q42"/>
  <c r="AC22"/>
  <c r="Q28"/>
  <c r="Q49"/>
  <c r="Q31"/>
  <c r="AC24"/>
  <c r="Q26"/>
  <c r="AC55"/>
  <c r="Q32"/>
  <c r="Q33"/>
  <c r="AC25"/>
  <c r="AP20"/>
  <c r="AC23"/>
  <c r="AC34"/>
  <c r="AC21"/>
  <c r="AP21" s="1"/>
  <c r="AC17"/>
  <c r="W525" l="1"/>
  <c r="AM521"/>
  <c r="U525"/>
  <c r="AI267"/>
  <c r="Q250"/>
  <c r="W250" s="1"/>
  <c r="AI154"/>
  <c r="Q137"/>
  <c r="W137" s="1"/>
  <c r="W418"/>
  <c r="W471"/>
  <c r="U471"/>
  <c r="AP575"/>
  <c r="AC588"/>
  <c r="Q577" s="1"/>
  <c r="W577" s="1"/>
  <c r="AC379"/>
  <c r="AC595"/>
  <c r="AG541"/>
  <c r="AI541"/>
  <c r="AP542"/>
  <c r="AI603"/>
  <c r="AG603"/>
  <c r="AC535"/>
  <c r="AI433"/>
  <c r="AC372"/>
  <c r="Q361" s="1"/>
  <c r="W361" s="1"/>
  <c r="AP418"/>
  <c r="AC427"/>
  <c r="AC481"/>
  <c r="AP467"/>
  <c r="AI487"/>
  <c r="AG487"/>
  <c r="AP487"/>
  <c r="AP248"/>
  <c r="AC260"/>
  <c r="Q249" s="1"/>
  <c r="W249" s="1"/>
  <c r="AI219"/>
  <c r="AP218"/>
  <c r="AG219"/>
  <c r="AP195"/>
  <c r="AC203"/>
  <c r="Q192" s="1"/>
  <c r="W192" s="1"/>
  <c r="AP138"/>
  <c r="AC147"/>
  <c r="Q136" s="1"/>
  <c r="W136" s="1"/>
  <c r="AP94"/>
  <c r="AC95"/>
  <c r="AC88"/>
  <c r="Q77" s="1"/>
  <c r="AC30"/>
  <c r="AI34"/>
  <c r="AG34"/>
  <c r="AC37"/>
  <c r="Q20" s="1"/>
  <c r="AP34"/>
  <c r="Q274"/>
  <c r="R92"/>
  <c r="R376"/>
  <c r="R375"/>
  <c r="R431"/>
  <c r="R90"/>
  <c r="R32"/>
  <c r="R31"/>
  <c r="AD600"/>
  <c r="AD603" s="1"/>
  <c r="AD544"/>
  <c r="AD273"/>
  <c r="AD275" s="1"/>
  <c r="AD159"/>
  <c r="AD162" s="1"/>
  <c r="L206"/>
  <c r="AD214" s="1"/>
  <c r="AD219" s="1"/>
  <c r="AD438"/>
  <c r="AD441" s="1"/>
  <c r="R436"/>
  <c r="AD549"/>
  <c r="R378"/>
  <c r="AD367"/>
  <c r="AD366"/>
  <c r="AD375"/>
  <c r="AI535" l="1"/>
  <c r="Q524"/>
  <c r="W524" s="1"/>
  <c r="AI30"/>
  <c r="Q19"/>
  <c r="AM19" s="1"/>
  <c r="AI595"/>
  <c r="Q578"/>
  <c r="W578" s="1"/>
  <c r="AC488"/>
  <c r="AG488" s="1"/>
  <c r="Q470"/>
  <c r="AI379"/>
  <c r="Q362"/>
  <c r="W362" s="1"/>
  <c r="AP95"/>
  <c r="Q78"/>
  <c r="W20"/>
  <c r="U20"/>
  <c r="AM20"/>
  <c r="W77"/>
  <c r="U77"/>
  <c r="AI427"/>
  <c r="Q417"/>
  <c r="AI588"/>
  <c r="AC596"/>
  <c r="AI596" s="1"/>
  <c r="AC380"/>
  <c r="AI380" s="1"/>
  <c r="AI372"/>
  <c r="AJ603"/>
  <c r="AH603"/>
  <c r="AC542"/>
  <c r="AI542" s="1"/>
  <c r="AI481"/>
  <c r="AP480"/>
  <c r="AG481"/>
  <c r="AC434"/>
  <c r="AI434" s="1"/>
  <c r="AC268"/>
  <c r="AI268" s="1"/>
  <c r="AI260"/>
  <c r="AJ219"/>
  <c r="AH219"/>
  <c r="AC211"/>
  <c r="AI211" s="1"/>
  <c r="AI203"/>
  <c r="AP30"/>
  <c r="AG30"/>
  <c r="AI147"/>
  <c r="AC155"/>
  <c r="AI155" s="1"/>
  <c r="AC96"/>
  <c r="AP96" s="1"/>
  <c r="AP88"/>
  <c r="AI95"/>
  <c r="AG95"/>
  <c r="AI88"/>
  <c r="AG88"/>
  <c r="AI37"/>
  <c r="AG37"/>
  <c r="AP37"/>
  <c r="AC38"/>
  <c r="R391"/>
  <c r="R356"/>
  <c r="R368"/>
  <c r="AD365"/>
  <c r="AD372" s="1"/>
  <c r="R361" s="1"/>
  <c r="X361" s="1"/>
  <c r="W78" l="1"/>
  <c r="AM74"/>
  <c r="U78"/>
  <c r="U470"/>
  <c r="W470"/>
  <c r="AM466"/>
  <c r="AP488"/>
  <c r="AI488"/>
  <c r="W417"/>
  <c r="AJ372"/>
  <c r="AI96"/>
  <c r="AG96"/>
  <c r="AI38"/>
  <c r="AG38"/>
  <c r="AP38"/>
  <c r="AD77"/>
  <c r="R94"/>
  <c r="AD82"/>
  <c r="R100"/>
  <c r="R105"/>
  <c r="AD267"/>
  <c r="AD248"/>
  <c r="R263"/>
  <c r="P263"/>
  <c r="O440"/>
  <c r="O445"/>
  <c r="P443"/>
  <c r="O443"/>
  <c r="P431"/>
  <c r="O431"/>
  <c r="AB433"/>
  <c r="P418" s="1"/>
  <c r="K15" i="9" s="1"/>
  <c r="P416" i="7"/>
  <c r="O416"/>
  <c r="AB447"/>
  <c r="AA447"/>
  <c r="P272"/>
  <c r="O263"/>
  <c r="P258"/>
  <c r="O258"/>
  <c r="P262"/>
  <c r="O262"/>
  <c r="P276"/>
  <c r="O272"/>
  <c r="P261"/>
  <c r="O261"/>
  <c r="P248"/>
  <c r="O248"/>
  <c r="AB267"/>
  <c r="P250" s="1"/>
  <c r="AB254"/>
  <c r="AB260" s="1"/>
  <c r="P249" s="1"/>
  <c r="AA254"/>
  <c r="AA260" s="1"/>
  <c r="O249" s="1"/>
  <c r="O256"/>
  <c r="P266"/>
  <c r="O266"/>
  <c r="P604"/>
  <c r="O604"/>
  <c r="P603"/>
  <c r="O603"/>
  <c r="P600"/>
  <c r="O600"/>
  <c r="P592"/>
  <c r="O592"/>
  <c r="P591"/>
  <c r="O591"/>
  <c r="AB595"/>
  <c r="P578" s="1"/>
  <c r="AA595"/>
  <c r="O578" s="1"/>
  <c r="AB582"/>
  <c r="AA582"/>
  <c r="P576"/>
  <c r="O576"/>
  <c r="AB613"/>
  <c r="AA613"/>
  <c r="R443"/>
  <c r="AD433"/>
  <c r="R418" s="1"/>
  <c r="R413"/>
  <c r="AD418"/>
  <c r="AD420"/>
  <c r="R359"/>
  <c r="AD379"/>
  <c r="R551"/>
  <c r="AD522"/>
  <c r="AD541"/>
  <c r="R525" s="1"/>
  <c r="AD528"/>
  <c r="AD251"/>
  <c r="AD255"/>
  <c r="AD240"/>
  <c r="AJ267" l="1"/>
  <c r="R250"/>
  <c r="AN246" s="1"/>
  <c r="H16" i="28" s="1"/>
  <c r="AJ379" i="7"/>
  <c r="R362"/>
  <c r="M15" i="24"/>
  <c r="X525" i="7"/>
  <c r="M15" i="27" s="1"/>
  <c r="V525" i="7"/>
  <c r="M15" i="25" s="1"/>
  <c r="AN521" i="7"/>
  <c r="M16" i="28" s="1"/>
  <c r="K15" i="24"/>
  <c r="AN414" i="7"/>
  <c r="K16" i="28" s="1"/>
  <c r="X418" i="7"/>
  <c r="K15" i="27" s="1"/>
  <c r="V418" i="7"/>
  <c r="K15" i="25" s="1"/>
  <c r="U578" i="7"/>
  <c r="AM574"/>
  <c r="N15" i="9"/>
  <c r="H14"/>
  <c r="U249" i="7"/>
  <c r="AM245"/>
  <c r="H15" i="9"/>
  <c r="V250" i="7"/>
  <c r="H15" i="25" s="1"/>
  <c r="AA427" i="7"/>
  <c r="O417" s="1"/>
  <c r="AP594"/>
  <c r="AG595"/>
  <c r="AQ542"/>
  <c r="AJ541"/>
  <c r="AH541"/>
  <c r="AD427"/>
  <c r="AJ433"/>
  <c r="AQ434"/>
  <c r="AH433"/>
  <c r="AA433"/>
  <c r="O418" s="1"/>
  <c r="AP433"/>
  <c r="AB427"/>
  <c r="AD380"/>
  <c r="AJ380" s="1"/>
  <c r="AA267"/>
  <c r="AP267" s="1"/>
  <c r="AD260"/>
  <c r="AH267"/>
  <c r="AQ267"/>
  <c r="AB268"/>
  <c r="AP260"/>
  <c r="AG260"/>
  <c r="R550"/>
  <c r="R103"/>
  <c r="AD95"/>
  <c r="AD83"/>
  <c r="H16" i="9" l="1"/>
  <c r="AP427" i="7"/>
  <c r="AG427"/>
  <c r="AJ260"/>
  <c r="R249"/>
  <c r="J15" i="24"/>
  <c r="X362" i="7"/>
  <c r="J15" i="27" s="1"/>
  <c r="AQ95" i="7"/>
  <c r="R78"/>
  <c r="AB434"/>
  <c r="P417"/>
  <c r="K14" i="9" s="1"/>
  <c r="K16" s="1"/>
  <c r="AM414" i="7"/>
  <c r="U418"/>
  <c r="U417"/>
  <c r="AM413"/>
  <c r="X250"/>
  <c r="H15" i="27" s="1"/>
  <c r="H15" i="24"/>
  <c r="AD535" i="7"/>
  <c r="R524" s="1"/>
  <c r="X524" s="1"/>
  <c r="M14" i="27" s="1"/>
  <c r="M16" s="1"/>
  <c r="AJ427" i="7"/>
  <c r="R417"/>
  <c r="AG267"/>
  <c r="O250"/>
  <c r="AH260"/>
  <c r="AQ260"/>
  <c r="AD268"/>
  <c r="AJ268" s="1"/>
  <c r="AA268"/>
  <c r="AG268" s="1"/>
  <c r="AD434"/>
  <c r="AJ434" s="1"/>
  <c r="AG433"/>
  <c r="AA434"/>
  <c r="AP434"/>
  <c r="AH427"/>
  <c r="AQ427"/>
  <c r="AJ95"/>
  <c r="AH95"/>
  <c r="AD542" l="1"/>
  <c r="AJ542" s="1"/>
  <c r="X249"/>
  <c r="AN245"/>
  <c r="V249"/>
  <c r="H14" i="25" s="1"/>
  <c r="H16" s="1"/>
  <c r="X78" i="7"/>
  <c r="E15" i="27" s="1"/>
  <c r="E15" i="24"/>
  <c r="AN74" i="7"/>
  <c r="E16" i="28" s="1"/>
  <c r="V78" i="7"/>
  <c r="E15" i="25" s="1"/>
  <c r="AJ535" i="7"/>
  <c r="X417"/>
  <c r="V417"/>
  <c r="K14" i="25" s="1"/>
  <c r="K16" s="1"/>
  <c r="AN413" i="7"/>
  <c r="AM246"/>
  <c r="U250"/>
  <c r="AH268"/>
  <c r="AQ268"/>
  <c r="AP268"/>
  <c r="AH434"/>
  <c r="AP435"/>
  <c r="AG434"/>
  <c r="AQ435"/>
  <c r="R519"/>
  <c r="R554"/>
  <c r="AD554"/>
  <c r="R188"/>
  <c r="R201"/>
  <c r="R42" l="1"/>
  <c r="R15"/>
  <c r="R34"/>
  <c r="R218"/>
  <c r="N24" i="24" l="1"/>
  <c r="N32"/>
  <c r="R598" i="7"/>
  <c r="N29" i="24"/>
  <c r="AD569" i="7"/>
  <c r="N12" i="24"/>
  <c r="N19"/>
  <c r="N23"/>
  <c r="N25"/>
  <c r="N27"/>
  <c r="N28"/>
  <c r="N33"/>
  <c r="N34"/>
  <c r="N35"/>
  <c r="N36"/>
  <c r="N37"/>
  <c r="N39"/>
  <c r="M10"/>
  <c r="M12"/>
  <c r="M19"/>
  <c r="M22"/>
  <c r="M23"/>
  <c r="M25"/>
  <c r="M26"/>
  <c r="M27"/>
  <c r="M33"/>
  <c r="M34"/>
  <c r="M35"/>
  <c r="M36"/>
  <c r="M37"/>
  <c r="M39"/>
  <c r="L12"/>
  <c r="L23"/>
  <c r="L25"/>
  <c r="L27"/>
  <c r="L28"/>
  <c r="L33"/>
  <c r="L34"/>
  <c r="L35"/>
  <c r="L36"/>
  <c r="L37"/>
  <c r="K12"/>
  <c r="K19"/>
  <c r="K22"/>
  <c r="K23"/>
  <c r="K25"/>
  <c r="K26"/>
  <c r="K27"/>
  <c r="K28"/>
  <c r="K33"/>
  <c r="K34"/>
  <c r="K35"/>
  <c r="K36"/>
  <c r="K37"/>
  <c r="K39"/>
  <c r="J12"/>
  <c r="J23"/>
  <c r="J25"/>
  <c r="J26"/>
  <c r="J27"/>
  <c r="J28"/>
  <c r="J31"/>
  <c r="J33"/>
  <c r="J34"/>
  <c r="J35"/>
  <c r="J36"/>
  <c r="J37"/>
  <c r="J39"/>
  <c r="H19"/>
  <c r="H23"/>
  <c r="H25"/>
  <c r="H33"/>
  <c r="H34"/>
  <c r="H36"/>
  <c r="H37"/>
  <c r="H39"/>
  <c r="G12"/>
  <c r="G22"/>
  <c r="G23"/>
  <c r="G25"/>
  <c r="G26"/>
  <c r="G27"/>
  <c r="G32"/>
  <c r="G33"/>
  <c r="G34"/>
  <c r="G35"/>
  <c r="G36"/>
  <c r="G37"/>
  <c r="G39"/>
  <c r="F12"/>
  <c r="F13"/>
  <c r="F19"/>
  <c r="F22"/>
  <c r="F23"/>
  <c r="F25"/>
  <c r="F26"/>
  <c r="F27"/>
  <c r="F28"/>
  <c r="F31"/>
  <c r="F33"/>
  <c r="F34"/>
  <c r="F35"/>
  <c r="F37"/>
  <c r="F39"/>
  <c r="E12"/>
  <c r="E19"/>
  <c r="E22"/>
  <c r="E24"/>
  <c r="E25"/>
  <c r="E26"/>
  <c r="E27"/>
  <c r="E33"/>
  <c r="E34"/>
  <c r="E35"/>
  <c r="E36"/>
  <c r="E37"/>
  <c r="E39"/>
  <c r="D12"/>
  <c r="D23"/>
  <c r="D25"/>
  <c r="D26"/>
  <c r="D28"/>
  <c r="D32"/>
  <c r="D33"/>
  <c r="D34"/>
  <c r="D35"/>
  <c r="D36"/>
  <c r="D37"/>
  <c r="D39"/>
  <c r="J29"/>
  <c r="J30"/>
  <c r="AD23" i="7"/>
  <c r="M28" i="24"/>
  <c r="M38"/>
  <c r="M29"/>
  <c r="AD553" i="7"/>
  <c r="M30" i="24"/>
  <c r="M24"/>
  <c r="M31"/>
  <c r="M13"/>
  <c r="R604" i="7"/>
  <c r="N38" i="24"/>
  <c r="N30"/>
  <c r="AD595" i="7"/>
  <c r="R578" s="1"/>
  <c r="AD581"/>
  <c r="N13" i="24"/>
  <c r="M32"/>
  <c r="N9"/>
  <c r="R571" i="7"/>
  <c r="N8" i="24" s="1"/>
  <c r="K10"/>
  <c r="J10"/>
  <c r="R245" i="7"/>
  <c r="G10" i="24"/>
  <c r="R132" i="7"/>
  <c r="F10" i="24" s="1"/>
  <c r="R73" i="7"/>
  <c r="E10" i="24" s="1"/>
  <c r="D10"/>
  <c r="N10"/>
  <c r="N31"/>
  <c r="R588" i="7"/>
  <c r="N26" i="24" s="1"/>
  <c r="N22"/>
  <c r="M9"/>
  <c r="R518" i="7"/>
  <c r="M8" i="24" s="1"/>
  <c r="AD487" i="7"/>
  <c r="R471" s="1"/>
  <c r="R464"/>
  <c r="L8" i="24" s="1"/>
  <c r="L38"/>
  <c r="L10"/>
  <c r="L29"/>
  <c r="L24"/>
  <c r="L32"/>
  <c r="L13"/>
  <c r="L30"/>
  <c r="L31"/>
  <c r="R465" i="7"/>
  <c r="L9" i="24" s="1"/>
  <c r="L22"/>
  <c r="L26"/>
  <c r="L39"/>
  <c r="R474" i="7"/>
  <c r="L19" i="24" s="1"/>
  <c r="AD471" i="7"/>
  <c r="AD458"/>
  <c r="R412"/>
  <c r="K9" i="24" s="1"/>
  <c r="R411" i="7"/>
  <c r="K8" i="24" s="1"/>
  <c r="K38"/>
  <c r="K30"/>
  <c r="AD410" i="7"/>
  <c r="AD451"/>
  <c r="K32" i="24"/>
  <c r="K31"/>
  <c r="K29"/>
  <c r="K24"/>
  <c r="K13"/>
  <c r="R365" i="7"/>
  <c r="J19" i="24" s="1"/>
  <c r="J9"/>
  <c r="R355" i="7"/>
  <c r="J8" i="24" s="1"/>
  <c r="J38"/>
  <c r="J32"/>
  <c r="J22"/>
  <c r="J24"/>
  <c r="J13"/>
  <c r="R260" i="7"/>
  <c r="H26" i="24" s="1"/>
  <c r="G31"/>
  <c r="F30"/>
  <c r="O519" i="7"/>
  <c r="O518"/>
  <c r="AA530"/>
  <c r="O547"/>
  <c r="O538"/>
  <c r="AA547"/>
  <c r="O543"/>
  <c r="AA524"/>
  <c r="AA529"/>
  <c r="O550"/>
  <c r="O537"/>
  <c r="O532"/>
  <c r="O465"/>
  <c r="O464"/>
  <c r="O479"/>
  <c r="AA493"/>
  <c r="AA495" s="1"/>
  <c r="O484"/>
  <c r="O493"/>
  <c r="AA459"/>
  <c r="O412"/>
  <c r="O411"/>
  <c r="AA442"/>
  <c r="O444"/>
  <c r="P465"/>
  <c r="P464"/>
  <c r="P519"/>
  <c r="P518"/>
  <c r="P538"/>
  <c r="AB530"/>
  <c r="P547"/>
  <c r="P522"/>
  <c r="AB547"/>
  <c r="P541"/>
  <c r="P543"/>
  <c r="AB524"/>
  <c r="AB529"/>
  <c r="P550"/>
  <c r="P537"/>
  <c r="P539"/>
  <c r="P532"/>
  <c r="P487"/>
  <c r="P490"/>
  <c r="AB493"/>
  <c r="AB495" s="1"/>
  <c r="P484"/>
  <c r="P493"/>
  <c r="AB459"/>
  <c r="P412"/>
  <c r="P411"/>
  <c r="AB442"/>
  <c r="P444"/>
  <c r="O433"/>
  <c r="P384"/>
  <c r="P375"/>
  <c r="P370"/>
  <c r="AB210"/>
  <c r="P193" s="1"/>
  <c r="P150"/>
  <c r="P162"/>
  <c r="AB154"/>
  <c r="P137" s="1"/>
  <c r="P145"/>
  <c r="P131"/>
  <c r="P86"/>
  <c r="P94"/>
  <c r="AB98"/>
  <c r="AH98" s="1"/>
  <c r="P90"/>
  <c r="P107"/>
  <c r="P91"/>
  <c r="P33"/>
  <c r="P36"/>
  <c r="H10" i="24" l="1"/>
  <c r="P10" s="1"/>
  <c r="AN241" i="7"/>
  <c r="P26" i="24"/>
  <c r="P37"/>
  <c r="P34"/>
  <c r="P39"/>
  <c r="P25"/>
  <c r="P33"/>
  <c r="AD588" i="7"/>
  <c r="R577" s="1"/>
  <c r="X577" s="1"/>
  <c r="N14" i="27" s="1"/>
  <c r="L15" i="24"/>
  <c r="AN467" i="7"/>
  <c r="L16" i="28" s="1"/>
  <c r="F15" i="9"/>
  <c r="X578" i="7"/>
  <c r="N15" i="27" s="1"/>
  <c r="N15" i="24"/>
  <c r="AN574" i="7"/>
  <c r="N16" i="28" s="1"/>
  <c r="V578" i="7"/>
  <c r="N15" i="25" s="1"/>
  <c r="AN189" i="7"/>
  <c r="G16" i="28" s="1"/>
  <c r="G15" i="9"/>
  <c r="V193" i="7"/>
  <c r="G15" i="25" s="1"/>
  <c r="X471" i="7"/>
  <c r="L15" i="27" s="1"/>
  <c r="V471" i="7"/>
  <c r="L15" i="25" s="1"/>
  <c r="AJ595" i="7"/>
  <c r="AQ594"/>
  <c r="AH595"/>
  <c r="AB535"/>
  <c r="P524" s="1"/>
  <c r="AP524"/>
  <c r="AA535"/>
  <c r="O524" s="1"/>
  <c r="AJ487"/>
  <c r="AH487"/>
  <c r="AQ487"/>
  <c r="AD481"/>
  <c r="R470" s="1"/>
  <c r="AQ210"/>
  <c r="AH210"/>
  <c r="AA154"/>
  <c r="O137" s="1"/>
  <c r="AP153"/>
  <c r="N16" i="27" l="1"/>
  <c r="AD596" i="7"/>
  <c r="AJ596" s="1"/>
  <c r="AJ588"/>
  <c r="AN520"/>
  <c r="M14" i="9"/>
  <c r="M16" s="1"/>
  <c r="V524" i="7"/>
  <c r="M14" i="25" s="1"/>
  <c r="M16" s="1"/>
  <c r="AM520" i="7"/>
  <c r="U524"/>
  <c r="X470"/>
  <c r="AN466"/>
  <c r="V470"/>
  <c r="L14" i="25" s="1"/>
  <c r="L16" s="1"/>
  <c r="U137" i="7"/>
  <c r="AM133"/>
  <c r="AG535"/>
  <c r="AP535"/>
  <c r="AA542"/>
  <c r="AB542"/>
  <c r="AQ535"/>
  <c r="AH535"/>
  <c r="AJ481"/>
  <c r="AQ480"/>
  <c r="AH481"/>
  <c r="AD488"/>
  <c r="AG154"/>
  <c r="AP154"/>
  <c r="AB13"/>
  <c r="AA13"/>
  <c r="AG542" l="1"/>
  <c r="AP543"/>
  <c r="AH542"/>
  <c r="AQ543"/>
  <c r="AH488"/>
  <c r="AJ488"/>
  <c r="AQ488"/>
  <c r="AB359"/>
  <c r="AB372" s="1"/>
  <c r="P361" s="1"/>
  <c r="J14" i="9" l="1"/>
  <c r="AN357" i="7"/>
  <c r="V361"/>
  <c r="J14" i="25" s="1"/>
  <c r="AH372" i="7"/>
  <c r="AQ372"/>
  <c r="R244"/>
  <c r="H9" i="24" s="1"/>
  <c r="R243" i="7"/>
  <c r="H8" i="24" s="1"/>
  <c r="H32"/>
  <c r="H24"/>
  <c r="R269" i="7"/>
  <c r="H35" i="24" s="1"/>
  <c r="P35" s="1"/>
  <c r="H38"/>
  <c r="H29"/>
  <c r="H30"/>
  <c r="H31"/>
  <c r="R262" i="7"/>
  <c r="H28" i="24" s="1"/>
  <c r="R261" i="7"/>
  <c r="H27" i="24" s="1"/>
  <c r="R247" i="7"/>
  <c r="H12" i="24" s="1"/>
  <c r="P12" s="1"/>
  <c r="H22"/>
  <c r="R275" i="7"/>
  <c r="R274" s="1"/>
  <c r="H13" i="24"/>
  <c r="G13"/>
  <c r="D13"/>
  <c r="R196" i="7"/>
  <c r="G19" i="24" s="1"/>
  <c r="R187" i="7"/>
  <c r="G9" i="24" s="1"/>
  <c r="R186" i="7"/>
  <c r="G8" i="24" s="1"/>
  <c r="G29"/>
  <c r="G38"/>
  <c r="AD195" i="7"/>
  <c r="AD203" s="1"/>
  <c r="R192" s="1"/>
  <c r="X192" s="1"/>
  <c r="G30" i="24"/>
  <c r="R222" i="7"/>
  <c r="G24" i="24"/>
  <c r="AD224" i="7"/>
  <c r="G28" i="24"/>
  <c r="R159" i="7"/>
  <c r="F38" i="24" s="1"/>
  <c r="F29"/>
  <c r="AD131" i="7"/>
  <c r="R164"/>
  <c r="R153"/>
  <c r="F32" i="24" s="1"/>
  <c r="AD141" i="7"/>
  <c r="AD154"/>
  <c r="AD143"/>
  <c r="F24" i="24"/>
  <c r="R157" i="7"/>
  <c r="F36" i="24" s="1"/>
  <c r="P36" s="1"/>
  <c r="R162" i="7"/>
  <c r="AD138"/>
  <c r="AD140"/>
  <c r="R72"/>
  <c r="E9" i="24" s="1"/>
  <c r="R71" i="7"/>
  <c r="E8" i="24" s="1"/>
  <c r="E38"/>
  <c r="E29"/>
  <c r="E13"/>
  <c r="E32"/>
  <c r="E30"/>
  <c r="E31"/>
  <c r="E28"/>
  <c r="R85" i="7"/>
  <c r="E23" i="24" s="1"/>
  <c r="P23" s="1"/>
  <c r="AD104" i="7"/>
  <c r="AD84"/>
  <c r="D30" i="24"/>
  <c r="R33" i="7"/>
  <c r="D29" i="24" s="1"/>
  <c r="D31"/>
  <c r="D38"/>
  <c r="AD22" i="7"/>
  <c r="D24" i="24"/>
  <c r="AD24" i="7"/>
  <c r="AD25"/>
  <c r="AD34"/>
  <c r="AD21"/>
  <c r="AD17"/>
  <c r="O377"/>
  <c r="P605"/>
  <c r="P594"/>
  <c r="AB588"/>
  <c r="P577" s="1"/>
  <c r="AB379"/>
  <c r="P362" s="1"/>
  <c r="P253"/>
  <c r="AB275"/>
  <c r="P219"/>
  <c r="O219"/>
  <c r="P140"/>
  <c r="AB147"/>
  <c r="O91"/>
  <c r="O33"/>
  <c r="D123" i="14"/>
  <c r="D125" s="1"/>
  <c r="E123"/>
  <c r="E125" s="1"/>
  <c r="O31" i="7"/>
  <c r="P31"/>
  <c r="P42"/>
  <c r="P28"/>
  <c r="P30" i="24" l="1"/>
  <c r="P13"/>
  <c r="P24"/>
  <c r="P32"/>
  <c r="P28"/>
  <c r="P31"/>
  <c r="P38"/>
  <c r="P29"/>
  <c r="AQ154" i="7"/>
  <c r="R137"/>
  <c r="J15" i="9"/>
  <c r="P15" s="1"/>
  <c r="AN358" i="7"/>
  <c r="J16" i="28" s="1"/>
  <c r="V362" i="7"/>
  <c r="J15" i="25" s="1"/>
  <c r="J16" s="1"/>
  <c r="AB155" i="7"/>
  <c r="P136"/>
  <c r="G234" i="14"/>
  <c r="G236" s="1"/>
  <c r="N14" i="9"/>
  <c r="N16" s="1"/>
  <c r="V577" i="7"/>
  <c r="N14" i="25" s="1"/>
  <c r="N16" s="1"/>
  <c r="AN573" i="7"/>
  <c r="AH588"/>
  <c r="AB596"/>
  <c r="AQ587"/>
  <c r="AQ379"/>
  <c r="AH379"/>
  <c r="AB380"/>
  <c r="AJ203"/>
  <c r="AD211"/>
  <c r="AJ211" s="1"/>
  <c r="AJ154"/>
  <c r="AH154"/>
  <c r="AD147"/>
  <c r="AD88"/>
  <c r="AD30"/>
  <c r="R19" s="1"/>
  <c r="AN19" s="1"/>
  <c r="AJ34"/>
  <c r="AD37"/>
  <c r="R20" s="1"/>
  <c r="AH34"/>
  <c r="G123" i="14"/>
  <c r="G125" s="1"/>
  <c r="J16" i="9" l="1"/>
  <c r="Q15"/>
  <c r="AH147" i="7"/>
  <c r="R136"/>
  <c r="X136" s="1"/>
  <c r="D15" i="24"/>
  <c r="X20" i="7"/>
  <c r="D15" i="27" s="1"/>
  <c r="V20" i="7"/>
  <c r="D15" i="25" s="1"/>
  <c r="AN20" i="7"/>
  <c r="D16" i="28" s="1"/>
  <c r="F15" i="24"/>
  <c r="X137" i="7"/>
  <c r="F15" i="27" s="1"/>
  <c r="AN133" i="7"/>
  <c r="F16" i="28" s="1"/>
  <c r="V137" i="7"/>
  <c r="F15" i="25" s="1"/>
  <c r="F14" i="9"/>
  <c r="F16" s="1"/>
  <c r="AQ88" i="7"/>
  <c r="R77"/>
  <c r="AQ595"/>
  <c r="AH596"/>
  <c r="AQ380"/>
  <c r="AH380"/>
  <c r="AJ147"/>
  <c r="AD155"/>
  <c r="AQ147"/>
  <c r="AH88"/>
  <c r="AJ88"/>
  <c r="AD96"/>
  <c r="AJ37"/>
  <c r="AH37"/>
  <c r="AQ37"/>
  <c r="AJ30"/>
  <c r="AD38"/>
  <c r="AQ30"/>
  <c r="AH30"/>
  <c r="AB99"/>
  <c r="AB103" s="1"/>
  <c r="P79" s="1"/>
  <c r="AB43"/>
  <c r="AB45" s="1"/>
  <c r="AH45" s="1"/>
  <c r="AA43"/>
  <c r="AA45" s="1"/>
  <c r="P187"/>
  <c r="O187"/>
  <c r="O186"/>
  <c r="P186"/>
  <c r="P220"/>
  <c r="O220"/>
  <c r="AB221"/>
  <c r="AA221"/>
  <c r="P15" i="24" l="1"/>
  <c r="Q15" s="1"/>
  <c r="P15" i="25"/>
  <c r="P16" i="28"/>
  <c r="P15" i="27"/>
  <c r="AN132" i="7"/>
  <c r="V136"/>
  <c r="F14" i="25" s="1"/>
  <c r="F16" s="1"/>
  <c r="AN73" i="7"/>
  <c r="X77"/>
  <c r="V77"/>
  <c r="E14" i="25" s="1"/>
  <c r="E16" s="1"/>
  <c r="E14" i="24"/>
  <c r="E16" s="1"/>
  <c r="AJ155" i="7"/>
  <c r="AQ155"/>
  <c r="AH155"/>
  <c r="AQ96"/>
  <c r="AJ96"/>
  <c r="AH96"/>
  <c r="AJ38"/>
  <c r="AQ38"/>
  <c r="AH38"/>
  <c r="AA210"/>
  <c r="O193" s="1"/>
  <c r="P215"/>
  <c r="O215"/>
  <c r="AB203"/>
  <c r="P192" s="1"/>
  <c r="AB186"/>
  <c r="AA186"/>
  <c r="AB224"/>
  <c r="AA224"/>
  <c r="P72"/>
  <c r="O72"/>
  <c r="O86"/>
  <c r="P96"/>
  <c r="O96"/>
  <c r="AA99"/>
  <c r="AA98"/>
  <c r="AG98" s="1"/>
  <c r="O90"/>
  <c r="O107"/>
  <c r="O88"/>
  <c r="P88"/>
  <c r="P102"/>
  <c r="AA103" l="1"/>
  <c r="O79" s="1"/>
  <c r="Q15" i="27"/>
  <c r="Q16" i="28"/>
  <c r="Q15" i="25"/>
  <c r="G14" i="9"/>
  <c r="G16" s="1"/>
  <c r="V192" i="7"/>
  <c r="G14" i="25" s="1"/>
  <c r="G16" s="1"/>
  <c r="AN188" i="7"/>
  <c r="U193"/>
  <c r="AM189"/>
  <c r="AP210"/>
  <c r="AG210"/>
  <c r="AP197"/>
  <c r="AA203"/>
  <c r="O192" s="1"/>
  <c r="AB211"/>
  <c r="AH203"/>
  <c r="AQ203"/>
  <c r="AM188" l="1"/>
  <c r="U192"/>
  <c r="AQ211"/>
  <c r="AH211"/>
  <c r="AA211"/>
  <c r="AG203"/>
  <c r="AP203"/>
  <c r="R130"/>
  <c r="F8" i="24" s="1"/>
  <c r="R131" i="7"/>
  <c r="F9" i="24" s="1"/>
  <c r="AD167" i="7"/>
  <c r="AP211" l="1"/>
  <c r="AG211"/>
  <c r="R23"/>
  <c r="D19" i="24" s="1"/>
  <c r="P19" s="1"/>
  <c r="R14" i="7"/>
  <c r="D9" i="24" s="1"/>
  <c r="P9" s="1"/>
  <c r="R13" i="7"/>
  <c r="D8" i="24" s="1"/>
  <c r="P8" s="1"/>
  <c r="R49" i="7"/>
  <c r="D27" i="24"/>
  <c r="P27" s="1"/>
  <c r="R26" i="7"/>
  <c r="D22" i="24" s="1"/>
  <c r="P22" s="1"/>
  <c r="AD55" i="7"/>
  <c r="O581" l="1"/>
  <c r="O572"/>
  <c r="O571"/>
  <c r="O605"/>
  <c r="O594"/>
  <c r="AA588"/>
  <c r="O577" s="1"/>
  <c r="O356"/>
  <c r="O355"/>
  <c r="AA383"/>
  <c r="O378"/>
  <c r="O382"/>
  <c r="O370"/>
  <c r="O387"/>
  <c r="O384"/>
  <c r="O375"/>
  <c r="AA379"/>
  <c r="O362" s="1"/>
  <c r="AA392"/>
  <c r="AA359"/>
  <c r="O244"/>
  <c r="O243"/>
  <c r="O273"/>
  <c r="O253"/>
  <c r="AA276"/>
  <c r="AA275"/>
  <c r="O276"/>
  <c r="O222"/>
  <c r="O162"/>
  <c r="P135"/>
  <c r="O140"/>
  <c r="O130"/>
  <c r="O150"/>
  <c r="O145"/>
  <c r="O135"/>
  <c r="O149"/>
  <c r="AA134"/>
  <c r="O131"/>
  <c r="O143"/>
  <c r="O14"/>
  <c r="O13"/>
  <c r="AM13" s="1"/>
  <c r="O37"/>
  <c r="O42"/>
  <c r="D677" i="14"/>
  <c r="D679" s="1"/>
  <c r="U362" i="7" l="1"/>
  <c r="AM358"/>
  <c r="AM573"/>
  <c r="U577"/>
  <c r="AG588"/>
  <c r="AA596"/>
  <c r="AP587"/>
  <c r="AA372"/>
  <c r="O361" s="1"/>
  <c r="AP359"/>
  <c r="AP379"/>
  <c r="AG379"/>
  <c r="AA147"/>
  <c r="AP134"/>
  <c r="H465" i="29"/>
  <c r="H468" s="1"/>
  <c r="H684"/>
  <c r="H686" s="1"/>
  <c r="H688" s="1"/>
  <c r="H796" l="1"/>
  <c r="H797" s="1"/>
  <c r="H855"/>
  <c r="H470"/>
  <c r="H500"/>
  <c r="AM357" i="7"/>
  <c r="U361"/>
  <c r="AA155"/>
  <c r="AG155" s="1"/>
  <c r="O136"/>
  <c r="AG596"/>
  <c r="AP595"/>
  <c r="AA380"/>
  <c r="AG372"/>
  <c r="AP372"/>
  <c r="AG147"/>
  <c r="AP147"/>
  <c r="P581"/>
  <c r="H502" i="29" l="1"/>
  <c r="AP155" i="7"/>
  <c r="U136"/>
  <c r="AM132"/>
  <c r="AP380"/>
  <c r="AG380"/>
  <c r="P571"/>
  <c r="P572"/>
  <c r="E677" i="14"/>
  <c r="E679" s="1"/>
  <c r="F677"/>
  <c r="D458"/>
  <c r="E458"/>
  <c r="G458"/>
  <c r="AI218" i="7"/>
  <c r="AG218"/>
  <c r="P356"/>
  <c r="G460" i="14" l="1"/>
  <c r="G789"/>
  <c r="I790" s="1"/>
  <c r="E460"/>
  <c r="E789"/>
  <c r="I787" s="1"/>
  <c r="F679"/>
  <c r="F789"/>
  <c r="I788" s="1"/>
  <c r="D460"/>
  <c r="D789"/>
  <c r="I786" s="1"/>
  <c r="G181"/>
  <c r="G679"/>
  <c r="D790" l="1"/>
  <c r="O38" i="7"/>
  <c r="O28"/>
  <c r="G72" i="14" l="1"/>
  <c r="G394" l="1"/>
  <c r="I395" s="1"/>
  <c r="G846"/>
  <c r="I847" s="1"/>
  <c r="H73"/>
  <c r="G74"/>
  <c r="P13" i="7"/>
  <c r="AN13" s="1"/>
  <c r="AB277" l="1"/>
  <c r="P130"/>
  <c r="P355"/>
  <c r="P378"/>
  <c r="P387"/>
  <c r="P222"/>
  <c r="P149"/>
  <c r="P14"/>
  <c r="F846" i="14"/>
  <c r="I845" s="1"/>
  <c r="F181" l="1"/>
  <c r="F394"/>
  <c r="I393" s="1"/>
  <c r="AB392" i="7"/>
  <c r="H459" i="14"/>
  <c r="P244" i="7"/>
  <c r="P243"/>
  <c r="H570" i="14" l="1"/>
  <c r="G142" l="1"/>
  <c r="D90"/>
  <c r="E90"/>
  <c r="F90"/>
  <c r="H91"/>
  <c r="F92" l="1"/>
  <c r="E92"/>
  <c r="D92"/>
  <c r="H143"/>
  <c r="G144"/>
  <c r="T602" i="7" l="1"/>
  <c r="N40" i="26" s="1"/>
  <c r="S602" i="7"/>
  <c r="R602"/>
  <c r="N40" i="24" s="1"/>
  <c r="Q602" i="7"/>
  <c r="O602"/>
  <c r="X606"/>
  <c r="W606"/>
  <c r="V606"/>
  <c r="U606"/>
  <c r="O549"/>
  <c r="X554"/>
  <c r="W554"/>
  <c r="V554"/>
  <c r="U554"/>
  <c r="X553"/>
  <c r="W553"/>
  <c r="V553"/>
  <c r="U553"/>
  <c r="X552"/>
  <c r="W552"/>
  <c r="V552"/>
  <c r="U552"/>
  <c r="X551"/>
  <c r="W551"/>
  <c r="V551"/>
  <c r="U551"/>
  <c r="X550"/>
  <c r="W550"/>
  <c r="U550"/>
  <c r="P549"/>
  <c r="T549"/>
  <c r="M40" i="26" s="1"/>
  <c r="S549" i="7"/>
  <c r="R549"/>
  <c r="M40" i="24" s="1"/>
  <c r="Q549" i="7"/>
  <c r="T495"/>
  <c r="L40" i="26" s="1"/>
  <c r="S495" i="7"/>
  <c r="R495"/>
  <c r="L40" i="24" s="1"/>
  <c r="Q495" i="7"/>
  <c r="O495"/>
  <c r="X499"/>
  <c r="W499"/>
  <c r="V499"/>
  <c r="U499"/>
  <c r="T442"/>
  <c r="K40" i="26" s="1"/>
  <c r="S442" i="7"/>
  <c r="R442"/>
  <c r="K40" i="24" s="1"/>
  <c r="Q442" i="7"/>
  <c r="O442"/>
  <c r="X446"/>
  <c r="W446"/>
  <c r="V446"/>
  <c r="U446"/>
  <c r="O217"/>
  <c r="O386"/>
  <c r="P386"/>
  <c r="X391"/>
  <c r="W391"/>
  <c r="U391"/>
  <c r="V391"/>
  <c r="X390"/>
  <c r="W390"/>
  <c r="U390"/>
  <c r="X389"/>
  <c r="W389"/>
  <c r="V389"/>
  <c r="U389"/>
  <c r="X388"/>
  <c r="W388"/>
  <c r="V388"/>
  <c r="U388"/>
  <c r="X387"/>
  <c r="W387"/>
  <c r="V387"/>
  <c r="U387"/>
  <c r="T386"/>
  <c r="J40" i="26" s="1"/>
  <c r="S386" i="7"/>
  <c r="R386"/>
  <c r="J40" i="24" s="1"/>
  <c r="Q386" i="7"/>
  <c r="T274"/>
  <c r="H40" i="26" s="1"/>
  <c r="S274" i="7"/>
  <c r="H40" i="24"/>
  <c r="O274" i="7"/>
  <c r="X278"/>
  <c r="W278"/>
  <c r="U278"/>
  <c r="V278"/>
  <c r="V275"/>
  <c r="U275"/>
  <c r="W275"/>
  <c r="X275"/>
  <c r="V276"/>
  <c r="U276"/>
  <c r="W276"/>
  <c r="X276"/>
  <c r="U277"/>
  <c r="V277"/>
  <c r="W277"/>
  <c r="X277"/>
  <c r="V279"/>
  <c r="U279"/>
  <c r="W279"/>
  <c r="X279"/>
  <c r="V443"/>
  <c r="U443"/>
  <c r="W443"/>
  <c r="X443"/>
  <c r="U444"/>
  <c r="V444"/>
  <c r="W444"/>
  <c r="X444"/>
  <c r="U445"/>
  <c r="V445"/>
  <c r="W445"/>
  <c r="X445"/>
  <c r="V447"/>
  <c r="U447"/>
  <c r="W447"/>
  <c r="X447"/>
  <c r="V496"/>
  <c r="U496"/>
  <c r="W496"/>
  <c r="X496"/>
  <c r="U497"/>
  <c r="V497"/>
  <c r="W497"/>
  <c r="X497"/>
  <c r="V498"/>
  <c r="U498"/>
  <c r="W498"/>
  <c r="X498"/>
  <c r="V500"/>
  <c r="U500"/>
  <c r="W500"/>
  <c r="X500"/>
  <c r="V603"/>
  <c r="U603"/>
  <c r="W603"/>
  <c r="X603"/>
  <c r="V604"/>
  <c r="U604"/>
  <c r="W604"/>
  <c r="X604"/>
  <c r="U605"/>
  <c r="V605"/>
  <c r="W605"/>
  <c r="X605"/>
  <c r="U607"/>
  <c r="V607"/>
  <c r="W607"/>
  <c r="X607"/>
  <c r="T161"/>
  <c r="F40" i="26" s="1"/>
  <c r="S161" i="7"/>
  <c r="R161"/>
  <c r="F40" i="24" s="1"/>
  <c r="Q161" i="7"/>
  <c r="T102"/>
  <c r="E40" i="26" s="1"/>
  <c r="S102" i="7"/>
  <c r="R102"/>
  <c r="E40" i="24" s="1"/>
  <c r="Q102" i="7"/>
  <c r="T44"/>
  <c r="D40" i="26" s="1"/>
  <c r="S44" i="7"/>
  <c r="R44"/>
  <c r="D40" i="24" s="1"/>
  <c r="Q44" i="7"/>
  <c r="O44"/>
  <c r="X48"/>
  <c r="W48"/>
  <c r="U48"/>
  <c r="V48"/>
  <c r="X106"/>
  <c r="W106"/>
  <c r="U106"/>
  <c r="V106"/>
  <c r="X165"/>
  <c r="W165"/>
  <c r="U165"/>
  <c r="V165"/>
  <c r="X221"/>
  <c r="W221"/>
  <c r="U221"/>
  <c r="T217"/>
  <c r="G40" i="26" s="1"/>
  <c r="S217" i="7"/>
  <c r="R217"/>
  <c r="G40" i="24" s="1"/>
  <c r="Q217" i="7"/>
  <c r="V221"/>
  <c r="P40" i="24" l="1"/>
  <c r="P40" i="26"/>
  <c r="X602" i="7"/>
  <c r="N40" i="27" s="1"/>
  <c r="U274" i="7"/>
  <c r="X495"/>
  <c r="L40" i="27" s="1"/>
  <c r="V549" i="7"/>
  <c r="M40" i="25" s="1"/>
  <c r="W549" i="7"/>
  <c r="V386"/>
  <c r="J40" i="25" s="1"/>
  <c r="P217" i="7"/>
  <c r="U217"/>
  <c r="X549"/>
  <c r="M40" i="27" s="1"/>
  <c r="P602" i="7"/>
  <c r="V602" s="1"/>
  <c r="N40" i="25" s="1"/>
  <c r="P495" i="7"/>
  <c r="V495" s="1"/>
  <c r="L40" i="25" s="1"/>
  <c r="U495" i="7"/>
  <c r="W386"/>
  <c r="P274"/>
  <c r="V274" s="1"/>
  <c r="H40" i="25" s="1"/>
  <c r="P442" i="7"/>
  <c r="V442" s="1"/>
  <c r="K40" i="25" s="1"/>
  <c r="U602" i="7"/>
  <c r="U442"/>
  <c r="P44"/>
  <c r="W602"/>
  <c r="U386"/>
  <c r="X386"/>
  <c r="J40" i="27" s="1"/>
  <c r="U549" i="7"/>
  <c r="V550"/>
  <c r="W495"/>
  <c r="X442"/>
  <c r="K40" i="27" s="1"/>
  <c r="W442" i="7"/>
  <c r="V390"/>
  <c r="X274"/>
  <c r="H40" i="27" s="1"/>
  <c r="W274" i="7"/>
  <c r="N10" i="9" l="1"/>
  <c r="N12"/>
  <c r="N19"/>
  <c r="N22"/>
  <c r="N23"/>
  <c r="N24"/>
  <c r="N25"/>
  <c r="N26"/>
  <c r="N27"/>
  <c r="N28"/>
  <c r="N31"/>
  <c r="N33"/>
  <c r="N35"/>
  <c r="N36"/>
  <c r="N37"/>
  <c r="N39"/>
  <c r="N9"/>
  <c r="N8"/>
  <c r="N32"/>
  <c r="N34"/>
  <c r="N38"/>
  <c r="N30"/>
  <c r="N29"/>
  <c r="N13"/>
  <c r="M10"/>
  <c r="M12"/>
  <c r="M13"/>
  <c r="M19"/>
  <c r="M22"/>
  <c r="M23"/>
  <c r="M25"/>
  <c r="M26"/>
  <c r="M28"/>
  <c r="M30"/>
  <c r="M31"/>
  <c r="M33"/>
  <c r="M34"/>
  <c r="M36"/>
  <c r="M37"/>
  <c r="M39"/>
  <c r="M9"/>
  <c r="M8"/>
  <c r="M32"/>
  <c r="M24"/>
  <c r="M35"/>
  <c r="M29"/>
  <c r="M27"/>
  <c r="M38"/>
  <c r="L12"/>
  <c r="L23"/>
  <c r="L25"/>
  <c r="L26"/>
  <c r="L27"/>
  <c r="L33"/>
  <c r="L34"/>
  <c r="L35"/>
  <c r="L36"/>
  <c r="L37"/>
  <c r="L39"/>
  <c r="L19"/>
  <c r="L9"/>
  <c r="L8"/>
  <c r="L32"/>
  <c r="L10"/>
  <c r="L30"/>
  <c r="L38"/>
  <c r="L29"/>
  <c r="L24"/>
  <c r="L13"/>
  <c r="L28"/>
  <c r="L31"/>
  <c r="L22"/>
  <c r="K13"/>
  <c r="K19"/>
  <c r="K22"/>
  <c r="K25"/>
  <c r="K26"/>
  <c r="K27"/>
  <c r="K33"/>
  <c r="K34"/>
  <c r="K35"/>
  <c r="K36"/>
  <c r="K37"/>
  <c r="K39"/>
  <c r="K9"/>
  <c r="K8"/>
  <c r="K32"/>
  <c r="K29"/>
  <c r="K12"/>
  <c r="K38"/>
  <c r="K10"/>
  <c r="K28"/>
  <c r="K31"/>
  <c r="K24"/>
  <c r="K30"/>
  <c r="K23"/>
  <c r="AF455" i="7"/>
  <c r="T456"/>
  <c r="T510"/>
  <c r="Z509"/>
  <c r="AF401"/>
  <c r="T403"/>
  <c r="J10" i="9"/>
  <c r="J12"/>
  <c r="J13"/>
  <c r="J19"/>
  <c r="J22"/>
  <c r="J23"/>
  <c r="J25"/>
  <c r="J26"/>
  <c r="J28"/>
  <c r="J30"/>
  <c r="J33"/>
  <c r="J34"/>
  <c r="J35"/>
  <c r="J37"/>
  <c r="J39"/>
  <c r="J9"/>
  <c r="J8"/>
  <c r="J32"/>
  <c r="J36"/>
  <c r="J24"/>
  <c r="J29"/>
  <c r="J38"/>
  <c r="J31"/>
  <c r="J27"/>
  <c r="AF345" i="7"/>
  <c r="Z345"/>
  <c r="N347"/>
  <c r="H12" i="9"/>
  <c r="H22"/>
  <c r="H23"/>
  <c r="H25"/>
  <c r="H26"/>
  <c r="H27"/>
  <c r="H33"/>
  <c r="H34"/>
  <c r="H35"/>
  <c r="H36"/>
  <c r="H37"/>
  <c r="H9"/>
  <c r="H8"/>
  <c r="H30"/>
  <c r="H32"/>
  <c r="H39"/>
  <c r="H19"/>
  <c r="H10"/>
  <c r="H38"/>
  <c r="H31"/>
  <c r="H24"/>
  <c r="H28"/>
  <c r="H29"/>
  <c r="H13"/>
  <c r="Z233" i="7"/>
  <c r="N235"/>
  <c r="G12" i="9"/>
  <c r="G13"/>
  <c r="G19"/>
  <c r="G22"/>
  <c r="G23"/>
  <c r="G25"/>
  <c r="G27"/>
  <c r="G30"/>
  <c r="G33"/>
  <c r="G35"/>
  <c r="G36"/>
  <c r="G37"/>
  <c r="G38"/>
  <c r="G39"/>
  <c r="G8"/>
  <c r="G9"/>
  <c r="G29"/>
  <c r="G32"/>
  <c r="G34"/>
  <c r="G24"/>
  <c r="G28"/>
  <c r="G31"/>
  <c r="G10"/>
  <c r="G26"/>
  <c r="O161" i="7"/>
  <c r="O102" l="1"/>
  <c r="F12" i="9"/>
  <c r="F23"/>
  <c r="F25"/>
  <c r="F26"/>
  <c r="F27"/>
  <c r="F32"/>
  <c r="F33"/>
  <c r="F34"/>
  <c r="F35"/>
  <c r="F36"/>
  <c r="F37"/>
  <c r="F39"/>
  <c r="F29"/>
  <c r="F19"/>
  <c r="F8"/>
  <c r="F38"/>
  <c r="F24"/>
  <c r="F13"/>
  <c r="P161" i="7"/>
  <c r="F28" i="9"/>
  <c r="F10"/>
  <c r="F30"/>
  <c r="F31"/>
  <c r="F9"/>
  <c r="F22"/>
  <c r="Z120" i="7"/>
  <c r="E10" i="9"/>
  <c r="E12"/>
  <c r="E13"/>
  <c r="E19"/>
  <c r="E22"/>
  <c r="E23"/>
  <c r="E24"/>
  <c r="E25"/>
  <c r="E26"/>
  <c r="E27"/>
  <c r="E28"/>
  <c r="E29"/>
  <c r="E31"/>
  <c r="E33"/>
  <c r="E34"/>
  <c r="E35"/>
  <c r="E36"/>
  <c r="E37"/>
  <c r="E39"/>
  <c r="E8"/>
  <c r="E9"/>
  <c r="E32"/>
  <c r="Z61" i="7"/>
  <c r="E38" i="9" l="1"/>
  <c r="E30"/>
  <c r="P37" i="7"/>
  <c r="D33" i="9" s="1"/>
  <c r="P33" s="1"/>
  <c r="D9"/>
  <c r="P9" s="1"/>
  <c r="D10"/>
  <c r="P10" s="1"/>
  <c r="D12"/>
  <c r="P12" s="1"/>
  <c r="D13"/>
  <c r="P13" s="1"/>
  <c r="D19"/>
  <c r="P19" s="1"/>
  <c r="D22"/>
  <c r="P22" s="1"/>
  <c r="D23"/>
  <c r="P23" s="1"/>
  <c r="D25"/>
  <c r="P25" s="1"/>
  <c r="D26"/>
  <c r="P26" s="1"/>
  <c r="D27"/>
  <c r="P27" s="1"/>
  <c r="D28"/>
  <c r="P28" s="1"/>
  <c r="D30"/>
  <c r="D31"/>
  <c r="P31" s="1"/>
  <c r="D35"/>
  <c r="P35" s="1"/>
  <c r="D36"/>
  <c r="P36" s="1"/>
  <c r="D37"/>
  <c r="P37" s="1"/>
  <c r="D38"/>
  <c r="D39"/>
  <c r="P39" s="1"/>
  <c r="D32"/>
  <c r="P32" s="1"/>
  <c r="P38" i="7"/>
  <c r="D34" i="9" s="1"/>
  <c r="P34" s="1"/>
  <c r="D29"/>
  <c r="P29" s="1"/>
  <c r="D24"/>
  <c r="P24" s="1"/>
  <c r="AQ612" i="7"/>
  <c r="AP612"/>
  <c r="AQ611"/>
  <c r="AP611"/>
  <c r="AF614"/>
  <c r="T583" s="1"/>
  <c r="N21" i="26" s="1"/>
  <c r="AE614" i="7"/>
  <c r="S583" s="1"/>
  <c r="AD614"/>
  <c r="R583" s="1"/>
  <c r="N21" i="24" s="1"/>
  <c r="AC614" i="7"/>
  <c r="Q583" s="1"/>
  <c r="AB614"/>
  <c r="P583" s="1"/>
  <c r="N21" i="9" s="1"/>
  <c r="AA614" i="7"/>
  <c r="O583" s="1"/>
  <c r="AQ610"/>
  <c r="AP610"/>
  <c r="AJ613"/>
  <c r="AI613"/>
  <c r="AH613"/>
  <c r="AG613"/>
  <c r="AJ612"/>
  <c r="AI612"/>
  <c r="AH612"/>
  <c r="AG612"/>
  <c r="AQ608"/>
  <c r="AP608"/>
  <c r="AI611"/>
  <c r="AQ607"/>
  <c r="AP607"/>
  <c r="AF610"/>
  <c r="T582" s="1"/>
  <c r="N20" i="26" s="1"/>
  <c r="AE610" i="7"/>
  <c r="S582" s="1"/>
  <c r="AD610"/>
  <c r="R582" s="1"/>
  <c r="N20" i="24" s="1"/>
  <c r="AC610" i="7"/>
  <c r="Q582" s="1"/>
  <c r="AB610"/>
  <c r="P582" s="1"/>
  <c r="N20" i="9" s="1"/>
  <c r="AA610" i="7"/>
  <c r="O582" s="1"/>
  <c r="AJ609"/>
  <c r="AI609"/>
  <c r="AH609"/>
  <c r="AG609"/>
  <c r="AQ605"/>
  <c r="AP605"/>
  <c r="AJ608"/>
  <c r="AI608"/>
  <c r="AH608"/>
  <c r="AQ604"/>
  <c r="AP604"/>
  <c r="AF607"/>
  <c r="T580" s="1"/>
  <c r="N18" i="26" s="1"/>
  <c r="AE607" i="7"/>
  <c r="S580" s="1"/>
  <c r="AD607"/>
  <c r="AC607"/>
  <c r="AB607"/>
  <c r="AA607"/>
  <c r="AQ603"/>
  <c r="AP603"/>
  <c r="AJ606"/>
  <c r="AI606"/>
  <c r="AH606"/>
  <c r="AG606"/>
  <c r="AJ605"/>
  <c r="AI605"/>
  <c r="AH605"/>
  <c r="AG605"/>
  <c r="AQ601"/>
  <c r="AP601"/>
  <c r="AN602"/>
  <c r="AM602"/>
  <c r="AI604"/>
  <c r="N40" i="9"/>
  <c r="AQ600" i="7"/>
  <c r="AP600"/>
  <c r="AN601"/>
  <c r="AM601"/>
  <c r="T579"/>
  <c r="N17" i="26" s="1"/>
  <c r="S579" i="7"/>
  <c r="R579"/>
  <c r="N17" i="24" s="1"/>
  <c r="O579" i="7"/>
  <c r="X601"/>
  <c r="N39" i="27" s="1"/>
  <c r="W601" i="7"/>
  <c r="V601"/>
  <c r="N39" i="25" s="1"/>
  <c r="U601" i="7"/>
  <c r="AQ599"/>
  <c r="AP599"/>
  <c r="AN600"/>
  <c r="AM600"/>
  <c r="AI602"/>
  <c r="AG602"/>
  <c r="X600"/>
  <c r="N38" i="27" s="1"/>
  <c r="W600" i="7"/>
  <c r="V600"/>
  <c r="N38" i="25" s="1"/>
  <c r="U600" i="7"/>
  <c r="AQ598"/>
  <c r="AP598"/>
  <c r="AN599"/>
  <c r="AM599"/>
  <c r="AJ601"/>
  <c r="AI601"/>
  <c r="AH601"/>
  <c r="AG601"/>
  <c r="X599"/>
  <c r="N37" i="27" s="1"/>
  <c r="W599" i="7"/>
  <c r="V599"/>
  <c r="N37" i="25" s="1"/>
  <c r="U599" i="7"/>
  <c r="AJ600"/>
  <c r="AI600"/>
  <c r="AH600"/>
  <c r="AG600"/>
  <c r="X598"/>
  <c r="N36" i="27" s="1"/>
  <c r="W598" i="7"/>
  <c r="V598"/>
  <c r="N36" i="25" s="1"/>
  <c r="U598" i="7"/>
  <c r="AN597"/>
  <c r="N40" i="28" s="1"/>
  <c r="AM597" i="7"/>
  <c r="AJ599"/>
  <c r="AI599"/>
  <c r="AH599"/>
  <c r="AG599"/>
  <c r="X597"/>
  <c r="N35" i="27" s="1"/>
  <c r="W597" i="7"/>
  <c r="V597"/>
  <c r="N35" i="25" s="1"/>
  <c r="U597" i="7"/>
  <c r="AN596"/>
  <c r="N39" i="28" s="1"/>
  <c r="AM596" i="7"/>
  <c r="X596"/>
  <c r="N34" i="27" s="1"/>
  <c r="W596" i="7"/>
  <c r="V596"/>
  <c r="N34" i="25" s="1"/>
  <c r="U596" i="7"/>
  <c r="AP586"/>
  <c r="AN595"/>
  <c r="N38" i="28" s="1"/>
  <c r="AM595" i="7"/>
  <c r="X595"/>
  <c r="N33" i="27" s="1"/>
  <c r="W595" i="7"/>
  <c r="V595"/>
  <c r="N33" i="25" s="1"/>
  <c r="U595" i="7"/>
  <c r="AQ591"/>
  <c r="AP591"/>
  <c r="AN594"/>
  <c r="N37" i="28" s="1"/>
  <c r="AM594" i="7"/>
  <c r="N14" i="26"/>
  <c r="N16" s="1"/>
  <c r="X594" i="7"/>
  <c r="N32" i="27" s="1"/>
  <c r="W594" i="7"/>
  <c r="V594"/>
  <c r="N32" i="25" s="1"/>
  <c r="U594" i="7"/>
  <c r="AQ585"/>
  <c r="AP585"/>
  <c r="AN593"/>
  <c r="N36" i="28" s="1"/>
  <c r="AM593" i="7"/>
  <c r="AJ587"/>
  <c r="AI587"/>
  <c r="AH587"/>
  <c r="AG587"/>
  <c r="X593"/>
  <c r="N31" i="27" s="1"/>
  <c r="W593" i="7"/>
  <c r="V593"/>
  <c r="N31" i="25" s="1"/>
  <c r="U593" i="7"/>
  <c r="AQ592"/>
  <c r="AP592"/>
  <c r="AN592"/>
  <c r="N35" i="28" s="1"/>
  <c r="AM592" i="7"/>
  <c r="AJ592"/>
  <c r="AI592"/>
  <c r="AH592"/>
  <c r="AG592"/>
  <c r="X592"/>
  <c r="N30" i="27" s="1"/>
  <c r="W592" i="7"/>
  <c r="V592"/>
  <c r="N30" i="25" s="1"/>
  <c r="U592" i="7"/>
  <c r="AQ584"/>
  <c r="AP584"/>
  <c r="AN591"/>
  <c r="N34" i="28" s="1"/>
  <c r="AM591" i="7"/>
  <c r="AJ586"/>
  <c r="AI586"/>
  <c r="AH586"/>
  <c r="AG586"/>
  <c r="X591"/>
  <c r="N29" i="27" s="1"/>
  <c r="W591" i="7"/>
  <c r="V591"/>
  <c r="N29" i="25" s="1"/>
  <c r="U591" i="7"/>
  <c r="AQ583"/>
  <c r="AP583"/>
  <c r="AN590"/>
  <c r="N33" i="28" s="1"/>
  <c r="AM590" i="7"/>
  <c r="AJ593"/>
  <c r="AI593"/>
  <c r="AH593"/>
  <c r="AG593"/>
  <c r="X590"/>
  <c r="N28" i="27" s="1"/>
  <c r="W590" i="7"/>
  <c r="V590"/>
  <c r="N28" i="25" s="1"/>
  <c r="U590" i="7"/>
  <c r="AQ582"/>
  <c r="AP582"/>
  <c r="AN589"/>
  <c r="N32" i="28" s="1"/>
  <c r="AM589" i="7"/>
  <c r="AJ585"/>
  <c r="AI585"/>
  <c r="AH585"/>
  <c r="AG585"/>
  <c r="X589"/>
  <c r="N27" i="27" s="1"/>
  <c r="W589" i="7"/>
  <c r="V589"/>
  <c r="N27" i="25" s="1"/>
  <c r="U589" i="7"/>
  <c r="AQ581"/>
  <c r="AP581"/>
  <c r="AN588"/>
  <c r="N31" i="28" s="1"/>
  <c r="AM588" i="7"/>
  <c r="AJ584"/>
  <c r="AI584"/>
  <c r="AH584"/>
  <c r="AG584"/>
  <c r="X588"/>
  <c r="N26" i="27" s="1"/>
  <c r="W588" i="7"/>
  <c r="V588"/>
  <c r="N26" i="25" s="1"/>
  <c r="U588" i="7"/>
  <c r="AQ590"/>
  <c r="AP590"/>
  <c r="AN587"/>
  <c r="N30" i="28" s="1"/>
  <c r="AM587" i="7"/>
  <c r="AJ583"/>
  <c r="AI583"/>
  <c r="AH583"/>
  <c r="AG583"/>
  <c r="X587"/>
  <c r="N25" i="27" s="1"/>
  <c r="W587" i="7"/>
  <c r="V587"/>
  <c r="N25" i="25" s="1"/>
  <c r="U587" i="7"/>
  <c r="AQ580"/>
  <c r="AN586"/>
  <c r="N29" i="28" s="1"/>
  <c r="AM586" i="7"/>
  <c r="AJ582"/>
  <c r="AI582"/>
  <c r="AH582"/>
  <c r="AG582"/>
  <c r="X586"/>
  <c r="N24" i="27" s="1"/>
  <c r="W586" i="7"/>
  <c r="V586"/>
  <c r="N24" i="25" s="1"/>
  <c r="U586" i="7"/>
  <c r="AQ589"/>
  <c r="AP589"/>
  <c r="AN585"/>
  <c r="N28" i="28" s="1"/>
  <c r="AM585" i="7"/>
  <c r="AJ591"/>
  <c r="AI591"/>
  <c r="AH591"/>
  <c r="AG591"/>
  <c r="X585"/>
  <c r="N23" i="27" s="1"/>
  <c r="W585" i="7"/>
  <c r="V585"/>
  <c r="N23" i="25" s="1"/>
  <c r="U585" i="7"/>
  <c r="AQ593"/>
  <c r="AP593"/>
  <c r="AN584"/>
  <c r="N27" i="28" s="1"/>
  <c r="AM584" i="7"/>
  <c r="AJ581"/>
  <c r="AI581"/>
  <c r="AH581"/>
  <c r="AG581"/>
  <c r="X584"/>
  <c r="N22" i="27" s="1"/>
  <c r="W584" i="7"/>
  <c r="V584"/>
  <c r="N22" i="25" s="1"/>
  <c r="U584" i="7"/>
  <c r="AQ579"/>
  <c r="AP579"/>
  <c r="AN583"/>
  <c r="N26" i="28" s="1"/>
  <c r="AM583" i="7"/>
  <c r="AJ590"/>
  <c r="AI590"/>
  <c r="AH590"/>
  <c r="AG590"/>
  <c r="AQ578"/>
  <c r="AN582"/>
  <c r="N25" i="28" s="1"/>
  <c r="AM582" i="7"/>
  <c r="AJ594"/>
  <c r="AI594"/>
  <c r="AH594"/>
  <c r="AG594"/>
  <c r="AQ577"/>
  <c r="AP577"/>
  <c r="AN581"/>
  <c r="N24" i="28" s="1"/>
  <c r="AM581" i="7"/>
  <c r="AJ580"/>
  <c r="AI580"/>
  <c r="AH580"/>
  <c r="AG580"/>
  <c r="X581"/>
  <c r="N19" i="27" s="1"/>
  <c r="W581" i="7"/>
  <c r="V581"/>
  <c r="N19" i="25" s="1"/>
  <c r="U581" i="7"/>
  <c r="AQ576"/>
  <c r="AP576"/>
  <c r="AN580"/>
  <c r="N23" i="28" s="1"/>
  <c r="AM580" i="7"/>
  <c r="AJ579"/>
  <c r="AI579"/>
  <c r="AH579"/>
  <c r="AG579"/>
  <c r="AQ575"/>
  <c r="AJ578"/>
  <c r="AI578"/>
  <c r="AH578"/>
  <c r="AG578"/>
  <c r="Q579"/>
  <c r="AQ574"/>
  <c r="AP574"/>
  <c r="AJ577"/>
  <c r="AI577"/>
  <c r="AH577"/>
  <c r="AG577"/>
  <c r="AQ573"/>
  <c r="AP573"/>
  <c r="AN577"/>
  <c r="N20" i="28" s="1"/>
  <c r="AM577" i="7"/>
  <c r="AJ576"/>
  <c r="AI576"/>
  <c r="AH576"/>
  <c r="AG576"/>
  <c r="X576"/>
  <c r="N13" i="27" s="1"/>
  <c r="W576" i="7"/>
  <c r="V576"/>
  <c r="N13" i="25" s="1"/>
  <c r="U576" i="7"/>
  <c r="AJ575"/>
  <c r="AI575"/>
  <c r="AH575"/>
  <c r="AG575"/>
  <c r="X575"/>
  <c r="N12" i="27" s="1"/>
  <c r="W575" i="7"/>
  <c r="V575"/>
  <c r="N12" i="25" s="1"/>
  <c r="U575" i="7"/>
  <c r="AQ571"/>
  <c r="AP571"/>
  <c r="AJ574"/>
  <c r="AI574"/>
  <c r="AH574"/>
  <c r="AG574"/>
  <c r="AQ570"/>
  <c r="AP570"/>
  <c r="AF573"/>
  <c r="T574" s="1"/>
  <c r="N11" i="26" s="1"/>
  <c r="AE573" i="7"/>
  <c r="S574" s="1"/>
  <c r="AD573"/>
  <c r="R574" s="1"/>
  <c r="N11" i="24" s="1"/>
  <c r="AC573" i="7"/>
  <c r="Q574" s="1"/>
  <c r="AB573"/>
  <c r="P574" s="1"/>
  <c r="N11" i="9" s="1"/>
  <c r="AA573" i="7"/>
  <c r="O574" s="1"/>
  <c r="W573"/>
  <c r="U573"/>
  <c r="X573"/>
  <c r="N10" i="27" s="1"/>
  <c r="AQ569" i="7"/>
  <c r="AP569"/>
  <c r="AN572"/>
  <c r="N14" i="28" s="1"/>
  <c r="AM572" i="7"/>
  <c r="AJ572"/>
  <c r="AI572"/>
  <c r="AH572"/>
  <c r="AG572"/>
  <c r="W572"/>
  <c r="U572"/>
  <c r="X572"/>
  <c r="N9" i="27" s="1"/>
  <c r="AQ568" i="7"/>
  <c r="AP568"/>
  <c r="AN571"/>
  <c r="N13" i="28" s="1"/>
  <c r="AM571" i="7"/>
  <c r="AJ571"/>
  <c r="AI571"/>
  <c r="AH571"/>
  <c r="AG571"/>
  <c r="W571"/>
  <c r="U571"/>
  <c r="X571"/>
  <c r="N8" i="27" s="1"/>
  <c r="AQ567" i="7"/>
  <c r="AP567"/>
  <c r="AJ570"/>
  <c r="AI570"/>
  <c r="AH570"/>
  <c r="AG570"/>
  <c r="AQ566"/>
  <c r="AP566"/>
  <c r="AM569"/>
  <c r="AJ569"/>
  <c r="AI569"/>
  <c r="AH569"/>
  <c r="AG569"/>
  <c r="AQ565"/>
  <c r="AP565"/>
  <c r="AM568"/>
  <c r="AJ568"/>
  <c r="AI568"/>
  <c r="AH568"/>
  <c r="AG568"/>
  <c r="AQ564"/>
  <c r="AP564"/>
  <c r="AM567"/>
  <c r="AJ567"/>
  <c r="AI567"/>
  <c r="AH567"/>
  <c r="AG567"/>
  <c r="AJ566"/>
  <c r="AI566"/>
  <c r="AH566"/>
  <c r="AG566"/>
  <c r="AJ565"/>
  <c r="AI565"/>
  <c r="AH565"/>
  <c r="AG565"/>
  <c r="AQ559"/>
  <c r="AP559"/>
  <c r="AQ558"/>
  <c r="AP558"/>
  <c r="AF559"/>
  <c r="T530" s="1"/>
  <c r="M21" i="26" s="1"/>
  <c r="AE559" i="7"/>
  <c r="S530" s="1"/>
  <c r="AD559"/>
  <c r="R530" s="1"/>
  <c r="M21" i="24" s="1"/>
  <c r="AC559" i="7"/>
  <c r="Q530" s="1"/>
  <c r="AB559"/>
  <c r="P530" s="1"/>
  <c r="M21" i="9" s="1"/>
  <c r="AA559" i="7"/>
  <c r="O530" s="1"/>
  <c r="AQ557"/>
  <c r="AP557"/>
  <c r="AJ558"/>
  <c r="AI558"/>
  <c r="AH558"/>
  <c r="AG558"/>
  <c r="AJ557"/>
  <c r="AI557"/>
  <c r="AH557"/>
  <c r="AG557"/>
  <c r="AQ555"/>
  <c r="AP555"/>
  <c r="AI556"/>
  <c r="AQ554"/>
  <c r="AP554"/>
  <c r="AF555"/>
  <c r="T529" s="1"/>
  <c r="M20" i="26" s="1"/>
  <c r="AE555" i="7"/>
  <c r="S529" s="1"/>
  <c r="AD555"/>
  <c r="R529" s="1"/>
  <c r="M20" i="24" s="1"/>
  <c r="AC555" i="7"/>
  <c r="Q529" s="1"/>
  <c r="AB555"/>
  <c r="AA555"/>
  <c r="O529" s="1"/>
  <c r="AJ554"/>
  <c r="AI554"/>
  <c r="AH554"/>
  <c r="AG554"/>
  <c r="AQ552"/>
  <c r="AP552"/>
  <c r="AJ553"/>
  <c r="AI553"/>
  <c r="AH553"/>
  <c r="AQ551"/>
  <c r="AP551"/>
  <c r="AF552"/>
  <c r="T527" s="1"/>
  <c r="M18" i="26" s="1"/>
  <c r="AE552" i="7"/>
  <c r="AD552"/>
  <c r="R527" s="1"/>
  <c r="AC552"/>
  <c r="AB552"/>
  <c r="AA552"/>
  <c r="AQ550"/>
  <c r="AP550"/>
  <c r="AJ551"/>
  <c r="AI551"/>
  <c r="AH551"/>
  <c r="AG551"/>
  <c r="AJ550"/>
  <c r="AI550"/>
  <c r="AH550"/>
  <c r="AG550"/>
  <c r="AQ548"/>
  <c r="AP548"/>
  <c r="AN549"/>
  <c r="AM549"/>
  <c r="AI549"/>
  <c r="M40" i="9"/>
  <c r="AQ547" i="7"/>
  <c r="AP547"/>
  <c r="AN548"/>
  <c r="AM548"/>
  <c r="AF548"/>
  <c r="T526" s="1"/>
  <c r="M17" i="26" s="1"/>
  <c r="AE548" i="7"/>
  <c r="S526" s="1"/>
  <c r="AD548"/>
  <c r="R526" s="1"/>
  <c r="M17" i="24" s="1"/>
  <c r="AC548" i="7"/>
  <c r="AB548"/>
  <c r="AA548"/>
  <c r="O526" s="1"/>
  <c r="X548"/>
  <c r="M39" i="27" s="1"/>
  <c r="W548" i="7"/>
  <c r="V548"/>
  <c r="M39" i="25" s="1"/>
  <c r="U548" i="7"/>
  <c r="AQ546"/>
  <c r="AP546"/>
  <c r="AN547"/>
  <c r="AM547"/>
  <c r="AI547"/>
  <c r="AG547"/>
  <c r="X547"/>
  <c r="M38" i="27" s="1"/>
  <c r="W547" i="7"/>
  <c r="V547"/>
  <c r="M38" i="25" s="1"/>
  <c r="U547" i="7"/>
  <c r="AQ545"/>
  <c r="AP545"/>
  <c r="AN546"/>
  <c r="AM546"/>
  <c r="AJ546"/>
  <c r="AI546"/>
  <c r="AH546"/>
  <c r="AG546"/>
  <c r="X546"/>
  <c r="M37" i="27" s="1"/>
  <c r="W546" i="7"/>
  <c r="V546"/>
  <c r="M37" i="25" s="1"/>
  <c r="U546" i="7"/>
  <c r="AJ545"/>
  <c r="AI545"/>
  <c r="AH545"/>
  <c r="AG545"/>
  <c r="X545"/>
  <c r="M36" i="27" s="1"/>
  <c r="W545" i="7"/>
  <c r="V545"/>
  <c r="M36" i="25" s="1"/>
  <c r="U545" i="7"/>
  <c r="AN544"/>
  <c r="M40" i="28" s="1"/>
  <c r="AM544" i="7"/>
  <c r="AJ544"/>
  <c r="AI544"/>
  <c r="AH544"/>
  <c r="AG544"/>
  <c r="X544"/>
  <c r="M35" i="27" s="1"/>
  <c r="W544" i="7"/>
  <c r="V544"/>
  <c r="M35" i="25" s="1"/>
  <c r="U544" i="7"/>
  <c r="AN543"/>
  <c r="M39" i="28" s="1"/>
  <c r="AM543" i="7"/>
  <c r="X543"/>
  <c r="M34" i="27" s="1"/>
  <c r="W543" i="7"/>
  <c r="V543"/>
  <c r="M34" i="25" s="1"/>
  <c r="U543" i="7"/>
  <c r="AQ534"/>
  <c r="AP534"/>
  <c r="AN542"/>
  <c r="M38" i="28" s="1"/>
  <c r="AM542" i="7"/>
  <c r="X542"/>
  <c r="M33" i="27" s="1"/>
  <c r="W542" i="7"/>
  <c r="V542"/>
  <c r="M33" i="25" s="1"/>
  <c r="U542" i="7"/>
  <c r="AQ539"/>
  <c r="AP539"/>
  <c r="AN541"/>
  <c r="M37" i="28" s="1"/>
  <c r="AM541" i="7"/>
  <c r="M14" i="26"/>
  <c r="M16" s="1"/>
  <c r="X541" i="7"/>
  <c r="M32" i="27" s="1"/>
  <c r="W541" i="7"/>
  <c r="V541"/>
  <c r="M32" i="25" s="1"/>
  <c r="U541" i="7"/>
  <c r="AQ533"/>
  <c r="AP533"/>
  <c r="AN540"/>
  <c r="M36" i="28" s="1"/>
  <c r="AM540" i="7"/>
  <c r="AJ534"/>
  <c r="AI534"/>
  <c r="AH534"/>
  <c r="AG534"/>
  <c r="X540"/>
  <c r="M31" i="27" s="1"/>
  <c r="W540" i="7"/>
  <c r="V540"/>
  <c r="M31" i="25" s="1"/>
  <c r="U540" i="7"/>
  <c r="AQ540"/>
  <c r="AP540"/>
  <c r="AN539"/>
  <c r="M35" i="28" s="1"/>
  <c r="AM539" i="7"/>
  <c r="AJ538"/>
  <c r="AI538"/>
  <c r="AH538"/>
  <c r="AG538"/>
  <c r="X539"/>
  <c r="M30" i="27" s="1"/>
  <c r="W539" i="7"/>
  <c r="V539"/>
  <c r="M30" i="25" s="1"/>
  <c r="U539" i="7"/>
  <c r="AQ532"/>
  <c r="AP532"/>
  <c r="AN538"/>
  <c r="M34" i="28" s="1"/>
  <c r="AM538" i="7"/>
  <c r="AJ533"/>
  <c r="AI533"/>
  <c r="AH533"/>
  <c r="AG533"/>
  <c r="X538"/>
  <c r="M29" i="27" s="1"/>
  <c r="W538" i="7"/>
  <c r="V538"/>
  <c r="M29" i="25" s="1"/>
  <c r="U538" i="7"/>
  <c r="AQ531"/>
  <c r="AP531"/>
  <c r="AN537"/>
  <c r="M33" i="28" s="1"/>
  <c r="AM537" i="7"/>
  <c r="AJ539"/>
  <c r="AI539"/>
  <c r="AH539"/>
  <c r="AG539"/>
  <c r="X537"/>
  <c r="M28" i="27" s="1"/>
  <c r="W537" i="7"/>
  <c r="V537"/>
  <c r="M28" i="25" s="1"/>
  <c r="U537" i="7"/>
  <c r="AQ530"/>
  <c r="AP530"/>
  <c r="AN536"/>
  <c r="M32" i="28" s="1"/>
  <c r="AM536" i="7"/>
  <c r="AJ532"/>
  <c r="AI532"/>
  <c r="AH532"/>
  <c r="AG532"/>
  <c r="X536"/>
  <c r="M27" i="27" s="1"/>
  <c r="W536" i="7"/>
  <c r="V536"/>
  <c r="M27" i="25" s="1"/>
  <c r="U536" i="7"/>
  <c r="AQ529"/>
  <c r="AP529"/>
  <c r="AN535"/>
  <c r="M31" i="28" s="1"/>
  <c r="AM535" i="7"/>
  <c r="AJ531"/>
  <c r="AI531"/>
  <c r="AH531"/>
  <c r="AG531"/>
  <c r="X535"/>
  <c r="M26" i="27" s="1"/>
  <c r="W535" i="7"/>
  <c r="V535"/>
  <c r="M26" i="25" s="1"/>
  <c r="U535" i="7"/>
  <c r="AQ538"/>
  <c r="AP538"/>
  <c r="AN534"/>
  <c r="M30" i="28" s="1"/>
  <c r="AM534" i="7"/>
  <c r="AJ530"/>
  <c r="AI530"/>
  <c r="AH530"/>
  <c r="AG530"/>
  <c r="X534"/>
  <c r="M25" i="27" s="1"/>
  <c r="W534" i="7"/>
  <c r="V534"/>
  <c r="M25" i="25" s="1"/>
  <c r="U534" i="7"/>
  <c r="AQ528"/>
  <c r="AP528"/>
  <c r="AN533"/>
  <c r="M29" i="28" s="1"/>
  <c r="AM533" i="7"/>
  <c r="AJ529"/>
  <c r="AI529"/>
  <c r="AH529"/>
  <c r="AG529"/>
  <c r="X533"/>
  <c r="M24" i="27" s="1"/>
  <c r="W533" i="7"/>
  <c r="V533"/>
  <c r="M24" i="25" s="1"/>
  <c r="U533" i="7"/>
  <c r="AQ537"/>
  <c r="AP537"/>
  <c r="AN532"/>
  <c r="M28" i="28" s="1"/>
  <c r="AM532" i="7"/>
  <c r="AJ537"/>
  <c r="AI537"/>
  <c r="AH537"/>
  <c r="AG537"/>
  <c r="X532"/>
  <c r="M23" i="27" s="1"/>
  <c r="W532" i="7"/>
  <c r="V532"/>
  <c r="M23" i="25" s="1"/>
  <c r="U532" i="7"/>
  <c r="AQ541"/>
  <c r="AP541"/>
  <c r="AN531"/>
  <c r="M27" i="28" s="1"/>
  <c r="AM531" i="7"/>
  <c r="AJ528"/>
  <c r="AI528"/>
  <c r="AH528"/>
  <c r="AG528"/>
  <c r="X531"/>
  <c r="M22" i="27" s="1"/>
  <c r="W531" i="7"/>
  <c r="V531"/>
  <c r="M22" i="25" s="1"/>
  <c r="U531" i="7"/>
  <c r="AQ527"/>
  <c r="AP527"/>
  <c r="AN530"/>
  <c r="M26" i="28" s="1"/>
  <c r="AM530" i="7"/>
  <c r="AJ536"/>
  <c r="AI536"/>
  <c r="AH536"/>
  <c r="AG536"/>
  <c r="AQ526"/>
  <c r="AP526"/>
  <c r="AN529"/>
  <c r="M25" i="28" s="1"/>
  <c r="AM529" i="7"/>
  <c r="AJ540"/>
  <c r="AI540"/>
  <c r="AH540"/>
  <c r="AG540"/>
  <c r="AQ525"/>
  <c r="AP525"/>
  <c r="AN528"/>
  <c r="M24" i="28" s="1"/>
  <c r="AM528" i="7"/>
  <c r="AJ527"/>
  <c r="AI527"/>
  <c r="AH527"/>
  <c r="AG527"/>
  <c r="X528"/>
  <c r="M19" i="27" s="1"/>
  <c r="W528" i="7"/>
  <c r="V528"/>
  <c r="M19" i="25" s="1"/>
  <c r="U528" i="7"/>
  <c r="AQ524"/>
  <c r="AN527"/>
  <c r="M23" i="28" s="1"/>
  <c r="AM527" i="7"/>
  <c r="AJ526"/>
  <c r="AI526"/>
  <c r="AH526"/>
  <c r="AG526"/>
  <c r="AQ523"/>
  <c r="AP523"/>
  <c r="AJ525"/>
  <c r="AI525"/>
  <c r="AH525"/>
  <c r="AG525"/>
  <c r="AQ522"/>
  <c r="AP522"/>
  <c r="AJ524"/>
  <c r="AI524"/>
  <c r="AH524"/>
  <c r="AG524"/>
  <c r="AQ521"/>
  <c r="AP521"/>
  <c r="AN524"/>
  <c r="M20" i="28" s="1"/>
  <c r="AM524" i="7"/>
  <c r="AJ523"/>
  <c r="AI523"/>
  <c r="AH523"/>
  <c r="AG523"/>
  <c r="X523"/>
  <c r="M13" i="27" s="1"/>
  <c r="W523" i="7"/>
  <c r="V523"/>
  <c r="M13" i="25" s="1"/>
  <c r="U523" i="7"/>
  <c r="AJ522"/>
  <c r="AI522"/>
  <c r="AH522"/>
  <c r="AG522"/>
  <c r="X522"/>
  <c r="M12" i="27" s="1"/>
  <c r="W522" i="7"/>
  <c r="V522"/>
  <c r="M12" i="25" s="1"/>
  <c r="U522" i="7"/>
  <c r="AQ519"/>
  <c r="AP519"/>
  <c r="AJ521"/>
  <c r="AI521"/>
  <c r="AH521"/>
  <c r="AG521"/>
  <c r="AQ518"/>
  <c r="AP518"/>
  <c r="AF520"/>
  <c r="T521" s="1"/>
  <c r="M11" i="26" s="1"/>
  <c r="AE520" i="7"/>
  <c r="S521" s="1"/>
  <c r="AD520"/>
  <c r="R521" s="1"/>
  <c r="M11" i="24" s="1"/>
  <c r="AC520" i="7"/>
  <c r="Q521" s="1"/>
  <c r="AB520"/>
  <c r="P521" s="1"/>
  <c r="M11" i="9" s="1"/>
  <c r="AA520" i="7"/>
  <c r="O521" s="1"/>
  <c r="W520"/>
  <c r="U520"/>
  <c r="X520"/>
  <c r="M10" i="27" s="1"/>
  <c r="AQ517" i="7"/>
  <c r="AP517"/>
  <c r="AN519"/>
  <c r="M14" i="28" s="1"/>
  <c r="AM519" i="7"/>
  <c r="AJ519"/>
  <c r="AI519"/>
  <c r="AH519"/>
  <c r="AG519"/>
  <c r="W519"/>
  <c r="U519"/>
  <c r="X519"/>
  <c r="M9" i="27" s="1"/>
  <c r="AQ516" i="7"/>
  <c r="AP516"/>
  <c r="AN518"/>
  <c r="M13" i="28" s="1"/>
  <c r="AM518" i="7"/>
  <c r="AJ518"/>
  <c r="AI518"/>
  <c r="AH518"/>
  <c r="AG518"/>
  <c r="W518"/>
  <c r="U518"/>
  <c r="V518"/>
  <c r="M8" i="25" s="1"/>
  <c r="AQ515" i="7"/>
  <c r="AP515"/>
  <c r="AJ517"/>
  <c r="AI517"/>
  <c r="AH517"/>
  <c r="AG517"/>
  <c r="AQ514"/>
  <c r="AP514"/>
  <c r="AM516"/>
  <c r="AJ516"/>
  <c r="AI516"/>
  <c r="AH516"/>
  <c r="AG516"/>
  <c r="AQ513"/>
  <c r="AP513"/>
  <c r="AM515"/>
  <c r="AJ515"/>
  <c r="AI515"/>
  <c r="AH515"/>
  <c r="AG515"/>
  <c r="AQ512"/>
  <c r="AP512"/>
  <c r="AN514"/>
  <c r="M9" i="28" s="1"/>
  <c r="AM514" i="7"/>
  <c r="AJ514"/>
  <c r="AI514"/>
  <c r="AH514"/>
  <c r="AG514"/>
  <c r="AJ513"/>
  <c r="AI513"/>
  <c r="AH513"/>
  <c r="AG513"/>
  <c r="AJ512"/>
  <c r="AI512"/>
  <c r="AH512"/>
  <c r="AG512"/>
  <c r="AQ505"/>
  <c r="AP505"/>
  <c r="AQ504"/>
  <c r="AP504"/>
  <c r="AF506"/>
  <c r="T476" s="1"/>
  <c r="L21" i="26" s="1"/>
  <c r="AE506" i="7"/>
  <c r="S476" s="1"/>
  <c r="AD506"/>
  <c r="AC506"/>
  <c r="AB506"/>
  <c r="P476" s="1"/>
  <c r="L21" i="9" s="1"/>
  <c r="AA506" i="7"/>
  <c r="O476" s="1"/>
  <c r="AQ503"/>
  <c r="AP503"/>
  <c r="AJ505"/>
  <c r="AI505"/>
  <c r="AH505"/>
  <c r="AG505"/>
  <c r="AJ504"/>
  <c r="AI504"/>
  <c r="AH504"/>
  <c r="AG504"/>
  <c r="AQ501"/>
  <c r="AP501"/>
  <c r="AI503"/>
  <c r="AQ500"/>
  <c r="AP500"/>
  <c r="AF502"/>
  <c r="T475" s="1"/>
  <c r="L20" i="26" s="1"/>
  <c r="AE502" i="7"/>
  <c r="S475" s="1"/>
  <c r="AD502"/>
  <c r="R475" s="1"/>
  <c r="L20" i="24" s="1"/>
  <c r="AC502" i="7"/>
  <c r="Q475" s="1"/>
  <c r="AB502"/>
  <c r="P475" s="1"/>
  <c r="L20" i="9" s="1"/>
  <c r="AA502" i="7"/>
  <c r="AJ501"/>
  <c r="AI501"/>
  <c r="AH501"/>
  <c r="AG501"/>
  <c r="AQ498"/>
  <c r="AP498"/>
  <c r="AJ500"/>
  <c r="AI500"/>
  <c r="AH500"/>
  <c r="AQ497"/>
  <c r="AP497"/>
  <c r="AF499"/>
  <c r="T473" s="1"/>
  <c r="L18" i="26" s="1"/>
  <c r="AE499" i="7"/>
  <c r="S473" s="1"/>
  <c r="AD499"/>
  <c r="R473" s="1"/>
  <c r="L18" i="24" s="1"/>
  <c r="AC499" i="7"/>
  <c r="Q473" s="1"/>
  <c r="AB499"/>
  <c r="AA499"/>
  <c r="AQ496"/>
  <c r="AP496"/>
  <c r="AJ498"/>
  <c r="AI498"/>
  <c r="AH498"/>
  <c r="AG498"/>
  <c r="AJ497"/>
  <c r="AI497"/>
  <c r="AH497"/>
  <c r="AG497"/>
  <c r="AQ494"/>
  <c r="AP494"/>
  <c r="AN495"/>
  <c r="AM495"/>
  <c r="AI496"/>
  <c r="L40" i="9"/>
  <c r="AQ493" i="7"/>
  <c r="AP493"/>
  <c r="AN494"/>
  <c r="AM494"/>
  <c r="T472"/>
  <c r="L17" i="26" s="1"/>
  <c r="S472" i="7"/>
  <c r="R472"/>
  <c r="L17" i="24" s="1"/>
  <c r="Q472" i="7"/>
  <c r="P472"/>
  <c r="L17" i="9" s="1"/>
  <c r="X494" i="7"/>
  <c r="L39" i="27" s="1"/>
  <c r="W494" i="7"/>
  <c r="V494"/>
  <c r="L39" i="25" s="1"/>
  <c r="U494" i="7"/>
  <c r="AQ492"/>
  <c r="AP492"/>
  <c r="AN493"/>
  <c r="AM493"/>
  <c r="AI494"/>
  <c r="AG494"/>
  <c r="X493"/>
  <c r="L38" i="27" s="1"/>
  <c r="W493" i="7"/>
  <c r="V493"/>
  <c r="L38" i="25" s="1"/>
  <c r="U493" i="7"/>
  <c r="AQ491"/>
  <c r="AP491"/>
  <c r="AN492"/>
  <c r="AM492"/>
  <c r="AJ493"/>
  <c r="AI493"/>
  <c r="AH493"/>
  <c r="AG493"/>
  <c r="X492"/>
  <c r="L37" i="27" s="1"/>
  <c r="W492" i="7"/>
  <c r="V492"/>
  <c r="L37" i="25" s="1"/>
  <c r="U492" i="7"/>
  <c r="AJ492"/>
  <c r="AI492"/>
  <c r="AH492"/>
  <c r="AG492"/>
  <c r="X491"/>
  <c r="L36" i="27" s="1"/>
  <c r="W491" i="7"/>
  <c r="V491"/>
  <c r="L36" i="25" s="1"/>
  <c r="U491" i="7"/>
  <c r="AN490"/>
  <c r="L40" i="28" s="1"/>
  <c r="AM490" i="7"/>
  <c r="AJ491"/>
  <c r="AI491"/>
  <c r="AH491"/>
  <c r="AG491"/>
  <c r="X490"/>
  <c r="L35" i="27" s="1"/>
  <c r="W490" i="7"/>
  <c r="V490"/>
  <c r="L35" i="25" s="1"/>
  <c r="U490" i="7"/>
  <c r="AN489"/>
  <c r="L39" i="28" s="1"/>
  <c r="AM489" i="7"/>
  <c r="X489"/>
  <c r="L34" i="27" s="1"/>
  <c r="W489" i="7"/>
  <c r="V489"/>
  <c r="L34" i="25" s="1"/>
  <c r="U489" i="7"/>
  <c r="AQ479"/>
  <c r="AN488"/>
  <c r="L38" i="28" s="1"/>
  <c r="AM488" i="7"/>
  <c r="X488"/>
  <c r="L33" i="27" s="1"/>
  <c r="W488" i="7"/>
  <c r="V488"/>
  <c r="L33" i="25" s="1"/>
  <c r="U488" i="7"/>
  <c r="AQ484"/>
  <c r="AP484"/>
  <c r="AN487"/>
  <c r="L37" i="28" s="1"/>
  <c r="AM487" i="7"/>
  <c r="L14" i="26"/>
  <c r="L16" s="1"/>
  <c r="X487" i="7"/>
  <c r="L32" i="27" s="1"/>
  <c r="W487" i="7"/>
  <c r="V487"/>
  <c r="L32" i="25" s="1"/>
  <c r="U487" i="7"/>
  <c r="AQ478"/>
  <c r="AP478"/>
  <c r="AN486"/>
  <c r="L36" i="28" s="1"/>
  <c r="AM486" i="7"/>
  <c r="AJ480"/>
  <c r="AI480"/>
  <c r="AH480"/>
  <c r="AG480"/>
  <c r="X486"/>
  <c r="L31" i="27" s="1"/>
  <c r="W486" i="7"/>
  <c r="V486"/>
  <c r="L31" i="25" s="1"/>
  <c r="U486" i="7"/>
  <c r="AQ485"/>
  <c r="AP485"/>
  <c r="AN485"/>
  <c r="L35" i="28" s="1"/>
  <c r="AM485" i="7"/>
  <c r="AJ484"/>
  <c r="AI484"/>
  <c r="AH484"/>
  <c r="AG484"/>
  <c r="X485"/>
  <c r="L30" i="27" s="1"/>
  <c r="W485" i="7"/>
  <c r="V485"/>
  <c r="L30" i="25" s="1"/>
  <c r="U485" i="7"/>
  <c r="AQ477"/>
  <c r="AP477"/>
  <c r="AN484"/>
  <c r="L34" i="28" s="1"/>
  <c r="AM484" i="7"/>
  <c r="AJ479"/>
  <c r="AI479"/>
  <c r="AH479"/>
  <c r="AG479"/>
  <c r="X484"/>
  <c r="L29" i="27" s="1"/>
  <c r="W484" i="7"/>
  <c r="V484"/>
  <c r="L29" i="25" s="1"/>
  <c r="U484" i="7"/>
  <c r="AQ476"/>
  <c r="AP476"/>
  <c r="AN483"/>
  <c r="L33" i="28" s="1"/>
  <c r="AM483" i="7"/>
  <c r="AJ485"/>
  <c r="AI485"/>
  <c r="AH485"/>
  <c r="AG485"/>
  <c r="X483"/>
  <c r="L28" i="27" s="1"/>
  <c r="W483" i="7"/>
  <c r="V483"/>
  <c r="L28" i="25" s="1"/>
  <c r="U483" i="7"/>
  <c r="AQ475"/>
  <c r="AP475"/>
  <c r="AN482"/>
  <c r="L32" i="28" s="1"/>
  <c r="AM482" i="7"/>
  <c r="AJ478"/>
  <c r="AI478"/>
  <c r="AH478"/>
  <c r="AG478"/>
  <c r="X482"/>
  <c r="L27" i="27" s="1"/>
  <c r="W482" i="7"/>
  <c r="V482"/>
  <c r="L27" i="25" s="1"/>
  <c r="U482" i="7"/>
  <c r="AQ474"/>
  <c r="AP474"/>
  <c r="AN481"/>
  <c r="L31" i="28" s="1"/>
  <c r="AM481" i="7"/>
  <c r="AJ477"/>
  <c r="AI477"/>
  <c r="AH477"/>
  <c r="AG477"/>
  <c r="X481"/>
  <c r="L26" i="27" s="1"/>
  <c r="W481" i="7"/>
  <c r="V481"/>
  <c r="L26" i="25" s="1"/>
  <c r="U481" i="7"/>
  <c r="AQ483"/>
  <c r="AP483"/>
  <c r="AN480"/>
  <c r="L30" i="28" s="1"/>
  <c r="AM480" i="7"/>
  <c r="AJ476"/>
  <c r="AI476"/>
  <c r="AH476"/>
  <c r="AG476"/>
  <c r="X480"/>
  <c r="L25" i="27" s="1"/>
  <c r="W480" i="7"/>
  <c r="V480"/>
  <c r="L25" i="25" s="1"/>
  <c r="U480" i="7"/>
  <c r="AQ473"/>
  <c r="AP473"/>
  <c r="AN479"/>
  <c r="L29" i="28" s="1"/>
  <c r="AM479" i="7"/>
  <c r="AJ475"/>
  <c r="AI475"/>
  <c r="AH475"/>
  <c r="AG475"/>
  <c r="X479"/>
  <c r="L24" i="27" s="1"/>
  <c r="W479" i="7"/>
  <c r="V479"/>
  <c r="L24" i="25" s="1"/>
  <c r="U479" i="7"/>
  <c r="AQ482"/>
  <c r="AP482"/>
  <c r="AN478"/>
  <c r="L28" i="28" s="1"/>
  <c r="AM478" i="7"/>
  <c r="AJ483"/>
  <c r="AI483"/>
  <c r="AH483"/>
  <c r="AG483"/>
  <c r="X478"/>
  <c r="L23" i="27" s="1"/>
  <c r="W478" i="7"/>
  <c r="V478"/>
  <c r="L23" i="25" s="1"/>
  <c r="U478" i="7"/>
  <c r="AQ486"/>
  <c r="AN477"/>
  <c r="L27" i="28" s="1"/>
  <c r="AM477" i="7"/>
  <c r="AJ474"/>
  <c r="AI474"/>
  <c r="AH474"/>
  <c r="AG474"/>
  <c r="X477"/>
  <c r="L22" i="27" s="1"/>
  <c r="W477" i="7"/>
  <c r="V477"/>
  <c r="L22" i="25" s="1"/>
  <c r="U477" i="7"/>
  <c r="AQ472"/>
  <c r="AP472"/>
  <c r="AN476"/>
  <c r="L26" i="28" s="1"/>
  <c r="AM476" i="7"/>
  <c r="AJ482"/>
  <c r="AI482"/>
  <c r="AH482"/>
  <c r="AG482"/>
  <c r="AQ471"/>
  <c r="AP471"/>
  <c r="AN475"/>
  <c r="L25" i="28" s="1"/>
  <c r="AM475" i="7"/>
  <c r="AJ486"/>
  <c r="AI486"/>
  <c r="AH486"/>
  <c r="AG486"/>
  <c r="AQ470"/>
  <c r="AN474"/>
  <c r="L24" i="28" s="1"/>
  <c r="AM474" i="7"/>
  <c r="AJ473"/>
  <c r="AI473"/>
  <c r="AH473"/>
  <c r="AG473"/>
  <c r="X474"/>
  <c r="L19" i="27" s="1"/>
  <c r="W474" i="7"/>
  <c r="V474"/>
  <c r="L19" i="25" s="1"/>
  <c r="U474" i="7"/>
  <c r="AQ469"/>
  <c r="AP469"/>
  <c r="AN473"/>
  <c r="L23" i="28" s="1"/>
  <c r="AM473" i="7"/>
  <c r="AJ472"/>
  <c r="AI472"/>
  <c r="AH472"/>
  <c r="AG472"/>
  <c r="AQ468"/>
  <c r="AP468"/>
  <c r="AJ471"/>
  <c r="AI471"/>
  <c r="AH471"/>
  <c r="AG471"/>
  <c r="AQ467"/>
  <c r="AJ470"/>
  <c r="AI470"/>
  <c r="AH470"/>
  <c r="AG470"/>
  <c r="AQ466"/>
  <c r="AN470"/>
  <c r="L20" i="28" s="1"/>
  <c r="AM470" i="7"/>
  <c r="AJ469"/>
  <c r="AI469"/>
  <c r="AH469"/>
  <c r="AG469"/>
  <c r="X469"/>
  <c r="L13" i="27" s="1"/>
  <c r="W469" i="7"/>
  <c r="V469"/>
  <c r="L13" i="25" s="1"/>
  <c r="U469" i="7"/>
  <c r="AJ468"/>
  <c r="AI468"/>
  <c r="AH468"/>
  <c r="AG468"/>
  <c r="X468"/>
  <c r="L12" i="27" s="1"/>
  <c r="W468" i="7"/>
  <c r="V468"/>
  <c r="L12" i="25" s="1"/>
  <c r="U468" i="7"/>
  <c r="AQ464"/>
  <c r="AP464"/>
  <c r="AJ467"/>
  <c r="AI467"/>
  <c r="AH467"/>
  <c r="AG467"/>
  <c r="AQ463"/>
  <c r="AP463"/>
  <c r="AF466"/>
  <c r="AE466"/>
  <c r="S467" s="1"/>
  <c r="AD466"/>
  <c r="R467" s="1"/>
  <c r="L11" i="24" s="1"/>
  <c r="AC466" i="7"/>
  <c r="Q467" s="1"/>
  <c r="AB466"/>
  <c r="P467" s="1"/>
  <c r="L11" i="9" s="1"/>
  <c r="AA466" i="7"/>
  <c r="O467" s="1"/>
  <c r="W466"/>
  <c r="U466"/>
  <c r="V466"/>
  <c r="L10" i="25" s="1"/>
  <c r="AQ462" i="7"/>
  <c r="AP462"/>
  <c r="AN465"/>
  <c r="L14" i="28" s="1"/>
  <c r="AM465" i="7"/>
  <c r="AJ465"/>
  <c r="AI465"/>
  <c r="AH465"/>
  <c r="AG465"/>
  <c r="W465"/>
  <c r="U465"/>
  <c r="X465"/>
  <c r="L9" i="27" s="1"/>
  <c r="AQ461" i="7"/>
  <c r="AP461"/>
  <c r="AN464"/>
  <c r="L13" i="28" s="1"/>
  <c r="AM464" i="7"/>
  <c r="AJ464"/>
  <c r="AI464"/>
  <c r="AH464"/>
  <c r="AG464"/>
  <c r="W464"/>
  <c r="U464"/>
  <c r="AN460"/>
  <c r="L9" i="28" s="1"/>
  <c r="AQ460" i="7"/>
  <c r="AP460"/>
  <c r="AJ463"/>
  <c r="AI463"/>
  <c r="AH463"/>
  <c r="AG463"/>
  <c r="AQ459"/>
  <c r="AP459"/>
  <c r="AM462"/>
  <c r="AJ462"/>
  <c r="AI462"/>
  <c r="AH462"/>
  <c r="AG462"/>
  <c r="AQ458"/>
  <c r="AP458"/>
  <c r="AM461"/>
  <c r="AJ461"/>
  <c r="AI461"/>
  <c r="AH461"/>
  <c r="AG461"/>
  <c r="AQ457"/>
  <c r="AP457"/>
  <c r="AM460"/>
  <c r="AJ460"/>
  <c r="AI460"/>
  <c r="AH460"/>
  <c r="AG460"/>
  <c r="AJ459"/>
  <c r="AI459"/>
  <c r="AH459"/>
  <c r="AG459"/>
  <c r="AJ458"/>
  <c r="AI458"/>
  <c r="AH458"/>
  <c r="AG458"/>
  <c r="AQ452"/>
  <c r="AP452"/>
  <c r="AQ451"/>
  <c r="AP451"/>
  <c r="AF452"/>
  <c r="T423" s="1"/>
  <c r="K21" i="26" s="1"/>
  <c r="AE452" i="7"/>
  <c r="S423" s="1"/>
  <c r="AD452"/>
  <c r="R423" s="1"/>
  <c r="K21" i="24" s="1"/>
  <c r="AC452" i="7"/>
  <c r="Q423" s="1"/>
  <c r="AB452"/>
  <c r="P423" s="1"/>
  <c r="K21" i="9" s="1"/>
  <c r="AA452" i="7"/>
  <c r="O423" s="1"/>
  <c r="AQ450"/>
  <c r="AP450"/>
  <c r="AJ451"/>
  <c r="AI451"/>
  <c r="AH451"/>
  <c r="AG451"/>
  <c r="AJ450"/>
  <c r="AI450"/>
  <c r="AH450"/>
  <c r="AG450"/>
  <c r="AQ448"/>
  <c r="AP448"/>
  <c r="AI449"/>
  <c r="AQ447"/>
  <c r="AP447"/>
  <c r="AF448"/>
  <c r="AE448"/>
  <c r="S422" s="1"/>
  <c r="AD448"/>
  <c r="R422" s="1"/>
  <c r="K20" i="24" s="1"/>
  <c r="AC448" i="7"/>
  <c r="AB448"/>
  <c r="P422" s="1"/>
  <c r="K20" i="9" s="1"/>
  <c r="AA448" i="7"/>
  <c r="O422" s="1"/>
  <c r="AJ447"/>
  <c r="AI447"/>
  <c r="AH447"/>
  <c r="AG447"/>
  <c r="AQ445"/>
  <c r="AP445"/>
  <c r="AJ446"/>
  <c r="AI446"/>
  <c r="AH446"/>
  <c r="AQ444"/>
  <c r="AP444"/>
  <c r="AF445"/>
  <c r="T420" s="1"/>
  <c r="K18" i="26" s="1"/>
  <c r="AE445" i="7"/>
  <c r="S420" s="1"/>
  <c r="AD445"/>
  <c r="R420" s="1"/>
  <c r="K18" i="24" s="1"/>
  <c r="AC445" i="7"/>
  <c r="Q420" s="1"/>
  <c r="AB445"/>
  <c r="P420" s="1"/>
  <c r="AA445"/>
  <c r="AQ443"/>
  <c r="AP443"/>
  <c r="AJ444"/>
  <c r="AI444"/>
  <c r="AH444"/>
  <c r="AG444"/>
  <c r="AJ443"/>
  <c r="AI443"/>
  <c r="AH443"/>
  <c r="AG443"/>
  <c r="AQ441"/>
  <c r="AP441"/>
  <c r="AN442"/>
  <c r="AM442"/>
  <c r="AI442"/>
  <c r="K40" i="9"/>
  <c r="AQ440" i="7"/>
  <c r="AP440"/>
  <c r="AN441"/>
  <c r="AM441"/>
  <c r="T419"/>
  <c r="K17" i="26" s="1"/>
  <c r="S419" i="7"/>
  <c r="R419"/>
  <c r="K17" i="24" s="1"/>
  <c r="O419" i="7"/>
  <c r="X441"/>
  <c r="K39" i="27" s="1"/>
  <c r="W441" i="7"/>
  <c r="V441"/>
  <c r="K39" i="25" s="1"/>
  <c r="U441" i="7"/>
  <c r="AQ439"/>
  <c r="AP439"/>
  <c r="AN440"/>
  <c r="AM440"/>
  <c r="AI440"/>
  <c r="AG440"/>
  <c r="X440"/>
  <c r="K38" i="27" s="1"/>
  <c r="W440" i="7"/>
  <c r="V440"/>
  <c r="K38" i="25" s="1"/>
  <c r="U440" i="7"/>
  <c r="AQ438"/>
  <c r="AP438"/>
  <c r="AN439"/>
  <c r="AM439"/>
  <c r="AJ439"/>
  <c r="AI439"/>
  <c r="AH439"/>
  <c r="AG439"/>
  <c r="X439"/>
  <c r="K37" i="27" s="1"/>
  <c r="W439" i="7"/>
  <c r="V439"/>
  <c r="K37" i="25" s="1"/>
  <c r="U439" i="7"/>
  <c r="AJ438"/>
  <c r="AI438"/>
  <c r="AH438"/>
  <c r="AG438"/>
  <c r="X438"/>
  <c r="K36" i="27" s="1"/>
  <c r="W438" i="7"/>
  <c r="V438"/>
  <c r="K36" i="25" s="1"/>
  <c r="U438" i="7"/>
  <c r="AN437"/>
  <c r="K40" i="28" s="1"/>
  <c r="AM437" i="7"/>
  <c r="AJ437"/>
  <c r="AI437"/>
  <c r="AH437"/>
  <c r="AG437"/>
  <c r="X437"/>
  <c r="K35" i="27" s="1"/>
  <c r="W437" i="7"/>
  <c r="V437"/>
  <c r="K35" i="25" s="1"/>
  <c r="U437" i="7"/>
  <c r="AN436"/>
  <c r="K39" i="28" s="1"/>
  <c r="AM436" i="7"/>
  <c r="X436"/>
  <c r="K34" i="27" s="1"/>
  <c r="W436" i="7"/>
  <c r="V436"/>
  <c r="K34" i="25" s="1"/>
  <c r="U436" i="7"/>
  <c r="AQ426"/>
  <c r="AN435"/>
  <c r="K38" i="28" s="1"/>
  <c r="AM435" i="7"/>
  <c r="X435"/>
  <c r="K33" i="27" s="1"/>
  <c r="W435" i="7"/>
  <c r="V435"/>
  <c r="K33" i="25" s="1"/>
  <c r="U435" i="7"/>
  <c r="AQ431"/>
  <c r="AP431"/>
  <c r="AN434"/>
  <c r="K37" i="28" s="1"/>
  <c r="AM434" i="7"/>
  <c r="K14" i="26"/>
  <c r="K16" s="1"/>
  <c r="K14" i="24"/>
  <c r="K16" s="1"/>
  <c r="X434" i="7"/>
  <c r="K32" i="27" s="1"/>
  <c r="W434" i="7"/>
  <c r="V434"/>
  <c r="K32" i="25" s="1"/>
  <c r="U434" i="7"/>
  <c r="AQ425"/>
  <c r="AP425"/>
  <c r="AN433"/>
  <c r="K36" i="28" s="1"/>
  <c r="AM433" i="7"/>
  <c r="AJ426"/>
  <c r="AI426"/>
  <c r="AH426"/>
  <c r="AG426"/>
  <c r="X433"/>
  <c r="K31" i="27" s="1"/>
  <c r="W433" i="7"/>
  <c r="V433"/>
  <c r="K31" i="25" s="1"/>
  <c r="U433" i="7"/>
  <c r="AQ432"/>
  <c r="AP432"/>
  <c r="AN432"/>
  <c r="K35" i="28" s="1"/>
  <c r="AM432" i="7"/>
  <c r="AJ430"/>
  <c r="AI430"/>
  <c r="AH430"/>
  <c r="AG430"/>
  <c r="X432"/>
  <c r="K30" i="27" s="1"/>
  <c r="W432" i="7"/>
  <c r="V432"/>
  <c r="K30" i="25" s="1"/>
  <c r="U432" i="7"/>
  <c r="AQ424"/>
  <c r="AP424"/>
  <c r="AN431"/>
  <c r="K34" i="28" s="1"/>
  <c r="AM431" i="7"/>
  <c r="AJ425"/>
  <c r="AI425"/>
  <c r="AH425"/>
  <c r="AG425"/>
  <c r="X431"/>
  <c r="K29" i="27" s="1"/>
  <c r="W431" i="7"/>
  <c r="V431"/>
  <c r="K29" i="25" s="1"/>
  <c r="U431" i="7"/>
  <c r="AQ423"/>
  <c r="AP423"/>
  <c r="AN430"/>
  <c r="K33" i="28" s="1"/>
  <c r="AM430" i="7"/>
  <c r="AJ431"/>
  <c r="AI431"/>
  <c r="AH431"/>
  <c r="AG431"/>
  <c r="X430"/>
  <c r="K28" i="27" s="1"/>
  <c r="W430" i="7"/>
  <c r="V430"/>
  <c r="K28" i="25" s="1"/>
  <c r="U430" i="7"/>
  <c r="AQ422"/>
  <c r="AP422"/>
  <c r="AN429"/>
  <c r="K32" i="28" s="1"/>
  <c r="AM429" i="7"/>
  <c r="AJ424"/>
  <c r="AI424"/>
  <c r="AH424"/>
  <c r="AG424"/>
  <c r="X429"/>
  <c r="K27" i="27" s="1"/>
  <c r="W429" i="7"/>
  <c r="V429"/>
  <c r="K27" i="25" s="1"/>
  <c r="U429" i="7"/>
  <c r="AQ421"/>
  <c r="AP421"/>
  <c r="AN428"/>
  <c r="K31" i="28" s="1"/>
  <c r="AM428" i="7"/>
  <c r="AJ423"/>
  <c r="AI423"/>
  <c r="AH423"/>
  <c r="AG423"/>
  <c r="X428"/>
  <c r="K26" i="27" s="1"/>
  <c r="W428" i="7"/>
  <c r="V428"/>
  <c r="K26" i="25" s="1"/>
  <c r="U428" i="7"/>
  <c r="AQ430"/>
  <c r="AP430"/>
  <c r="AN427"/>
  <c r="K30" i="28" s="1"/>
  <c r="AM427" i="7"/>
  <c r="AJ422"/>
  <c r="AI422"/>
  <c r="AH422"/>
  <c r="AG422"/>
  <c r="X427"/>
  <c r="K25" i="27" s="1"/>
  <c r="W427" i="7"/>
  <c r="V427"/>
  <c r="K25" i="25" s="1"/>
  <c r="U427" i="7"/>
  <c r="AQ420"/>
  <c r="AP420"/>
  <c r="AN426"/>
  <c r="K29" i="28" s="1"/>
  <c r="AM426" i="7"/>
  <c r="AJ421"/>
  <c r="AI421"/>
  <c r="AH421"/>
  <c r="AG421"/>
  <c r="X426"/>
  <c r="K24" i="27" s="1"/>
  <c r="W426" i="7"/>
  <c r="V426"/>
  <c r="K24" i="25" s="1"/>
  <c r="U426" i="7"/>
  <c r="AQ429"/>
  <c r="AP429"/>
  <c r="AN425"/>
  <c r="K28" i="28" s="1"/>
  <c r="AM425" i="7"/>
  <c r="AJ429"/>
  <c r="AI429"/>
  <c r="AH429"/>
  <c r="AG429"/>
  <c r="X425"/>
  <c r="K23" i="27" s="1"/>
  <c r="W425" i="7"/>
  <c r="V425"/>
  <c r="K23" i="25" s="1"/>
  <c r="U425" i="7"/>
  <c r="AQ433"/>
  <c r="AN424"/>
  <c r="K27" i="28" s="1"/>
  <c r="AM424" i="7"/>
  <c r="AJ420"/>
  <c r="AI420"/>
  <c r="AH420"/>
  <c r="AG420"/>
  <c r="X424"/>
  <c r="K22" i="27" s="1"/>
  <c r="W424" i="7"/>
  <c r="V424"/>
  <c r="K22" i="25" s="1"/>
  <c r="U424" i="7"/>
  <c r="AQ419"/>
  <c r="AP419"/>
  <c r="AN423"/>
  <c r="K26" i="28" s="1"/>
  <c r="AM423" i="7"/>
  <c r="AJ428"/>
  <c r="AI428"/>
  <c r="AH428"/>
  <c r="AG428"/>
  <c r="AQ418"/>
  <c r="AN422"/>
  <c r="K25" i="28" s="1"/>
  <c r="AM422" i="7"/>
  <c r="AJ432"/>
  <c r="AI432"/>
  <c r="AH432"/>
  <c r="AG432"/>
  <c r="AQ417"/>
  <c r="AP417"/>
  <c r="AN421"/>
  <c r="K24" i="28" s="1"/>
  <c r="AM421" i="7"/>
  <c r="AJ419"/>
  <c r="AI419"/>
  <c r="AH419"/>
  <c r="AG419"/>
  <c r="X421"/>
  <c r="K19" i="27" s="1"/>
  <c r="W421" i="7"/>
  <c r="V421"/>
  <c r="K19" i="25" s="1"/>
  <c r="U421" i="7"/>
  <c r="AQ416"/>
  <c r="AP416"/>
  <c r="AN420"/>
  <c r="K23" i="28" s="1"/>
  <c r="AM420" i="7"/>
  <c r="AJ418"/>
  <c r="AI418"/>
  <c r="AH418"/>
  <c r="AG418"/>
  <c r="AQ415"/>
  <c r="AP415"/>
  <c r="AJ417"/>
  <c r="AI417"/>
  <c r="AH417"/>
  <c r="AG417"/>
  <c r="AQ414"/>
  <c r="AP414"/>
  <c r="AJ416"/>
  <c r="AI416"/>
  <c r="AH416"/>
  <c r="AG416"/>
  <c r="AQ413"/>
  <c r="AN417"/>
  <c r="K20" i="28" s="1"/>
  <c r="AM417" i="7"/>
  <c r="AJ415"/>
  <c r="AI415"/>
  <c r="AH415"/>
  <c r="AG415"/>
  <c r="X416"/>
  <c r="K13" i="27" s="1"/>
  <c r="W416" i="7"/>
  <c r="V416"/>
  <c r="K13" i="25" s="1"/>
  <c r="U416" i="7"/>
  <c r="AJ414"/>
  <c r="AI414"/>
  <c r="AH414"/>
  <c r="AG414"/>
  <c r="X415"/>
  <c r="K12" i="27" s="1"/>
  <c r="W415" i="7"/>
  <c r="V415"/>
  <c r="K12" i="25" s="1"/>
  <c r="U415" i="7"/>
  <c r="AQ411"/>
  <c r="AP411"/>
  <c r="AJ413"/>
  <c r="AI413"/>
  <c r="AH413"/>
  <c r="AG413"/>
  <c r="AQ410"/>
  <c r="AP410"/>
  <c r="AF412"/>
  <c r="T414" s="1"/>
  <c r="K11" i="26" s="1"/>
  <c r="AE412" i="7"/>
  <c r="S414" s="1"/>
  <c r="AD412"/>
  <c r="AC412"/>
  <c r="AB412"/>
  <c r="P414" s="1"/>
  <c r="K11" i="9" s="1"/>
  <c r="AA412" i="7"/>
  <c r="O414" s="1"/>
  <c r="W413"/>
  <c r="U413"/>
  <c r="V413"/>
  <c r="K10" i="25" s="1"/>
  <c r="AQ409" i="7"/>
  <c r="AP409"/>
  <c r="AN412"/>
  <c r="K14" i="28" s="1"/>
  <c r="AM412" i="7"/>
  <c r="AJ411"/>
  <c r="AI411"/>
  <c r="AH411"/>
  <c r="AG411"/>
  <c r="W412"/>
  <c r="U412"/>
  <c r="V412"/>
  <c r="K9" i="25" s="1"/>
  <c r="AQ408" i="7"/>
  <c r="AP408"/>
  <c r="AN411"/>
  <c r="K13" i="28" s="1"/>
  <c r="AM411" i="7"/>
  <c r="AJ410"/>
  <c r="AI410"/>
  <c r="AH410"/>
  <c r="AG410"/>
  <c r="W411"/>
  <c r="U411"/>
  <c r="AN407"/>
  <c r="K9" i="28" s="1"/>
  <c r="AQ407" i="7"/>
  <c r="AP407"/>
  <c r="AJ409"/>
  <c r="AI409"/>
  <c r="AH409"/>
  <c r="AG409"/>
  <c r="AQ406"/>
  <c r="AP406"/>
  <c r="AM409"/>
  <c r="AJ408"/>
  <c r="AI408"/>
  <c r="AH408"/>
  <c r="AG408"/>
  <c r="AQ405"/>
  <c r="AP405"/>
  <c r="AM408"/>
  <c r="AJ407"/>
  <c r="AI407"/>
  <c r="AH407"/>
  <c r="AG407"/>
  <c r="AQ404"/>
  <c r="AP404"/>
  <c r="AM407"/>
  <c r="AJ406"/>
  <c r="AI406"/>
  <c r="AH406"/>
  <c r="AG406"/>
  <c r="AJ405"/>
  <c r="AI405"/>
  <c r="AH405"/>
  <c r="AG405"/>
  <c r="AJ404"/>
  <c r="AI404"/>
  <c r="AH404"/>
  <c r="AG404"/>
  <c r="AQ397"/>
  <c r="AP397"/>
  <c r="AQ396"/>
  <c r="AP396"/>
  <c r="AF398"/>
  <c r="T367" s="1"/>
  <c r="J21" i="26" s="1"/>
  <c r="AE398" i="7"/>
  <c r="S367" s="1"/>
  <c r="AD398"/>
  <c r="AC398"/>
  <c r="Q367" s="1"/>
  <c r="AB398"/>
  <c r="P367" s="1"/>
  <c r="J21" i="9" s="1"/>
  <c r="AA398" i="7"/>
  <c r="O367" s="1"/>
  <c r="AQ395"/>
  <c r="AP395"/>
  <c r="AJ397"/>
  <c r="AI397"/>
  <c r="AH397"/>
  <c r="AG397"/>
  <c r="AJ396"/>
  <c r="AI396"/>
  <c r="AH396"/>
  <c r="AG396"/>
  <c r="AQ393"/>
  <c r="AP393"/>
  <c r="AI395"/>
  <c r="AQ392"/>
  <c r="AP392"/>
  <c r="AF394"/>
  <c r="T366" s="1"/>
  <c r="J20" i="26" s="1"/>
  <c r="AE394" i="7"/>
  <c r="S366" s="1"/>
  <c r="AD394"/>
  <c r="R366" s="1"/>
  <c r="J20" i="24" s="1"/>
  <c r="AC394" i="7"/>
  <c r="Q366" s="1"/>
  <c r="AB394"/>
  <c r="AA394"/>
  <c r="O366" s="1"/>
  <c r="AJ393"/>
  <c r="AI393"/>
  <c r="AH393"/>
  <c r="AG393"/>
  <c r="AQ390"/>
  <c r="AP390"/>
  <c r="AJ392"/>
  <c r="AI392"/>
  <c r="AH392"/>
  <c r="AQ389"/>
  <c r="AP389"/>
  <c r="AF391"/>
  <c r="T364" s="1"/>
  <c r="J18" i="26" s="1"/>
  <c r="AE391" i="7"/>
  <c r="S364" s="1"/>
  <c r="AD391"/>
  <c r="AC391"/>
  <c r="AB391"/>
  <c r="AA391"/>
  <c r="AQ388"/>
  <c r="AP388"/>
  <c r="AJ390"/>
  <c r="AI390"/>
  <c r="AH390"/>
  <c r="AG390"/>
  <c r="AJ389"/>
  <c r="AI389"/>
  <c r="AH389"/>
  <c r="AG389"/>
  <c r="AQ386"/>
  <c r="AP386"/>
  <c r="AN386"/>
  <c r="AM386"/>
  <c r="AI388"/>
  <c r="J40" i="9"/>
  <c r="AQ385" i="7"/>
  <c r="AP385"/>
  <c r="AN385"/>
  <c r="AM385"/>
  <c r="AF387"/>
  <c r="T363" s="1"/>
  <c r="J17" i="26" s="1"/>
  <c r="AE387" i="7"/>
  <c r="S363" s="1"/>
  <c r="AD387"/>
  <c r="R363" s="1"/>
  <c r="J17" i="24" s="1"/>
  <c r="AC387" i="7"/>
  <c r="Q363" s="1"/>
  <c r="AB387"/>
  <c r="P363" s="1"/>
  <c r="J17" i="9" s="1"/>
  <c r="AA387" i="7"/>
  <c r="O363" s="1"/>
  <c r="X385"/>
  <c r="J39" i="27" s="1"/>
  <c r="W385" i="7"/>
  <c r="V385"/>
  <c r="J39" i="25" s="1"/>
  <c r="U385" i="7"/>
  <c r="AQ384"/>
  <c r="AP384"/>
  <c r="AN384"/>
  <c r="AM384"/>
  <c r="AI386"/>
  <c r="AG386"/>
  <c r="X384"/>
  <c r="J38" i="27" s="1"/>
  <c r="W384" i="7"/>
  <c r="V384"/>
  <c r="J38" i="25" s="1"/>
  <c r="U384" i="7"/>
  <c r="AQ383"/>
  <c r="AP383"/>
  <c r="AN383"/>
  <c r="AM383"/>
  <c r="AJ385"/>
  <c r="AI385"/>
  <c r="AH385"/>
  <c r="AG385"/>
  <c r="X383"/>
  <c r="J37" i="27" s="1"/>
  <c r="W383" i="7"/>
  <c r="V383"/>
  <c r="J37" i="25" s="1"/>
  <c r="U383" i="7"/>
  <c r="AJ384"/>
  <c r="AI384"/>
  <c r="AH384"/>
  <c r="AG384"/>
  <c r="X382"/>
  <c r="J36" i="27" s="1"/>
  <c r="W382" i="7"/>
  <c r="V382"/>
  <c r="J36" i="25" s="1"/>
  <c r="U382" i="7"/>
  <c r="AN381"/>
  <c r="J40" i="28" s="1"/>
  <c r="AM381" i="7"/>
  <c r="AJ383"/>
  <c r="AI383"/>
  <c r="AH383"/>
  <c r="AG383"/>
  <c r="X381"/>
  <c r="J35" i="27" s="1"/>
  <c r="W381" i="7"/>
  <c r="V381"/>
  <c r="J35" i="25" s="1"/>
  <c r="U381" i="7"/>
  <c r="AN380"/>
  <c r="J39" i="28" s="1"/>
  <c r="AM380" i="7"/>
  <c r="X380"/>
  <c r="J34" i="27" s="1"/>
  <c r="W380" i="7"/>
  <c r="V380"/>
  <c r="J34" i="25" s="1"/>
  <c r="U380" i="7"/>
  <c r="AQ371"/>
  <c r="AP371"/>
  <c r="AN379"/>
  <c r="J38" i="28" s="1"/>
  <c r="AM379" i="7"/>
  <c r="X379"/>
  <c r="J33" i="27" s="1"/>
  <c r="W379" i="7"/>
  <c r="V379"/>
  <c r="J33" i="25" s="1"/>
  <c r="U379" i="7"/>
  <c r="AQ376"/>
  <c r="AP376"/>
  <c r="AN378"/>
  <c r="J37" i="28" s="1"/>
  <c r="AM378" i="7"/>
  <c r="J14" i="26"/>
  <c r="J16" s="1"/>
  <c r="X378" i="7"/>
  <c r="J32" i="27" s="1"/>
  <c r="W378" i="7"/>
  <c r="V378"/>
  <c r="J32" i="25" s="1"/>
  <c r="U378" i="7"/>
  <c r="AQ370"/>
  <c r="AP370"/>
  <c r="AN377"/>
  <c r="J36" i="28" s="1"/>
  <c r="AM377" i="7"/>
  <c r="AJ371"/>
  <c r="AI371"/>
  <c r="AH371"/>
  <c r="AG371"/>
  <c r="X377"/>
  <c r="J31" i="27" s="1"/>
  <c r="W377" i="7"/>
  <c r="V377"/>
  <c r="J31" i="25" s="1"/>
  <c r="U377" i="7"/>
  <c r="AQ377"/>
  <c r="AP377"/>
  <c r="AN376"/>
  <c r="J35" i="28" s="1"/>
  <c r="AM376" i="7"/>
  <c r="AJ376"/>
  <c r="AI376"/>
  <c r="AH376"/>
  <c r="AG376"/>
  <c r="X376"/>
  <c r="J30" i="27" s="1"/>
  <c r="W376" i="7"/>
  <c r="V376"/>
  <c r="J30" i="25" s="1"/>
  <c r="U376" i="7"/>
  <c r="AQ369"/>
  <c r="AP369"/>
  <c r="AN375"/>
  <c r="J34" i="28" s="1"/>
  <c r="AM375" i="7"/>
  <c r="AJ370"/>
  <c r="AI370"/>
  <c r="AH370"/>
  <c r="AG370"/>
  <c r="X375"/>
  <c r="J29" i="27" s="1"/>
  <c r="W375" i="7"/>
  <c r="V375"/>
  <c r="J29" i="25" s="1"/>
  <c r="U375" i="7"/>
  <c r="AQ368"/>
  <c r="AP368"/>
  <c r="AN374"/>
  <c r="J33" i="28" s="1"/>
  <c r="AM374" i="7"/>
  <c r="AJ377"/>
  <c r="AI377"/>
  <c r="AH377"/>
  <c r="AG377"/>
  <c r="X374"/>
  <c r="J28" i="27" s="1"/>
  <c r="W374" i="7"/>
  <c r="V374"/>
  <c r="J28" i="25" s="1"/>
  <c r="U374" i="7"/>
  <c r="AQ367"/>
  <c r="AP367"/>
  <c r="AN373"/>
  <c r="J32" i="28" s="1"/>
  <c r="AM373" i="7"/>
  <c r="AJ369"/>
  <c r="AI369"/>
  <c r="AH369"/>
  <c r="AG369"/>
  <c r="X373"/>
  <c r="J27" i="27" s="1"/>
  <c r="W373" i="7"/>
  <c r="V373"/>
  <c r="J27" i="25" s="1"/>
  <c r="U373" i="7"/>
  <c r="AQ366"/>
  <c r="AP366"/>
  <c r="AN372"/>
  <c r="J31" i="28" s="1"/>
  <c r="AM372" i="7"/>
  <c r="AJ368"/>
  <c r="AI368"/>
  <c r="AH368"/>
  <c r="AG368"/>
  <c r="X372"/>
  <c r="J26" i="27" s="1"/>
  <c r="W372" i="7"/>
  <c r="V372"/>
  <c r="J26" i="25" s="1"/>
  <c r="U372" i="7"/>
  <c r="AQ375"/>
  <c r="AP375"/>
  <c r="AN371"/>
  <c r="J30" i="28" s="1"/>
  <c r="AM371" i="7"/>
  <c r="AJ367"/>
  <c r="AI367"/>
  <c r="AH367"/>
  <c r="AG367"/>
  <c r="X371"/>
  <c r="J25" i="27" s="1"/>
  <c r="W371" i="7"/>
  <c r="V371"/>
  <c r="J25" i="25" s="1"/>
  <c r="U371" i="7"/>
  <c r="AQ365"/>
  <c r="AP365"/>
  <c r="AN370"/>
  <c r="J29" i="28" s="1"/>
  <c r="AM370" i="7"/>
  <c r="AJ366"/>
  <c r="AI366"/>
  <c r="AH366"/>
  <c r="AG366"/>
  <c r="X370"/>
  <c r="J24" i="27" s="1"/>
  <c r="W370" i="7"/>
  <c r="V370"/>
  <c r="J24" i="25" s="1"/>
  <c r="U370" i="7"/>
  <c r="AQ374"/>
  <c r="AP374"/>
  <c r="AN369"/>
  <c r="J28" i="28" s="1"/>
  <c r="AM369" i="7"/>
  <c r="AJ375"/>
  <c r="AI375"/>
  <c r="AH375"/>
  <c r="AG375"/>
  <c r="X369"/>
  <c r="J23" i="27" s="1"/>
  <c r="W369" i="7"/>
  <c r="V369"/>
  <c r="J23" i="25" s="1"/>
  <c r="U369" i="7"/>
  <c r="AQ378"/>
  <c r="AP378"/>
  <c r="AN368"/>
  <c r="J27" i="28" s="1"/>
  <c r="AM368" i="7"/>
  <c r="AJ365"/>
  <c r="AI365"/>
  <c r="AH365"/>
  <c r="AG365"/>
  <c r="X368"/>
  <c r="J22" i="27" s="1"/>
  <c r="W368" i="7"/>
  <c r="V368"/>
  <c r="J22" i="25" s="1"/>
  <c r="U368" i="7"/>
  <c r="AQ364"/>
  <c r="AP364"/>
  <c r="AN367"/>
  <c r="J26" i="28" s="1"/>
  <c r="AM367" i="7"/>
  <c r="AJ374"/>
  <c r="AI374"/>
  <c r="AH374"/>
  <c r="AG374"/>
  <c r="AQ363"/>
  <c r="AP363"/>
  <c r="AN366"/>
  <c r="J25" i="28" s="1"/>
  <c r="AM366" i="7"/>
  <c r="AJ378"/>
  <c r="AI378"/>
  <c r="AH378"/>
  <c r="AG378"/>
  <c r="AQ362"/>
  <c r="AP362"/>
  <c r="AN365"/>
  <c r="J24" i="28" s="1"/>
  <c r="AM365" i="7"/>
  <c r="AJ364"/>
  <c r="AI364"/>
  <c r="AH364"/>
  <c r="AG364"/>
  <c r="X365"/>
  <c r="J19" i="27" s="1"/>
  <c r="W365" i="7"/>
  <c r="V365"/>
  <c r="J19" i="25" s="1"/>
  <c r="U365" i="7"/>
  <c r="AQ361"/>
  <c r="AP361"/>
  <c r="AN364"/>
  <c r="J23" i="28" s="1"/>
  <c r="AM364" i="7"/>
  <c r="AJ363"/>
  <c r="AI363"/>
  <c r="AH363"/>
  <c r="AG363"/>
  <c r="AQ360"/>
  <c r="AP360"/>
  <c r="AJ362"/>
  <c r="AI362"/>
  <c r="AH362"/>
  <c r="AG362"/>
  <c r="AQ359"/>
  <c r="AJ361"/>
  <c r="AI361"/>
  <c r="AH361"/>
  <c r="AG361"/>
  <c r="AQ358"/>
  <c r="AN361"/>
  <c r="J20" i="28" s="1"/>
  <c r="AM361" i="7"/>
  <c r="AJ360"/>
  <c r="AI360"/>
  <c r="AH360"/>
  <c r="AG360"/>
  <c r="X360"/>
  <c r="J13" i="27" s="1"/>
  <c r="W360" i="7"/>
  <c r="V360"/>
  <c r="J13" i="25" s="1"/>
  <c r="U360" i="7"/>
  <c r="AJ359"/>
  <c r="AI359"/>
  <c r="AH359"/>
  <c r="AG359"/>
  <c r="X359"/>
  <c r="J12" i="27" s="1"/>
  <c r="W359" i="7"/>
  <c r="V359"/>
  <c r="J12" i="25" s="1"/>
  <c r="U359" i="7"/>
  <c r="AQ356"/>
  <c r="AP356"/>
  <c r="AJ358"/>
  <c r="AI358"/>
  <c r="AH358"/>
  <c r="AG358"/>
  <c r="AQ355"/>
  <c r="AP355"/>
  <c r="AF357"/>
  <c r="T358" s="1"/>
  <c r="J11" i="26" s="1"/>
  <c r="AE357" i="7"/>
  <c r="S358" s="1"/>
  <c r="AD357"/>
  <c r="R358" s="1"/>
  <c r="J11" i="24" s="1"/>
  <c r="AC357" i="7"/>
  <c r="Q358" s="1"/>
  <c r="AB357"/>
  <c r="AA357"/>
  <c r="O358" s="1"/>
  <c r="W357"/>
  <c r="U357"/>
  <c r="X357"/>
  <c r="J10" i="27" s="1"/>
  <c r="AQ354" i="7"/>
  <c r="AP354"/>
  <c r="AN356"/>
  <c r="J14" i="28" s="1"/>
  <c r="AM356" i="7"/>
  <c r="AJ356"/>
  <c r="AI356"/>
  <c r="AH356"/>
  <c r="AG356"/>
  <c r="W356"/>
  <c r="U356"/>
  <c r="X356"/>
  <c r="J9" i="27" s="1"/>
  <c r="AQ353" i="7"/>
  <c r="AP353"/>
  <c r="AN355"/>
  <c r="J13" i="28" s="1"/>
  <c r="AM355" i="7"/>
  <c r="AJ355"/>
  <c r="AI355"/>
  <c r="AH355"/>
  <c r="AG355"/>
  <c r="W355"/>
  <c r="U355"/>
  <c r="X355"/>
  <c r="J8" i="27" s="1"/>
  <c r="AQ352" i="7"/>
  <c r="AP352"/>
  <c r="AJ354"/>
  <c r="AI354"/>
  <c r="AH354"/>
  <c r="AG354"/>
  <c r="AQ351"/>
  <c r="AP351"/>
  <c r="AM353"/>
  <c r="AJ353"/>
  <c r="AI353"/>
  <c r="AH353"/>
  <c r="AG353"/>
  <c r="AQ350"/>
  <c r="AP350"/>
  <c r="AM352"/>
  <c r="AJ352"/>
  <c r="AI352"/>
  <c r="AH352"/>
  <c r="AG352"/>
  <c r="AQ349"/>
  <c r="AP349"/>
  <c r="AM351"/>
  <c r="AJ351"/>
  <c r="AI351"/>
  <c r="AH351"/>
  <c r="AG351"/>
  <c r="AJ350"/>
  <c r="AI350"/>
  <c r="AH350"/>
  <c r="AG350"/>
  <c r="AJ349"/>
  <c r="AI349"/>
  <c r="AH349"/>
  <c r="AG349"/>
  <c r="AQ285"/>
  <c r="AP285"/>
  <c r="AQ284"/>
  <c r="AP284"/>
  <c r="AF286"/>
  <c r="T255" s="1"/>
  <c r="H21" i="26" s="1"/>
  <c r="AE286" i="7"/>
  <c r="S255" s="1"/>
  <c r="AD286"/>
  <c r="AC286"/>
  <c r="AB286"/>
  <c r="P255" s="1"/>
  <c r="H21" i="9" s="1"/>
  <c r="AA286" i="7"/>
  <c r="O255" s="1"/>
  <c r="AQ283"/>
  <c r="AP283"/>
  <c r="AJ285"/>
  <c r="AI285"/>
  <c r="AH285"/>
  <c r="AG285"/>
  <c r="AJ284"/>
  <c r="AI284"/>
  <c r="AH284"/>
  <c r="AG284"/>
  <c r="AQ281"/>
  <c r="AP281"/>
  <c r="AI283"/>
  <c r="AQ280"/>
  <c r="AP280"/>
  <c r="AF282"/>
  <c r="AE282"/>
  <c r="S254" s="1"/>
  <c r="AD282"/>
  <c r="R254" s="1"/>
  <c r="H20" i="24" s="1"/>
  <c r="AC282" i="7"/>
  <c r="Q254" s="1"/>
  <c r="AB282"/>
  <c r="P254" s="1"/>
  <c r="H20" i="9" s="1"/>
  <c r="AA282" i="7"/>
  <c r="AJ281"/>
  <c r="AI281"/>
  <c r="AH281"/>
  <c r="AG281"/>
  <c r="AQ278"/>
  <c r="AP278"/>
  <c r="AJ280"/>
  <c r="AI280"/>
  <c r="AH280"/>
  <c r="AQ277"/>
  <c r="AP277"/>
  <c r="AF279"/>
  <c r="T252" s="1"/>
  <c r="H18" i="26" s="1"/>
  <c r="AE279" i="7"/>
  <c r="S252" s="1"/>
  <c r="AD279"/>
  <c r="AC279"/>
  <c r="Q252" s="1"/>
  <c r="AB279"/>
  <c r="AA279"/>
  <c r="O252" s="1"/>
  <c r="AQ276"/>
  <c r="AP276"/>
  <c r="AJ278"/>
  <c r="AI278"/>
  <c r="AH278"/>
  <c r="AG278"/>
  <c r="AJ277"/>
  <c r="AI277"/>
  <c r="AH277"/>
  <c r="AG277"/>
  <c r="AQ274"/>
  <c r="AP274"/>
  <c r="AN274"/>
  <c r="AM274"/>
  <c r="AI276"/>
  <c r="AQ273"/>
  <c r="AP273"/>
  <c r="AN273"/>
  <c r="AM273"/>
  <c r="T251"/>
  <c r="H17" i="26" s="1"/>
  <c r="R251" i="7"/>
  <c r="H17" i="24" s="1"/>
  <c r="Q251" i="7"/>
  <c r="O251"/>
  <c r="X273"/>
  <c r="H39" i="27" s="1"/>
  <c r="W273" i="7"/>
  <c r="V273"/>
  <c r="H39" i="25" s="1"/>
  <c r="U273" i="7"/>
  <c r="AQ272"/>
  <c r="AP272"/>
  <c r="AN272"/>
  <c r="AM272"/>
  <c r="AI274"/>
  <c r="AG274"/>
  <c r="X272"/>
  <c r="H38" i="27" s="1"/>
  <c r="W272" i="7"/>
  <c r="V272"/>
  <c r="H38" i="25" s="1"/>
  <c r="U272" i="7"/>
  <c r="AQ271"/>
  <c r="AP271"/>
  <c r="AN271"/>
  <c r="AM271"/>
  <c r="AJ273"/>
  <c r="AI273"/>
  <c r="AH273"/>
  <c r="AG273"/>
  <c r="X271"/>
  <c r="H37" i="27" s="1"/>
  <c r="W271" i="7"/>
  <c r="V271"/>
  <c r="H37" i="25" s="1"/>
  <c r="U271" i="7"/>
  <c r="AJ272"/>
  <c r="AI272"/>
  <c r="AH272"/>
  <c r="AG272"/>
  <c r="X270"/>
  <c r="H36" i="27" s="1"/>
  <c r="W270" i="7"/>
  <c r="V270"/>
  <c r="H36" i="25" s="1"/>
  <c r="U270" i="7"/>
  <c r="AN269"/>
  <c r="H40" i="28" s="1"/>
  <c r="AM269" i="7"/>
  <c r="AJ271"/>
  <c r="AI271"/>
  <c r="AH271"/>
  <c r="AG271"/>
  <c r="X269"/>
  <c r="H35" i="27" s="1"/>
  <c r="W269" i="7"/>
  <c r="V269"/>
  <c r="H35" i="25" s="1"/>
  <c r="U269" i="7"/>
  <c r="AN268"/>
  <c r="H39" i="28" s="1"/>
  <c r="AM268" i="7"/>
  <c r="X268"/>
  <c r="H34" i="27" s="1"/>
  <c r="W268" i="7"/>
  <c r="V268"/>
  <c r="H34" i="25" s="1"/>
  <c r="U268" i="7"/>
  <c r="AQ259"/>
  <c r="AP259"/>
  <c r="AN267"/>
  <c r="H38" i="28" s="1"/>
  <c r="AM267" i="7"/>
  <c r="X267"/>
  <c r="H33" i="27" s="1"/>
  <c r="W267" i="7"/>
  <c r="V267"/>
  <c r="H33" i="25" s="1"/>
  <c r="U267" i="7"/>
  <c r="AQ264"/>
  <c r="AP264"/>
  <c r="AN266"/>
  <c r="H37" i="28" s="1"/>
  <c r="AM266" i="7"/>
  <c r="H14" i="26"/>
  <c r="H16" s="1"/>
  <c r="H14" i="24"/>
  <c r="H16" s="1"/>
  <c r="X266" i="7"/>
  <c r="H32" i="27" s="1"/>
  <c r="W266" i="7"/>
  <c r="V266"/>
  <c r="H32" i="25" s="1"/>
  <c r="U266" i="7"/>
  <c r="AQ258"/>
  <c r="AP258"/>
  <c r="AN265"/>
  <c r="H36" i="28" s="1"/>
  <c r="AM265" i="7"/>
  <c r="AJ259"/>
  <c r="AI259"/>
  <c r="AH259"/>
  <c r="AG259"/>
  <c r="X265"/>
  <c r="H31" i="27" s="1"/>
  <c r="W265" i="7"/>
  <c r="V265"/>
  <c r="H31" i="25" s="1"/>
  <c r="U265" i="7"/>
  <c r="AQ265"/>
  <c r="AP265"/>
  <c r="AN264"/>
  <c r="H35" i="28" s="1"/>
  <c r="AM264" i="7"/>
  <c r="AJ264"/>
  <c r="AI264"/>
  <c r="AH264"/>
  <c r="AG264"/>
  <c r="X264"/>
  <c r="H30" i="27" s="1"/>
  <c r="W264" i="7"/>
  <c r="V264"/>
  <c r="H30" i="25" s="1"/>
  <c r="U264" i="7"/>
  <c r="AQ257"/>
  <c r="AP257"/>
  <c r="AN263"/>
  <c r="H34" i="28" s="1"/>
  <c r="AM263" i="7"/>
  <c r="AJ258"/>
  <c r="AI258"/>
  <c r="AH258"/>
  <c r="AG258"/>
  <c r="X263"/>
  <c r="H29" i="27" s="1"/>
  <c r="W263" i="7"/>
  <c r="V263"/>
  <c r="H29" i="25" s="1"/>
  <c r="U263" i="7"/>
  <c r="AQ256"/>
  <c r="AP256"/>
  <c r="AN262"/>
  <c r="H33" i="28" s="1"/>
  <c r="AM262" i="7"/>
  <c r="AJ265"/>
  <c r="AI265"/>
  <c r="AH265"/>
  <c r="AG265"/>
  <c r="X262"/>
  <c r="H28" i="27" s="1"/>
  <c r="W262" i="7"/>
  <c r="V262"/>
  <c r="H28" i="25" s="1"/>
  <c r="U262" i="7"/>
  <c r="AQ255"/>
  <c r="AP255"/>
  <c r="AN261"/>
  <c r="H32" i="28" s="1"/>
  <c r="AM261" i="7"/>
  <c r="AJ257"/>
  <c r="AI257"/>
  <c r="AH257"/>
  <c r="AG257"/>
  <c r="X261"/>
  <c r="H27" i="27" s="1"/>
  <c r="W261" i="7"/>
  <c r="V261"/>
  <c r="H27" i="25" s="1"/>
  <c r="U261" i="7"/>
  <c r="AQ254"/>
  <c r="AP254"/>
  <c r="AN260"/>
  <c r="H31" i="28" s="1"/>
  <c r="AM260" i="7"/>
  <c r="AJ256"/>
  <c r="AI256"/>
  <c r="AH256"/>
  <c r="AG256"/>
  <c r="X260"/>
  <c r="H26" i="27" s="1"/>
  <c r="W260" i="7"/>
  <c r="V260"/>
  <c r="H26" i="25" s="1"/>
  <c r="U260" i="7"/>
  <c r="AQ263"/>
  <c r="AP263"/>
  <c r="AN259"/>
  <c r="H30" i="28" s="1"/>
  <c r="AM259" i="7"/>
  <c r="AJ255"/>
  <c r="AI255"/>
  <c r="AH255"/>
  <c r="AG255"/>
  <c r="X259"/>
  <c r="H25" i="27" s="1"/>
  <c r="W259" i="7"/>
  <c r="V259"/>
  <c r="H25" i="25" s="1"/>
  <c r="U259" i="7"/>
  <c r="AQ253"/>
  <c r="AP253"/>
  <c r="AN258"/>
  <c r="H29" i="28" s="1"/>
  <c r="AM258" i="7"/>
  <c r="AJ254"/>
  <c r="AI254"/>
  <c r="AH254"/>
  <c r="AG254"/>
  <c r="X258"/>
  <c r="H24" i="27" s="1"/>
  <c r="W258" i="7"/>
  <c r="V258"/>
  <c r="H24" i="25" s="1"/>
  <c r="U258" i="7"/>
  <c r="AQ262"/>
  <c r="AP262"/>
  <c r="AN257"/>
  <c r="H28" i="28" s="1"/>
  <c r="AM257" i="7"/>
  <c r="AJ263"/>
  <c r="AI263"/>
  <c r="AH263"/>
  <c r="AG263"/>
  <c r="X257"/>
  <c r="H23" i="27" s="1"/>
  <c r="W257" i="7"/>
  <c r="V257"/>
  <c r="H23" i="25" s="1"/>
  <c r="U257" i="7"/>
  <c r="AQ266"/>
  <c r="AP266"/>
  <c r="AN256"/>
  <c r="H27" i="28" s="1"/>
  <c r="AM256" i="7"/>
  <c r="AJ253"/>
  <c r="AI253"/>
  <c r="AH253"/>
  <c r="AG253"/>
  <c r="X256"/>
  <c r="H22" i="27" s="1"/>
  <c r="W256" i="7"/>
  <c r="V256"/>
  <c r="H22" i="25" s="1"/>
  <c r="U256" i="7"/>
  <c r="AQ252"/>
  <c r="AP252"/>
  <c r="AN255"/>
  <c r="H26" i="28" s="1"/>
  <c r="AM255" i="7"/>
  <c r="AJ262"/>
  <c r="AI262"/>
  <c r="AH262"/>
  <c r="AG262"/>
  <c r="AQ251"/>
  <c r="AN254"/>
  <c r="H25" i="28" s="1"/>
  <c r="AM254" i="7"/>
  <c r="AJ266"/>
  <c r="AI266"/>
  <c r="AH266"/>
  <c r="AG266"/>
  <c r="AQ250"/>
  <c r="AP250"/>
  <c r="AN253"/>
  <c r="H24" i="28" s="1"/>
  <c r="AM253" i="7"/>
  <c r="AJ252"/>
  <c r="AI252"/>
  <c r="AH252"/>
  <c r="AG252"/>
  <c r="X253"/>
  <c r="H19" i="27" s="1"/>
  <c r="W253" i="7"/>
  <c r="V253"/>
  <c r="H19" i="25" s="1"/>
  <c r="U253" i="7"/>
  <c r="AQ249"/>
  <c r="AP249"/>
  <c r="AN252"/>
  <c r="H23" i="28" s="1"/>
  <c r="AM252" i="7"/>
  <c r="AJ251"/>
  <c r="AI251"/>
  <c r="AH251"/>
  <c r="AG251"/>
  <c r="AQ248"/>
  <c r="AJ250"/>
  <c r="AI250"/>
  <c r="AH250"/>
  <c r="AG250"/>
  <c r="AQ247"/>
  <c r="AP247"/>
  <c r="AJ249"/>
  <c r="AI249"/>
  <c r="AH249"/>
  <c r="AG249"/>
  <c r="AQ246"/>
  <c r="AN249"/>
  <c r="H20" i="28" s="1"/>
  <c r="AM249" i="7"/>
  <c r="AJ248"/>
  <c r="AI248"/>
  <c r="AH248"/>
  <c r="AG248"/>
  <c r="X248"/>
  <c r="H13" i="27" s="1"/>
  <c r="W248" i="7"/>
  <c r="V248"/>
  <c r="H13" i="25" s="1"/>
  <c r="U248" i="7"/>
  <c r="AJ247"/>
  <c r="AI247"/>
  <c r="AH247"/>
  <c r="AG247"/>
  <c r="X247"/>
  <c r="H12" i="27" s="1"/>
  <c r="W247" i="7"/>
  <c r="V247"/>
  <c r="H12" i="25" s="1"/>
  <c r="U247" i="7"/>
  <c r="AQ244"/>
  <c r="AP244"/>
  <c r="AJ246"/>
  <c r="AI246"/>
  <c r="AH246"/>
  <c r="AG246"/>
  <c r="AQ243"/>
  <c r="AP243"/>
  <c r="AF245"/>
  <c r="T246" s="1"/>
  <c r="H11" i="26" s="1"/>
  <c r="AE245" i="7"/>
  <c r="S246" s="1"/>
  <c r="AD245"/>
  <c r="AC245"/>
  <c r="Q246" s="1"/>
  <c r="AB245"/>
  <c r="P246" s="1"/>
  <c r="H11" i="9" s="1"/>
  <c r="AA245" i="7"/>
  <c r="O246" s="1"/>
  <c r="W245"/>
  <c r="U245"/>
  <c r="V245"/>
  <c r="H10" i="25" s="1"/>
  <c r="AQ242" i="7"/>
  <c r="AP242"/>
  <c r="AN244"/>
  <c r="H14" i="28" s="1"/>
  <c r="AM244" i="7"/>
  <c r="AJ244"/>
  <c r="AI244"/>
  <c r="AH244"/>
  <c r="AG244"/>
  <c r="W244"/>
  <c r="U244"/>
  <c r="V244"/>
  <c r="H9" i="25" s="1"/>
  <c r="AQ241" i="7"/>
  <c r="AP241"/>
  <c r="AN243"/>
  <c r="H13" i="28" s="1"/>
  <c r="AM243" i="7"/>
  <c r="AJ243"/>
  <c r="AI243"/>
  <c r="AH243"/>
  <c r="AG243"/>
  <c r="W243"/>
  <c r="U243"/>
  <c r="X243"/>
  <c r="H8" i="27" s="1"/>
  <c r="AQ240" i="7"/>
  <c r="AP240"/>
  <c r="AJ242"/>
  <c r="AI242"/>
  <c r="AH242"/>
  <c r="AG242"/>
  <c r="AQ239"/>
  <c r="AP239"/>
  <c r="H11" i="28"/>
  <c r="AM241" i="7"/>
  <c r="AJ241"/>
  <c r="AI241"/>
  <c r="AH241"/>
  <c r="AG241"/>
  <c r="AQ238"/>
  <c r="AP238"/>
  <c r="AM240"/>
  <c r="AJ240"/>
  <c r="AI240"/>
  <c r="AH240"/>
  <c r="AG240"/>
  <c r="AQ237"/>
  <c r="AP237"/>
  <c r="AN239"/>
  <c r="H9" i="28" s="1"/>
  <c r="AM239" i="7"/>
  <c r="AJ239"/>
  <c r="AI239"/>
  <c r="AH239"/>
  <c r="AG239"/>
  <c r="AJ238"/>
  <c r="AI238"/>
  <c r="AH238"/>
  <c r="AG238"/>
  <c r="AJ237"/>
  <c r="AI237"/>
  <c r="AH237"/>
  <c r="AG237"/>
  <c r="AQ228"/>
  <c r="AP228"/>
  <c r="AQ227"/>
  <c r="AP227"/>
  <c r="AF230"/>
  <c r="T198" s="1"/>
  <c r="G21" i="26" s="1"/>
  <c r="AE230" i="7"/>
  <c r="S198" s="1"/>
  <c r="AD230"/>
  <c r="R198" s="1"/>
  <c r="G21" i="24" s="1"/>
  <c r="AC230" i="7"/>
  <c r="Q198" s="1"/>
  <c r="AB230"/>
  <c r="P198" s="1"/>
  <c r="G21" i="9" s="1"/>
  <c r="AA230" i="7"/>
  <c r="O198" s="1"/>
  <c r="AQ226"/>
  <c r="AP226"/>
  <c r="AJ229"/>
  <c r="AI229"/>
  <c r="AH229"/>
  <c r="AG229"/>
  <c r="AJ228"/>
  <c r="AI228"/>
  <c r="AH228"/>
  <c r="AG228"/>
  <c r="AQ224"/>
  <c r="AP224"/>
  <c r="AI227"/>
  <c r="AQ223"/>
  <c r="AP223"/>
  <c r="AF226"/>
  <c r="T197" s="1"/>
  <c r="G20" i="26" s="1"/>
  <c r="AE226" i="7"/>
  <c r="S197" s="1"/>
  <c r="AD226"/>
  <c r="AC226"/>
  <c r="Q197" s="1"/>
  <c r="AB226"/>
  <c r="AA226"/>
  <c r="O197" s="1"/>
  <c r="AJ225"/>
  <c r="AI225"/>
  <c r="AH225"/>
  <c r="AG225"/>
  <c r="AQ221"/>
  <c r="AP221"/>
  <c r="AJ224"/>
  <c r="AI224"/>
  <c r="AH224"/>
  <c r="X222"/>
  <c r="W222"/>
  <c r="V222"/>
  <c r="U222"/>
  <c r="AQ220"/>
  <c r="AP220"/>
  <c r="AF223"/>
  <c r="T195" s="1"/>
  <c r="G18" i="26" s="1"/>
  <c r="AE223" i="7"/>
  <c r="S195" s="1"/>
  <c r="AD223"/>
  <c r="R195" s="1"/>
  <c r="G18" i="24" s="1"/>
  <c r="AC223" i="7"/>
  <c r="Q195" s="1"/>
  <c r="AB223"/>
  <c r="AA223"/>
  <c r="X220"/>
  <c r="W220"/>
  <c r="V220"/>
  <c r="U220"/>
  <c r="AQ219"/>
  <c r="AP219"/>
  <c r="AJ222"/>
  <c r="AI222"/>
  <c r="AH222"/>
  <c r="AG222"/>
  <c r="X219"/>
  <c r="W219"/>
  <c r="V219"/>
  <c r="U219"/>
  <c r="AJ221"/>
  <c r="AI221"/>
  <c r="AH221"/>
  <c r="AG221"/>
  <c r="X218"/>
  <c r="W218"/>
  <c r="V218"/>
  <c r="U218"/>
  <c r="AQ217"/>
  <c r="AP217"/>
  <c r="AN217"/>
  <c r="AM217"/>
  <c r="AI220"/>
  <c r="G40" i="9"/>
  <c r="AQ216" i="7"/>
  <c r="AP216"/>
  <c r="AN216"/>
  <c r="AM216"/>
  <c r="T194"/>
  <c r="G17" i="26" s="1"/>
  <c r="R194" i="7"/>
  <c r="G17" i="24" s="1"/>
  <c r="Q194" i="7"/>
  <c r="P194"/>
  <c r="G17" i="9" s="1"/>
  <c r="X216" i="7"/>
  <c r="G39" i="27" s="1"/>
  <c r="W216" i="7"/>
  <c r="V216"/>
  <c r="G39" i="25" s="1"/>
  <c r="U216" i="7"/>
  <c r="AQ215"/>
  <c r="AP215"/>
  <c r="AN215"/>
  <c r="AM215"/>
  <c r="AI217"/>
  <c r="AG217"/>
  <c r="X215"/>
  <c r="G38" i="27" s="1"/>
  <c r="W215" i="7"/>
  <c r="V215"/>
  <c r="G38" i="25" s="1"/>
  <c r="U215" i="7"/>
  <c r="AQ214"/>
  <c r="AP214"/>
  <c r="AN214"/>
  <c r="AM214"/>
  <c r="AJ216"/>
  <c r="AI216"/>
  <c r="AH216"/>
  <c r="AG216"/>
  <c r="X214"/>
  <c r="G37" i="27" s="1"/>
  <c r="W214" i="7"/>
  <c r="V214"/>
  <c r="G37" i="25" s="1"/>
  <c r="U214" i="7"/>
  <c r="AJ215"/>
  <c r="AI215"/>
  <c r="AH215"/>
  <c r="AG215"/>
  <c r="X213"/>
  <c r="G36" i="27" s="1"/>
  <c r="W213" i="7"/>
  <c r="V213"/>
  <c r="G36" i="25" s="1"/>
  <c r="U213" i="7"/>
  <c r="AN212"/>
  <c r="G40" i="28" s="1"/>
  <c r="AM212" i="7"/>
  <c r="AJ214"/>
  <c r="AI214"/>
  <c r="AH214"/>
  <c r="AG214"/>
  <c r="X212"/>
  <c r="G35" i="27" s="1"/>
  <c r="W212" i="7"/>
  <c r="V212"/>
  <c r="G35" i="25" s="1"/>
  <c r="U212" i="7"/>
  <c r="AN211"/>
  <c r="G39" i="28" s="1"/>
  <c r="AM211" i="7"/>
  <c r="X211"/>
  <c r="G34" i="27" s="1"/>
  <c r="W211" i="7"/>
  <c r="V211"/>
  <c r="G34" i="25" s="1"/>
  <c r="U211" i="7"/>
  <c r="AQ202"/>
  <c r="AN210"/>
  <c r="G38" i="28" s="1"/>
  <c r="AM210" i="7"/>
  <c r="X210"/>
  <c r="G33" i="27" s="1"/>
  <c r="W210" i="7"/>
  <c r="V210"/>
  <c r="G33" i="25" s="1"/>
  <c r="U210" i="7"/>
  <c r="AQ207"/>
  <c r="AP207"/>
  <c r="AN209"/>
  <c r="G37" i="28" s="1"/>
  <c r="AM209" i="7"/>
  <c r="G14" i="26"/>
  <c r="G16" s="1"/>
  <c r="G14" i="24"/>
  <c r="G16" s="1"/>
  <c r="X209" i="7"/>
  <c r="G32" i="27" s="1"/>
  <c r="W209" i="7"/>
  <c r="V209"/>
  <c r="G32" i="25" s="1"/>
  <c r="U209" i="7"/>
  <c r="AQ201"/>
  <c r="AP201"/>
  <c r="AN208"/>
  <c r="G36" i="28" s="1"/>
  <c r="AM208" i="7"/>
  <c r="AJ202"/>
  <c r="AI202"/>
  <c r="AH202"/>
  <c r="AG202"/>
  <c r="X208"/>
  <c r="G31" i="27" s="1"/>
  <c r="W208" i="7"/>
  <c r="V208"/>
  <c r="G31" i="25" s="1"/>
  <c r="U208" i="7"/>
  <c r="AQ208"/>
  <c r="AP208"/>
  <c r="AN207"/>
  <c r="G35" i="28" s="1"/>
  <c r="AM207" i="7"/>
  <c r="AJ207"/>
  <c r="AI207"/>
  <c r="AH207"/>
  <c r="AG207"/>
  <c r="X207"/>
  <c r="G30" i="27" s="1"/>
  <c r="W207" i="7"/>
  <c r="V207"/>
  <c r="G30" i="25" s="1"/>
  <c r="U207" i="7"/>
  <c r="AQ200"/>
  <c r="AP200"/>
  <c r="AN206"/>
  <c r="G34" i="28" s="1"/>
  <c r="AM206" i="7"/>
  <c r="AJ201"/>
  <c r="AI201"/>
  <c r="AH201"/>
  <c r="AG201"/>
  <c r="X206"/>
  <c r="G29" i="27" s="1"/>
  <c r="W206" i="7"/>
  <c r="V206"/>
  <c r="G29" i="25" s="1"/>
  <c r="U206" i="7"/>
  <c r="AQ199"/>
  <c r="AP199"/>
  <c r="AN205"/>
  <c r="G33" i="28" s="1"/>
  <c r="AM205" i="7"/>
  <c r="AJ208"/>
  <c r="AI208"/>
  <c r="AH208"/>
  <c r="AG208"/>
  <c r="X205"/>
  <c r="G28" i="27" s="1"/>
  <c r="W205" i="7"/>
  <c r="V205"/>
  <c r="G28" i="25" s="1"/>
  <c r="U205" i="7"/>
  <c r="AQ198"/>
  <c r="AP198"/>
  <c r="AN204"/>
  <c r="G32" i="28" s="1"/>
  <c r="AM204" i="7"/>
  <c r="AJ200"/>
  <c r="AI200"/>
  <c r="AH200"/>
  <c r="AG200"/>
  <c r="X204"/>
  <c r="G27" i="27" s="1"/>
  <c r="W204" i="7"/>
  <c r="V204"/>
  <c r="G27" i="25" s="1"/>
  <c r="U204" i="7"/>
  <c r="AQ197"/>
  <c r="AN203"/>
  <c r="G31" i="28" s="1"/>
  <c r="AM203" i="7"/>
  <c r="AJ199"/>
  <c r="AI199"/>
  <c r="AH199"/>
  <c r="AG199"/>
  <c r="X203"/>
  <c r="G26" i="27" s="1"/>
  <c r="W203" i="7"/>
  <c r="V203"/>
  <c r="G26" i="25" s="1"/>
  <c r="U203" i="7"/>
  <c r="AQ206"/>
  <c r="AP206"/>
  <c r="AN202"/>
  <c r="G30" i="28" s="1"/>
  <c r="AM202" i="7"/>
  <c r="AJ198"/>
  <c r="AI198"/>
  <c r="AH198"/>
  <c r="AG198"/>
  <c r="X202"/>
  <c r="G25" i="27" s="1"/>
  <c r="W202" i="7"/>
  <c r="V202"/>
  <c r="G25" i="25" s="1"/>
  <c r="U202" i="7"/>
  <c r="AQ196"/>
  <c r="AP196"/>
  <c r="AN201"/>
  <c r="G29" i="28" s="1"/>
  <c r="AM201" i="7"/>
  <c r="AJ197"/>
  <c r="AI197"/>
  <c r="AH197"/>
  <c r="AG197"/>
  <c r="X201"/>
  <c r="G24" i="27" s="1"/>
  <c r="W201" i="7"/>
  <c r="V201"/>
  <c r="G24" i="25" s="1"/>
  <c r="U201" i="7"/>
  <c r="AQ205"/>
  <c r="AP205"/>
  <c r="AN200"/>
  <c r="G28" i="28" s="1"/>
  <c r="AM200" i="7"/>
  <c r="AJ206"/>
  <c r="AI206"/>
  <c r="AH206"/>
  <c r="AG206"/>
  <c r="X200"/>
  <c r="G23" i="27" s="1"/>
  <c r="W200" i="7"/>
  <c r="V200"/>
  <c r="G23" i="25" s="1"/>
  <c r="U200" i="7"/>
  <c r="AQ209"/>
  <c r="AP209"/>
  <c r="AN199"/>
  <c r="G27" i="28" s="1"/>
  <c r="AM199" i="7"/>
  <c r="AJ196"/>
  <c r="AI196"/>
  <c r="AH196"/>
  <c r="AG196"/>
  <c r="X199"/>
  <c r="G22" i="27" s="1"/>
  <c r="W199" i="7"/>
  <c r="V199"/>
  <c r="G22" i="25" s="1"/>
  <c r="U199" i="7"/>
  <c r="AQ195"/>
  <c r="AN198"/>
  <c r="G26" i="28" s="1"/>
  <c r="AM198" i="7"/>
  <c r="AJ205"/>
  <c r="AI205"/>
  <c r="AH205"/>
  <c r="AG205"/>
  <c r="AQ194"/>
  <c r="AP194"/>
  <c r="AN197"/>
  <c r="G25" i="28" s="1"/>
  <c r="AM197" i="7"/>
  <c r="AJ209"/>
  <c r="AI209"/>
  <c r="AH209"/>
  <c r="AG209"/>
  <c r="AQ193"/>
  <c r="AP193"/>
  <c r="AN196"/>
  <c r="G24" i="28" s="1"/>
  <c r="AM196" i="7"/>
  <c r="AJ195"/>
  <c r="AI195"/>
  <c r="AH195"/>
  <c r="AG195"/>
  <c r="X196"/>
  <c r="G19" i="27" s="1"/>
  <c r="W196" i="7"/>
  <c r="V196"/>
  <c r="G19" i="25" s="1"/>
  <c r="U196" i="7"/>
  <c r="AQ192"/>
  <c r="AP192"/>
  <c r="AN195"/>
  <c r="G23" i="28" s="1"/>
  <c r="AM195" i="7"/>
  <c r="AJ194"/>
  <c r="AI194"/>
  <c r="AH194"/>
  <c r="AG194"/>
  <c r="AQ191"/>
  <c r="AP191"/>
  <c r="AJ193"/>
  <c r="AI193"/>
  <c r="AH193"/>
  <c r="AG193"/>
  <c r="AQ190"/>
  <c r="AP190"/>
  <c r="AJ192"/>
  <c r="AI192"/>
  <c r="AH192"/>
  <c r="AG192"/>
  <c r="AQ189"/>
  <c r="AP189"/>
  <c r="AN192"/>
  <c r="G20" i="28" s="1"/>
  <c r="AM192" i="7"/>
  <c r="AJ191"/>
  <c r="AI191"/>
  <c r="AH191"/>
  <c r="AG191"/>
  <c r="X191"/>
  <c r="G13" i="27" s="1"/>
  <c r="W191" i="7"/>
  <c r="V191"/>
  <c r="G13" i="25" s="1"/>
  <c r="U191" i="7"/>
  <c r="AJ190"/>
  <c r="AI190"/>
  <c r="AH190"/>
  <c r="AG190"/>
  <c r="X190"/>
  <c r="G12" i="27" s="1"/>
  <c r="W190" i="7"/>
  <c r="V190"/>
  <c r="G12" i="25" s="1"/>
  <c r="U190" i="7"/>
  <c r="AQ187"/>
  <c r="AP187"/>
  <c r="AJ189"/>
  <c r="AI189"/>
  <c r="AH189"/>
  <c r="AG189"/>
  <c r="AQ186"/>
  <c r="AP186"/>
  <c r="AF188"/>
  <c r="AE188"/>
  <c r="S189" s="1"/>
  <c r="AD188"/>
  <c r="AC188"/>
  <c r="Q189" s="1"/>
  <c r="AB188"/>
  <c r="P189" s="1"/>
  <c r="G11" i="9" s="1"/>
  <c r="AA188" i="7"/>
  <c r="O189" s="1"/>
  <c r="W188"/>
  <c r="U188"/>
  <c r="X188"/>
  <c r="G10" i="27" s="1"/>
  <c r="AQ185" i="7"/>
  <c r="AP185"/>
  <c r="AN187"/>
  <c r="G14" i="28" s="1"/>
  <c r="AM187" i="7"/>
  <c r="AJ187"/>
  <c r="AI187"/>
  <c r="AH187"/>
  <c r="AG187"/>
  <c r="W187"/>
  <c r="U187"/>
  <c r="X187"/>
  <c r="G9" i="27" s="1"/>
  <c r="AQ184" i="7"/>
  <c r="AP184"/>
  <c r="AN186"/>
  <c r="G13" i="28" s="1"/>
  <c r="AM186" i="7"/>
  <c r="AJ186"/>
  <c r="AI186"/>
  <c r="AH186"/>
  <c r="AG186"/>
  <c r="W186"/>
  <c r="U186"/>
  <c r="X186"/>
  <c r="G8" i="27" s="1"/>
  <c r="AQ183" i="7"/>
  <c r="AP183"/>
  <c r="AJ185"/>
  <c r="AI185"/>
  <c r="AH185"/>
  <c r="AG185"/>
  <c r="AQ182"/>
  <c r="AP182"/>
  <c r="AM184"/>
  <c r="AJ184"/>
  <c r="AI184"/>
  <c r="AH184"/>
  <c r="AG184"/>
  <c r="AQ181"/>
  <c r="AP181"/>
  <c r="AM183"/>
  <c r="AJ183"/>
  <c r="AI183"/>
  <c r="AH183"/>
  <c r="AG183"/>
  <c r="AQ180"/>
  <c r="AP180"/>
  <c r="AN182"/>
  <c r="G9" i="28" s="1"/>
  <c r="AM182" i="7"/>
  <c r="AJ182"/>
  <c r="AI182"/>
  <c r="AH182"/>
  <c r="AG182"/>
  <c r="AJ181"/>
  <c r="AI181"/>
  <c r="AH181"/>
  <c r="AG181"/>
  <c r="AJ180"/>
  <c r="AI180"/>
  <c r="AH180"/>
  <c r="AG180"/>
  <c r="AQ172"/>
  <c r="AP172"/>
  <c r="AQ171"/>
  <c r="AP171"/>
  <c r="AF173"/>
  <c r="T142" s="1"/>
  <c r="F21" i="26" s="1"/>
  <c r="AE173" i="7"/>
  <c r="S142" s="1"/>
  <c r="AD173"/>
  <c r="R142" s="1"/>
  <c r="F21" i="24" s="1"/>
  <c r="AC173" i="7"/>
  <c r="Q142" s="1"/>
  <c r="AB173"/>
  <c r="P142" s="1"/>
  <c r="AA173"/>
  <c r="AQ170"/>
  <c r="AP170"/>
  <c r="AJ172"/>
  <c r="AI172"/>
  <c r="AH172"/>
  <c r="AG172"/>
  <c r="AJ171"/>
  <c r="AI171"/>
  <c r="AH171"/>
  <c r="AG171"/>
  <c r="AQ168"/>
  <c r="AP168"/>
  <c r="AI170"/>
  <c r="AQ167"/>
  <c r="AP167"/>
  <c r="AF169"/>
  <c r="T141" s="1"/>
  <c r="F20" i="26" s="1"/>
  <c r="AE169" i="7"/>
  <c r="S141" s="1"/>
  <c r="AD169"/>
  <c r="R141" s="1"/>
  <c r="F20" i="24" s="1"/>
  <c r="AC169" i="7"/>
  <c r="Q141" s="1"/>
  <c r="AB169"/>
  <c r="P141" s="1"/>
  <c r="AA169"/>
  <c r="O141" s="1"/>
  <c r="AJ168"/>
  <c r="AI168"/>
  <c r="AH168"/>
  <c r="AG168"/>
  <c r="AQ165"/>
  <c r="AP165"/>
  <c r="AJ167"/>
  <c r="AI167"/>
  <c r="AH167"/>
  <c r="X166"/>
  <c r="W166"/>
  <c r="V166"/>
  <c r="U166"/>
  <c r="AQ164"/>
  <c r="AP164"/>
  <c r="AF166"/>
  <c r="T139" s="1"/>
  <c r="F18" i="26" s="1"/>
  <c r="AE166" i="7"/>
  <c r="S139" s="1"/>
  <c r="AD166"/>
  <c r="R139" s="1"/>
  <c r="F18" i="24" s="1"/>
  <c r="AC166" i="7"/>
  <c r="AB166"/>
  <c r="AA166"/>
  <c r="X164"/>
  <c r="W164"/>
  <c r="V164"/>
  <c r="U164"/>
  <c r="AQ163"/>
  <c r="AP163"/>
  <c r="AJ165"/>
  <c r="AI165"/>
  <c r="AH165"/>
  <c r="AG165"/>
  <c r="X163"/>
  <c r="W163"/>
  <c r="V163"/>
  <c r="U163"/>
  <c r="AJ164"/>
  <c r="AI164"/>
  <c r="AH164"/>
  <c r="AG164"/>
  <c r="X162"/>
  <c r="W162"/>
  <c r="V162"/>
  <c r="U162"/>
  <c r="AQ161"/>
  <c r="AP161"/>
  <c r="AN161"/>
  <c r="AM161"/>
  <c r="AI163"/>
  <c r="AQ160"/>
  <c r="AP160"/>
  <c r="AN160"/>
  <c r="AM160"/>
  <c r="T138"/>
  <c r="F17" i="26" s="1"/>
  <c r="S138" i="7"/>
  <c r="R138"/>
  <c r="F17" i="24" s="1"/>
  <c r="Q138" i="7"/>
  <c r="O138"/>
  <c r="X160"/>
  <c r="F39" i="27" s="1"/>
  <c r="W160" i="7"/>
  <c r="V160"/>
  <c r="F39" i="25" s="1"/>
  <c r="U160" i="7"/>
  <c r="AQ159"/>
  <c r="AP159"/>
  <c r="AN159"/>
  <c r="AM159"/>
  <c r="AI161"/>
  <c r="AG161"/>
  <c r="X159"/>
  <c r="F38" i="27" s="1"/>
  <c r="W159" i="7"/>
  <c r="V159"/>
  <c r="F38" i="25" s="1"/>
  <c r="U159" i="7"/>
  <c r="AQ158"/>
  <c r="AP158"/>
  <c r="AN158"/>
  <c r="AM158"/>
  <c r="AJ160"/>
  <c r="AI160"/>
  <c r="AH160"/>
  <c r="AG160"/>
  <c r="X158"/>
  <c r="F37" i="27" s="1"/>
  <c r="W158" i="7"/>
  <c r="V158"/>
  <c r="F37" i="25" s="1"/>
  <c r="U158" i="7"/>
  <c r="AJ159"/>
  <c r="AI159"/>
  <c r="AH159"/>
  <c r="AG159"/>
  <c r="X157"/>
  <c r="F36" i="27" s="1"/>
  <c r="W157" i="7"/>
  <c r="V157"/>
  <c r="F36" i="25" s="1"/>
  <c r="U157" i="7"/>
  <c r="AN156"/>
  <c r="F40" i="28" s="1"/>
  <c r="AM156" i="7"/>
  <c r="AJ158"/>
  <c r="AI158"/>
  <c r="AH158"/>
  <c r="AG158"/>
  <c r="X156"/>
  <c r="F35" i="27" s="1"/>
  <c r="W156" i="7"/>
  <c r="V156"/>
  <c r="F35" i="25" s="1"/>
  <c r="U156" i="7"/>
  <c r="AN155"/>
  <c r="F39" i="28" s="1"/>
  <c r="AM155" i="7"/>
  <c r="X155"/>
  <c r="F34" i="27" s="1"/>
  <c r="W155" i="7"/>
  <c r="V155"/>
  <c r="F34" i="25" s="1"/>
  <c r="U155" i="7"/>
  <c r="AQ146"/>
  <c r="AP146"/>
  <c r="AN154"/>
  <c r="F38" i="28" s="1"/>
  <c r="AM154" i="7"/>
  <c r="X154"/>
  <c r="F33" i="27" s="1"/>
  <c r="W154" i="7"/>
  <c r="V154"/>
  <c r="F33" i="25" s="1"/>
  <c r="U154" i="7"/>
  <c r="AQ151"/>
  <c r="AP151"/>
  <c r="AN153"/>
  <c r="F37" i="28" s="1"/>
  <c r="AM153" i="7"/>
  <c r="F14" i="26"/>
  <c r="F16" s="1"/>
  <c r="X153" i="7"/>
  <c r="F32" i="27" s="1"/>
  <c r="W153" i="7"/>
  <c r="V153"/>
  <c r="F32" i="25" s="1"/>
  <c r="U153" i="7"/>
  <c r="AQ145"/>
  <c r="AP145"/>
  <c r="AN152"/>
  <c r="F36" i="28" s="1"/>
  <c r="AM152" i="7"/>
  <c r="AJ146"/>
  <c r="AI146"/>
  <c r="AH146"/>
  <c r="AG146"/>
  <c r="X152"/>
  <c r="F31" i="27" s="1"/>
  <c r="W152" i="7"/>
  <c r="V152"/>
  <c r="F31" i="25" s="1"/>
  <c r="U152" i="7"/>
  <c r="AQ152"/>
  <c r="AP152"/>
  <c r="AN151"/>
  <c r="F35" i="28" s="1"/>
  <c r="AM151" i="7"/>
  <c r="AJ151"/>
  <c r="AI151"/>
  <c r="AH151"/>
  <c r="AG151"/>
  <c r="X151"/>
  <c r="F30" i="27" s="1"/>
  <c r="W151" i="7"/>
  <c r="V151"/>
  <c r="F30" i="25" s="1"/>
  <c r="U151" i="7"/>
  <c r="AQ144"/>
  <c r="AP144"/>
  <c r="AN150"/>
  <c r="F34" i="28" s="1"/>
  <c r="AM150" i="7"/>
  <c r="AJ145"/>
  <c r="AI145"/>
  <c r="AH145"/>
  <c r="AG145"/>
  <c r="X150"/>
  <c r="F29" i="27" s="1"/>
  <c r="W150" i="7"/>
  <c r="V150"/>
  <c r="F29" i="25" s="1"/>
  <c r="U150" i="7"/>
  <c r="AQ143"/>
  <c r="AP143"/>
  <c r="AN149"/>
  <c r="F33" i="28" s="1"/>
  <c r="AM149" i="7"/>
  <c r="AJ152"/>
  <c r="AI152"/>
  <c r="AH152"/>
  <c r="AG152"/>
  <c r="X149"/>
  <c r="F28" i="27" s="1"/>
  <c r="W149" i="7"/>
  <c r="V149"/>
  <c r="F28" i="25" s="1"/>
  <c r="U149" i="7"/>
  <c r="AQ142"/>
  <c r="AP142"/>
  <c r="AN148"/>
  <c r="F32" i="28" s="1"/>
  <c r="AM148" i="7"/>
  <c r="AJ144"/>
  <c r="AI144"/>
  <c r="AH144"/>
  <c r="AG144"/>
  <c r="X148"/>
  <c r="F27" i="27" s="1"/>
  <c r="W148" i="7"/>
  <c r="V148"/>
  <c r="F27" i="25" s="1"/>
  <c r="U148" i="7"/>
  <c r="AQ141"/>
  <c r="AP141"/>
  <c r="AN147"/>
  <c r="F31" i="28" s="1"/>
  <c r="AM147" i="7"/>
  <c r="AJ143"/>
  <c r="AI143"/>
  <c r="AH143"/>
  <c r="AG143"/>
  <c r="X147"/>
  <c r="F26" i="27" s="1"/>
  <c r="W147" i="7"/>
  <c r="V147"/>
  <c r="F26" i="25" s="1"/>
  <c r="U147" i="7"/>
  <c r="AQ150"/>
  <c r="AP150"/>
  <c r="AN146"/>
  <c r="F30" i="28" s="1"/>
  <c r="AM146" i="7"/>
  <c r="AJ142"/>
  <c r="AI142"/>
  <c r="AH142"/>
  <c r="AG142"/>
  <c r="X146"/>
  <c r="F25" i="27" s="1"/>
  <c r="W146" i="7"/>
  <c r="V146"/>
  <c r="F25" i="25" s="1"/>
  <c r="U146" i="7"/>
  <c r="AQ140"/>
  <c r="AP140"/>
  <c r="AN145"/>
  <c r="F29" i="28" s="1"/>
  <c r="AM145" i="7"/>
  <c r="AJ141"/>
  <c r="AI141"/>
  <c r="AH141"/>
  <c r="AG141"/>
  <c r="X145"/>
  <c r="F24" i="27" s="1"/>
  <c r="W145" i="7"/>
  <c r="V145"/>
  <c r="F24" i="25" s="1"/>
  <c r="U145" i="7"/>
  <c r="AQ149"/>
  <c r="AP149"/>
  <c r="AN144"/>
  <c r="F28" i="28" s="1"/>
  <c r="AM144" i="7"/>
  <c r="AJ150"/>
  <c r="AI150"/>
  <c r="AH150"/>
  <c r="AG150"/>
  <c r="X144"/>
  <c r="F23" i="27" s="1"/>
  <c r="W144" i="7"/>
  <c r="V144"/>
  <c r="F23" i="25" s="1"/>
  <c r="U144" i="7"/>
  <c r="AQ153"/>
  <c r="AN143"/>
  <c r="F27" i="28" s="1"/>
  <c r="AM143" i="7"/>
  <c r="AJ140"/>
  <c r="AI140"/>
  <c r="AH140"/>
  <c r="AG140"/>
  <c r="X143"/>
  <c r="F22" i="27" s="1"/>
  <c r="W143" i="7"/>
  <c r="V143"/>
  <c r="F22" i="25" s="1"/>
  <c r="U143" i="7"/>
  <c r="AQ139"/>
  <c r="AN142"/>
  <c r="F26" i="28" s="1"/>
  <c r="AM142" i="7"/>
  <c r="AJ149"/>
  <c r="AI149"/>
  <c r="AH149"/>
  <c r="AG149"/>
  <c r="AQ138"/>
  <c r="AN141"/>
  <c r="F25" i="28" s="1"/>
  <c r="AM141" i="7"/>
  <c r="AJ153"/>
  <c r="AI153"/>
  <c r="AH153"/>
  <c r="AG153"/>
  <c r="AQ137"/>
  <c r="AN140"/>
  <c r="F24" i="28" s="1"/>
  <c r="AM140" i="7"/>
  <c r="AJ139"/>
  <c r="AI139"/>
  <c r="AH139"/>
  <c r="AG139"/>
  <c r="X140"/>
  <c r="F19" i="27" s="1"/>
  <c r="W140" i="7"/>
  <c r="V140"/>
  <c r="F19" i="25" s="1"/>
  <c r="U140" i="7"/>
  <c r="AQ136"/>
  <c r="AN139"/>
  <c r="F23" i="28" s="1"/>
  <c r="AM139" i="7"/>
  <c r="AJ138"/>
  <c r="AI138"/>
  <c r="AH138"/>
  <c r="AG138"/>
  <c r="AQ135"/>
  <c r="AJ137"/>
  <c r="AI137"/>
  <c r="AH137"/>
  <c r="AG137"/>
  <c r="AQ134"/>
  <c r="AJ136"/>
  <c r="AI136"/>
  <c r="AH136"/>
  <c r="AG136"/>
  <c r="AQ133"/>
  <c r="AP133"/>
  <c r="AN136"/>
  <c r="F20" i="28" s="1"/>
  <c r="AM136" i="7"/>
  <c r="AJ135"/>
  <c r="AI135"/>
  <c r="AH135"/>
  <c r="AG135"/>
  <c r="X135"/>
  <c r="F13" i="27" s="1"/>
  <c r="W135" i="7"/>
  <c r="V135"/>
  <c r="F13" i="25" s="1"/>
  <c r="U135" i="7"/>
  <c r="AJ134"/>
  <c r="AI134"/>
  <c r="AH134"/>
  <c r="AG134"/>
  <c r="X134"/>
  <c r="F12" i="27" s="1"/>
  <c r="W134" i="7"/>
  <c r="V134"/>
  <c r="F12" i="25" s="1"/>
  <c r="U134" i="7"/>
  <c r="AQ131"/>
  <c r="AP131"/>
  <c r="AJ133"/>
  <c r="AI133"/>
  <c r="AH133"/>
  <c r="AG133"/>
  <c r="AQ130"/>
  <c r="AP130"/>
  <c r="AF132"/>
  <c r="T133" s="1"/>
  <c r="F11" i="26" s="1"/>
  <c r="AE132" i="7"/>
  <c r="S133" s="1"/>
  <c r="AD132"/>
  <c r="R133" s="1"/>
  <c r="F11" i="24" s="1"/>
  <c r="AC132" i="7"/>
  <c r="Q133" s="1"/>
  <c r="AB132"/>
  <c r="P133" s="1"/>
  <c r="F11" i="9" s="1"/>
  <c r="AA132" i="7"/>
  <c r="O133" s="1"/>
  <c r="W132"/>
  <c r="U132"/>
  <c r="X132"/>
  <c r="F10" i="27" s="1"/>
  <c r="AQ129" i="7"/>
  <c r="AP129"/>
  <c r="AN131"/>
  <c r="F14" i="28" s="1"/>
  <c r="AM131" i="7"/>
  <c r="AJ131"/>
  <c r="AI131"/>
  <c r="AH131"/>
  <c r="AG131"/>
  <c r="W131"/>
  <c r="U131"/>
  <c r="X131"/>
  <c r="F9" i="27" s="1"/>
  <c r="AQ128" i="7"/>
  <c r="AP128"/>
  <c r="AN130"/>
  <c r="F13" i="28" s="1"/>
  <c r="AM130" i="7"/>
  <c r="AJ130"/>
  <c r="AI130"/>
  <c r="AH130"/>
  <c r="AG130"/>
  <c r="W130"/>
  <c r="U130"/>
  <c r="X130"/>
  <c r="F8" i="27" s="1"/>
  <c r="AQ127" i="7"/>
  <c r="AP127"/>
  <c r="AJ129"/>
  <c r="AI129"/>
  <c r="AH129"/>
  <c r="AG129"/>
  <c r="AQ126"/>
  <c r="AP126"/>
  <c r="AM128"/>
  <c r="AJ128"/>
  <c r="AI128"/>
  <c r="AH128"/>
  <c r="AG128"/>
  <c r="AQ125"/>
  <c r="AP125"/>
  <c r="AM127"/>
  <c r="AJ127"/>
  <c r="AI127"/>
  <c r="AH127"/>
  <c r="AG127"/>
  <c r="AQ124"/>
  <c r="AP124"/>
  <c r="AM126"/>
  <c r="AJ126"/>
  <c r="AI126"/>
  <c r="AH126"/>
  <c r="AG126"/>
  <c r="AJ125"/>
  <c r="AI125"/>
  <c r="AH125"/>
  <c r="AG125"/>
  <c r="AJ124"/>
  <c r="AI124"/>
  <c r="AH124"/>
  <c r="AG124"/>
  <c r="AQ54"/>
  <c r="AP54"/>
  <c r="AQ53"/>
  <c r="AP53"/>
  <c r="AF56"/>
  <c r="T25" s="1"/>
  <c r="D21" i="26" s="1"/>
  <c r="AE56" i="7"/>
  <c r="S25" s="1"/>
  <c r="AD56"/>
  <c r="R25" s="1"/>
  <c r="D21" i="24" s="1"/>
  <c r="AC56" i="7"/>
  <c r="Q25" s="1"/>
  <c r="AB56"/>
  <c r="AA56"/>
  <c r="AQ52"/>
  <c r="AP52"/>
  <c r="AJ55"/>
  <c r="AI55"/>
  <c r="AH55"/>
  <c r="AG55"/>
  <c r="AJ54"/>
  <c r="AI54"/>
  <c r="AH54"/>
  <c r="AG54"/>
  <c r="AQ50"/>
  <c r="AP50"/>
  <c r="AI53"/>
  <c r="AQ49"/>
  <c r="AP49"/>
  <c r="AF52"/>
  <c r="T24" s="1"/>
  <c r="D20" i="26" s="1"/>
  <c r="AE52" i="7"/>
  <c r="S24" s="1"/>
  <c r="AD52"/>
  <c r="R24" s="1"/>
  <c r="D20" i="24" s="1"/>
  <c r="AC52" i="7"/>
  <c r="Q24" s="1"/>
  <c r="AB52"/>
  <c r="AA52"/>
  <c r="O24" s="1"/>
  <c r="AJ51"/>
  <c r="AI51"/>
  <c r="AH51"/>
  <c r="AG51"/>
  <c r="AQ47"/>
  <c r="AP47"/>
  <c r="AJ50"/>
  <c r="AI50"/>
  <c r="AH50"/>
  <c r="X49"/>
  <c r="W49"/>
  <c r="V49"/>
  <c r="U49"/>
  <c r="AQ46"/>
  <c r="AP46"/>
  <c r="AF49"/>
  <c r="T22" s="1"/>
  <c r="D18" i="26" s="1"/>
  <c r="AE49" i="7"/>
  <c r="S22" s="1"/>
  <c r="AD49"/>
  <c r="R22" s="1"/>
  <c r="D18" i="24" s="1"/>
  <c r="AC49" i="7"/>
  <c r="Q22" s="1"/>
  <c r="AB49"/>
  <c r="AA49"/>
  <c r="O22" s="1"/>
  <c r="X47"/>
  <c r="W47"/>
  <c r="V47"/>
  <c r="U47"/>
  <c r="AQ45"/>
  <c r="AP45"/>
  <c r="AJ48"/>
  <c r="AI48"/>
  <c r="AH48"/>
  <c r="AG48"/>
  <c r="X46"/>
  <c r="W46"/>
  <c r="V46"/>
  <c r="U46"/>
  <c r="AJ47"/>
  <c r="AI47"/>
  <c r="AH47"/>
  <c r="AG47"/>
  <c r="X45"/>
  <c r="W45"/>
  <c r="V45"/>
  <c r="U45"/>
  <c r="AQ43"/>
  <c r="AP43"/>
  <c r="AN48"/>
  <c r="AM48"/>
  <c r="AI46"/>
  <c r="D40" i="9"/>
  <c r="AQ42" i="7"/>
  <c r="AP42"/>
  <c r="AN47"/>
  <c r="AM47"/>
  <c r="T21"/>
  <c r="D17" i="26" s="1"/>
  <c r="S21" i="7"/>
  <c r="R21"/>
  <c r="D17" i="24" s="1"/>
  <c r="Q21" i="7"/>
  <c r="O21"/>
  <c r="X43"/>
  <c r="D39" i="27" s="1"/>
  <c r="W43" i="7"/>
  <c r="V43"/>
  <c r="D39" i="25" s="1"/>
  <c r="U43" i="7"/>
  <c r="AQ41"/>
  <c r="AP41"/>
  <c r="AN46"/>
  <c r="AM46"/>
  <c r="AI44"/>
  <c r="AG44"/>
  <c r="X42"/>
  <c r="D38" i="27" s="1"/>
  <c r="W42" i="7"/>
  <c r="V42"/>
  <c r="D38" i="25" s="1"/>
  <c r="U42" i="7"/>
  <c r="AP40"/>
  <c r="AN45"/>
  <c r="AM45"/>
  <c r="AJ43"/>
  <c r="AI43"/>
  <c r="AH43"/>
  <c r="AG43"/>
  <c r="X41"/>
  <c r="D37" i="27" s="1"/>
  <c r="W41" i="7"/>
  <c r="V41"/>
  <c r="D37" i="25" s="1"/>
  <c r="U41" i="7"/>
  <c r="AJ42"/>
  <c r="AI42"/>
  <c r="AH42"/>
  <c r="AG42"/>
  <c r="X40"/>
  <c r="D36" i="27" s="1"/>
  <c r="W40" i="7"/>
  <c r="V40"/>
  <c r="D36" i="25" s="1"/>
  <c r="U40" i="7"/>
  <c r="AN43"/>
  <c r="D40" i="28" s="1"/>
  <c r="AM43" i="7"/>
  <c r="AJ41"/>
  <c r="AI41"/>
  <c r="AH41"/>
  <c r="X39"/>
  <c r="D35" i="27" s="1"/>
  <c r="W39" i="7"/>
  <c r="V39"/>
  <c r="D35" i="25" s="1"/>
  <c r="U39" i="7"/>
  <c r="AN42"/>
  <c r="D39" i="28" s="1"/>
  <c r="AM42" i="7"/>
  <c r="X38"/>
  <c r="D34" i="27" s="1"/>
  <c r="W38" i="7"/>
  <c r="U38"/>
  <c r="AQ29"/>
  <c r="AN41"/>
  <c r="D38" i="28" s="1"/>
  <c r="AM41" i="7"/>
  <c r="X37"/>
  <c r="D33" i="27" s="1"/>
  <c r="W37" i="7"/>
  <c r="V37"/>
  <c r="D33" i="25" s="1"/>
  <c r="U37" i="7"/>
  <c r="AQ34"/>
  <c r="AN40"/>
  <c r="D37" i="28" s="1"/>
  <c r="AM40" i="7"/>
  <c r="D14" i="26"/>
  <c r="D16" s="1"/>
  <c r="D14" i="24"/>
  <c r="D16" s="1"/>
  <c r="X36" i="7"/>
  <c r="D32" i="27" s="1"/>
  <c r="W36" i="7"/>
  <c r="U36"/>
  <c r="AQ28"/>
  <c r="AP28"/>
  <c r="AN39"/>
  <c r="D36" i="28" s="1"/>
  <c r="AM39" i="7"/>
  <c r="AJ29"/>
  <c r="AI29"/>
  <c r="AH29"/>
  <c r="AG29"/>
  <c r="X35"/>
  <c r="D31" i="27" s="1"/>
  <c r="W35" i="7"/>
  <c r="V35"/>
  <c r="D31" i="25" s="1"/>
  <c r="U35" i="7"/>
  <c r="AQ35"/>
  <c r="AM38"/>
  <c r="X34"/>
  <c r="D30" i="27" s="1"/>
  <c r="W34" i="7"/>
  <c r="V34"/>
  <c r="D30" i="25" s="1"/>
  <c r="U34" i="7"/>
  <c r="AQ27"/>
  <c r="AP27"/>
  <c r="AN37"/>
  <c r="D34" i="28" s="1"/>
  <c r="AM37" i="7"/>
  <c r="AJ28"/>
  <c r="AI28"/>
  <c r="AH28"/>
  <c r="AG28"/>
  <c r="X33"/>
  <c r="D29" i="27" s="1"/>
  <c r="W33" i="7"/>
  <c r="V33"/>
  <c r="D29" i="25" s="1"/>
  <c r="U33" i="7"/>
  <c r="AQ26"/>
  <c r="AP26"/>
  <c r="AM36"/>
  <c r="AJ35"/>
  <c r="AI35"/>
  <c r="AH35"/>
  <c r="AG35"/>
  <c r="X32"/>
  <c r="D28" i="27" s="1"/>
  <c r="W32" i="7"/>
  <c r="V32"/>
  <c r="D28" i="25" s="1"/>
  <c r="U32" i="7"/>
  <c r="AQ25"/>
  <c r="AP25"/>
  <c r="AN35"/>
  <c r="D32" i="28" s="1"/>
  <c r="AM35" i="7"/>
  <c r="AJ27"/>
  <c r="AI27"/>
  <c r="AH27"/>
  <c r="AG27"/>
  <c r="X31"/>
  <c r="D27" i="27" s="1"/>
  <c r="W31" i="7"/>
  <c r="V31"/>
  <c r="D27" i="25" s="1"/>
  <c r="U31" i="7"/>
  <c r="AQ24"/>
  <c r="AP24"/>
  <c r="AN34"/>
  <c r="D31" i="28" s="1"/>
  <c r="AM34" i="7"/>
  <c r="AJ26"/>
  <c r="AI26"/>
  <c r="AH26"/>
  <c r="AG26"/>
  <c r="X30"/>
  <c r="D26" i="27" s="1"/>
  <c r="W30" i="7"/>
  <c r="V30"/>
  <c r="D26" i="25" s="1"/>
  <c r="U30" i="7"/>
  <c r="AQ33"/>
  <c r="AN33"/>
  <c r="D30" i="28" s="1"/>
  <c r="AM33" i="7"/>
  <c r="AJ25"/>
  <c r="AI25"/>
  <c r="AH25"/>
  <c r="AG25"/>
  <c r="X29"/>
  <c r="D25" i="27" s="1"/>
  <c r="W29" i="7"/>
  <c r="V29"/>
  <c r="D25" i="25" s="1"/>
  <c r="U29" i="7"/>
  <c r="AQ23"/>
  <c r="AP23"/>
  <c r="AN32"/>
  <c r="D29" i="28" s="1"/>
  <c r="AM32" i="7"/>
  <c r="AJ24"/>
  <c r="AI24"/>
  <c r="AH24"/>
  <c r="AG24"/>
  <c r="X28"/>
  <c r="D24" i="27" s="1"/>
  <c r="W28" i="7"/>
  <c r="V28"/>
  <c r="D24" i="25" s="1"/>
  <c r="U28" i="7"/>
  <c r="AQ32"/>
  <c r="AN31"/>
  <c r="D28" i="28" s="1"/>
  <c r="AM31" i="7"/>
  <c r="AJ33"/>
  <c r="AI33"/>
  <c r="AG33"/>
  <c r="X27"/>
  <c r="D23" i="27" s="1"/>
  <c r="W27" i="7"/>
  <c r="V27"/>
  <c r="D23" i="25" s="1"/>
  <c r="U27" i="7"/>
  <c r="AQ36"/>
  <c r="AN30"/>
  <c r="D27" i="28" s="1"/>
  <c r="AM30" i="7"/>
  <c r="AJ23"/>
  <c r="AI23"/>
  <c r="AH23"/>
  <c r="AG23"/>
  <c r="X26"/>
  <c r="D22" i="27" s="1"/>
  <c r="W26" i="7"/>
  <c r="V26"/>
  <c r="D22" i="25" s="1"/>
  <c r="U26" i="7"/>
  <c r="AQ22"/>
  <c r="AP22"/>
  <c r="AN29"/>
  <c r="D26" i="28" s="1"/>
  <c r="AM29" i="7"/>
  <c r="AJ32"/>
  <c r="AI32"/>
  <c r="AQ21"/>
  <c r="AN28"/>
  <c r="D25" i="28" s="1"/>
  <c r="AM28" i="7"/>
  <c r="AJ36"/>
  <c r="AI36"/>
  <c r="AH36"/>
  <c r="AG36"/>
  <c r="AQ20"/>
  <c r="AN27"/>
  <c r="D24" i="28" s="1"/>
  <c r="AM27" i="7"/>
  <c r="AJ22"/>
  <c r="AI22"/>
  <c r="AH22"/>
  <c r="AG22"/>
  <c r="X23"/>
  <c r="D19" i="27" s="1"/>
  <c r="W23" i="7"/>
  <c r="V23"/>
  <c r="D19" i="25" s="1"/>
  <c r="U23" i="7"/>
  <c r="AQ19"/>
  <c r="AN26"/>
  <c r="D23" i="28" s="1"/>
  <c r="AM26" i="7"/>
  <c r="AJ21"/>
  <c r="AI21"/>
  <c r="AH21"/>
  <c r="AG21"/>
  <c r="AQ18"/>
  <c r="AP18"/>
  <c r="AJ20"/>
  <c r="AI20"/>
  <c r="AH20"/>
  <c r="AG20"/>
  <c r="AQ17"/>
  <c r="AP17"/>
  <c r="AJ19"/>
  <c r="AI19"/>
  <c r="AH19"/>
  <c r="AG19"/>
  <c r="AN23"/>
  <c r="D20" i="28" s="1"/>
  <c r="AM23" i="7"/>
  <c r="AJ18"/>
  <c r="AI18"/>
  <c r="AH18"/>
  <c r="AG18"/>
  <c r="X18"/>
  <c r="D13" i="27" s="1"/>
  <c r="W18" i="7"/>
  <c r="V18"/>
  <c r="D13" i="25" s="1"/>
  <c r="U18" i="7"/>
  <c r="AJ17"/>
  <c r="AI17"/>
  <c r="AH17"/>
  <c r="AG17"/>
  <c r="X17"/>
  <c r="D12" i="27" s="1"/>
  <c r="W17" i="7"/>
  <c r="V17"/>
  <c r="D12" i="25" s="1"/>
  <c r="U17" i="7"/>
  <c r="AQ14"/>
  <c r="AP14"/>
  <c r="AI16"/>
  <c r="AQ13"/>
  <c r="AP13"/>
  <c r="AF15"/>
  <c r="T16" s="1"/>
  <c r="D11" i="26" s="1"/>
  <c r="AE15" i="7"/>
  <c r="S16" s="1"/>
  <c r="AD15"/>
  <c r="AC15"/>
  <c r="Q16" s="1"/>
  <c r="AB15"/>
  <c r="P16" s="1"/>
  <c r="D11" i="9" s="1"/>
  <c r="AA15" i="7"/>
  <c r="O16" s="1"/>
  <c r="W15"/>
  <c r="U15"/>
  <c r="X15"/>
  <c r="D10" i="27" s="1"/>
  <c r="AQ12" i="7"/>
  <c r="AP12"/>
  <c r="AN18"/>
  <c r="D14" i="28" s="1"/>
  <c r="AM18" i="7"/>
  <c r="AJ14"/>
  <c r="AI14"/>
  <c r="AH14"/>
  <c r="AG14"/>
  <c r="W14"/>
  <c r="U14"/>
  <c r="X14"/>
  <c r="D9" i="27" s="1"/>
  <c r="AQ11" i="7"/>
  <c r="AP11"/>
  <c r="AN17"/>
  <c r="D13" i="28" s="1"/>
  <c r="AM17" i="7"/>
  <c r="AJ13"/>
  <c r="AI13"/>
  <c r="AH13"/>
  <c r="AG13"/>
  <c r="W13"/>
  <c r="U13"/>
  <c r="V13"/>
  <c r="D8" i="25" s="1"/>
  <c r="AQ10" i="7"/>
  <c r="AP10"/>
  <c r="AJ12"/>
  <c r="AI12"/>
  <c r="AH12"/>
  <c r="AG12"/>
  <c r="AQ9"/>
  <c r="AP9"/>
  <c r="AM15"/>
  <c r="AJ11"/>
  <c r="AI11"/>
  <c r="AH11"/>
  <c r="AG11"/>
  <c r="AQ8"/>
  <c r="AP8"/>
  <c r="AM14"/>
  <c r="AJ10"/>
  <c r="AI10"/>
  <c r="AH10"/>
  <c r="AG10"/>
  <c r="AQ7"/>
  <c r="AP7"/>
  <c r="AJ9"/>
  <c r="AI9"/>
  <c r="AH9"/>
  <c r="AG9"/>
  <c r="AJ8"/>
  <c r="AI8"/>
  <c r="AH8"/>
  <c r="AG8"/>
  <c r="AJ7"/>
  <c r="AI7"/>
  <c r="AH7"/>
  <c r="AG7"/>
  <c r="AN102"/>
  <c r="AM67"/>
  <c r="AA73"/>
  <c r="O74" s="1"/>
  <c r="AQ74"/>
  <c r="AP65"/>
  <c r="AQ65"/>
  <c r="AQ87"/>
  <c r="AQ75"/>
  <c r="AQ76"/>
  <c r="AQ77"/>
  <c r="AQ78"/>
  <c r="AQ79"/>
  <c r="AQ80"/>
  <c r="AQ94"/>
  <c r="AQ90"/>
  <c r="AQ81"/>
  <c r="AQ91"/>
  <c r="AQ82"/>
  <c r="AQ83"/>
  <c r="AQ84"/>
  <c r="AQ85"/>
  <c r="AQ93"/>
  <c r="AQ86"/>
  <c r="AQ92"/>
  <c r="AP80"/>
  <c r="AP81"/>
  <c r="AP82"/>
  <c r="AP83"/>
  <c r="AP84"/>
  <c r="AP85"/>
  <c r="AP86"/>
  <c r="AP74"/>
  <c r="E14" i="26"/>
  <c r="E16" s="1"/>
  <c r="AJ77" i="7"/>
  <c r="AI77"/>
  <c r="AH77"/>
  <c r="AG77"/>
  <c r="AJ76"/>
  <c r="AI76"/>
  <c r="AH76"/>
  <c r="AG76"/>
  <c r="AI75"/>
  <c r="AH75"/>
  <c r="AG75"/>
  <c r="AJ74"/>
  <c r="AI74"/>
  <c r="AH74"/>
  <c r="AG74"/>
  <c r="AF103"/>
  <c r="T79" s="1"/>
  <c r="E17" i="26" s="1"/>
  <c r="AE103" i="7"/>
  <c r="S79" s="1"/>
  <c r="AD103"/>
  <c r="AC103"/>
  <c r="AF73"/>
  <c r="T74" s="1"/>
  <c r="E11" i="26" s="1"/>
  <c r="AE73" i="7"/>
  <c r="S74" s="1"/>
  <c r="AD73"/>
  <c r="R74" s="1"/>
  <c r="E11" i="24" s="1"/>
  <c r="AC73" i="7"/>
  <c r="Q74" s="1"/>
  <c r="AB73"/>
  <c r="AQ72"/>
  <c r="AP72"/>
  <c r="AJ72"/>
  <c r="AI72"/>
  <c r="AH72"/>
  <c r="AG72"/>
  <c r="AQ71"/>
  <c r="AP71"/>
  <c r="AJ71"/>
  <c r="AI71"/>
  <c r="AH71"/>
  <c r="AG71"/>
  <c r="AQ70"/>
  <c r="AP70"/>
  <c r="AJ70"/>
  <c r="AI70"/>
  <c r="AH70"/>
  <c r="AG70"/>
  <c r="AQ69"/>
  <c r="AP69"/>
  <c r="AJ69"/>
  <c r="AI69"/>
  <c r="AH69"/>
  <c r="AG69"/>
  <c r="X107"/>
  <c r="W107"/>
  <c r="V107"/>
  <c r="U107"/>
  <c r="AQ68"/>
  <c r="AP68"/>
  <c r="AJ68"/>
  <c r="AI68"/>
  <c r="AH68"/>
  <c r="AG68"/>
  <c r="X105"/>
  <c r="W105"/>
  <c r="V105"/>
  <c r="U105"/>
  <c r="AJ67"/>
  <c r="AI67"/>
  <c r="AH67"/>
  <c r="AQ67"/>
  <c r="AP67"/>
  <c r="X104"/>
  <c r="W104"/>
  <c r="V104"/>
  <c r="U104"/>
  <c r="AQ66"/>
  <c r="AP66"/>
  <c r="AJ66"/>
  <c r="AI66"/>
  <c r="AH66"/>
  <c r="AG66"/>
  <c r="X103"/>
  <c r="W103"/>
  <c r="U103"/>
  <c r="AM102"/>
  <c r="AJ65"/>
  <c r="AI65"/>
  <c r="AH65"/>
  <c r="AG65"/>
  <c r="E40" i="9"/>
  <c r="AN101" i="7"/>
  <c r="AM101"/>
  <c r="AF114"/>
  <c r="T83" s="1"/>
  <c r="E21" i="26" s="1"/>
  <c r="AE114" i="7"/>
  <c r="S83" s="1"/>
  <c r="AD114"/>
  <c r="R83" s="1"/>
  <c r="E21" i="24" s="1"/>
  <c r="AC114" i="7"/>
  <c r="Q83" s="1"/>
  <c r="AB114"/>
  <c r="AA114"/>
  <c r="X101"/>
  <c r="E39" i="27" s="1"/>
  <c r="W101" i="7"/>
  <c r="V101"/>
  <c r="E39" i="25" s="1"/>
  <c r="U101" i="7"/>
  <c r="AQ112"/>
  <c r="AP112"/>
  <c r="AN100"/>
  <c r="AM100"/>
  <c r="AJ113"/>
  <c r="AI113"/>
  <c r="AH113"/>
  <c r="AG113"/>
  <c r="X100"/>
  <c r="E38" i="27" s="1"/>
  <c r="W100" i="7"/>
  <c r="V100"/>
  <c r="E38" i="25" s="1"/>
  <c r="U100" i="7"/>
  <c r="AQ111"/>
  <c r="AP111"/>
  <c r="AM99"/>
  <c r="AJ112"/>
  <c r="AI112"/>
  <c r="AH112"/>
  <c r="AG112"/>
  <c r="X99"/>
  <c r="E37" i="27" s="1"/>
  <c r="W99" i="7"/>
  <c r="V99"/>
  <c r="E37" i="25" s="1"/>
  <c r="U99" i="7"/>
  <c r="AQ110"/>
  <c r="AP110"/>
  <c r="AI111"/>
  <c r="X98"/>
  <c r="E36" i="27" s="1"/>
  <c r="W98" i="7"/>
  <c r="V98"/>
  <c r="E36" i="25" s="1"/>
  <c r="U98" i="7"/>
  <c r="AN97"/>
  <c r="E40" i="28" s="1"/>
  <c r="AM97" i="7"/>
  <c r="AF110"/>
  <c r="T82" s="1"/>
  <c r="E20" i="26" s="1"/>
  <c r="AE110" i="7"/>
  <c r="S82" s="1"/>
  <c r="AD110"/>
  <c r="R82" s="1"/>
  <c r="E20" i="24" s="1"/>
  <c r="AC110" i="7"/>
  <c r="Q82" s="1"/>
  <c r="AB110"/>
  <c r="AA110"/>
  <c r="W97"/>
  <c r="U97"/>
  <c r="X97"/>
  <c r="E35" i="27" s="1"/>
  <c r="AQ108" i="7"/>
  <c r="AP108"/>
  <c r="AN96"/>
  <c r="E39" i="28" s="1"/>
  <c r="AM96" i="7"/>
  <c r="AJ109"/>
  <c r="AI109"/>
  <c r="AH109"/>
  <c r="AG109"/>
  <c r="X96"/>
  <c r="E34" i="27" s="1"/>
  <c r="W96" i="7"/>
  <c r="U96"/>
  <c r="V96"/>
  <c r="E34" i="25" s="1"/>
  <c r="AQ107" i="7"/>
  <c r="AN95"/>
  <c r="E38" i="28" s="1"/>
  <c r="AM95" i="7"/>
  <c r="AH108"/>
  <c r="AJ108"/>
  <c r="AI108"/>
  <c r="X95"/>
  <c r="E33" i="27" s="1"/>
  <c r="W95" i="7"/>
  <c r="V95"/>
  <c r="E33" i="25" s="1"/>
  <c r="U95" i="7"/>
  <c r="AN94"/>
  <c r="E37" i="28" s="1"/>
  <c r="AM94" i="7"/>
  <c r="AF107"/>
  <c r="AE107"/>
  <c r="S80" s="1"/>
  <c r="AD107"/>
  <c r="R80" s="1"/>
  <c r="E18" i="24" s="1"/>
  <c r="AC107" i="7"/>
  <c r="Q80" s="1"/>
  <c r="AB107"/>
  <c r="P80" s="1"/>
  <c r="AA107"/>
  <c r="O80" s="1"/>
  <c r="W94"/>
  <c r="V94"/>
  <c r="E32" i="25" s="1"/>
  <c r="U94" i="7"/>
  <c r="X94"/>
  <c r="E32" i="27" s="1"/>
  <c r="AQ105" i="7"/>
  <c r="AP105"/>
  <c r="AN93"/>
  <c r="E36" i="28" s="1"/>
  <c r="AM93" i="7"/>
  <c r="AJ106"/>
  <c r="AI106"/>
  <c r="AH106"/>
  <c r="AG106"/>
  <c r="X93"/>
  <c r="E31" i="27" s="1"/>
  <c r="W93" i="7"/>
  <c r="V93"/>
  <c r="E31" i="25" s="1"/>
  <c r="U93" i="7"/>
  <c r="AQ104"/>
  <c r="AP104"/>
  <c r="AM92"/>
  <c r="AJ105"/>
  <c r="AI105"/>
  <c r="AH105"/>
  <c r="AG105"/>
  <c r="W92"/>
  <c r="U92"/>
  <c r="AN88"/>
  <c r="E31" i="28" s="1"/>
  <c r="AQ103" i="7"/>
  <c r="AP103"/>
  <c r="AN91"/>
  <c r="E34" i="28" s="1"/>
  <c r="AM91" i="7"/>
  <c r="AI104"/>
  <c r="W91"/>
  <c r="U91"/>
  <c r="X91"/>
  <c r="E29" i="27" s="1"/>
  <c r="AN87" i="7"/>
  <c r="E30" i="28" s="1"/>
  <c r="AN90" i="7"/>
  <c r="E33" i="28" s="1"/>
  <c r="AM90" i="7"/>
  <c r="X90"/>
  <c r="E28" i="27" s="1"/>
  <c r="W90" i="7"/>
  <c r="V90"/>
  <c r="E28" i="25" s="1"/>
  <c r="U90" i="7"/>
  <c r="AQ101"/>
  <c r="AP101"/>
  <c r="AN89"/>
  <c r="E32" i="28" s="1"/>
  <c r="AM89" i="7"/>
  <c r="AI102"/>
  <c r="AG102"/>
  <c r="X89"/>
  <c r="E27" i="27" s="1"/>
  <c r="W89" i="7"/>
  <c r="V89"/>
  <c r="E27" i="25" s="1"/>
  <c r="U89" i="7"/>
  <c r="AQ100"/>
  <c r="AP100"/>
  <c r="AM88"/>
  <c r="AJ101"/>
  <c r="AI101"/>
  <c r="AH101"/>
  <c r="AG101"/>
  <c r="X88"/>
  <c r="E26" i="27" s="1"/>
  <c r="W88" i="7"/>
  <c r="V88"/>
  <c r="E26" i="25" s="1"/>
  <c r="U88" i="7"/>
  <c r="AQ99"/>
  <c r="AP99"/>
  <c r="AM87"/>
  <c r="AJ100"/>
  <c r="AI100"/>
  <c r="AH100"/>
  <c r="AG100"/>
  <c r="X87"/>
  <c r="E25" i="27" s="1"/>
  <c r="W87" i="7"/>
  <c r="V87"/>
  <c r="E25" i="25" s="1"/>
  <c r="U87" i="7"/>
  <c r="AP98"/>
  <c r="AN86"/>
  <c r="E29" i="28" s="1"/>
  <c r="AM86" i="7"/>
  <c r="AJ99"/>
  <c r="AI99"/>
  <c r="AG99"/>
  <c r="AQ98"/>
  <c r="X86"/>
  <c r="E24" i="27" s="1"/>
  <c r="W86" i="7"/>
  <c r="V86"/>
  <c r="E24" i="25" s="1"/>
  <c r="U86" i="7"/>
  <c r="AN85"/>
  <c r="E28" i="28" s="1"/>
  <c r="AM85" i="7"/>
  <c r="W85"/>
  <c r="V85"/>
  <c r="E23" i="25" s="1"/>
  <c r="U85" i="7"/>
  <c r="AN81"/>
  <c r="E24" i="28" s="1"/>
  <c r="AN84" i="7"/>
  <c r="E27" i="28" s="1"/>
  <c r="AM84" i="7"/>
  <c r="X84"/>
  <c r="E22" i="27" s="1"/>
  <c r="W84" i="7"/>
  <c r="V84"/>
  <c r="E22" i="25" s="1"/>
  <c r="U84" i="7"/>
  <c r="AN83"/>
  <c r="E26" i="28" s="1"/>
  <c r="AM83" i="7"/>
  <c r="AN82"/>
  <c r="E25" i="28" s="1"/>
  <c r="AM82" i="7"/>
  <c r="AJ87"/>
  <c r="AI87"/>
  <c r="AH87"/>
  <c r="AG87"/>
  <c r="AM81"/>
  <c r="AJ92"/>
  <c r="AI92"/>
  <c r="AH92"/>
  <c r="AG92"/>
  <c r="X81"/>
  <c r="E19" i="27" s="1"/>
  <c r="W81" i="7"/>
  <c r="V81"/>
  <c r="E19" i="25" s="1"/>
  <c r="U81" i="7"/>
  <c r="AN80"/>
  <c r="E23" i="28" s="1"/>
  <c r="AM80" i="7"/>
  <c r="AG86"/>
  <c r="AJ93"/>
  <c r="AI93"/>
  <c r="AH93"/>
  <c r="AG93"/>
  <c r="AI85"/>
  <c r="AG85"/>
  <c r="AJ85"/>
  <c r="AN77"/>
  <c r="E20" i="28" s="1"/>
  <c r="AM77" i="7"/>
  <c r="AJ84"/>
  <c r="AI84"/>
  <c r="AG84"/>
  <c r="W76"/>
  <c r="U76"/>
  <c r="X76"/>
  <c r="E13" i="27" s="1"/>
  <c r="AJ83" i="7"/>
  <c r="AI83"/>
  <c r="AH83"/>
  <c r="AG83"/>
  <c r="W75"/>
  <c r="U75"/>
  <c r="X75"/>
  <c r="E12" i="27" s="1"/>
  <c r="AJ82" i="7"/>
  <c r="AI82"/>
  <c r="AH82"/>
  <c r="AG82"/>
  <c r="AI91"/>
  <c r="AH91"/>
  <c r="AG91"/>
  <c r="W73"/>
  <c r="U73"/>
  <c r="V73"/>
  <c r="E10" i="25" s="1"/>
  <c r="AN72" i="7"/>
  <c r="E14" i="28" s="1"/>
  <c r="AM72" i="7"/>
  <c r="AI81"/>
  <c r="AG81"/>
  <c r="W72"/>
  <c r="U72"/>
  <c r="X72"/>
  <c r="E9" i="27" s="1"/>
  <c r="AN71" i="7"/>
  <c r="E13" i="28" s="1"/>
  <c r="AM71" i="7"/>
  <c r="AJ90"/>
  <c r="AI90"/>
  <c r="AG90"/>
  <c r="AH90"/>
  <c r="W71"/>
  <c r="U71"/>
  <c r="X71"/>
  <c r="E8" i="27" s="1"/>
  <c r="AJ94" i="7"/>
  <c r="AI94"/>
  <c r="AH94"/>
  <c r="AG94"/>
  <c r="AN69"/>
  <c r="E11" i="28" s="1"/>
  <c r="AM69" i="7"/>
  <c r="AJ80"/>
  <c r="AI80"/>
  <c r="AH80"/>
  <c r="AG80"/>
  <c r="AM68"/>
  <c r="AJ79"/>
  <c r="AI79"/>
  <c r="AH79"/>
  <c r="AG79"/>
  <c r="AI78"/>
  <c r="AH78"/>
  <c r="AG78"/>
  <c r="AJ78"/>
  <c r="P30" i="9" l="1"/>
  <c r="P38"/>
  <c r="P16" i="26"/>
  <c r="P13" i="28"/>
  <c r="P20"/>
  <c r="P19" i="27"/>
  <c r="P33"/>
  <c r="P36"/>
  <c r="P17" i="26"/>
  <c r="P25" i="28"/>
  <c r="P22" i="25"/>
  <c r="P23"/>
  <c r="P24"/>
  <c r="P25"/>
  <c r="P26"/>
  <c r="P27"/>
  <c r="P28"/>
  <c r="P31"/>
  <c r="P22" i="27"/>
  <c r="P24"/>
  <c r="P25"/>
  <c r="P26"/>
  <c r="P27"/>
  <c r="P28"/>
  <c r="P29"/>
  <c r="P31"/>
  <c r="P32"/>
  <c r="P14" i="26"/>
  <c r="P39" i="25"/>
  <c r="P21" i="26"/>
  <c r="P37" i="28"/>
  <c r="P37" i="25"/>
  <c r="P38"/>
  <c r="P39" i="27"/>
  <c r="P19" i="25"/>
  <c r="P26" i="28"/>
  <c r="P27"/>
  <c r="P28"/>
  <c r="P29"/>
  <c r="P14"/>
  <c r="P33" i="25"/>
  <c r="P39" i="28"/>
  <c r="P36" i="25"/>
  <c r="P38" i="28"/>
  <c r="P35" i="27"/>
  <c r="P13"/>
  <c r="P23" i="28"/>
  <c r="P24"/>
  <c r="P34" i="27"/>
  <c r="P40" i="28"/>
  <c r="P37" i="27"/>
  <c r="P38"/>
  <c r="P12"/>
  <c r="P30" i="28"/>
  <c r="P31"/>
  <c r="P32"/>
  <c r="P34"/>
  <c r="P36"/>
  <c r="AM134" i="7"/>
  <c r="AM21"/>
  <c r="AM575"/>
  <c r="AM73"/>
  <c r="Q79"/>
  <c r="W79" s="1"/>
  <c r="AI103"/>
  <c r="R79"/>
  <c r="E17" i="24" s="1"/>
  <c r="P17" s="1"/>
  <c r="AJ103" i="7"/>
  <c r="AH103"/>
  <c r="P251"/>
  <c r="H17" i="9" s="1"/>
  <c r="AN38" i="7"/>
  <c r="D35" i="28" s="1"/>
  <c r="V38" i="7"/>
  <c r="D34" i="25" s="1"/>
  <c r="P34" s="1"/>
  <c r="X583" i="7"/>
  <c r="N21" i="27" s="1"/>
  <c r="P579" i="7"/>
  <c r="P358"/>
  <c r="J11" i="9" s="1"/>
  <c r="P526" i="7"/>
  <c r="V526" s="1"/>
  <c r="M17" i="25" s="1"/>
  <c r="AI607" i="7"/>
  <c r="AP613"/>
  <c r="X420"/>
  <c r="K18" i="27" s="1"/>
  <c r="AG610" i="7"/>
  <c r="P366"/>
  <c r="J20" i="9" s="1"/>
  <c r="E18"/>
  <c r="AH279" i="7"/>
  <c r="AQ613"/>
  <c r="AJ607"/>
  <c r="AI614"/>
  <c r="X25"/>
  <c r="D21" i="27" s="1"/>
  <c r="AJ391" i="7"/>
  <c r="AG275"/>
  <c r="AI548"/>
  <c r="AG445"/>
  <c r="X19"/>
  <c r="D14" i="27" s="1"/>
  <c r="D16" s="1"/>
  <c r="AJ502" i="7"/>
  <c r="W217"/>
  <c r="AH162"/>
  <c r="X217"/>
  <c r="G40" i="27" s="1"/>
  <c r="W420" i="7"/>
  <c r="AI448"/>
  <c r="AJ552"/>
  <c r="AP173"/>
  <c r="AI391"/>
  <c r="W252"/>
  <c r="X475"/>
  <c r="L20" i="27" s="1"/>
  <c r="AG223" i="7"/>
  <c r="AJ226"/>
  <c r="X141"/>
  <c r="F20" i="27" s="1"/>
  <c r="AH286" i="7"/>
  <c r="AQ55"/>
  <c r="AH391"/>
  <c r="AH495"/>
  <c r="V472"/>
  <c r="L17" i="25" s="1"/>
  <c r="R364" i="7"/>
  <c r="J18" i="24" s="1"/>
  <c r="R197" i="7"/>
  <c r="G20" i="24" s="1"/>
  <c r="P20" s="1"/>
  <c r="AP286" i="7"/>
  <c r="AP275"/>
  <c r="AH445"/>
  <c r="V363"/>
  <c r="J17" i="25" s="1"/>
  <c r="AG552" i="7"/>
  <c r="W423"/>
  <c r="AI445"/>
  <c r="X363"/>
  <c r="J17" i="27" s="1"/>
  <c r="AG412" i="7"/>
  <c r="AI279"/>
  <c r="U582"/>
  <c r="AG166"/>
  <c r="AJ169"/>
  <c r="AQ225"/>
  <c r="AH452"/>
  <c r="AG495"/>
  <c r="AN567"/>
  <c r="N9" i="28" s="1"/>
  <c r="AJ15" i="7"/>
  <c r="W138"/>
  <c r="AQ449"/>
  <c r="O472"/>
  <c r="U472" s="1"/>
  <c r="AH555"/>
  <c r="V583"/>
  <c r="N21" i="25" s="1"/>
  <c r="AH607" i="7"/>
  <c r="AJ610"/>
  <c r="AM194"/>
  <c r="AM248"/>
  <c r="AJ162"/>
  <c r="AI173"/>
  <c r="AG391"/>
  <c r="Q422"/>
  <c r="U422" s="1"/>
  <c r="AP506"/>
  <c r="O420"/>
  <c r="U420" s="1"/>
  <c r="U21"/>
  <c r="AG45"/>
  <c r="Q255"/>
  <c r="AM251" s="1"/>
  <c r="P529"/>
  <c r="AN525" s="1"/>
  <c r="M21" i="28" s="1"/>
  <c r="AG555" i="7"/>
  <c r="P197"/>
  <c r="G20" i="9" s="1"/>
  <c r="R255" i="7"/>
  <c r="H21" i="24" s="1"/>
  <c r="O527" i="7"/>
  <c r="AP553"/>
  <c r="U367"/>
  <c r="AQ442"/>
  <c r="M18" i="24"/>
  <c r="S251" i="7"/>
  <c r="AM247" s="1"/>
  <c r="AP442"/>
  <c r="AQ606"/>
  <c r="AQ51"/>
  <c r="H14" i="27"/>
  <c r="H16" s="1"/>
  <c r="H15" i="28"/>
  <c r="H17" s="1"/>
  <c r="H40" i="9"/>
  <c r="AN471" i="7"/>
  <c r="L21" i="28" s="1"/>
  <c r="P580" i="7"/>
  <c r="N18" i="9" s="1"/>
  <c r="AP229" i="7"/>
  <c r="AH387"/>
  <c r="AP398"/>
  <c r="AI412"/>
  <c r="X473"/>
  <c r="L18" i="27" s="1"/>
  <c r="W475" i="7"/>
  <c r="X526"/>
  <c r="M17" i="27" s="1"/>
  <c r="R580" i="7"/>
  <c r="N18" i="24" s="1"/>
  <c r="V582" i="7"/>
  <c r="N20" i="25" s="1"/>
  <c r="AQ609" i="7"/>
  <c r="U197"/>
  <c r="W16"/>
  <c r="AJ52"/>
  <c r="P138"/>
  <c r="U161"/>
  <c r="AJ166"/>
  <c r="AH230"/>
  <c r="AG448"/>
  <c r="AP556"/>
  <c r="AI559"/>
  <c r="W582"/>
  <c r="AM579"/>
  <c r="AG607"/>
  <c r="AI610"/>
  <c r="AH282"/>
  <c r="AP279"/>
  <c r="AH506"/>
  <c r="Q526"/>
  <c r="W526" s="1"/>
  <c r="AQ549"/>
  <c r="U24"/>
  <c r="W44"/>
  <c r="AQ218"/>
  <c r="AP15"/>
  <c r="X44"/>
  <c r="D40" i="27" s="1"/>
  <c r="AP55" i="7"/>
  <c r="G14" i="27"/>
  <c r="G16" s="1"/>
  <c r="U251" i="7"/>
  <c r="AG357"/>
  <c r="AJ387"/>
  <c r="AI398"/>
  <c r="AJ412"/>
  <c r="AJ441"/>
  <c r="AP502"/>
  <c r="AN516"/>
  <c r="M11" i="28" s="1"/>
  <c r="AJ548" i="7"/>
  <c r="AH559"/>
  <c r="X133"/>
  <c r="F11" i="27" s="1"/>
  <c r="AI282" i="7"/>
  <c r="AP394"/>
  <c r="AQ502"/>
  <c r="AP245"/>
  <c r="W358"/>
  <c r="W366"/>
  <c r="AI506"/>
  <c r="AI56"/>
  <c r="AH132"/>
  <c r="AP225"/>
  <c r="AJ282"/>
  <c r="AJ394"/>
  <c r="AG398"/>
  <c r="V423"/>
  <c r="K21" i="25" s="1"/>
  <c r="AJ466" i="7"/>
  <c r="AI502"/>
  <c r="AG520"/>
  <c r="AG573"/>
  <c r="AI52"/>
  <c r="AH226"/>
  <c r="AM363"/>
  <c r="AI499"/>
  <c r="AM525"/>
  <c r="AI555"/>
  <c r="U579"/>
  <c r="W141"/>
  <c r="AI230"/>
  <c r="AJ245"/>
  <c r="AP449"/>
  <c r="AJ499"/>
  <c r="X529"/>
  <c r="M20" i="27" s="1"/>
  <c r="X582" i="7"/>
  <c r="N20" i="27" s="1"/>
  <c r="AG614" i="7"/>
  <c r="W133"/>
  <c r="AQ188"/>
  <c r="AM193"/>
  <c r="AN194"/>
  <c r="G22" i="28" s="1"/>
  <c r="W363" i="7"/>
  <c r="Q414"/>
  <c r="W414" s="1"/>
  <c r="AJ445"/>
  <c r="AJ448"/>
  <c r="AQ495"/>
  <c r="AH614"/>
  <c r="AI49"/>
  <c r="AH166"/>
  <c r="AI226"/>
  <c r="AG230"/>
  <c r="AI357"/>
  <c r="X366"/>
  <c r="J20" i="27" s="1"/>
  <c r="X419" i="7"/>
  <c r="K17" i="27" s="1"/>
  <c r="AQ44" i="7"/>
  <c r="AJ49"/>
  <c r="U138"/>
  <c r="X139"/>
  <c r="F18" i="27" s="1"/>
  <c r="W142" i="7"/>
  <c r="AI166"/>
  <c r="V217"/>
  <c r="G40" i="25" s="1"/>
  <c r="AJ495" i="7"/>
  <c r="AG548"/>
  <c r="K15" i="28"/>
  <c r="K17" s="1"/>
  <c r="K14" i="27"/>
  <c r="K16" s="1"/>
  <c r="W467" i="7"/>
  <c r="F20" i="9"/>
  <c r="V141" i="7"/>
  <c r="F20" i="25" s="1"/>
  <c r="W530" i="7"/>
  <c r="AQ556"/>
  <c r="W102"/>
  <c r="X22"/>
  <c r="D18" i="27" s="1"/>
  <c r="P24" i="7"/>
  <c r="AN24" s="1"/>
  <c r="D21" i="28" s="1"/>
  <c r="AN36" i="7"/>
  <c r="D33" i="28" s="1"/>
  <c r="P33" s="1"/>
  <c r="AG52" i="7"/>
  <c r="V142"/>
  <c r="F21" i="25" s="1"/>
  <c r="F21" i="9"/>
  <c r="AP169" i="7"/>
  <c r="AI188"/>
  <c r="AJ223"/>
  <c r="W246"/>
  <c r="Q419"/>
  <c r="AM415" s="1"/>
  <c r="T467"/>
  <c r="O475"/>
  <c r="U475" s="1"/>
  <c r="AP520"/>
  <c r="X530"/>
  <c r="M21" i="27" s="1"/>
  <c r="W574" i="7"/>
  <c r="X21"/>
  <c r="D17" i="27" s="1"/>
  <c r="W24" i="7"/>
  <c r="P25"/>
  <c r="AN25" s="1"/>
  <c r="D22" i="28" s="1"/>
  <c r="X251" i="7"/>
  <c r="H17" i="27" s="1"/>
  <c r="AG282" i="7"/>
  <c r="AN351"/>
  <c r="J9" i="28" s="1"/>
  <c r="AH448" i="7"/>
  <c r="AG466"/>
  <c r="AP465"/>
  <c r="AI520"/>
  <c r="S527"/>
  <c r="W529"/>
  <c r="AQ572"/>
  <c r="AP572"/>
  <c r="X24"/>
  <c r="D20" i="27" s="1"/>
  <c r="W25" i="7"/>
  <c r="V36"/>
  <c r="D32" i="25" s="1"/>
  <c r="P32" s="1"/>
  <c r="AQ40" i="7"/>
  <c r="AH49"/>
  <c r="AI132"/>
  <c r="T189"/>
  <c r="G11" i="26" s="1"/>
  <c r="AG245" i="7"/>
  <c r="W254"/>
  <c r="AG279"/>
  <c r="AQ286"/>
  <c r="W367"/>
  <c r="AH398"/>
  <c r="AQ412"/>
  <c r="R414"/>
  <c r="K11" i="24" s="1"/>
  <c r="AM419" i="7"/>
  <c r="AH466"/>
  <c r="AQ465"/>
  <c r="AG499"/>
  <c r="AJ520"/>
  <c r="AN545"/>
  <c r="M41" i="28" s="1"/>
  <c r="AM578" i="7"/>
  <c r="AG15"/>
  <c r="AP162"/>
  <c r="AQ173"/>
  <c r="W195"/>
  <c r="AI245"/>
  <c r="AP387"/>
  <c r="AI466"/>
  <c r="AH499"/>
  <c r="AH573"/>
  <c r="AN126"/>
  <c r="F9" i="28" s="1"/>
  <c r="AI15" i="7"/>
  <c r="AH52"/>
  <c r="AP132"/>
  <c r="W161"/>
  <c r="AG169"/>
  <c r="AN184"/>
  <c r="G11" i="28" s="1"/>
  <c r="W189" i="7"/>
  <c r="O194"/>
  <c r="U194" s="1"/>
  <c r="X195"/>
  <c r="G18" i="27" s="1"/>
  <c r="AG226" i="7"/>
  <c r="X358"/>
  <c r="J11" i="27" s="1"/>
  <c r="AG394" i="7"/>
  <c r="AQ398"/>
  <c r="AG441"/>
  <c r="AM526"/>
  <c r="AH548"/>
  <c r="AI573"/>
  <c r="W583"/>
  <c r="O25"/>
  <c r="AM25" s="1"/>
  <c r="AM70"/>
  <c r="AP44"/>
  <c r="V44"/>
  <c r="D40" i="25" s="1"/>
  <c r="AG56" i="7"/>
  <c r="AQ132"/>
  <c r="AI162"/>
  <c r="X161"/>
  <c r="F40" i="27" s="1"/>
  <c r="AH169" i="7"/>
  <c r="AQ169"/>
  <c r="AJ188"/>
  <c r="AP188"/>
  <c r="AN190"/>
  <c r="G18" i="28" s="1"/>
  <c r="W197" i="7"/>
  <c r="AJ279"/>
  <c r="AP357"/>
  <c r="U363"/>
  <c r="AI387"/>
  <c r="AH394"/>
  <c r="AP446"/>
  <c r="V475"/>
  <c r="L20" i="25" s="1"/>
  <c r="U529" i="7"/>
  <c r="AJ573"/>
  <c r="D9" i="28"/>
  <c r="X574" i="7"/>
  <c r="N11" i="27" s="1"/>
  <c r="AH56" i="7"/>
  <c r="AG132"/>
  <c r="P139"/>
  <c r="AN135" s="1"/>
  <c r="F19" i="28" s="1"/>
  <c r="U141" i="7"/>
  <c r="AI169"/>
  <c r="AG173"/>
  <c r="AQ282"/>
  <c r="AQ357"/>
  <c r="AI394"/>
  <c r="AQ394"/>
  <c r="AG502"/>
  <c r="AQ506"/>
  <c r="AQ229"/>
  <c r="AQ275"/>
  <c r="P364"/>
  <c r="U366"/>
  <c r="AP412"/>
  <c r="AP495"/>
  <c r="AH502"/>
  <c r="AP602"/>
  <c r="AJ132"/>
  <c r="AQ162"/>
  <c r="AG188"/>
  <c r="W198"/>
  <c r="AH223"/>
  <c r="AH357"/>
  <c r="AQ387"/>
  <c r="AH552"/>
  <c r="AQ602"/>
  <c r="AH610"/>
  <c r="AP609"/>
  <c r="W22"/>
  <c r="AI45"/>
  <c r="X138"/>
  <c r="F17" i="27" s="1"/>
  <c r="O142" i="7"/>
  <c r="AQ166"/>
  <c r="AH188"/>
  <c r="V198"/>
  <c r="G21" i="25" s="1"/>
  <c r="AI223" i="7"/>
  <c r="AQ245"/>
  <c r="AJ275"/>
  <c r="AJ357"/>
  <c r="AM359"/>
  <c r="AQ391"/>
  <c r="P419"/>
  <c r="AG506"/>
  <c r="X521"/>
  <c r="M11" i="27" s="1"/>
  <c r="AP549" i="7"/>
  <c r="AI552"/>
  <c r="AJ555"/>
  <c r="AN353"/>
  <c r="J11" i="28" s="1"/>
  <c r="AN68" i="7"/>
  <c r="E10" i="28" s="1"/>
  <c r="AN462" i="7"/>
  <c r="L11" i="28" s="1"/>
  <c r="AN15" i="7"/>
  <c r="D11" i="28" s="1"/>
  <c r="X245" i="7"/>
  <c r="H10" i="27" s="1"/>
  <c r="AN409" i="7"/>
  <c r="K11" i="28" s="1"/>
  <c r="V130" i="7"/>
  <c r="F8" i="25" s="1"/>
  <c r="V571" i="7"/>
  <c r="N8" i="25" s="1"/>
  <c r="AN128" i="7"/>
  <c r="F11" i="28" s="1"/>
  <c r="AN569" i="7"/>
  <c r="N11" i="28" s="1"/>
  <c r="V161" i="7"/>
  <c r="F40" i="25" s="1"/>
  <c r="F40" i="9"/>
  <c r="V186" i="7"/>
  <c r="G8" i="25" s="1"/>
  <c r="V464" i="7"/>
  <c r="L8" i="25" s="1"/>
  <c r="V520" i="7"/>
  <c r="M10" i="25" s="1"/>
  <c r="V355" i="7"/>
  <c r="J8" i="25" s="1"/>
  <c r="X464" i="7"/>
  <c r="L8" i="27" s="1"/>
  <c r="X518" i="7"/>
  <c r="M8" i="27" s="1"/>
  <c r="X413" i="7"/>
  <c r="K10" i="27" s="1"/>
  <c r="D8" i="9"/>
  <c r="P8" s="1"/>
  <c r="P21" i="7"/>
  <c r="AQ15"/>
  <c r="AH15"/>
  <c r="AM570"/>
  <c r="U574"/>
  <c r="AN570"/>
  <c r="N12" i="28" s="1"/>
  <c r="V574" i="7"/>
  <c r="N11" i="25" s="1"/>
  <c r="W579" i="7"/>
  <c r="X579"/>
  <c r="N17" i="27" s="1"/>
  <c r="AN579" i="7"/>
  <c r="N22" i="28" s="1"/>
  <c r="V572" i="7"/>
  <c r="N9" i="25" s="1"/>
  <c r="O580" i="7"/>
  <c r="AP606"/>
  <c r="V573"/>
  <c r="N10" i="25" s="1"/>
  <c r="AN568" i="7"/>
  <c r="N10" i="28" s="1"/>
  <c r="Q580" i="7"/>
  <c r="W580" s="1"/>
  <c r="AM598"/>
  <c r="AJ614"/>
  <c r="N14" i="24"/>
  <c r="N16" s="1"/>
  <c r="AN578" i="7"/>
  <c r="N21" i="28" s="1"/>
  <c r="AN598" i="7"/>
  <c r="N41" i="28" s="1"/>
  <c r="U583" i="7"/>
  <c r="AN517"/>
  <c r="M12" i="28" s="1"/>
  <c r="V521" i="7"/>
  <c r="M11" i="25" s="1"/>
  <c r="W521" i="7"/>
  <c r="U521"/>
  <c r="AM517"/>
  <c r="V530"/>
  <c r="M21" i="25" s="1"/>
  <c r="AN526" i="7"/>
  <c r="M22" i="28" s="1"/>
  <c r="AH520" i="7"/>
  <c r="AQ520"/>
  <c r="AG559"/>
  <c r="V519"/>
  <c r="M9" i="25" s="1"/>
  <c r="P527" i="7"/>
  <c r="M18" i="9" s="1"/>
  <c r="AQ553" i="7"/>
  <c r="AN515"/>
  <c r="M10" i="28" s="1"/>
  <c r="Q527" i="7"/>
  <c r="AM545"/>
  <c r="AJ559"/>
  <c r="M14" i="24"/>
  <c r="M16" s="1"/>
  <c r="U530" i="7"/>
  <c r="AM463"/>
  <c r="U467"/>
  <c r="V467"/>
  <c r="L11" i="25" s="1"/>
  <c r="AN468" i="7"/>
  <c r="L18" i="28" s="1"/>
  <c r="W472" i="7"/>
  <c r="X472"/>
  <c r="L17" i="27" s="1"/>
  <c r="V465" i="7"/>
  <c r="L9" i="25" s="1"/>
  <c r="O473" i="7"/>
  <c r="AP499"/>
  <c r="P473"/>
  <c r="L18" i="9" s="1"/>
  <c r="AQ499" i="7"/>
  <c r="L14" i="9"/>
  <c r="L16" s="1"/>
  <c r="AN461" i="7"/>
  <c r="L10" i="28" s="1"/>
  <c r="W473" i="7"/>
  <c r="Q476"/>
  <c r="W476" s="1"/>
  <c r="AM491"/>
  <c r="AI495"/>
  <c r="AJ506"/>
  <c r="X466"/>
  <c r="L10" i="27" s="1"/>
  <c r="L14" i="24"/>
  <c r="L16" s="1"/>
  <c r="R476" i="7"/>
  <c r="L21" i="24" s="1"/>
  <c r="AN491" i="7"/>
  <c r="L41" i="28" s="1"/>
  <c r="X423" i="7"/>
  <c r="K21" i="27" s="1"/>
  <c r="AN419" i="7"/>
  <c r="K22" i="28" s="1"/>
  <c r="V411" i="7"/>
  <c r="K8" i="25" s="1"/>
  <c r="AH412" i="7"/>
  <c r="T422"/>
  <c r="AG452"/>
  <c r="X411"/>
  <c r="K8" i="27" s="1"/>
  <c r="K18" i="9"/>
  <c r="V422" i="7"/>
  <c r="K20" i="25" s="1"/>
  <c r="AH441" i="7"/>
  <c r="AQ446"/>
  <c r="AI452"/>
  <c r="AN408"/>
  <c r="K10" i="28" s="1"/>
  <c r="X412" i="7"/>
  <c r="K9" i="27" s="1"/>
  <c r="AM438" i="7"/>
  <c r="AI441"/>
  <c r="AJ452"/>
  <c r="AN438"/>
  <c r="K41" i="28" s="1"/>
  <c r="U423" i="7"/>
  <c r="AM354"/>
  <c r="U358"/>
  <c r="AN359"/>
  <c r="J18" i="28" s="1"/>
  <c r="V356" i="7"/>
  <c r="J9" i="25" s="1"/>
  <c r="O364" i="7"/>
  <c r="AG387"/>
  <c r="AP391"/>
  <c r="V357"/>
  <c r="J10" i="25" s="1"/>
  <c r="AN352" i="7"/>
  <c r="J10" i="28" s="1"/>
  <c r="AM362" i="7"/>
  <c r="Q364"/>
  <c r="W364" s="1"/>
  <c r="AM382"/>
  <c r="AJ398"/>
  <c r="J14" i="24"/>
  <c r="J16" s="1"/>
  <c r="R367" i="7"/>
  <c r="J21" i="24" s="1"/>
  <c r="AN382" i="7"/>
  <c r="J41" i="28" s="1"/>
  <c r="AM242" i="7"/>
  <c r="U246"/>
  <c r="R246"/>
  <c r="H11" i="24" s="1"/>
  <c r="AP282" i="7"/>
  <c r="V243"/>
  <c r="H8" i="25" s="1"/>
  <c r="AH245" i="7"/>
  <c r="T254"/>
  <c r="AG286"/>
  <c r="P252"/>
  <c r="H18" i="9" s="1"/>
  <c r="V254" i="7"/>
  <c r="H20" i="25" s="1"/>
  <c r="AH275" i="7"/>
  <c r="AQ279"/>
  <c r="AI286"/>
  <c r="AN240"/>
  <c r="H10" i="28" s="1"/>
  <c r="X244" i="7"/>
  <c r="H9" i="27" s="1"/>
  <c r="AM270" i="7"/>
  <c r="AI275"/>
  <c r="AJ286"/>
  <c r="R252"/>
  <c r="H18" i="24" s="1"/>
  <c r="AN270" i="7"/>
  <c r="H41" i="28" s="1"/>
  <c r="U252" i="7"/>
  <c r="O254"/>
  <c r="AM185"/>
  <c r="U189"/>
  <c r="X194"/>
  <c r="G17" i="27" s="1"/>
  <c r="S194" i="7"/>
  <c r="R189"/>
  <c r="G11" i="24" s="1"/>
  <c r="X198" i="7"/>
  <c r="G21" i="27" s="1"/>
  <c r="V187" i="7"/>
  <c r="G9" i="25" s="1"/>
  <c r="O195" i="7"/>
  <c r="AP222"/>
  <c r="V188"/>
  <c r="G10" i="25" s="1"/>
  <c r="P195" i="7"/>
  <c r="G18" i="9" s="1"/>
  <c r="AQ222" i="7"/>
  <c r="AN183"/>
  <c r="G10" i="28" s="1"/>
  <c r="AM213" i="7"/>
  <c r="AJ230"/>
  <c r="AN213"/>
  <c r="G41" i="28" s="1"/>
  <c r="U198" i="7"/>
  <c r="AM129"/>
  <c r="U133"/>
  <c r="X142"/>
  <c r="F21" i="27" s="1"/>
  <c r="AN129" i="7"/>
  <c r="F12" i="28" s="1"/>
  <c r="V133" i="7"/>
  <c r="F11" i="25" s="1"/>
  <c r="AN138" i="7"/>
  <c r="F22" i="28" s="1"/>
  <c r="V131" i="7"/>
  <c r="F9" i="25" s="1"/>
  <c r="O139" i="7"/>
  <c r="AG162"/>
  <c r="AP166"/>
  <c r="AH173"/>
  <c r="V132"/>
  <c r="F10" i="25" s="1"/>
  <c r="AN127" i="7"/>
  <c r="F10" i="28" s="1"/>
  <c r="AM137" i="7"/>
  <c r="Q139"/>
  <c r="W139" s="1"/>
  <c r="AM157"/>
  <c r="AJ173"/>
  <c r="F14" i="24"/>
  <c r="F16" s="1"/>
  <c r="AN137" i="7"/>
  <c r="F21" i="28" s="1"/>
  <c r="AN157" i="7"/>
  <c r="F41" i="28" s="1"/>
  <c r="AM22" i="7"/>
  <c r="U22"/>
  <c r="U16"/>
  <c r="AM16"/>
  <c r="R16"/>
  <c r="D11" i="24" s="1"/>
  <c r="AP51" i="7"/>
  <c r="X13"/>
  <c r="D8" i="27" s="1"/>
  <c r="V15" i="7"/>
  <c r="D10" i="25" s="1"/>
  <c r="D14" i="9"/>
  <c r="D16" s="1"/>
  <c r="P22" i="7"/>
  <c r="D18" i="9" s="1"/>
  <c r="AQ48" i="7"/>
  <c r="V14"/>
  <c r="D9" i="25" s="1"/>
  <c r="AN14" i="7"/>
  <c r="D10" i="28" s="1"/>
  <c r="W19" i="7"/>
  <c r="AM24"/>
  <c r="W21"/>
  <c r="AM44"/>
  <c r="U44"/>
  <c r="AJ56"/>
  <c r="AP48"/>
  <c r="AN44"/>
  <c r="D41" i="28" s="1"/>
  <c r="AG49" i="7"/>
  <c r="U102"/>
  <c r="AN67"/>
  <c r="E9" i="28" s="1"/>
  <c r="X73" i="7"/>
  <c r="E10" i="27" s="1"/>
  <c r="V72" i="7"/>
  <c r="E9" i="25" s="1"/>
  <c r="AQ73" i="7"/>
  <c r="AQ109"/>
  <c r="AM98"/>
  <c r="AH114"/>
  <c r="P82"/>
  <c r="AG110"/>
  <c r="AQ102"/>
  <c r="W80"/>
  <c r="AG103"/>
  <c r="AQ106"/>
  <c r="AQ113"/>
  <c r="AJ107"/>
  <c r="U80"/>
  <c r="AM76"/>
  <c r="V80"/>
  <c r="E18" i="25" s="1"/>
  <c r="X83" i="7"/>
  <c r="E21" i="27" s="1"/>
  <c r="T80" i="7"/>
  <c r="P83"/>
  <c r="V83" s="1"/>
  <c r="E21" i="25" s="1"/>
  <c r="AJ114" i="7"/>
  <c r="W83"/>
  <c r="AG114"/>
  <c r="AI114"/>
  <c r="AJ110"/>
  <c r="AP109"/>
  <c r="AI110"/>
  <c r="O82"/>
  <c r="AP106"/>
  <c r="AI107"/>
  <c r="X74"/>
  <c r="E11" i="27" s="1"/>
  <c r="AJ73" i="7"/>
  <c r="W74"/>
  <c r="P74"/>
  <c r="E11" i="9" s="1"/>
  <c r="X79" i="7"/>
  <c r="E17" i="27" s="1"/>
  <c r="V102" i="7"/>
  <c r="E40" i="25" s="1"/>
  <c r="X102" i="7"/>
  <c r="E40" i="27" s="1"/>
  <c r="AN98" i="7"/>
  <c r="E41" i="28" s="1"/>
  <c r="AH81" i="7"/>
  <c r="AH84"/>
  <c r="AP102"/>
  <c r="AN92"/>
  <c r="E35" i="28" s="1"/>
  <c r="AP107" i="7"/>
  <c r="V103"/>
  <c r="AJ81"/>
  <c r="AP113"/>
  <c r="AH86"/>
  <c r="AH99"/>
  <c r="AG107"/>
  <c r="AH110"/>
  <c r="V71"/>
  <c r="E8" i="25" s="1"/>
  <c r="AJ91" i="7"/>
  <c r="AI86"/>
  <c r="O83"/>
  <c r="AM79" s="1"/>
  <c r="X85"/>
  <c r="E23" i="27" s="1"/>
  <c r="P23" s="1"/>
  <c r="V92" i="7"/>
  <c r="E30" i="25" s="1"/>
  <c r="P30" s="1"/>
  <c r="AH107" i="7"/>
  <c r="AG67"/>
  <c r="V75"/>
  <c r="E12" i="25" s="1"/>
  <c r="P12" s="1"/>
  <c r="AJ86" i="7"/>
  <c r="V91"/>
  <c r="E29" i="25" s="1"/>
  <c r="P29" s="1"/>
  <c r="V97" i="7"/>
  <c r="E35" i="25" s="1"/>
  <c r="P35" s="1"/>
  <c r="AN99" i="7"/>
  <c r="X92"/>
  <c r="E30" i="27" s="1"/>
  <c r="P30" s="1"/>
  <c r="V76" i="7"/>
  <c r="E13" i="25" s="1"/>
  <c r="P13" s="1"/>
  <c r="AH85" i="7"/>
  <c r="X82"/>
  <c r="E20" i="27" s="1"/>
  <c r="AH73" i="7"/>
  <c r="E17" i="9"/>
  <c r="AI73" i="7"/>
  <c r="P16" i="9" l="1"/>
  <c r="Q16" s="1"/>
  <c r="P16" i="24"/>
  <c r="Q16" s="1"/>
  <c r="Q16" i="26"/>
  <c r="P14" i="9"/>
  <c r="P40"/>
  <c r="P11"/>
  <c r="P35" i="28"/>
  <c r="P11" i="24"/>
  <c r="P8" i="27"/>
  <c r="P40"/>
  <c r="P9"/>
  <c r="P40" i="25"/>
  <c r="P9"/>
  <c r="P10"/>
  <c r="P9" i="28"/>
  <c r="P10" i="27"/>
  <c r="P8" i="25"/>
  <c r="P18" i="24"/>
  <c r="P11" i="28"/>
  <c r="P41"/>
  <c r="P21" i="24"/>
  <c r="P14"/>
  <c r="Q14" s="1"/>
  <c r="P17" i="27"/>
  <c r="P10" i="28"/>
  <c r="AN247" i="7"/>
  <c r="H18" i="28" s="1"/>
  <c r="M17" i="9"/>
  <c r="AN522" i="7"/>
  <c r="M18" i="28" s="1"/>
  <c r="AN21" i="7"/>
  <c r="D18" i="28" s="1"/>
  <c r="D17" i="9"/>
  <c r="AN575" i="7"/>
  <c r="N18" i="28" s="1"/>
  <c r="N17" i="9"/>
  <c r="F17"/>
  <c r="AN134" i="7"/>
  <c r="F18" i="28" s="1"/>
  <c r="K17" i="9"/>
  <c r="AN415" i="7"/>
  <c r="K18" i="28" s="1"/>
  <c r="AM522" i="7"/>
  <c r="AN354"/>
  <c r="J12" i="28" s="1"/>
  <c r="V251" i="7"/>
  <c r="H17" i="25" s="1"/>
  <c r="AN463" i="7"/>
  <c r="L12" i="28" s="1"/>
  <c r="L11" i="26"/>
  <c r="P11" s="1"/>
  <c r="AN418" i="7"/>
  <c r="K21" i="28" s="1"/>
  <c r="K20" i="26"/>
  <c r="X254" i="7"/>
  <c r="H20" i="27" s="1"/>
  <c r="H20" i="26"/>
  <c r="AN76" i="7"/>
  <c r="E19" i="28" s="1"/>
  <c r="E18" i="26"/>
  <c r="P18" s="1"/>
  <c r="V579" i="7"/>
  <c r="N17" i="25" s="1"/>
  <c r="X476" i="7"/>
  <c r="L21" i="27" s="1"/>
  <c r="X414" i="7"/>
  <c r="K11" i="27" s="1"/>
  <c r="X527" i="7"/>
  <c r="M18" i="27" s="1"/>
  <c r="X580" i="7"/>
  <c r="N18" i="27" s="1"/>
  <c r="L14"/>
  <c r="L16" s="1"/>
  <c r="X367" i="7"/>
  <c r="J21" i="27" s="1"/>
  <c r="X364" i="7"/>
  <c r="J18" i="27" s="1"/>
  <c r="J14"/>
  <c r="J16" s="1"/>
  <c r="X252" i="7"/>
  <c r="H18" i="27" s="1"/>
  <c r="X197" i="7"/>
  <c r="G20" i="27" s="1"/>
  <c r="X246" i="7"/>
  <c r="H11" i="27" s="1"/>
  <c r="X255" i="7"/>
  <c r="H21" i="27" s="1"/>
  <c r="AN362" i="7"/>
  <c r="J21" i="28" s="1"/>
  <c r="V366" i="7"/>
  <c r="J20" i="25" s="1"/>
  <c r="V358" i="7"/>
  <c r="J11" i="25" s="1"/>
  <c r="F14" i="27"/>
  <c r="F16" s="1"/>
  <c r="X16" i="7"/>
  <c r="D11" i="27" s="1"/>
  <c r="AM190" i="7"/>
  <c r="AM418"/>
  <c r="AM468"/>
  <c r="AN360"/>
  <c r="J19" i="28" s="1"/>
  <c r="V580" i="7"/>
  <c r="N18" i="25" s="1"/>
  <c r="W251" i="7"/>
  <c r="V414"/>
  <c r="K11" i="25" s="1"/>
  <c r="V197" i="7"/>
  <c r="G20" i="25" s="1"/>
  <c r="AM471" i="7"/>
  <c r="AN193"/>
  <c r="G21" i="28" s="1"/>
  <c r="X467" i="7"/>
  <c r="L11" i="27" s="1"/>
  <c r="AN251" i="7"/>
  <c r="H22" i="28" s="1"/>
  <c r="U414" i="7"/>
  <c r="AM410"/>
  <c r="W255"/>
  <c r="U255"/>
  <c r="AN250"/>
  <c r="H21" i="28" s="1"/>
  <c r="V529" i="7"/>
  <c r="M20" i="25" s="1"/>
  <c r="M20" i="9"/>
  <c r="W422" i="7"/>
  <c r="U25"/>
  <c r="AM416"/>
  <c r="V138"/>
  <c r="F17" i="25" s="1"/>
  <c r="V364" i="7"/>
  <c r="J18" i="25" s="1"/>
  <c r="J18" i="9"/>
  <c r="V255" i="7"/>
  <c r="H21" i="25" s="1"/>
  <c r="AN576" i="7"/>
  <c r="N19" i="28" s="1"/>
  <c r="U526" i="7"/>
  <c r="V194"/>
  <c r="G17" i="25" s="1"/>
  <c r="AN472" i="7"/>
  <c r="L22" i="28" s="1"/>
  <c r="AN410" i="7"/>
  <c r="K12" i="28" s="1"/>
  <c r="V24" i="7"/>
  <c r="D20" i="25" s="1"/>
  <c r="D20" i="9"/>
  <c r="X189" i="7"/>
  <c r="G11" i="27" s="1"/>
  <c r="W419" i="7"/>
  <c r="U419"/>
  <c r="U142"/>
  <c r="AM138"/>
  <c r="V419"/>
  <c r="K17" i="25" s="1"/>
  <c r="V476" i="7"/>
  <c r="L21" i="25" s="1"/>
  <c r="V21" i="7"/>
  <c r="D17" i="25" s="1"/>
  <c r="AN79" i="7"/>
  <c r="E22" i="28" s="1"/>
  <c r="E21" i="9"/>
  <c r="W527" i="7"/>
  <c r="V139"/>
  <c r="F18" i="25" s="1"/>
  <c r="F18" i="9"/>
  <c r="V25" i="7"/>
  <c r="D21" i="25" s="1"/>
  <c r="D21" i="9"/>
  <c r="E15" i="28"/>
  <c r="E17" s="1"/>
  <c r="AN78" i="7"/>
  <c r="E21" i="28" s="1"/>
  <c r="E20" i="9"/>
  <c r="N15" i="28"/>
  <c r="N17" s="1"/>
  <c r="AM576" i="7"/>
  <c r="U580"/>
  <c r="M15" i="28"/>
  <c r="M17" s="1"/>
  <c r="AM523" i="7"/>
  <c r="V527"/>
  <c r="M18" i="25" s="1"/>
  <c r="AN523" i="7"/>
  <c r="M19" i="28" s="1"/>
  <c r="U527" i="7"/>
  <c r="U476"/>
  <c r="AM472"/>
  <c r="L15" i="28"/>
  <c r="L17" s="1"/>
  <c r="V473" i="7"/>
  <c r="L18" i="25" s="1"/>
  <c r="AN469" i="7"/>
  <c r="L19" i="28" s="1"/>
  <c r="AM469" i="7"/>
  <c r="U473"/>
  <c r="X422"/>
  <c r="K20" i="27" s="1"/>
  <c r="V420" i="7"/>
  <c r="K18" i="25" s="1"/>
  <c r="AN416" i="7"/>
  <c r="K19" i="28" s="1"/>
  <c r="AN363" i="7"/>
  <c r="J22" i="28" s="1"/>
  <c r="V367" i="7"/>
  <c r="J21" i="25" s="1"/>
  <c r="AM360" i="7"/>
  <c r="U364"/>
  <c r="J15" i="28"/>
  <c r="J17" s="1"/>
  <c r="V252" i="7"/>
  <c r="H18" i="25" s="1"/>
  <c r="AN248" i="7"/>
  <c r="H19" i="28" s="1"/>
  <c r="V246" i="7"/>
  <c r="H11" i="25" s="1"/>
  <c r="AN242" i="7"/>
  <c r="H12" i="28" s="1"/>
  <c r="U254" i="7"/>
  <c r="AM250"/>
  <c r="V195"/>
  <c r="G18" i="25" s="1"/>
  <c r="AN191" i="7"/>
  <c r="G19" i="28" s="1"/>
  <c r="W194" i="7"/>
  <c r="G15" i="28"/>
  <c r="G17" s="1"/>
  <c r="V189" i="7"/>
  <c r="G11" i="25" s="1"/>
  <c r="AN185" i="7"/>
  <c r="G12" i="28" s="1"/>
  <c r="AM191" i="7"/>
  <c r="U195"/>
  <c r="AM135"/>
  <c r="U139"/>
  <c r="F15" i="28"/>
  <c r="F17" s="1"/>
  <c r="V16" i="7"/>
  <c r="D11" i="25" s="1"/>
  <c r="AN16" i="7"/>
  <c r="D12" i="28" s="1"/>
  <c r="U19" i="7"/>
  <c r="V22"/>
  <c r="D18" i="25" s="1"/>
  <c r="AN22" i="7"/>
  <c r="D19" i="28" s="1"/>
  <c r="V19" i="7"/>
  <c r="D14" i="25" s="1"/>
  <c r="D15" i="28"/>
  <c r="D17" s="1"/>
  <c r="V82" i="7"/>
  <c r="E20" i="25" s="1"/>
  <c r="AP73" i="7"/>
  <c r="X80"/>
  <c r="E18" i="27" s="1"/>
  <c r="U74" i="7"/>
  <c r="AG73"/>
  <c r="AN70"/>
  <c r="E12" i="28" s="1"/>
  <c r="V74" i="7"/>
  <c r="E11" i="25" s="1"/>
  <c r="AM78" i="7"/>
  <c r="W82"/>
  <c r="U82"/>
  <c r="AM75"/>
  <c r="U79"/>
  <c r="U83"/>
  <c r="P14" i="25" l="1"/>
  <c r="D16"/>
  <c r="P16" s="1"/>
  <c r="P20" i="27"/>
  <c r="P17" i="28"/>
  <c r="P20" i="26"/>
  <c r="P21" i="9"/>
  <c r="P20" i="25"/>
  <c r="P11" i="27"/>
  <c r="P21" i="28"/>
  <c r="P18" i="27"/>
  <c r="P12" i="28"/>
  <c r="P19"/>
  <c r="P15"/>
  <c r="P21" i="27"/>
  <c r="P18" i="25"/>
  <c r="P21"/>
  <c r="P22" i="28"/>
  <c r="P18" i="9"/>
  <c r="P11" i="25"/>
  <c r="P17" i="9"/>
  <c r="P20"/>
  <c r="Q17" i="27"/>
  <c r="V79" i="7"/>
  <c r="E17" i="25" s="1"/>
  <c r="P17" s="1"/>
  <c r="AN75" i="7"/>
  <c r="E18" i="28" s="1"/>
  <c r="P18" s="1"/>
  <c r="E14" i="27"/>
  <c r="P14" l="1"/>
  <c r="E16"/>
  <c r="P16" s="1"/>
  <c r="Q16" i="25"/>
  <c r="Q17" i="28"/>
  <c r="Q18"/>
  <c r="Q16" i="27" l="1"/>
  <c r="O75" i="29"/>
  <c r="O77" l="1"/>
  <c r="I698"/>
  <c r="I700" s="1"/>
  <c r="J698"/>
  <c r="J700" s="1"/>
  <c r="K698"/>
  <c r="K700" s="1"/>
  <c r="M698"/>
  <c r="M700" s="1"/>
  <c r="O698"/>
  <c r="O700" s="1"/>
  <c r="P698"/>
  <c r="P700" s="1"/>
  <c r="J632"/>
  <c r="K632"/>
  <c r="L632"/>
  <c r="M632"/>
  <c r="O632"/>
  <c r="I652"/>
  <c r="I654" s="1"/>
  <c r="J652"/>
  <c r="L652"/>
  <c r="L654" s="1"/>
  <c r="M652"/>
  <c r="M654" s="1"/>
  <c r="N652"/>
  <c r="N654" s="1"/>
  <c r="O652"/>
  <c r="O654" s="1"/>
  <c r="P652"/>
  <c r="I595"/>
  <c r="K595"/>
  <c r="L595"/>
  <c r="M595"/>
  <c r="N595"/>
  <c r="O595"/>
  <c r="J588"/>
  <c r="J590" s="1"/>
  <c r="K588"/>
  <c r="L588"/>
  <c r="M588"/>
  <c r="M590" s="1"/>
  <c r="O588"/>
  <c r="O590" s="1"/>
  <c r="P588"/>
  <c r="I533"/>
  <c r="J533"/>
  <c r="M533"/>
  <c r="M535" s="1"/>
  <c r="N533"/>
  <c r="N535" s="1"/>
  <c r="O533"/>
  <c r="O535" s="1"/>
  <c r="D524" i="14"/>
  <c r="E524"/>
  <c r="E526" s="1"/>
  <c r="F524"/>
  <c r="M480" i="29"/>
  <c r="N480"/>
  <c r="O480"/>
  <c r="I312"/>
  <c r="I314" s="1"/>
  <c r="K312"/>
  <c r="K314" s="1"/>
  <c r="L312"/>
  <c r="L314" s="1"/>
  <c r="N312"/>
  <c r="N314" s="1"/>
  <c r="O312"/>
  <c r="O314" s="1"/>
  <c r="L292"/>
  <c r="L294" s="1"/>
  <c r="M292"/>
  <c r="M294" s="1"/>
  <c r="O292"/>
  <c r="O294" s="1"/>
  <c r="I195"/>
  <c r="I197" s="1"/>
  <c r="J195"/>
  <c r="J197" s="1"/>
  <c r="K195"/>
  <c r="K197" s="1"/>
  <c r="L195"/>
  <c r="L197" s="1"/>
  <c r="M195"/>
  <c r="M197" s="1"/>
  <c r="N195"/>
  <c r="N197" s="1"/>
  <c r="O195"/>
  <c r="O197" s="1"/>
  <c r="P195"/>
  <c r="P197" s="1"/>
  <c r="I203"/>
  <c r="I205" s="1"/>
  <c r="J203"/>
  <c r="J873" s="1"/>
  <c r="K203"/>
  <c r="M203"/>
  <c r="M205" s="1"/>
  <c r="N203"/>
  <c r="N205" s="1"/>
  <c r="O203"/>
  <c r="O205" s="1"/>
  <c r="P203"/>
  <c r="P205" s="1"/>
  <c r="I185"/>
  <c r="J185"/>
  <c r="K185"/>
  <c r="L185"/>
  <c r="M185"/>
  <c r="N185"/>
  <c r="O185"/>
  <c r="P185"/>
  <c r="D199" i="14"/>
  <c r="D201" s="1"/>
  <c r="E199"/>
  <c r="E201" s="1"/>
  <c r="F199"/>
  <c r="F201" s="1"/>
  <c r="I147" i="29"/>
  <c r="L147"/>
  <c r="M147"/>
  <c r="N147"/>
  <c r="O147"/>
  <c r="P147"/>
  <c r="E147"/>
  <c r="F147"/>
  <c r="G147"/>
  <c r="F77"/>
  <c r="G75"/>
  <c r="I75"/>
  <c r="J75"/>
  <c r="K75"/>
  <c r="L75"/>
  <c r="M75"/>
  <c r="N75"/>
  <c r="P75"/>
  <c r="P873" l="1"/>
  <c r="M873"/>
  <c r="N873"/>
  <c r="N855"/>
  <c r="O873"/>
  <c r="M597"/>
  <c r="M814"/>
  <c r="M634"/>
  <c r="M796"/>
  <c r="L597"/>
  <c r="L814"/>
  <c r="L634"/>
  <c r="L796"/>
  <c r="L797" s="1"/>
  <c r="J535"/>
  <c r="J805"/>
  <c r="K597"/>
  <c r="K814"/>
  <c r="K634"/>
  <c r="K796"/>
  <c r="I535"/>
  <c r="I805"/>
  <c r="I597"/>
  <c r="I814"/>
  <c r="J634"/>
  <c r="J796"/>
  <c r="J797" s="1"/>
  <c r="P590"/>
  <c r="P805"/>
  <c r="P806" s="1"/>
  <c r="P654"/>
  <c r="P814"/>
  <c r="M482"/>
  <c r="M805"/>
  <c r="L590"/>
  <c r="L805"/>
  <c r="L873"/>
  <c r="O482"/>
  <c r="O805"/>
  <c r="K590"/>
  <c r="K805"/>
  <c r="K855"/>
  <c r="K873"/>
  <c r="J654"/>
  <c r="J814"/>
  <c r="I873"/>
  <c r="N482"/>
  <c r="N805"/>
  <c r="O597"/>
  <c r="O814"/>
  <c r="N597"/>
  <c r="N814"/>
  <c r="O634"/>
  <c r="O796"/>
  <c r="O855"/>
  <c r="E421"/>
  <c r="E422" s="1"/>
  <c r="E873"/>
  <c r="E874" s="1"/>
  <c r="G421"/>
  <c r="G422" s="1"/>
  <c r="G873"/>
  <c r="F421"/>
  <c r="F422" s="1"/>
  <c r="F873"/>
  <c r="P149"/>
  <c r="P421"/>
  <c r="P422" s="1"/>
  <c r="N149"/>
  <c r="N421"/>
  <c r="N422" s="1"/>
  <c r="K77"/>
  <c r="K403"/>
  <c r="K404" s="1"/>
  <c r="O149"/>
  <c r="O421"/>
  <c r="O422" s="1"/>
  <c r="I77"/>
  <c r="M77"/>
  <c r="L149"/>
  <c r="L421"/>
  <c r="L422" s="1"/>
  <c r="P77"/>
  <c r="N77"/>
  <c r="N403"/>
  <c r="N404" s="1"/>
  <c r="M149"/>
  <c r="M421"/>
  <c r="M422" s="1"/>
  <c r="G77"/>
  <c r="K205"/>
  <c r="K421"/>
  <c r="K422" s="1"/>
  <c r="I149"/>
  <c r="I421"/>
  <c r="I422" s="1"/>
  <c r="J205"/>
  <c r="J421"/>
  <c r="J422" s="1"/>
  <c r="O403"/>
  <c r="O404" s="1"/>
  <c r="L77"/>
  <c r="J77"/>
  <c r="D526" i="14"/>
  <c r="E472"/>
  <c r="F526"/>
  <c r="G149" i="29"/>
  <c r="F149"/>
  <c r="E149"/>
  <c r="D537" i="14"/>
  <c r="D539" s="1"/>
  <c r="O797" i="29"/>
  <c r="M797"/>
  <c r="K797"/>
  <c r="O500"/>
  <c r="O502" s="1"/>
  <c r="N500"/>
  <c r="N502" s="1"/>
  <c r="M500"/>
  <c r="M502" s="1"/>
  <c r="K500"/>
  <c r="K502" s="1"/>
  <c r="N321"/>
  <c r="N323" s="1"/>
  <c r="O715"/>
  <c r="O717" s="1"/>
  <c r="K715"/>
  <c r="K717" s="1"/>
  <c r="N715"/>
  <c r="N717" s="1"/>
  <c r="P715"/>
  <c r="P717" s="1"/>
  <c r="J715"/>
  <c r="J717" s="1"/>
  <c r="I715"/>
  <c r="I717" s="1"/>
  <c r="G715"/>
  <c r="G717" s="1"/>
  <c r="L715"/>
  <c r="L717" s="1"/>
  <c r="G719"/>
  <c r="G721" s="1"/>
  <c r="O719"/>
  <c r="O721" s="1"/>
  <c r="P711"/>
  <c r="P713" s="1"/>
  <c r="N719"/>
  <c r="N721" s="1"/>
  <c r="M711"/>
  <c r="M713" s="1"/>
  <c r="M715"/>
  <c r="M717" s="1"/>
  <c r="I711"/>
  <c r="I713" s="1"/>
  <c r="H715"/>
  <c r="H717" s="1"/>
  <c r="I719"/>
  <c r="I721" s="1"/>
  <c r="K711"/>
  <c r="K713" s="1"/>
  <c r="G711"/>
  <c r="G713" s="1"/>
  <c r="O711"/>
  <c r="O713" s="1"/>
  <c r="M719"/>
  <c r="M721" s="1"/>
  <c r="N711"/>
  <c r="N713" s="1"/>
  <c r="L719"/>
  <c r="L721" s="1"/>
  <c r="K719"/>
  <c r="K721" s="1"/>
  <c r="L711"/>
  <c r="L713" s="1"/>
  <c r="J719"/>
  <c r="J721" s="1"/>
  <c r="J711"/>
  <c r="J713" s="1"/>
  <c r="H719"/>
  <c r="H721" s="1"/>
  <c r="H711"/>
  <c r="H713" s="1"/>
  <c r="P719"/>
  <c r="P721" s="1"/>
  <c r="L657"/>
  <c r="L659" s="1"/>
  <c r="N603"/>
  <c r="N605" s="1"/>
  <c r="L661"/>
  <c r="L663" s="1"/>
  <c r="N661"/>
  <c r="N663" s="1"/>
  <c r="M661"/>
  <c r="M663" s="1"/>
  <c r="K661"/>
  <c r="K663" s="1"/>
  <c r="J661"/>
  <c r="J663" s="1"/>
  <c r="I661"/>
  <c r="I663" s="1"/>
  <c r="N665"/>
  <c r="N667" s="1"/>
  <c r="O665"/>
  <c r="O667" s="1"/>
  <c r="O661"/>
  <c r="O663" s="1"/>
  <c r="M665"/>
  <c r="M667" s="1"/>
  <c r="J665"/>
  <c r="J667" s="1"/>
  <c r="H665"/>
  <c r="H667" s="1"/>
  <c r="N657"/>
  <c r="N659" s="1"/>
  <c r="K665"/>
  <c r="K667" s="1"/>
  <c r="L665"/>
  <c r="L667" s="1"/>
  <c r="O657"/>
  <c r="O659" s="1"/>
  <c r="P657"/>
  <c r="P659" s="1"/>
  <c r="G657"/>
  <c r="G659" s="1"/>
  <c r="M657"/>
  <c r="M659" s="1"/>
  <c r="G661"/>
  <c r="G663" s="1"/>
  <c r="K657"/>
  <c r="K659" s="1"/>
  <c r="P665"/>
  <c r="P667" s="1"/>
  <c r="H657"/>
  <c r="H659" s="1"/>
  <c r="P661"/>
  <c r="P663" s="1"/>
  <c r="H661"/>
  <c r="H663" s="1"/>
  <c r="G665"/>
  <c r="G667" s="1"/>
  <c r="J657"/>
  <c r="J659" s="1"/>
  <c r="I657"/>
  <c r="I659" s="1"/>
  <c r="I665"/>
  <c r="I667" s="1"/>
  <c r="M603"/>
  <c r="M605" s="1"/>
  <c r="L603"/>
  <c r="L605" s="1"/>
  <c r="K603"/>
  <c r="K605" s="1"/>
  <c r="J603"/>
  <c r="J605" s="1"/>
  <c r="I603"/>
  <c r="I605" s="1"/>
  <c r="H603"/>
  <c r="H605" s="1"/>
  <c r="G603"/>
  <c r="G605" s="1"/>
  <c r="P603"/>
  <c r="P605" s="1"/>
  <c r="O603"/>
  <c r="O605" s="1"/>
  <c r="K599"/>
  <c r="K601" s="1"/>
  <c r="M599"/>
  <c r="M601" s="1"/>
  <c r="L607"/>
  <c r="L609" s="1"/>
  <c r="J607"/>
  <c r="J609" s="1"/>
  <c r="N599"/>
  <c r="N601" s="1"/>
  <c r="L599"/>
  <c r="L601" s="1"/>
  <c r="J599"/>
  <c r="J601" s="1"/>
  <c r="I599"/>
  <c r="I601" s="1"/>
  <c r="G599"/>
  <c r="G601" s="1"/>
  <c r="H607"/>
  <c r="H609" s="1"/>
  <c r="G607"/>
  <c r="G609" s="1"/>
  <c r="K546"/>
  <c r="P607"/>
  <c r="P609" s="1"/>
  <c r="P599"/>
  <c r="P601" s="1"/>
  <c r="N607"/>
  <c r="N609" s="1"/>
  <c r="O599"/>
  <c r="O601" s="1"/>
  <c r="M607"/>
  <c r="M609" s="1"/>
  <c r="O607"/>
  <c r="O609" s="1"/>
  <c r="J496"/>
  <c r="K607"/>
  <c r="K609" s="1"/>
  <c r="I607"/>
  <c r="I609" s="1"/>
  <c r="H599"/>
  <c r="H601" s="1"/>
  <c r="J550"/>
  <c r="J552" s="1"/>
  <c r="M550"/>
  <c r="L550"/>
  <c r="L554"/>
  <c r="H546"/>
  <c r="H548" s="1"/>
  <c r="K554"/>
  <c r="H550"/>
  <c r="H552" s="1"/>
  <c r="O554"/>
  <c r="K550"/>
  <c r="M546"/>
  <c r="O550"/>
  <c r="N546"/>
  <c r="I546"/>
  <c r="I548" s="1"/>
  <c r="L546"/>
  <c r="H554"/>
  <c r="G546"/>
  <c r="G548" s="1"/>
  <c r="P546"/>
  <c r="O546"/>
  <c r="J546"/>
  <c r="J548" s="1"/>
  <c r="G554"/>
  <c r="G550"/>
  <c r="G552" s="1"/>
  <c r="J554"/>
  <c r="P554"/>
  <c r="N550"/>
  <c r="M554"/>
  <c r="I550"/>
  <c r="I552" s="1"/>
  <c r="N554"/>
  <c r="I554"/>
  <c r="P550"/>
  <c r="I496"/>
  <c r="H496"/>
  <c r="M321"/>
  <c r="M323" s="1"/>
  <c r="O492"/>
  <c r="O494" s="1"/>
  <c r="N496"/>
  <c r="N498" s="1"/>
  <c r="K492"/>
  <c r="K494" s="1"/>
  <c r="L496"/>
  <c r="L498" s="1"/>
  <c r="K496"/>
  <c r="K498" s="1"/>
  <c r="J492"/>
  <c r="H492"/>
  <c r="G492"/>
  <c r="I492"/>
  <c r="M492"/>
  <c r="M494" s="1"/>
  <c r="N492"/>
  <c r="N494" s="1"/>
  <c r="L492"/>
  <c r="L494" s="1"/>
  <c r="O496"/>
  <c r="O498" s="1"/>
  <c r="P492"/>
  <c r="P494" s="1"/>
  <c r="M496"/>
  <c r="M498" s="1"/>
  <c r="G496"/>
  <c r="L321"/>
  <c r="L323" s="1"/>
  <c r="K321"/>
  <c r="K323" s="1"/>
  <c r="K317"/>
  <c r="K319" s="1"/>
  <c r="I321"/>
  <c r="I323" s="1"/>
  <c r="J321"/>
  <c r="J323" s="1"/>
  <c r="G325"/>
  <c r="G327" s="1"/>
  <c r="O325"/>
  <c r="O327" s="1"/>
  <c r="H321"/>
  <c r="H323" s="1"/>
  <c r="P325"/>
  <c r="P327" s="1"/>
  <c r="N325"/>
  <c r="N327" s="1"/>
  <c r="G321"/>
  <c r="G323" s="1"/>
  <c r="P321"/>
  <c r="P323" s="1"/>
  <c r="O321"/>
  <c r="O323" s="1"/>
  <c r="H325"/>
  <c r="H327" s="1"/>
  <c r="L325"/>
  <c r="L327" s="1"/>
  <c r="O317"/>
  <c r="O319" s="1"/>
  <c r="N317"/>
  <c r="N319" s="1"/>
  <c r="K325"/>
  <c r="K327" s="1"/>
  <c r="J325"/>
  <c r="J327" s="1"/>
  <c r="J317"/>
  <c r="J319" s="1"/>
  <c r="I317"/>
  <c r="I319" s="1"/>
  <c r="G317"/>
  <c r="G319" s="1"/>
  <c r="P317"/>
  <c r="P319" s="1"/>
  <c r="M317"/>
  <c r="M319" s="1"/>
  <c r="M325"/>
  <c r="M327" s="1"/>
  <c r="L317"/>
  <c r="L319" s="1"/>
  <c r="I325"/>
  <c r="I327" s="1"/>
  <c r="H317"/>
  <c r="H319" s="1"/>
  <c r="I266"/>
  <c r="I268" s="1"/>
  <c r="H266"/>
  <c r="H268" s="1"/>
  <c r="K266"/>
  <c r="K268" s="1"/>
  <c r="K262"/>
  <c r="K264" s="1"/>
  <c r="M262"/>
  <c r="M264" s="1"/>
  <c r="L262"/>
  <c r="L264" s="1"/>
  <c r="J270"/>
  <c r="J272" s="1"/>
  <c r="I270"/>
  <c r="I272" s="1"/>
  <c r="G266"/>
  <c r="G268" s="1"/>
  <c r="P266"/>
  <c r="P268" s="1"/>
  <c r="G270"/>
  <c r="G272" s="1"/>
  <c r="H270"/>
  <c r="H272" s="1"/>
  <c r="O266"/>
  <c r="O268" s="1"/>
  <c r="P262"/>
  <c r="P264" s="1"/>
  <c r="N266"/>
  <c r="N268" s="1"/>
  <c r="J208"/>
  <c r="J210" s="1"/>
  <c r="O262"/>
  <c r="O264" s="1"/>
  <c r="M266"/>
  <c r="M268" s="1"/>
  <c r="N262"/>
  <c r="N264" s="1"/>
  <c r="L266"/>
  <c r="L268" s="1"/>
  <c r="J266"/>
  <c r="J268" s="1"/>
  <c r="J262"/>
  <c r="J264" s="1"/>
  <c r="I262"/>
  <c r="I264" s="1"/>
  <c r="G262"/>
  <c r="G264" s="1"/>
  <c r="H262"/>
  <c r="H264" s="1"/>
  <c r="P270"/>
  <c r="P272" s="1"/>
  <c r="O270"/>
  <c r="O272" s="1"/>
  <c r="N270"/>
  <c r="N272" s="1"/>
  <c r="M270"/>
  <c r="M272" s="1"/>
  <c r="L270"/>
  <c r="L272" s="1"/>
  <c r="K270"/>
  <c r="K272" s="1"/>
  <c r="N212"/>
  <c r="N214" s="1"/>
  <c r="L212"/>
  <c r="L214" s="1"/>
  <c r="I208"/>
  <c r="I210" s="1"/>
  <c r="H208"/>
  <c r="H210" s="1"/>
  <c r="M212"/>
  <c r="M214" s="1"/>
  <c r="J216"/>
  <c r="J218" s="1"/>
  <c r="N216"/>
  <c r="N218" s="1"/>
  <c r="L216"/>
  <c r="L218" s="1"/>
  <c r="K216"/>
  <c r="K218" s="1"/>
  <c r="M216"/>
  <c r="M218" s="1"/>
  <c r="K212"/>
  <c r="K214" s="1"/>
  <c r="J212"/>
  <c r="J214" s="1"/>
  <c r="O208"/>
  <c r="O210" s="1"/>
  <c r="N208"/>
  <c r="N210" s="1"/>
  <c r="M208"/>
  <c r="M210" s="1"/>
  <c r="L208"/>
  <c r="L210" s="1"/>
  <c r="K208"/>
  <c r="K210" s="1"/>
  <c r="O212"/>
  <c r="O214" s="1"/>
  <c r="H216"/>
  <c r="H218" s="1"/>
  <c r="P216"/>
  <c r="P218" s="1"/>
  <c r="O216"/>
  <c r="O218" s="1"/>
  <c r="P208"/>
  <c r="P210" s="1"/>
  <c r="I212"/>
  <c r="I214" s="1"/>
  <c r="I216"/>
  <c r="I218" s="1"/>
  <c r="H212"/>
  <c r="H214" s="1"/>
  <c r="P212"/>
  <c r="P214" s="1"/>
  <c r="G199" i="14"/>
  <c r="I498" i="29" l="1"/>
  <c r="I832"/>
  <c r="O548"/>
  <c r="O823"/>
  <c r="K556"/>
  <c r="K841"/>
  <c r="I494"/>
  <c r="I823"/>
  <c r="P552"/>
  <c r="P832"/>
  <c r="P548"/>
  <c r="P823"/>
  <c r="P824" s="1"/>
  <c r="I556"/>
  <c r="I841"/>
  <c r="L556"/>
  <c r="L841"/>
  <c r="N556"/>
  <c r="N841"/>
  <c r="L552"/>
  <c r="L832"/>
  <c r="J494"/>
  <c r="J823"/>
  <c r="L548"/>
  <c r="L823"/>
  <c r="M552"/>
  <c r="M832"/>
  <c r="K548"/>
  <c r="K823"/>
  <c r="M556"/>
  <c r="M841"/>
  <c r="N552"/>
  <c r="N832"/>
  <c r="N548"/>
  <c r="N823"/>
  <c r="P556"/>
  <c r="P841"/>
  <c r="O552"/>
  <c r="O832"/>
  <c r="J556"/>
  <c r="J841"/>
  <c r="M548"/>
  <c r="M823"/>
  <c r="K552"/>
  <c r="K832"/>
  <c r="J498"/>
  <c r="J832"/>
  <c r="O556"/>
  <c r="O841"/>
  <c r="O842" s="1"/>
  <c r="H494"/>
  <c r="H823"/>
  <c r="H556"/>
  <c r="H841"/>
  <c r="G498"/>
  <c r="G832"/>
  <c r="G556"/>
  <c r="G841"/>
  <c r="H498"/>
  <c r="H832"/>
  <c r="G494"/>
  <c r="G823"/>
  <c r="G201" i="14"/>
  <c r="H200"/>
  <c r="P139" i="29"/>
  <c r="P141" s="1"/>
  <c r="I139"/>
  <c r="I141" s="1"/>
  <c r="J139"/>
  <c r="J864" s="1"/>
  <c r="K139"/>
  <c r="K141" s="1"/>
  <c r="L139"/>
  <c r="M139"/>
  <c r="M141" s="1"/>
  <c r="N139"/>
  <c r="N141" s="1"/>
  <c r="O139"/>
  <c r="O141" s="1"/>
  <c r="H139"/>
  <c r="H864" s="1"/>
  <c r="J141" l="1"/>
  <c r="J412"/>
  <c r="J413" s="1"/>
  <c r="H141"/>
  <c r="H412"/>
  <c r="H413" s="1"/>
  <c r="L156"/>
  <c r="L141"/>
  <c r="M156"/>
  <c r="K156"/>
  <c r="J156"/>
  <c r="N156"/>
  <c r="P156"/>
  <c r="O156"/>
  <c r="I156"/>
  <c r="H156"/>
  <c r="H158" s="1"/>
  <c r="K158" l="1"/>
  <c r="J158"/>
  <c r="N158"/>
  <c r="I158"/>
  <c r="M158"/>
  <c r="L158"/>
  <c r="O158"/>
  <c r="P158"/>
  <c r="D72" i="14"/>
  <c r="D846" s="1"/>
  <c r="I843" s="1"/>
  <c r="E72"/>
  <c r="P842" i="29"/>
  <c r="N842"/>
  <c r="M842"/>
  <c r="L842"/>
  <c r="K842"/>
  <c r="J842"/>
  <c r="I842"/>
  <c r="P833"/>
  <c r="O833"/>
  <c r="N833"/>
  <c r="M833"/>
  <c r="L833"/>
  <c r="K833"/>
  <c r="J833"/>
  <c r="I833"/>
  <c r="O824"/>
  <c r="N824"/>
  <c r="M824"/>
  <c r="L824"/>
  <c r="K824"/>
  <c r="J824"/>
  <c r="I824"/>
  <c r="P815"/>
  <c r="O815"/>
  <c r="N815"/>
  <c r="M815"/>
  <c r="L815"/>
  <c r="K815"/>
  <c r="J815"/>
  <c r="I815"/>
  <c r="O806"/>
  <c r="N806"/>
  <c r="M806"/>
  <c r="L806"/>
  <c r="K806"/>
  <c r="J806"/>
  <c r="I806"/>
  <c r="G139"/>
  <c r="G141" s="1"/>
  <c r="F139"/>
  <c r="F141" s="1"/>
  <c r="E139"/>
  <c r="E864" s="1"/>
  <c r="P128"/>
  <c r="M128"/>
  <c r="L128"/>
  <c r="J128"/>
  <c r="I128"/>
  <c r="G128"/>
  <c r="F128"/>
  <c r="E128"/>
  <c r="P86"/>
  <c r="O86"/>
  <c r="N86"/>
  <c r="N864" s="1"/>
  <c r="M86"/>
  <c r="L86"/>
  <c r="K86"/>
  <c r="I86"/>
  <c r="I864" s="1"/>
  <c r="G86"/>
  <c r="F86"/>
  <c r="E88"/>
  <c r="P403" l="1"/>
  <c r="P855"/>
  <c r="P856" s="1"/>
  <c r="P412"/>
  <c r="P413" s="1"/>
  <c r="P864"/>
  <c r="P865" s="1"/>
  <c r="L412"/>
  <c r="L413" s="1"/>
  <c r="L864"/>
  <c r="L865" s="1"/>
  <c r="M412"/>
  <c r="M413" s="1"/>
  <c r="M864"/>
  <c r="M865" s="1"/>
  <c r="I403"/>
  <c r="I404" s="1"/>
  <c r="I855"/>
  <c r="I856" s="1"/>
  <c r="M403"/>
  <c r="M404" s="1"/>
  <c r="M855"/>
  <c r="M856" s="1"/>
  <c r="O412"/>
  <c r="O864"/>
  <c r="J403"/>
  <c r="J404" s="1"/>
  <c r="J855"/>
  <c r="J856" s="1"/>
  <c r="K412"/>
  <c r="K413" s="1"/>
  <c r="K864"/>
  <c r="K865" s="1"/>
  <c r="L403"/>
  <c r="L404" s="1"/>
  <c r="L855"/>
  <c r="L856" s="1"/>
  <c r="G864"/>
  <c r="G865" s="1"/>
  <c r="F864"/>
  <c r="F865" s="1"/>
  <c r="G403"/>
  <c r="G404" s="1"/>
  <c r="G855"/>
  <c r="G856" s="1"/>
  <c r="E403"/>
  <c r="E404" s="1"/>
  <c r="E855"/>
  <c r="E856" s="1"/>
  <c r="F403"/>
  <c r="F404" s="1"/>
  <c r="F855"/>
  <c r="F856" s="1"/>
  <c r="I88"/>
  <c r="I412"/>
  <c r="I413" s="1"/>
  <c r="N88"/>
  <c r="N412"/>
  <c r="N413" s="1"/>
  <c r="F88"/>
  <c r="F412"/>
  <c r="F413" s="1"/>
  <c r="G88"/>
  <c r="G412"/>
  <c r="G413" s="1"/>
  <c r="E141"/>
  <c r="E412"/>
  <c r="E413" s="1"/>
  <c r="E74" i="14"/>
  <c r="D74"/>
  <c r="D394"/>
  <c r="I391" s="1"/>
  <c r="L130" i="29"/>
  <c r="J130"/>
  <c r="I130"/>
  <c r="L88"/>
  <c r="G130"/>
  <c r="M130"/>
  <c r="E130"/>
  <c r="K88"/>
  <c r="P130"/>
  <c r="M88"/>
  <c r="O865"/>
  <c r="O88"/>
  <c r="P88"/>
  <c r="F130"/>
  <c r="I865"/>
  <c r="N865"/>
  <c r="E865"/>
  <c r="L160"/>
  <c r="L152"/>
  <c r="O413"/>
  <c r="P404"/>
  <c r="F98"/>
  <c r="I98"/>
  <c r="N98"/>
  <c r="E98"/>
  <c r="G212"/>
  <c r="G214" s="1"/>
  <c r="G208"/>
  <c r="G210" s="1"/>
  <c r="G216"/>
  <c r="G218" s="1"/>
  <c r="H160"/>
  <c r="H162" s="1"/>
  <c r="H152"/>
  <c r="H154" s="1"/>
  <c r="I160"/>
  <c r="I152"/>
  <c r="J160"/>
  <c r="J152"/>
  <c r="K152"/>
  <c r="K160"/>
  <c r="G160"/>
  <c r="G162" s="1"/>
  <c r="G152"/>
  <c r="G154" s="1"/>
  <c r="M152"/>
  <c r="M160"/>
  <c r="N152"/>
  <c r="N160"/>
  <c r="G156"/>
  <c r="G158" s="1"/>
  <c r="O152"/>
  <c r="O160"/>
  <c r="P152"/>
  <c r="P160"/>
  <c r="F208"/>
  <c r="F210" s="1"/>
  <c r="E156"/>
  <c r="E158" s="1"/>
  <c r="F160"/>
  <c r="F162" s="1"/>
  <c r="J865"/>
  <c r="P874"/>
  <c r="O874"/>
  <c r="N874"/>
  <c r="I874"/>
  <c r="J874"/>
  <c r="E216"/>
  <c r="E218" s="1"/>
  <c r="J106"/>
  <c r="M98"/>
  <c r="H856"/>
  <c r="F603"/>
  <c r="F605" s="1"/>
  <c r="E160"/>
  <c r="E162" s="1"/>
  <c r="F711"/>
  <c r="F713" s="1"/>
  <c r="F266"/>
  <c r="F268" s="1"/>
  <c r="F657"/>
  <c r="F659" s="1"/>
  <c r="E266"/>
  <c r="E268" s="1"/>
  <c r="F806"/>
  <c r="G806"/>
  <c r="E715"/>
  <c r="E717" s="1"/>
  <c r="H806"/>
  <c r="H874"/>
  <c r="K856"/>
  <c r="F156"/>
  <c r="F158" s="1"/>
  <c r="E321"/>
  <c r="E323" s="1"/>
  <c r="E317"/>
  <c r="E319" s="1"/>
  <c r="O106"/>
  <c r="F317"/>
  <c r="F319" s="1"/>
  <c r="E102"/>
  <c r="F270"/>
  <c r="F272" s="1"/>
  <c r="F496"/>
  <c r="F815"/>
  <c r="L98"/>
  <c r="E262"/>
  <c r="E264" s="1"/>
  <c r="E657"/>
  <c r="G815"/>
  <c r="F262"/>
  <c r="F264" s="1"/>
  <c r="F325"/>
  <c r="F327" s="1"/>
  <c r="F719"/>
  <c r="F721" s="1"/>
  <c r="F216"/>
  <c r="F218" s="1"/>
  <c r="N856"/>
  <c r="E719"/>
  <c r="E721" s="1"/>
  <c r="F550"/>
  <c r="F552" s="1"/>
  <c r="F607"/>
  <c r="F609" s="1"/>
  <c r="F715"/>
  <c r="F717" s="1"/>
  <c r="P106"/>
  <c r="E208"/>
  <c r="E210" s="1"/>
  <c r="H815"/>
  <c r="E106"/>
  <c r="P102"/>
  <c r="F212"/>
  <c r="F214" s="1"/>
  <c r="E270"/>
  <c r="E272" s="1"/>
  <c r="F599"/>
  <c r="F601" s="1"/>
  <c r="E815"/>
  <c r="J98"/>
  <c r="K106"/>
  <c r="K98"/>
  <c r="H102"/>
  <c r="I102"/>
  <c r="J102"/>
  <c r="K102"/>
  <c r="L102"/>
  <c r="M102"/>
  <c r="G874"/>
  <c r="I106"/>
  <c r="G98"/>
  <c r="F102"/>
  <c r="H98"/>
  <c r="G102"/>
  <c r="F106"/>
  <c r="E152"/>
  <c r="E154" s="1"/>
  <c r="F554"/>
  <c r="E711"/>
  <c r="E713" s="1"/>
  <c r="O856"/>
  <c r="K874"/>
  <c r="E212"/>
  <c r="E214" s="1"/>
  <c r="G106"/>
  <c r="F152"/>
  <c r="F154" s="1"/>
  <c r="F492"/>
  <c r="E661"/>
  <c r="L874"/>
  <c r="L106"/>
  <c r="H106"/>
  <c r="F321"/>
  <c r="F323" s="1"/>
  <c r="F661"/>
  <c r="F663" s="1"/>
  <c r="M874"/>
  <c r="F546"/>
  <c r="F548" s="1"/>
  <c r="E325"/>
  <c r="E327" s="1"/>
  <c r="E665"/>
  <c r="F665"/>
  <c r="F667" s="1"/>
  <c r="H865"/>
  <c r="F874"/>
  <c r="O98"/>
  <c r="N102"/>
  <c r="M106"/>
  <c r="P98"/>
  <c r="O102"/>
  <c r="N106"/>
  <c r="M439" l="1"/>
  <c r="M891"/>
  <c r="L439"/>
  <c r="L440" s="1"/>
  <c r="L891"/>
  <c r="L892" s="1"/>
  <c r="P439"/>
  <c r="P891"/>
  <c r="P892" s="1"/>
  <c r="K439"/>
  <c r="K440" s="1"/>
  <c r="K891"/>
  <c r="K892" s="1"/>
  <c r="O439"/>
  <c r="O440" s="1"/>
  <c r="O891"/>
  <c r="O892" s="1"/>
  <c r="J439"/>
  <c r="J440" s="1"/>
  <c r="J891"/>
  <c r="J892" s="1"/>
  <c r="I439"/>
  <c r="I891"/>
  <c r="N439"/>
  <c r="N891"/>
  <c r="H900"/>
  <c r="H901" s="1"/>
  <c r="H882"/>
  <c r="H883" s="1"/>
  <c r="K162"/>
  <c r="K900"/>
  <c r="P162"/>
  <c r="P900"/>
  <c r="K154"/>
  <c r="K882"/>
  <c r="K883" s="1"/>
  <c r="P154"/>
  <c r="P882"/>
  <c r="P883" s="1"/>
  <c r="J154"/>
  <c r="J882"/>
  <c r="J883" s="1"/>
  <c r="O162"/>
  <c r="O900"/>
  <c r="J162"/>
  <c r="J900"/>
  <c r="O154"/>
  <c r="O882"/>
  <c r="O883" s="1"/>
  <c r="I154"/>
  <c r="I882"/>
  <c r="I883" s="1"/>
  <c r="I162"/>
  <c r="I900"/>
  <c r="N162"/>
  <c r="N900"/>
  <c r="N154"/>
  <c r="N882"/>
  <c r="N883" s="1"/>
  <c r="L154"/>
  <c r="L882"/>
  <c r="L883" s="1"/>
  <c r="M162"/>
  <c r="M900"/>
  <c r="L162"/>
  <c r="L900"/>
  <c r="M154"/>
  <c r="M882"/>
  <c r="M883" s="1"/>
  <c r="G891"/>
  <c r="G892" s="1"/>
  <c r="G882"/>
  <c r="G883" s="1"/>
  <c r="G900"/>
  <c r="G901" s="1"/>
  <c r="E882"/>
  <c r="E883" s="1"/>
  <c r="F900"/>
  <c r="F901" s="1"/>
  <c r="H439"/>
  <c r="H891"/>
  <c r="H892" s="1"/>
  <c r="F882"/>
  <c r="F883" s="1"/>
  <c r="F494"/>
  <c r="F823"/>
  <c r="F824" s="1"/>
  <c r="F891"/>
  <c r="F892" s="1"/>
  <c r="F498"/>
  <c r="F832"/>
  <c r="F833" s="1"/>
  <c r="F556"/>
  <c r="F841"/>
  <c r="F842" s="1"/>
  <c r="E891"/>
  <c r="E892" s="1"/>
  <c r="E659"/>
  <c r="E823"/>
  <c r="E824" s="1"/>
  <c r="E663"/>
  <c r="E832"/>
  <c r="E833" s="1"/>
  <c r="E667"/>
  <c r="E841"/>
  <c r="E842" s="1"/>
  <c r="E900"/>
  <c r="E901" s="1"/>
  <c r="O108"/>
  <c r="O448"/>
  <c r="O449" s="1"/>
  <c r="N108"/>
  <c r="N448"/>
  <c r="N449" s="1"/>
  <c r="E108"/>
  <c r="E448"/>
  <c r="E449" s="1"/>
  <c r="E100"/>
  <c r="E430"/>
  <c r="E431" s="1"/>
  <c r="N100"/>
  <c r="N430"/>
  <c r="N431" s="1"/>
  <c r="P100"/>
  <c r="P430"/>
  <c r="P108"/>
  <c r="P448"/>
  <c r="P449" s="1"/>
  <c r="M100"/>
  <c r="M430"/>
  <c r="M431" s="1"/>
  <c r="I100"/>
  <c r="I430"/>
  <c r="I431" s="1"/>
  <c r="M108"/>
  <c r="M448"/>
  <c r="M449" s="1"/>
  <c r="O100"/>
  <c r="O430"/>
  <c r="O431" s="1"/>
  <c r="G104"/>
  <c r="G439"/>
  <c r="G440" s="1"/>
  <c r="K100"/>
  <c r="K430"/>
  <c r="K431" s="1"/>
  <c r="L100"/>
  <c r="L430"/>
  <c r="L431" s="1"/>
  <c r="J108"/>
  <c r="J448"/>
  <c r="J449" s="1"/>
  <c r="F100"/>
  <c r="F430"/>
  <c r="F431" s="1"/>
  <c r="H108"/>
  <c r="H448"/>
  <c r="H449" s="1"/>
  <c r="L108"/>
  <c r="L448"/>
  <c r="L449" s="1"/>
  <c r="H100"/>
  <c r="H430"/>
  <c r="H431" s="1"/>
  <c r="F104"/>
  <c r="F439"/>
  <c r="F440" s="1"/>
  <c r="J100"/>
  <c r="J430"/>
  <c r="J431" s="1"/>
  <c r="G100"/>
  <c r="G430"/>
  <c r="G431" s="1"/>
  <c r="F108"/>
  <c r="F448"/>
  <c r="F449" s="1"/>
  <c r="K108"/>
  <c r="K448"/>
  <c r="K449" s="1"/>
  <c r="G108"/>
  <c r="G448"/>
  <c r="G449" s="1"/>
  <c r="I108"/>
  <c r="I448"/>
  <c r="I449" s="1"/>
  <c r="E104"/>
  <c r="E439"/>
  <c r="E440" s="1"/>
  <c r="H104"/>
  <c r="O104"/>
  <c r="P104"/>
  <c r="N892"/>
  <c r="N104"/>
  <c r="K104"/>
  <c r="L104"/>
  <c r="J104"/>
  <c r="M892"/>
  <c r="M104"/>
  <c r="I892"/>
  <c r="I104"/>
  <c r="D395" i="14"/>
  <c r="P440" i="29"/>
  <c r="H440"/>
  <c r="I440"/>
  <c r="N440"/>
  <c r="M440"/>
  <c r="G833"/>
  <c r="H833"/>
  <c r="G824"/>
  <c r="H842"/>
  <c r="G842"/>
  <c r="H824"/>
  <c r="P431"/>
  <c r="O901" l="1"/>
  <c r="P901"/>
  <c r="N901"/>
  <c r="M901"/>
  <c r="J901"/>
  <c r="I901"/>
  <c r="L901"/>
  <c r="K901"/>
  <c r="M43" i="24" l="1"/>
  <c r="M42"/>
  <c r="M41"/>
  <c r="D477" i="14"/>
  <c r="E477"/>
  <c r="E479" l="1"/>
  <c r="D479"/>
  <c r="H678"/>
  <c r="M43" i="9"/>
  <c r="M41"/>
  <c r="M42"/>
  <c r="K43"/>
  <c r="K41"/>
  <c r="K42"/>
  <c r="J41"/>
  <c r="J42"/>
  <c r="J43"/>
  <c r="J42" i="26"/>
  <c r="J43"/>
  <c r="J41"/>
  <c r="N44" i="9"/>
  <c r="H636" i="14" l="1"/>
  <c r="M44" i="24"/>
  <c r="G43" i="9" l="1"/>
  <c r="D191" i="14"/>
  <c r="E191"/>
  <c r="E193" s="1"/>
  <c r="F191"/>
  <c r="F193" l="1"/>
  <c r="F403"/>
  <c r="I402" s="1"/>
  <c r="D193"/>
  <c r="D403"/>
  <c r="I400" s="1"/>
  <c r="G44" i="26"/>
  <c r="F43" i="24"/>
  <c r="F42"/>
  <c r="F41"/>
  <c r="D41"/>
  <c r="H180" i="14"/>
  <c r="F44" i="26"/>
  <c r="F44" i="9" l="1"/>
  <c r="E44" i="24"/>
  <c r="H124" i="14"/>
  <c r="G147"/>
  <c r="G149" s="1"/>
  <c r="E44" i="9"/>
  <c r="D41"/>
  <c r="E44" i="25" l="1"/>
  <c r="H148" i="14"/>
  <c r="D588"/>
  <c r="D590" s="1"/>
  <c r="D43" i="9"/>
  <c r="G790" i="14" l="1"/>
  <c r="E790"/>
  <c r="F790"/>
  <c r="L41" i="26"/>
  <c r="D43" i="24"/>
  <c r="F95" i="14"/>
  <c r="F97" l="1"/>
  <c r="D43" i="25"/>
  <c r="Q8" i="26" l="1"/>
  <c r="Q39" l="1"/>
  <c r="Q38"/>
  <c r="Q37"/>
  <c r="Q34"/>
  <c r="Q32"/>
  <c r="Q31"/>
  <c r="Q30"/>
  <c r="Q28"/>
  <c r="Q26"/>
  <c r="Q25"/>
  <c r="Q24"/>
  <c r="Q22"/>
  <c r="Q20"/>
  <c r="Q18"/>
  <c r="Q13"/>
  <c r="Q12"/>
  <c r="Q10"/>
  <c r="Q9"/>
  <c r="Q17" l="1"/>
  <c r="Q34" i="24" l="1"/>
  <c r="Q37"/>
  <c r="Q21" i="26"/>
  <c r="Q29"/>
  <c r="Q35"/>
  <c r="Q23"/>
  <c r="Q27"/>
  <c r="Q19"/>
  <c r="Q33"/>
  <c r="Q36"/>
  <c r="Q21" i="24" l="1"/>
  <c r="Q25" l="1"/>
  <c r="Q38"/>
  <c r="Q35" l="1"/>
  <c r="Q24"/>
  <c r="Q10"/>
  <c r="Q27"/>
  <c r="Q22"/>
  <c r="Q33"/>
  <c r="Q26"/>
  <c r="Q9" l="1"/>
  <c r="Q18"/>
  <c r="Q17"/>
  <c r="Q31"/>
  <c r="Q36"/>
  <c r="Q29"/>
  <c r="Q8"/>
  <c r="Q39" l="1"/>
  <c r="Q13"/>
  <c r="Q23"/>
  <c r="Q28"/>
  <c r="Q19"/>
  <c r="Q30"/>
  <c r="Q32"/>
  <c r="Q12"/>
  <c r="Q32" i="27" l="1"/>
  <c r="Q34"/>
  <c r="Q27" l="1"/>
  <c r="Q35"/>
  <c r="Q37"/>
  <c r="Q22" i="28"/>
  <c r="Q29" i="27"/>
  <c r="Q26"/>
  <c r="Q27" i="28"/>
  <c r="Q8" i="25"/>
  <c r="Q31" i="27"/>
  <c r="Q25"/>
  <c r="Q36"/>
  <c r="Q28"/>
  <c r="Q33"/>
  <c r="Q38"/>
  <c r="Q40" i="26"/>
  <c r="Q11" l="1"/>
  <c r="Q8" i="9"/>
  <c r="Q38" i="28"/>
  <c r="Q11"/>
  <c r="Q26"/>
  <c r="Q9" i="27"/>
  <c r="Q13"/>
  <c r="Q34" i="25"/>
  <c r="Q23" i="28"/>
  <c r="Q30" i="25"/>
  <c r="Q37" i="28"/>
  <c r="Q31" i="25"/>
  <c r="Q14" i="28"/>
  <c r="Q27" i="25"/>
  <c r="Q40"/>
  <c r="Q36" i="28"/>
  <c r="Q21" i="27"/>
  <c r="Q19"/>
  <c r="Q11" i="24"/>
  <c r="Q40" i="27"/>
  <c r="Q34" i="28"/>
  <c r="Q26" i="25"/>
  <c r="Q21"/>
  <c r="Q37"/>
  <c r="Q40" i="24"/>
  <c r="Q23" i="27"/>
  <c r="Q31" i="28"/>
  <c r="Q10"/>
  <c r="Q13"/>
  <c r="Q24" i="27"/>
  <c r="Q22"/>
  <c r="Q35" i="28"/>
  <c r="Q32"/>
  <c r="Q30" i="27"/>
  <c r="Q8"/>
  <c r="Q22" i="25"/>
  <c r="Q36"/>
  <c r="Q40" i="28"/>
  <c r="Q25"/>
  <c r="Q30"/>
  <c r="Q9"/>
  <c r="Q12" i="27"/>
  <c r="Q19" i="28"/>
  <c r="Q33" i="25"/>
  <c r="Q39" i="28"/>
  <c r="Q33"/>
  <c r="Q39" i="27"/>
  <c r="Q29" i="28"/>
  <c r="Q35" i="25"/>
  <c r="Q24"/>
  <c r="Q25"/>
  <c r="Q28" i="28"/>
  <c r="Q14" i="26"/>
  <c r="Q20" i="28" l="1"/>
  <c r="Q38" i="25"/>
  <c r="Q10"/>
  <c r="Q10" i="27"/>
  <c r="Q19" i="25"/>
  <c r="Q17"/>
  <c r="Q18" i="27"/>
  <c r="Q13" i="25"/>
  <c r="Q24" i="28"/>
  <c r="Q11" i="27"/>
  <c r="Q18" i="25"/>
  <c r="Q9"/>
  <c r="Q32"/>
  <c r="Q41" i="28"/>
  <c r="Q12" i="25"/>
  <c r="Q28"/>
  <c r="Q39"/>
  <c r="Q23"/>
  <c r="Q29"/>
  <c r="Q15" i="28" l="1"/>
  <c r="Q14" i="27"/>
  <c r="Q14" i="25"/>
  <c r="Q12" i="28"/>
  <c r="Q11" i="25"/>
  <c r="F697" i="14"/>
  <c r="F699" s="1"/>
  <c r="F689"/>
  <c r="F691" s="1"/>
  <c r="D697"/>
  <c r="D699" s="1"/>
  <c r="E697"/>
  <c r="E699" s="1"/>
  <c r="D689"/>
  <c r="D691" s="1"/>
  <c r="E588"/>
  <c r="E590" s="1"/>
  <c r="F588"/>
  <c r="F590" s="1"/>
  <c r="D532"/>
  <c r="E532"/>
  <c r="F532"/>
  <c r="D142"/>
  <c r="E142"/>
  <c r="F142"/>
  <c r="E534" l="1"/>
  <c r="D534"/>
  <c r="F534"/>
  <c r="D144"/>
  <c r="F144"/>
  <c r="E144"/>
  <c r="N41" i="26"/>
  <c r="N43"/>
  <c r="N42"/>
  <c r="N42" i="24"/>
  <c r="N43"/>
  <c r="N41"/>
  <c r="L42" i="26"/>
  <c r="L43"/>
  <c r="K42"/>
  <c r="K41"/>
  <c r="K43"/>
  <c r="H43" i="24"/>
  <c r="H42"/>
  <c r="H41"/>
  <c r="G43"/>
  <c r="G42"/>
  <c r="G41"/>
  <c r="E43" i="26"/>
  <c r="E42"/>
  <c r="E41"/>
  <c r="E44"/>
  <c r="F707" i="14"/>
  <c r="F709" s="1"/>
  <c r="G152"/>
  <c r="G154" s="1"/>
  <c r="G157"/>
  <c r="G159" s="1"/>
  <c r="E707"/>
  <c r="E709" s="1"/>
  <c r="D707"/>
  <c r="D709" s="1"/>
  <c r="G697"/>
  <c r="G699" s="1"/>
  <c r="G588"/>
  <c r="G590" s="1"/>
  <c r="N42" i="27" l="1"/>
  <c r="N43"/>
  <c r="N41"/>
  <c r="H698" i="14"/>
  <c r="M44" i="9"/>
  <c r="L44" i="26"/>
  <c r="H589" i="14"/>
  <c r="H158"/>
  <c r="E44" i="27"/>
  <c r="H153" i="14"/>
  <c r="D44" i="26"/>
  <c r="N44"/>
  <c r="E45" i="28"/>
  <c r="G532" i="14"/>
  <c r="G534" s="1"/>
  <c r="G524"/>
  <c r="G526" l="1"/>
  <c r="H525"/>
  <c r="H533"/>
  <c r="K44" i="26"/>
  <c r="K44" i="24"/>
  <c r="J42"/>
  <c r="N41" i="9" l="1"/>
  <c r="J44"/>
  <c r="J43" i="24"/>
  <c r="J41"/>
  <c r="G689" i="14"/>
  <c r="E702"/>
  <c r="E704" s="1"/>
  <c r="N42" i="9"/>
  <c r="F702" i="14"/>
  <c r="F704" s="1"/>
  <c r="N43" i="9"/>
  <c r="D486" i="14"/>
  <c r="D702"/>
  <c r="D704" s="1"/>
  <c r="D712"/>
  <c r="D714" s="1"/>
  <c r="F486"/>
  <c r="E486"/>
  <c r="G542"/>
  <c r="G544" s="1"/>
  <c r="F712"/>
  <c r="F714" s="1"/>
  <c r="E712"/>
  <c r="E714" s="1"/>
  <c r="G691" l="1"/>
  <c r="H690"/>
  <c r="D488"/>
  <c r="E488"/>
  <c r="F488"/>
  <c r="N42" i="25"/>
  <c r="N41"/>
  <c r="N43"/>
  <c r="N44" i="24"/>
  <c r="G707" i="14"/>
  <c r="J41" i="27"/>
  <c r="J42"/>
  <c r="J43"/>
  <c r="G712" i="14"/>
  <c r="G714" s="1"/>
  <c r="N42" i="28"/>
  <c r="N43"/>
  <c r="N44"/>
  <c r="G702" i="14"/>
  <c r="G704" s="1"/>
  <c r="H543"/>
  <c r="K44" i="27"/>
  <c r="G642" i="14"/>
  <c r="G644" s="1"/>
  <c r="F642"/>
  <c r="E642"/>
  <c r="D642"/>
  <c r="D647"/>
  <c r="D649" s="1"/>
  <c r="K41" i="24"/>
  <c r="K42"/>
  <c r="K43"/>
  <c r="F644" i="14" l="1"/>
  <c r="F807"/>
  <c r="I806" s="1"/>
  <c r="E583"/>
  <c r="E798"/>
  <c r="I796" s="1"/>
  <c r="F583"/>
  <c r="F798"/>
  <c r="I797" s="1"/>
  <c r="F855"/>
  <c r="I854" s="1"/>
  <c r="D583"/>
  <c r="D798"/>
  <c r="I795" s="1"/>
  <c r="D855"/>
  <c r="I852" s="1"/>
  <c r="D644"/>
  <c r="D807"/>
  <c r="I804" s="1"/>
  <c r="E644"/>
  <c r="E807"/>
  <c r="I805" s="1"/>
  <c r="N44" i="27"/>
  <c r="G709" i="14"/>
  <c r="H703"/>
  <c r="H708"/>
  <c r="H713"/>
  <c r="N45" i="28"/>
  <c r="H643" i="14"/>
  <c r="M41" i="25"/>
  <c r="N44"/>
  <c r="M42" i="26"/>
  <c r="F597" i="14"/>
  <c r="F599" s="1"/>
  <c r="L43" i="24"/>
  <c r="M41" i="26"/>
  <c r="M43"/>
  <c r="E597" i="14"/>
  <c r="E599" s="1"/>
  <c r="L42" i="24"/>
  <c r="L42" i="9"/>
  <c r="L44"/>
  <c r="M44" i="26"/>
  <c r="D597" i="14"/>
  <c r="D599" s="1"/>
  <c r="L41" i="24"/>
  <c r="L43" i="9"/>
  <c r="L41"/>
  <c r="F542" i="14"/>
  <c r="D542"/>
  <c r="E542"/>
  <c r="E647"/>
  <c r="E649" s="1"/>
  <c r="F647"/>
  <c r="F649" s="1"/>
  <c r="G798"/>
  <c r="I799" s="1"/>
  <c r="G657"/>
  <c r="G659" s="1"/>
  <c r="G647"/>
  <c r="G649" s="1"/>
  <c r="F652"/>
  <c r="F654" s="1"/>
  <c r="G652"/>
  <c r="G654" s="1"/>
  <c r="E592"/>
  <c r="E594" s="1"/>
  <c r="E652"/>
  <c r="E654" s="1"/>
  <c r="F592"/>
  <c r="F594" s="1"/>
  <c r="D592"/>
  <c r="D594" s="1"/>
  <c r="D602"/>
  <c r="D604" s="1"/>
  <c r="F537"/>
  <c r="F539" s="1"/>
  <c r="D652"/>
  <c r="D654" s="1"/>
  <c r="E602"/>
  <c r="E604" s="1"/>
  <c r="F602"/>
  <c r="F604" s="1"/>
  <c r="D657"/>
  <c r="D659" s="1"/>
  <c r="E657"/>
  <c r="E659" s="1"/>
  <c r="F657"/>
  <c r="F659" s="1"/>
  <c r="D544" l="1"/>
  <c r="D824"/>
  <c r="I821" s="1"/>
  <c r="E544"/>
  <c r="E824"/>
  <c r="I822" s="1"/>
  <c r="F544"/>
  <c r="F824"/>
  <c r="I823" s="1"/>
  <c r="H582"/>
  <c r="G583"/>
  <c r="K43" i="25"/>
  <c r="K41" i="27"/>
  <c r="K42"/>
  <c r="K43"/>
  <c r="F808" i="14"/>
  <c r="E799"/>
  <c r="D799"/>
  <c r="F799"/>
  <c r="D808"/>
  <c r="E808"/>
  <c r="M42" i="27"/>
  <c r="H653" i="14"/>
  <c r="M43" i="27"/>
  <c r="M41"/>
  <c r="L42" i="28"/>
  <c r="L43" i="25"/>
  <c r="L42"/>
  <c r="L43" i="28"/>
  <c r="L41" i="27"/>
  <c r="L42"/>
  <c r="M44" i="28"/>
  <c r="L43" i="27"/>
  <c r="M43" i="25"/>
  <c r="M42"/>
  <c r="L41"/>
  <c r="M43" i="28"/>
  <c r="M42"/>
  <c r="H648" i="14"/>
  <c r="L44" i="28"/>
  <c r="H658" i="14"/>
  <c r="M45" i="28"/>
  <c r="M44" i="25"/>
  <c r="G592" i="14"/>
  <c r="G594" s="1"/>
  <c r="L44" i="24"/>
  <c r="M44" i="27"/>
  <c r="G602" i="14"/>
  <c r="G604" s="1"/>
  <c r="G597"/>
  <c r="G599" s="1"/>
  <c r="E537"/>
  <c r="E539" s="1"/>
  <c r="G477"/>
  <c r="G479" l="1"/>
  <c r="G807"/>
  <c r="I808" s="1"/>
  <c r="K42" i="25"/>
  <c r="E825" i="14"/>
  <c r="F825"/>
  <c r="D825"/>
  <c r="H598"/>
  <c r="L45" i="28"/>
  <c r="H603" i="14"/>
  <c r="H593"/>
  <c r="K44" i="9"/>
  <c r="H513" i="14"/>
  <c r="H478"/>
  <c r="J44" i="26"/>
  <c r="L44" i="27"/>
  <c r="L44" i="25"/>
  <c r="F481" i="14"/>
  <c r="K41" i="25"/>
  <c r="D546" i="14"/>
  <c r="D548" s="1"/>
  <c r="F483" l="1"/>
  <c r="F816"/>
  <c r="I815" s="1"/>
  <c r="K42" i="28"/>
  <c r="G808" i="14"/>
  <c r="J43" i="25"/>
  <c r="G537" i="14"/>
  <c r="G539" s="1"/>
  <c r="G546"/>
  <c r="G548" s="1"/>
  <c r="D307"/>
  <c r="D864" s="1"/>
  <c r="I861" s="1"/>
  <c r="E307"/>
  <c r="E864" s="1"/>
  <c r="I862" s="1"/>
  <c r="F307"/>
  <c r="F864" s="1"/>
  <c r="I863" s="1"/>
  <c r="G307"/>
  <c r="G864" s="1"/>
  <c r="I865" s="1"/>
  <c r="F42" i="26"/>
  <c r="F309" i="14" l="1"/>
  <c r="F412"/>
  <c r="I411" s="1"/>
  <c r="G309"/>
  <c r="G412"/>
  <c r="I413" s="1"/>
  <c r="D309"/>
  <c r="D412"/>
  <c r="I409" s="1"/>
  <c r="E309"/>
  <c r="E412"/>
  <c r="I410" s="1"/>
  <c r="H538"/>
  <c r="F817"/>
  <c r="H308"/>
  <c r="G44" i="9"/>
  <c r="H235" i="14"/>
  <c r="E43" i="9"/>
  <c r="F322" i="14"/>
  <c r="F324" s="1"/>
  <c r="E322"/>
  <c r="E324" s="1"/>
  <c r="D322"/>
  <c r="D324" s="1"/>
  <c r="H44" i="26"/>
  <c r="P44" s="1"/>
  <c r="E317" i="14"/>
  <c r="E319" s="1"/>
  <c r="H42" i="26"/>
  <c r="K44" i="25"/>
  <c r="F317" i="14"/>
  <c r="F319" s="1"/>
  <c r="H43" i="26"/>
  <c r="D317" i="14"/>
  <c r="D319" s="1"/>
  <c r="H41" i="26"/>
  <c r="H547" i="14"/>
  <c r="K45" i="28"/>
  <c r="F312" i="14"/>
  <c r="F314" s="1"/>
  <c r="H43" i="9"/>
  <c r="E312" i="14"/>
  <c r="E314" s="1"/>
  <c r="H42" i="9"/>
  <c r="D312" i="14"/>
  <c r="D314" s="1"/>
  <c r="H41" i="9"/>
  <c r="H43" i="25" l="1"/>
  <c r="H289" i="14"/>
  <c r="H42" i="25"/>
  <c r="H41"/>
  <c r="H42" i="27"/>
  <c r="H41"/>
  <c r="H43"/>
  <c r="Q44" i="26"/>
  <c r="H44" i="9"/>
  <c r="F546" i="14"/>
  <c r="F548" s="1"/>
  <c r="H42" i="28"/>
  <c r="F258" i="14"/>
  <c r="F260" s="1"/>
  <c r="F43" i="26"/>
  <c r="F41"/>
  <c r="E210" i="14"/>
  <c r="E212" s="1"/>
  <c r="E846"/>
  <c r="I844" s="1"/>
  <c r="E181" l="1"/>
  <c r="E394"/>
  <c r="I392" s="1"/>
  <c r="K44" i="28"/>
  <c r="G43" i="25"/>
  <c r="G41" i="9"/>
  <c r="F42" i="27"/>
  <c r="F42" i="9"/>
  <c r="F43"/>
  <c r="P43" s="1"/>
  <c r="F41"/>
  <c r="E43" i="24"/>
  <c r="E41" i="9"/>
  <c r="E42"/>
  <c r="F263" i="14"/>
  <c r="F265" s="1"/>
  <c r="G43" i="26"/>
  <c r="D263" i="14"/>
  <c r="D265" s="1"/>
  <c r="G41" i="26"/>
  <c r="D152" i="14"/>
  <c r="D154" s="1"/>
  <c r="E41" i="24"/>
  <c r="P41" s="1"/>
  <c r="E152" i="14"/>
  <c r="E154" s="1"/>
  <c r="E42" i="24"/>
  <c r="E263" i="14"/>
  <c r="E265" s="1"/>
  <c r="G42" i="26"/>
  <c r="E258" i="14"/>
  <c r="E260" s="1"/>
  <c r="G42" i="9"/>
  <c r="G191" i="14"/>
  <c r="G855" s="1"/>
  <c r="I856" s="1"/>
  <c r="E147"/>
  <c r="E149" s="1"/>
  <c r="E481"/>
  <c r="D481"/>
  <c r="D205"/>
  <c r="D207" s="1"/>
  <c r="E205"/>
  <c r="E207" s="1"/>
  <c r="F152"/>
  <c r="F154" s="1"/>
  <c r="F404"/>
  <c r="F147"/>
  <c r="F205"/>
  <c r="F207" s="1"/>
  <c r="D268"/>
  <c r="D270" s="1"/>
  <c r="D258"/>
  <c r="D260" s="1"/>
  <c r="D147"/>
  <c r="D149" s="1"/>
  <c r="D157"/>
  <c r="D159" s="1"/>
  <c r="F210"/>
  <c r="F212" s="1"/>
  <c r="D210"/>
  <c r="D212" s="1"/>
  <c r="E546"/>
  <c r="E548" s="1"/>
  <c r="D491"/>
  <c r="D215"/>
  <c r="D217" s="1"/>
  <c r="E157"/>
  <c r="E159" s="1"/>
  <c r="F491"/>
  <c r="E491"/>
  <c r="F268"/>
  <c r="F270" s="1"/>
  <c r="H44" i="28"/>
  <c r="H43"/>
  <c r="E268" i="14"/>
  <c r="E270" s="1"/>
  <c r="F157"/>
  <c r="F159" s="1"/>
  <c r="F215"/>
  <c r="F217" s="1"/>
  <c r="E215"/>
  <c r="E217" s="1"/>
  <c r="P41" i="9" l="1"/>
  <c r="F873" i="14"/>
  <c r="I872" s="1"/>
  <c r="F493"/>
  <c r="F833"/>
  <c r="I832" s="1"/>
  <c r="E493"/>
  <c r="E833"/>
  <c r="I831" s="1"/>
  <c r="D493"/>
  <c r="D833"/>
  <c r="I830" s="1"/>
  <c r="D483"/>
  <c r="D816"/>
  <c r="I813" s="1"/>
  <c r="E483"/>
  <c r="E816"/>
  <c r="I814" s="1"/>
  <c r="G193"/>
  <c r="G403"/>
  <c r="I404" s="1"/>
  <c r="F149"/>
  <c r="F421"/>
  <c r="I420" s="1"/>
  <c r="P43" i="24"/>
  <c r="K43" i="28"/>
  <c r="F395" i="14"/>
  <c r="F856"/>
  <c r="F847"/>
  <c r="H192"/>
  <c r="J43" i="28"/>
  <c r="H301" i="14"/>
  <c r="G44" i="24"/>
  <c r="H247" i="14"/>
  <c r="G41" i="27"/>
  <c r="G42"/>
  <c r="G43"/>
  <c r="G42" i="28"/>
  <c r="G41" i="25"/>
  <c r="G42"/>
  <c r="G43" i="28"/>
  <c r="G44"/>
  <c r="E42" i="27"/>
  <c r="E41"/>
  <c r="F41"/>
  <c r="E43" i="28"/>
  <c r="F43" i="27"/>
  <c r="E43" i="25"/>
  <c r="E42"/>
  <c r="E42" i="28"/>
  <c r="E41" i="25"/>
  <c r="F43"/>
  <c r="E43" i="27"/>
  <c r="F41" i="25"/>
  <c r="E44" i="28"/>
  <c r="F42" i="25"/>
  <c r="F43" i="28"/>
  <c r="F42"/>
  <c r="F44"/>
  <c r="F44" i="24"/>
  <c r="D44"/>
  <c r="Q41"/>
  <c r="H44"/>
  <c r="G322" i="14"/>
  <c r="G324" s="1"/>
  <c r="J42" i="28"/>
  <c r="J44" i="24"/>
  <c r="J41" i="25"/>
  <c r="J44" i="28"/>
  <c r="J42" i="25"/>
  <c r="G865" i="14"/>
  <c r="G486"/>
  <c r="G481"/>
  <c r="G491"/>
  <c r="G413"/>
  <c r="G263"/>
  <c r="G265" s="1"/>
  <c r="G268"/>
  <c r="G270" s="1"/>
  <c r="G258"/>
  <c r="G260" s="1"/>
  <c r="G210"/>
  <c r="G212" s="1"/>
  <c r="G205"/>
  <c r="G207" s="1"/>
  <c r="G215"/>
  <c r="G217" s="1"/>
  <c r="G317"/>
  <c r="G319" s="1"/>
  <c r="G312"/>
  <c r="G314" s="1"/>
  <c r="G493" l="1"/>
  <c r="G833"/>
  <c r="I834" s="1"/>
  <c r="G483"/>
  <c r="G816"/>
  <c r="I817" s="1"/>
  <c r="G488"/>
  <c r="G824"/>
  <c r="I825" s="1"/>
  <c r="P44" i="24"/>
  <c r="Q43"/>
  <c r="P43" i="25"/>
  <c r="F422" i="14"/>
  <c r="F834"/>
  <c r="D834"/>
  <c r="D817"/>
  <c r="G799"/>
  <c r="F874"/>
  <c r="E834"/>
  <c r="E817"/>
  <c r="J45" i="28"/>
  <c r="H492" i="14"/>
  <c r="J44" i="27"/>
  <c r="H487" i="14"/>
  <c r="J44" i="25"/>
  <c r="H482" i="14"/>
  <c r="H313"/>
  <c r="H318"/>
  <c r="H323"/>
  <c r="H264"/>
  <c r="H269"/>
  <c r="H259"/>
  <c r="H206"/>
  <c r="H211"/>
  <c r="H216"/>
  <c r="F44" i="27"/>
  <c r="F44" i="25"/>
  <c r="F45" i="28"/>
  <c r="H45"/>
  <c r="H44" i="27"/>
  <c r="H44" i="25"/>
  <c r="G44"/>
  <c r="G45" i="28"/>
  <c r="G44" i="27"/>
  <c r="G834" i="14" l="1"/>
  <c r="G825"/>
  <c r="G817"/>
  <c r="Q43" i="25"/>
  <c r="Q44" i="24"/>
  <c r="D42" i="26"/>
  <c r="D41"/>
  <c r="D43"/>
  <c r="P43" s="1"/>
  <c r="E413" i="14"/>
  <c r="F100"/>
  <c r="F882" s="1"/>
  <c r="I881" s="1"/>
  <c r="F413"/>
  <c r="F102" l="1"/>
  <c r="F430"/>
  <c r="I429" s="1"/>
  <c r="P41" i="26"/>
  <c r="Q41" s="1"/>
  <c r="P42"/>
  <c r="Q42" s="1"/>
  <c r="D865" i="14"/>
  <c r="E865"/>
  <c r="F865"/>
  <c r="D413"/>
  <c r="Q43" i="26"/>
  <c r="D43" i="27"/>
  <c r="P43" s="1"/>
  <c r="F431" i="14" l="1"/>
  <c r="F883"/>
  <c r="Q43" i="27"/>
  <c r="E83" i="14"/>
  <c r="E855" s="1"/>
  <c r="I853" s="1"/>
  <c r="E85" l="1"/>
  <c r="E403"/>
  <c r="I401" s="1"/>
  <c r="D856"/>
  <c r="D847"/>
  <c r="G856"/>
  <c r="D42" i="24"/>
  <c r="D42" i="9"/>
  <c r="P42" s="1"/>
  <c r="D95" i="14"/>
  <c r="E95"/>
  <c r="E873" s="1"/>
  <c r="I871" s="1"/>
  <c r="D100"/>
  <c r="D882" s="1"/>
  <c r="I879" s="1"/>
  <c r="E100"/>
  <c r="E882" s="1"/>
  <c r="I880" s="1"/>
  <c r="G100"/>
  <c r="D105"/>
  <c r="D890" s="1"/>
  <c r="I887" s="1"/>
  <c r="F105"/>
  <c r="F890" s="1"/>
  <c r="I889" s="1"/>
  <c r="E105"/>
  <c r="E890" s="1"/>
  <c r="I888" s="1"/>
  <c r="E404" l="1"/>
  <c r="D421"/>
  <c r="I418" s="1"/>
  <c r="D873"/>
  <c r="I870" s="1"/>
  <c r="G430"/>
  <c r="I431" s="1"/>
  <c r="G882"/>
  <c r="I883" s="1"/>
  <c r="F107"/>
  <c r="F439"/>
  <c r="I438" s="1"/>
  <c r="E97"/>
  <c r="E421"/>
  <c r="I419" s="1"/>
  <c r="E102"/>
  <c r="E430"/>
  <c r="I428" s="1"/>
  <c r="D102"/>
  <c r="D430"/>
  <c r="I427" s="1"/>
  <c r="E107"/>
  <c r="E439"/>
  <c r="I437" s="1"/>
  <c r="D107"/>
  <c r="D439"/>
  <c r="I436" s="1"/>
  <c r="P42" i="24"/>
  <c r="H101" i="14"/>
  <c r="G102"/>
  <c r="D422"/>
  <c r="D97"/>
  <c r="G404"/>
  <c r="D404"/>
  <c r="E395"/>
  <c r="E847"/>
  <c r="E856"/>
  <c r="D41" i="25"/>
  <c r="D42"/>
  <c r="D42" i="28"/>
  <c r="D43"/>
  <c r="D44" i="27"/>
  <c r="D44" i="28"/>
  <c r="D44" i="9"/>
  <c r="P44" s="1"/>
  <c r="D41" i="27"/>
  <c r="P41" s="1"/>
  <c r="D42"/>
  <c r="P42" s="1"/>
  <c r="G105" i="14"/>
  <c r="G890" s="1"/>
  <c r="I891" s="1"/>
  <c r="G95"/>
  <c r="G873" s="1"/>
  <c r="I874" s="1"/>
  <c r="G97" l="1"/>
  <c r="G421"/>
  <c r="I422" s="1"/>
  <c r="G107"/>
  <c r="G439"/>
  <c r="I440" s="1"/>
  <c r="Q42" i="24"/>
  <c r="P44" i="28"/>
  <c r="Q44" s="1"/>
  <c r="P44" i="27"/>
  <c r="Q44" s="1"/>
  <c r="P42" i="28"/>
  <c r="Q42" s="1"/>
  <c r="P43"/>
  <c r="Q43" s="1"/>
  <c r="P42" i="25"/>
  <c r="Q42" s="1"/>
  <c r="P41"/>
  <c r="F440" i="14"/>
  <c r="E440"/>
  <c r="D440"/>
  <c r="G395"/>
  <c r="D431"/>
  <c r="G431"/>
  <c r="E431"/>
  <c r="E422"/>
  <c r="F891"/>
  <c r="E891"/>
  <c r="D891"/>
  <c r="G883"/>
  <c r="D874"/>
  <c r="G847"/>
  <c r="E874"/>
  <c r="E883"/>
  <c r="D883"/>
  <c r="H96"/>
  <c r="H106"/>
  <c r="Q42" i="27"/>
  <c r="Q41"/>
  <c r="D44" i="25"/>
  <c r="P44" s="1"/>
  <c r="D45" i="28"/>
  <c r="P45" s="1"/>
  <c r="Q41" i="25" l="1"/>
  <c r="G440" i="14"/>
  <c r="G422"/>
  <c r="G891"/>
  <c r="G874"/>
  <c r="Q44" i="25"/>
  <c r="Q45" i="28"/>
  <c r="Q9" i="9" l="1"/>
  <c r="Q10" l="1"/>
  <c r="Q11" l="1"/>
  <c r="Q12" l="1"/>
  <c r="Q13" l="1"/>
  <c r="Q14" l="1"/>
  <c r="Q17" l="1"/>
  <c r="Q18" l="1"/>
  <c r="Q19" l="1"/>
  <c r="Q20" l="1"/>
  <c r="Q21" l="1"/>
  <c r="Q22" l="1"/>
  <c r="Q23" l="1"/>
  <c r="Q24" l="1"/>
  <c r="Q25" l="1"/>
  <c r="Q26" l="1"/>
  <c r="Q27" l="1"/>
  <c r="Q28" l="1"/>
  <c r="Q29" l="1"/>
  <c r="Q30" l="1"/>
  <c r="Q31" l="1"/>
  <c r="Q32" l="1"/>
  <c r="Q33" l="1"/>
  <c r="Q34" l="1"/>
  <c r="Q35" l="1"/>
  <c r="Q36" l="1"/>
  <c r="Q37" l="1"/>
  <c r="Q38" l="1"/>
  <c r="Q39" l="1"/>
  <c r="Q40" l="1"/>
  <c r="Q43" l="1"/>
  <c r="Q41"/>
  <c r="Q42"/>
  <c r="Q44" l="1"/>
  <c r="Q20" i="25" l="1"/>
  <c r="Q20" i="24"/>
  <c r="Q21" i="28" l="1"/>
  <c r="Q20" i="27"/>
</calcChain>
</file>

<file path=xl/sharedStrings.xml><?xml version="1.0" encoding="utf-8"?>
<sst xmlns="http://schemas.openxmlformats.org/spreadsheetml/2006/main" count="9993" uniqueCount="1149">
  <si>
    <t xml:space="preserve">Сезон : </t>
  </si>
  <si>
    <t xml:space="preserve">   1-я неделя</t>
  </si>
  <si>
    <t>Сборник</t>
  </si>
  <si>
    <t>Наименование блюд</t>
  </si>
  <si>
    <t>Выход</t>
  </si>
  <si>
    <t>рецеп №</t>
  </si>
  <si>
    <t>Б</t>
  </si>
  <si>
    <t>Ж</t>
  </si>
  <si>
    <t>У</t>
  </si>
  <si>
    <t>Пром.пр.</t>
  </si>
  <si>
    <t>Хлеб пшеничный</t>
  </si>
  <si>
    <t>Норма по СанПин</t>
  </si>
  <si>
    <t>День</t>
  </si>
  <si>
    <t>Чай с сахаром</t>
  </si>
  <si>
    <t xml:space="preserve">Какао с молоком </t>
  </si>
  <si>
    <t>Литература:</t>
  </si>
  <si>
    <t>СКУРИХИН И.М.,ТУТЕЛЬЯН В.А.</t>
  </si>
  <si>
    <t xml:space="preserve">ТАБЛИЦЫ ХИМИЧЕСКОГО СОСТАВА И КАЛОРИЙНОСТИ </t>
  </si>
  <si>
    <t>РОССИЙСКИХ ПРОДУКТОВ ПИТАНИЯ: Справочник. - М.: ДеЛи принт, 2008. - 276 с.</t>
  </si>
  <si>
    <t xml:space="preserve">"Ведомость контроля за рационом питания"                                       </t>
  </si>
  <si>
    <t>норма</t>
  </si>
  <si>
    <t>в</t>
  </si>
  <si>
    <t>Откло-</t>
  </si>
  <si>
    <t>нение</t>
  </si>
  <si>
    <t>наименование группы</t>
  </si>
  <si>
    <t xml:space="preserve">от </t>
  </si>
  <si>
    <t>за</t>
  </si>
  <si>
    <t>1-й</t>
  </si>
  <si>
    <t>2-й</t>
  </si>
  <si>
    <t>3-й</t>
  </si>
  <si>
    <t>4-й</t>
  </si>
  <si>
    <t>5-й</t>
  </si>
  <si>
    <t>6-й</t>
  </si>
  <si>
    <t>7-й</t>
  </si>
  <si>
    <t>8-й</t>
  </si>
  <si>
    <t>9-й</t>
  </si>
  <si>
    <t>10-й</t>
  </si>
  <si>
    <t>нормы</t>
  </si>
  <si>
    <t>граммах</t>
  </si>
  <si>
    <t>день</t>
  </si>
  <si>
    <t>%</t>
  </si>
  <si>
    <t>хлеб пшеничный</t>
  </si>
  <si>
    <t>мука пшеничная</t>
  </si>
  <si>
    <t>крупы, бобовые</t>
  </si>
  <si>
    <t xml:space="preserve">макаронные изделия </t>
  </si>
  <si>
    <t>картофель</t>
  </si>
  <si>
    <t>рыба-филе</t>
  </si>
  <si>
    <t>сыр</t>
  </si>
  <si>
    <t>масло сливочное</t>
  </si>
  <si>
    <t>масло растительное</t>
  </si>
  <si>
    <t>сахар</t>
  </si>
  <si>
    <t>кондитерские изделия</t>
  </si>
  <si>
    <t>чай</t>
  </si>
  <si>
    <t>дрожжи хлебопекарные</t>
  </si>
  <si>
    <t>соль</t>
  </si>
  <si>
    <t xml:space="preserve">белки </t>
  </si>
  <si>
    <t>жиры</t>
  </si>
  <si>
    <t>углеводы</t>
  </si>
  <si>
    <t>каллорийность</t>
  </si>
  <si>
    <t>огурец</t>
  </si>
  <si>
    <t xml:space="preserve">молоко </t>
  </si>
  <si>
    <t xml:space="preserve">                     норма закладки продуктов в гр на 1 порцию</t>
  </si>
  <si>
    <t>1-п/г.</t>
  </si>
  <si>
    <t>кабачек</t>
  </si>
  <si>
    <t xml:space="preserve">творог </t>
  </si>
  <si>
    <t>печень</t>
  </si>
  <si>
    <t xml:space="preserve">макароны </t>
  </si>
  <si>
    <t xml:space="preserve">сметана </t>
  </si>
  <si>
    <t>морковь</t>
  </si>
  <si>
    <t>горох</t>
  </si>
  <si>
    <t>фрукты</t>
  </si>
  <si>
    <t>манка</t>
  </si>
  <si>
    <t>овсянка</t>
  </si>
  <si>
    <t>перловка</t>
  </si>
  <si>
    <t>свекла</t>
  </si>
  <si>
    <t>пшено</t>
  </si>
  <si>
    <t>пшеничка</t>
  </si>
  <si>
    <t xml:space="preserve">дрожжи </t>
  </si>
  <si>
    <t>хлеб пш.</t>
  </si>
  <si>
    <t>мука пш.</t>
  </si>
  <si>
    <t>молоко</t>
  </si>
  <si>
    <t>вода</t>
  </si>
  <si>
    <t>м/сливочное</t>
  </si>
  <si>
    <t xml:space="preserve">соль </t>
  </si>
  <si>
    <t>л/лист</t>
  </si>
  <si>
    <t>говядина</t>
  </si>
  <si>
    <t>смесь сух-в</t>
  </si>
  <si>
    <t>лук репчатый</t>
  </si>
  <si>
    <t>сахар песок</t>
  </si>
  <si>
    <t>м/растительное</t>
  </si>
  <si>
    <t>чай с сахаром</t>
  </si>
  <si>
    <t>творог</t>
  </si>
  <si>
    <t xml:space="preserve">чай </t>
  </si>
  <si>
    <t>сметана</t>
  </si>
  <si>
    <t xml:space="preserve">морковь       </t>
  </si>
  <si>
    <t>соус</t>
  </si>
  <si>
    <t>томат пюре</t>
  </si>
  <si>
    <t>крупа рисовая</t>
  </si>
  <si>
    <t>сухарь панирован.</t>
  </si>
  <si>
    <t>капуста б/кач</t>
  </si>
  <si>
    <t>сырьё</t>
  </si>
  <si>
    <t xml:space="preserve">брутто </t>
  </si>
  <si>
    <t>нетто</t>
  </si>
  <si>
    <t>филе</t>
  </si>
  <si>
    <t>сухофрукты</t>
  </si>
  <si>
    <t>макароны</t>
  </si>
  <si>
    <t xml:space="preserve">Итого за день по СанПиН  </t>
  </si>
  <si>
    <t>Кофейный напиток</t>
  </si>
  <si>
    <t>по</t>
  </si>
  <si>
    <t>лук репч.</t>
  </si>
  <si>
    <t>Ответственный за разработку меню инженер-технолог       ___________________________________________</t>
  </si>
  <si>
    <t>/Ткаченко А.Н./</t>
  </si>
  <si>
    <t>мясо 1-й категории</t>
  </si>
  <si>
    <t>цыплята 1 кат. потрошеные</t>
  </si>
  <si>
    <r>
      <t xml:space="preserve">Субпродукты </t>
    </r>
    <r>
      <rPr>
        <sz val="8"/>
        <rFont val="Arial Cyr"/>
        <charset val="204"/>
      </rPr>
      <t>(печень, язык, сердце)</t>
    </r>
  </si>
  <si>
    <t>кофейный напиток</t>
  </si>
  <si>
    <t>Крахмал</t>
  </si>
  <si>
    <t>Специи</t>
  </si>
  <si>
    <t>СанПиН  2.3 /2.4. 3590 - 20</t>
  </si>
  <si>
    <t>1-й день</t>
  </si>
  <si>
    <t xml:space="preserve">   чай с сахаром</t>
  </si>
  <si>
    <t>минтай б/г</t>
  </si>
  <si>
    <t>Сок фруктовый (яблочный)</t>
  </si>
  <si>
    <t xml:space="preserve">О Б Е Д </t>
  </si>
  <si>
    <t>Какао с молоком</t>
  </si>
  <si>
    <t>капуста свеж.</t>
  </si>
  <si>
    <t xml:space="preserve">огурец солёный </t>
  </si>
  <si>
    <t>огурец свежий</t>
  </si>
  <si>
    <t>капуста квашен.</t>
  </si>
  <si>
    <t>помидор св.</t>
  </si>
  <si>
    <t>зелень св.</t>
  </si>
  <si>
    <t>яйцо в гр.</t>
  </si>
  <si>
    <t xml:space="preserve">сок </t>
  </si>
  <si>
    <t>хлеб пшен.</t>
  </si>
  <si>
    <t>хлеб ржан.</t>
  </si>
  <si>
    <t>всего овощей</t>
  </si>
  <si>
    <t>лим/кислота</t>
  </si>
  <si>
    <t>кофейный нап.</t>
  </si>
  <si>
    <t>какао порошок</t>
  </si>
  <si>
    <t>кисломолочка</t>
  </si>
  <si>
    <t>кондитерка</t>
  </si>
  <si>
    <t>капуста св.</t>
  </si>
  <si>
    <t>2 - я   неделя</t>
  </si>
  <si>
    <t>1 - я   неделя</t>
  </si>
  <si>
    <t>яйца шт./ гр.</t>
  </si>
  <si>
    <t>крахмал</t>
  </si>
  <si>
    <t>сыр костромской</t>
  </si>
  <si>
    <t>Шницель рыбный</t>
  </si>
  <si>
    <t xml:space="preserve"> зелень</t>
  </si>
  <si>
    <t>Жаркое по - дормашнему</t>
  </si>
  <si>
    <t>свинина</t>
  </si>
  <si>
    <t xml:space="preserve">    Суп из овощей </t>
  </si>
  <si>
    <t xml:space="preserve">Суп из овощей </t>
  </si>
  <si>
    <t>горошек консерв</t>
  </si>
  <si>
    <t xml:space="preserve"> "УТВЕРЖДАЮ"</t>
  </si>
  <si>
    <t xml:space="preserve">   Директор ООО  "Торговый дом Кубань"</t>
  </si>
  <si>
    <t>З А В Т Р А К</t>
  </si>
  <si>
    <t>ячневая</t>
  </si>
  <si>
    <t>Компот из смеси сухофруктов</t>
  </si>
  <si>
    <t>лук репчат.</t>
  </si>
  <si>
    <t>лавр./лист</t>
  </si>
  <si>
    <t>яйца шт./гр.</t>
  </si>
  <si>
    <t>мука пшен.</t>
  </si>
  <si>
    <t>лавр. / лист</t>
  </si>
  <si>
    <t>итого Специи</t>
  </si>
  <si>
    <t xml:space="preserve">Компот из смеси </t>
  </si>
  <si>
    <t xml:space="preserve">лук репчат.      </t>
  </si>
  <si>
    <t>горошек зелёный</t>
  </si>
  <si>
    <t xml:space="preserve">картофель  </t>
  </si>
  <si>
    <t xml:space="preserve">лук репчат.        </t>
  </si>
  <si>
    <t xml:space="preserve">картофель    </t>
  </si>
  <si>
    <t>яйцо шт. / гр.</t>
  </si>
  <si>
    <t>А.Л.Жваков</t>
  </si>
  <si>
    <t xml:space="preserve">                             ДЛЯ  УЧАЩИХСЯ    В   ОБЩЕОБРАЗОВАТЕЛЬНОМ   УЧРЕЖДЕНИЕ</t>
  </si>
  <si>
    <t>меню разработано согласно</t>
  </si>
  <si>
    <t>приём</t>
  </si>
  <si>
    <t>Вес</t>
  </si>
  <si>
    <t xml:space="preserve">  Пищевые вещества  ( г )</t>
  </si>
  <si>
    <t>Энергети-</t>
  </si>
  <si>
    <r>
      <t xml:space="preserve">  №  </t>
    </r>
    <r>
      <rPr>
        <b/>
        <sz val="8"/>
        <rFont val="Arial Cyr"/>
        <charset val="204"/>
      </rPr>
      <t>ре -</t>
    </r>
  </si>
  <si>
    <r>
      <t xml:space="preserve">№ </t>
    </r>
    <r>
      <rPr>
        <sz val="9"/>
        <color rgb="FF000000"/>
        <rFont val="Calibri"/>
        <family val="2"/>
        <charset val="204"/>
      </rPr>
      <t>по</t>
    </r>
  </si>
  <si>
    <t>пищи</t>
  </si>
  <si>
    <t>Наименование блюда</t>
  </si>
  <si>
    <t>блюда</t>
  </si>
  <si>
    <t>белки</t>
  </si>
  <si>
    <t>ческая</t>
  </si>
  <si>
    <t>цептуры</t>
  </si>
  <si>
    <t>ценность</t>
  </si>
  <si>
    <t>Тех.Карты</t>
  </si>
  <si>
    <t>неделя</t>
  </si>
  <si>
    <t>1 -я</t>
  </si>
  <si>
    <t>1 -й</t>
  </si>
  <si>
    <t>итого за обед</t>
  </si>
  <si>
    <t>2 -й</t>
  </si>
  <si>
    <t>3 -й</t>
  </si>
  <si>
    <t>4 -й</t>
  </si>
  <si>
    <t>5 -й</t>
  </si>
  <si>
    <t>6 -й</t>
  </si>
  <si>
    <t>7 -й</t>
  </si>
  <si>
    <t>8 -й</t>
  </si>
  <si>
    <t>Отклонение от</t>
  </si>
  <si>
    <t>в %</t>
  </si>
  <si>
    <t>( + / - )</t>
  </si>
  <si>
    <t xml:space="preserve">                            ДЛЯ  УЧАЩИХСЯ  В ОБЩЕОБРАЗОВАТЕЛЬНОМ УЧРЕЖДЕНИЕ</t>
  </si>
  <si>
    <t>итого за завтрак</t>
  </si>
  <si>
    <t>З А В Т Р А К И   И  О Б Е Д Ы</t>
  </si>
  <si>
    <t xml:space="preserve">Россия Краснодарский край </t>
  </si>
  <si>
    <t>продукции</t>
  </si>
  <si>
    <t>п/п</t>
  </si>
  <si>
    <t>пищевой продукции</t>
  </si>
  <si>
    <t>г (нетто)</t>
  </si>
  <si>
    <t xml:space="preserve">хлеб ржаной </t>
  </si>
  <si>
    <t>фрукты  свежие</t>
  </si>
  <si>
    <t>молоко (м. д. ж. 2,5% 3,2%)</t>
  </si>
  <si>
    <t>кисломолоч. (м. д. ж. 2,5% 3,2%)</t>
  </si>
  <si>
    <t>творог (м. д. ж.  5% не более 9%)</t>
  </si>
  <si>
    <t>сметана (м. д. ж.. не более15%)</t>
  </si>
  <si>
    <t>яйцо диетическое столовое</t>
  </si>
  <si>
    <t>какао - порошок</t>
  </si>
  <si>
    <t>соль пищевая поваренная йодированная</t>
  </si>
  <si>
    <t xml:space="preserve">     г,  на одного человека</t>
  </si>
  <si>
    <t>среднем</t>
  </si>
  <si>
    <t>Рекомендации по корректировке  меню :</t>
  </si>
  <si>
    <t>Подпись  медицинского работника и дата:</t>
  </si>
  <si>
    <t>Подпись  руководителя образовательной (оздоровительной) организации, организации по уходу и присмотру и дата ознокомления:</t>
  </si>
  <si>
    <t xml:space="preserve">Подпись   ответственного    лица   за   организацию   питания  и  дата  ознакомления,  а  также проведённой   корректировки   в   соответствии   с </t>
  </si>
  <si>
    <t>рекомендациями медицинского работника:</t>
  </si>
  <si>
    <t xml:space="preserve">масло порциями </t>
  </si>
  <si>
    <t>бедро птицы</t>
  </si>
  <si>
    <t xml:space="preserve"> сухофруктов</t>
  </si>
  <si>
    <t xml:space="preserve">   1 - я неделя</t>
  </si>
  <si>
    <t xml:space="preserve">                                            Россия   Краснодарский край </t>
  </si>
  <si>
    <t>П О Л Д Н И К</t>
  </si>
  <si>
    <t>Кефир  (м. д. ж. 2,5% )</t>
  </si>
  <si>
    <t>яблоко</t>
  </si>
  <si>
    <t>Кофейный напиток с молоком</t>
  </si>
  <si>
    <t>с молоком</t>
  </si>
  <si>
    <t>Мясо духовое</t>
  </si>
  <si>
    <t xml:space="preserve">                             ШКОЛЬНЫХ   З А В Т Р А К О В    -    О Б Е Д  О В    И    П О Л Д Н И К О В</t>
  </si>
  <si>
    <r>
      <rPr>
        <b/>
        <sz val="11"/>
        <color rgb="FF000000"/>
        <rFont val="Calibri"/>
        <family val="2"/>
        <charset val="204"/>
      </rPr>
      <t xml:space="preserve">режим питания: </t>
    </r>
    <r>
      <rPr>
        <sz val="11"/>
        <color rgb="FF000000"/>
        <rFont val="Calibri"/>
        <family val="2"/>
        <charset val="204"/>
      </rPr>
      <t>трёхразовый      с               по</t>
    </r>
  </si>
  <si>
    <r>
      <t xml:space="preserve">               Фактически выдано продуктов в   </t>
    </r>
    <r>
      <rPr>
        <b/>
        <sz val="9"/>
        <rFont val="Arial Cyr"/>
        <charset val="204"/>
      </rPr>
      <t>Н Е Т Т О</t>
    </r>
    <r>
      <rPr>
        <sz val="9"/>
        <rFont val="Arial Cyr"/>
        <family val="2"/>
        <charset val="204"/>
      </rPr>
      <t xml:space="preserve">  </t>
    </r>
    <r>
      <rPr>
        <b/>
        <sz val="9"/>
        <rFont val="Arial Cyr"/>
        <charset val="204"/>
      </rPr>
      <t xml:space="preserve"> </t>
    </r>
    <r>
      <rPr>
        <sz val="9"/>
        <rFont val="Arial Cyr"/>
        <charset val="204"/>
      </rPr>
      <t xml:space="preserve">по </t>
    </r>
    <r>
      <rPr>
        <sz val="9"/>
        <rFont val="Arial Cyr"/>
        <family val="2"/>
        <charset val="204"/>
      </rPr>
      <t>дням в качестве горячих</t>
    </r>
  </si>
  <si>
    <t>итого за полдник</t>
  </si>
  <si>
    <t>ВСЕГО: за  завтрак  -   обед - полдник</t>
  </si>
  <si>
    <t xml:space="preserve">                                                  З А В Т Р А К О В  -  О Б Е Д О В   - П О Л Д Н И К О В</t>
  </si>
  <si>
    <t xml:space="preserve">                                       10 - ТИДНЕВНОЕ  МЕНЮ ПРИГОТОВЛЯЕМЫХ БЛЮД ШКОЛЬНЫХ    </t>
  </si>
  <si>
    <t>50 / 50</t>
  </si>
  <si>
    <t>Бутерброд с сыром</t>
  </si>
  <si>
    <t>крупа перловая</t>
  </si>
  <si>
    <t>сухарь пан</t>
  </si>
  <si>
    <r>
      <t xml:space="preserve"> </t>
    </r>
    <r>
      <rPr>
        <b/>
        <sz val="9"/>
        <rFont val="Arial Cyr"/>
        <charset val="204"/>
      </rPr>
      <t xml:space="preserve"> З А В Т Р А К  О В    25 %     О  Б Е Д  О В   35 %    П О Л Д Н И К О В  10%   (всего  70 % )</t>
    </r>
  </si>
  <si>
    <t>птица</t>
  </si>
  <si>
    <t>бедро</t>
  </si>
  <si>
    <t>говяд</t>
  </si>
  <si>
    <r>
      <t xml:space="preserve"> </t>
    </r>
    <r>
      <rPr>
        <b/>
        <sz val="9"/>
        <rFont val="Arial Cyr"/>
        <charset val="204"/>
      </rPr>
      <t xml:space="preserve"> З А В Т Р А К  О В    25 %    </t>
    </r>
  </si>
  <si>
    <r>
      <t xml:space="preserve"> </t>
    </r>
    <r>
      <rPr>
        <b/>
        <sz val="9"/>
        <rFont val="Arial Cyr"/>
        <charset val="204"/>
      </rPr>
      <t xml:space="preserve">     О  Б Е Д  О В   35 %    </t>
    </r>
  </si>
  <si>
    <r>
      <t xml:space="preserve"> </t>
    </r>
    <r>
      <rPr>
        <b/>
        <sz val="9"/>
        <rFont val="Arial Cyr"/>
        <charset val="204"/>
      </rPr>
      <t xml:space="preserve"> З А В Т Р А К  О В    25 %     О  Б Е Д  О В   35 %    </t>
    </r>
  </si>
  <si>
    <r>
      <rPr>
        <b/>
        <sz val="11"/>
        <color rgb="FF000000"/>
        <rFont val="Calibri"/>
        <family val="2"/>
        <charset val="204"/>
      </rPr>
      <t xml:space="preserve">режим питания: </t>
    </r>
    <r>
      <rPr>
        <sz val="11"/>
        <color rgb="FF000000"/>
        <rFont val="Calibri"/>
        <family val="2"/>
        <charset val="204"/>
      </rPr>
      <t>двухразовый      с               по</t>
    </r>
  </si>
  <si>
    <t>масло порциями</t>
  </si>
  <si>
    <t>м/сливоч</t>
  </si>
  <si>
    <t xml:space="preserve">  3 - й   день</t>
  </si>
  <si>
    <t xml:space="preserve">  5 - й   день</t>
  </si>
  <si>
    <t>6- й   день</t>
  </si>
  <si>
    <t>Компот из смеси  сухофруктов</t>
  </si>
  <si>
    <t>лимон /кислота</t>
  </si>
  <si>
    <t>какао-порош</t>
  </si>
  <si>
    <t>Жаркое по - домашнему</t>
  </si>
  <si>
    <r>
      <rPr>
        <b/>
        <sz val="11"/>
        <color rgb="FF000000"/>
        <rFont val="Calibri"/>
        <family val="2"/>
        <charset val="204"/>
      </rPr>
      <t xml:space="preserve">режим питания: </t>
    </r>
    <r>
      <rPr>
        <sz val="11"/>
        <color rgb="FF000000"/>
        <rFont val="Calibri"/>
        <family val="2"/>
        <charset val="204"/>
      </rPr>
      <t>одноразовый      с               по</t>
    </r>
  </si>
  <si>
    <t xml:space="preserve">      О  Б Е Д  О В   35 %    И  П О Л Д Н И К О В  10 %</t>
  </si>
  <si>
    <t>режим питания: двухразовый      с               по</t>
  </si>
  <si>
    <t xml:space="preserve">           П О Л Д Н И К О В           10 %    </t>
  </si>
  <si>
    <t>Биточек рисовый</t>
  </si>
  <si>
    <t>крупа манная</t>
  </si>
  <si>
    <t>яблоко св.</t>
  </si>
  <si>
    <t>кукуруза конс</t>
  </si>
  <si>
    <t>м/сливочн</t>
  </si>
  <si>
    <t xml:space="preserve">морковь </t>
  </si>
  <si>
    <t>П О Л Д Н И К И</t>
  </si>
  <si>
    <t xml:space="preserve"> О Б Е Д Ы  И  П О Л Д Н И К И</t>
  </si>
  <si>
    <t>ЗАВТРАКИ  -  ОБЕДЫ  И  ПОЛДНИКИ</t>
  </si>
  <si>
    <t xml:space="preserve">З А В Т Р А К И   </t>
  </si>
  <si>
    <t>О Б Е Д Ы</t>
  </si>
  <si>
    <t xml:space="preserve">                    1 - я неделя</t>
  </si>
  <si>
    <t>ЕДИНОЕ</t>
  </si>
  <si>
    <t xml:space="preserve">ВСЕГО: за  ОБЕД   И ПОЛДНИК </t>
  </si>
  <si>
    <t>ВСЕГО: за  ЗАВТРАК - ОБЕД</t>
  </si>
  <si>
    <t>отклонение</t>
  </si>
  <si>
    <t xml:space="preserve">  1 -я - 2-я неделя</t>
  </si>
  <si>
    <t xml:space="preserve">                    2 - я неделя</t>
  </si>
  <si>
    <t>ТТК</t>
  </si>
  <si>
    <t>2 -я</t>
  </si>
  <si>
    <t>СЫРЬЕ</t>
  </si>
  <si>
    <t>Фрукты свежие (банан)</t>
  </si>
  <si>
    <t>Сок фруктовый (персиковый)</t>
  </si>
  <si>
    <t>Фрукты  свежие (апельсин)</t>
  </si>
  <si>
    <t>апельсин</t>
  </si>
  <si>
    <t>лимон</t>
  </si>
  <si>
    <t>Сок фруктовый (абрикосовый)</t>
  </si>
  <si>
    <t>Кофейный напиток с</t>
  </si>
  <si>
    <t>молоком</t>
  </si>
  <si>
    <t xml:space="preserve">              ШКОЛЬНЫХ   З А В Т Р А К О В    -    О Б Е Д  О В    И    П О Л Д Н И К О В</t>
  </si>
  <si>
    <t>ПРИЛОЖЕНИЕ К МЕНЮ</t>
  </si>
  <si>
    <t xml:space="preserve">  Витамины  ( мг./сут. )</t>
  </si>
  <si>
    <t>Минерал. в-ва (мг)</t>
  </si>
  <si>
    <t xml:space="preserve">р-р </t>
  </si>
  <si>
    <t>С</t>
  </si>
  <si>
    <t>В1</t>
  </si>
  <si>
    <t>В2</t>
  </si>
  <si>
    <t>A</t>
  </si>
  <si>
    <t>Ca</t>
  </si>
  <si>
    <t>P</t>
  </si>
  <si>
    <t>Mg</t>
  </si>
  <si>
    <t>Fe</t>
  </si>
  <si>
    <t>г.изд.</t>
  </si>
  <si>
    <t>кальций</t>
  </si>
  <si>
    <t>фосфор</t>
  </si>
  <si>
    <t>магний</t>
  </si>
  <si>
    <t>железо</t>
  </si>
  <si>
    <t xml:space="preserve">  ВСЕГО: за  завтрак  -   обед - полдник</t>
  </si>
  <si>
    <t>12- 18 л</t>
  </si>
  <si>
    <t xml:space="preserve">    ВСЕГО: за  завтрак  -   обед - полдник</t>
  </si>
  <si>
    <t>завтрак-обед-полдник</t>
  </si>
  <si>
    <t>№ сб.</t>
  </si>
  <si>
    <t>отклонение от нормы</t>
  </si>
  <si>
    <t>год. изд.</t>
  </si>
  <si>
    <t>Сб. р-р /</t>
  </si>
  <si>
    <t>ДЛЯ  УЧАЩИХСЯ  В ОБЩЕОБРАЗОВАТЕЛЬНОМ УЧРЕЖДЕНИЕ</t>
  </si>
  <si>
    <t xml:space="preserve"> 1   -   2-я   неделя</t>
  </si>
  <si>
    <t>ТК</t>
  </si>
  <si>
    <t>яйца шт/гр.</t>
  </si>
  <si>
    <t>0,025шт.</t>
  </si>
  <si>
    <t xml:space="preserve">№ </t>
  </si>
  <si>
    <t>(консервированный)</t>
  </si>
  <si>
    <t>Горошек зелёный (консервированный)</t>
  </si>
  <si>
    <t>Икра морковная</t>
  </si>
  <si>
    <t>54-12з/22</t>
  </si>
  <si>
    <t>саха -песок</t>
  </si>
  <si>
    <t>кислота лимон</t>
  </si>
  <si>
    <t>Икра свекольная</t>
  </si>
  <si>
    <t>Икра секольная</t>
  </si>
  <si>
    <t xml:space="preserve"> веществава (мг)</t>
  </si>
  <si>
    <t xml:space="preserve">Минеральные </t>
  </si>
  <si>
    <t>Д Е Н Ь   1 - й</t>
  </si>
  <si>
    <t xml:space="preserve">  2 - я неделя</t>
  </si>
  <si>
    <t>Д Е Н Ь  2 - й</t>
  </si>
  <si>
    <t>Д Е Н Ь   3 - й</t>
  </si>
  <si>
    <t>З А В Т Р А К О В  -  О Б Е Д О В   - П О Л Д Н И К О В</t>
  </si>
  <si>
    <t>54-20з/22</t>
  </si>
  <si>
    <t>54-15з/22</t>
  </si>
  <si>
    <t>сыр твёрдых сортов в нарезке</t>
  </si>
  <si>
    <t>54-1з/22</t>
  </si>
  <si>
    <t xml:space="preserve">сыр твёрдых </t>
  </si>
  <si>
    <t>сортов в нарезке</t>
  </si>
  <si>
    <t>сыр полутвёрдый</t>
  </si>
  <si>
    <t>54-2гн/22</t>
  </si>
  <si>
    <t>54-1хн/22</t>
  </si>
  <si>
    <t>репа</t>
  </si>
  <si>
    <t>горошек конс</t>
  </si>
  <si>
    <t xml:space="preserve"> дней</t>
  </si>
  <si>
    <t xml:space="preserve">норма </t>
  </si>
  <si>
    <t>СанПиН</t>
  </si>
  <si>
    <t>суточная</t>
  </si>
  <si>
    <t>ИТОГО ЗА ЗАВТРАК</t>
  </si>
  <si>
    <t>ИТОГО ЗА ОБЕД</t>
  </si>
  <si>
    <t>ИТОГО ЗА ПОЛДНИК</t>
  </si>
  <si>
    <r>
      <t xml:space="preserve">Компановка сырья по БРУТТО (продукт без очистки ):,     </t>
    </r>
    <r>
      <rPr>
        <sz val="11"/>
        <color rgb="FFC00000"/>
        <rFont val="Calibri"/>
        <family val="2"/>
        <charset val="204"/>
      </rPr>
      <t>НЕТТО</t>
    </r>
    <r>
      <rPr>
        <sz val="11"/>
        <color rgb="FF000000"/>
        <rFont val="Calibri"/>
        <family val="2"/>
        <charset val="204"/>
      </rPr>
      <t xml:space="preserve"> ( продукт после очистки)</t>
    </r>
  </si>
  <si>
    <t xml:space="preserve">       З А В Т Р А К</t>
  </si>
  <si>
    <t xml:space="preserve">         О Б Е Д</t>
  </si>
  <si>
    <t xml:space="preserve">     П О Л Д Н И К </t>
  </si>
  <si>
    <t xml:space="preserve">   ЗАВТРАК - ОБЕД</t>
  </si>
  <si>
    <t xml:space="preserve">   ОБЕД - ПОЛДНИК</t>
  </si>
  <si>
    <t>зелень сушёная</t>
  </si>
  <si>
    <t xml:space="preserve">   ЗАВТРАК -  ОБЕД</t>
  </si>
  <si>
    <t>ОБЕД - ПОЛДНИК</t>
  </si>
  <si>
    <t>ИТОГО ОБЩИЙ  РАСХОД  СЫРЬЯ</t>
  </si>
  <si>
    <t xml:space="preserve"> ЗАВТРАК -ОБЕД- ПОЛДНИК</t>
  </si>
  <si>
    <t>ИТОГО крупа</t>
  </si>
  <si>
    <t>ФРУКТЫ</t>
  </si>
  <si>
    <t>ЯБЛОКО</t>
  </si>
  <si>
    <t>БАНАН</t>
  </si>
  <si>
    <t>АПЕЛЬСИН</t>
  </si>
  <si>
    <t>ЛИМОН</t>
  </si>
  <si>
    <t>ИТОГО  ФРУКТЫ</t>
  </si>
  <si>
    <t>ИТОГО  мяса</t>
  </si>
  <si>
    <t>ИТОГО  птица</t>
  </si>
  <si>
    <t>ИТОГО круп</t>
  </si>
  <si>
    <t>ГОВЯДИНА</t>
  </si>
  <si>
    <t>СВИНИНА</t>
  </si>
  <si>
    <t>ИТОГО МЯСО</t>
  </si>
  <si>
    <t>ИТОГО ПТИЦА</t>
  </si>
  <si>
    <t>Хлеб ржаной</t>
  </si>
  <si>
    <t>СУХОФРУКТЫ смесь</t>
  </si>
  <si>
    <t>сухофр/яблоки</t>
  </si>
  <si>
    <t>изюм</t>
  </si>
  <si>
    <t>ИТОГО  сухофрукт</t>
  </si>
  <si>
    <t>редька</t>
  </si>
  <si>
    <t>помидор солён.</t>
  </si>
  <si>
    <t>репка</t>
  </si>
  <si>
    <t xml:space="preserve"> горошек конс.</t>
  </si>
  <si>
    <t>КРУПЫ</t>
  </si>
  <si>
    <t xml:space="preserve"> ячневая</t>
  </si>
  <si>
    <t>рисовая</t>
  </si>
  <si>
    <t xml:space="preserve"> ПТИЦА</t>
  </si>
  <si>
    <t xml:space="preserve">соотношения яйца в скорлупе средняя масса брутто 46 гр. потери на скорлупу 9,1%, и стёк 3,4%; итого потери 12,5 % </t>
  </si>
  <si>
    <t>чистый вес яйца к массе нетто без скорлупы 40 гр.</t>
  </si>
  <si>
    <t>яйцо в граммах</t>
  </si>
  <si>
    <t>чай.чёрный</t>
  </si>
  <si>
    <t>соль пищ. йодир.</t>
  </si>
  <si>
    <t>Крахмал карт.</t>
  </si>
  <si>
    <t xml:space="preserve">сыр </t>
  </si>
  <si>
    <t>специи зелень сушёная</t>
  </si>
  <si>
    <t>2-й день</t>
  </si>
  <si>
    <t>3-й день</t>
  </si>
  <si>
    <t>230/21</t>
  </si>
  <si>
    <t>Сб. р-р.</t>
  </si>
  <si>
    <t xml:space="preserve"> № /год. изд.</t>
  </si>
  <si>
    <t>70 / 17</t>
  </si>
  <si>
    <t>347/21</t>
  </si>
  <si>
    <t>специи (зелень сушёная)</t>
  </si>
  <si>
    <t>236/21</t>
  </si>
  <si>
    <t xml:space="preserve">Каша рисовая молочная </t>
  </si>
  <si>
    <t>жидкая</t>
  </si>
  <si>
    <t>ваниль</t>
  </si>
  <si>
    <t>223/17</t>
  </si>
  <si>
    <t>501/21</t>
  </si>
  <si>
    <t>150 / 21</t>
  </si>
  <si>
    <t>136/17</t>
  </si>
  <si>
    <t>ккал</t>
  </si>
  <si>
    <t>2023 -___г.г.</t>
  </si>
  <si>
    <t>2023 г.</t>
  </si>
  <si>
    <t>ТК  /  ТТК</t>
  </si>
  <si>
    <t xml:space="preserve"> ПЕРИОД:     ЗИМА - ВЕСНА</t>
  </si>
  <si>
    <t xml:space="preserve">                                    отклонение от нормы  + / -  % </t>
  </si>
  <si>
    <t>З И М А  -  В Е С Н А   2023 - ___ г.г.</t>
  </si>
  <si>
    <t xml:space="preserve">  Суточная потребность   по СанПиН  </t>
  </si>
  <si>
    <t>отклонение от нормы    (  +  / -  )    %</t>
  </si>
  <si>
    <t>Печень по-строгановски</t>
  </si>
  <si>
    <t>Сборник рецептур блюд и типовых меню для организации питания детей</t>
  </si>
  <si>
    <t xml:space="preserve">образовательных организациях и организациях отдыха детей и их оздоровления   (от 7 до 18 лет) </t>
  </si>
  <si>
    <t xml:space="preserve"> ФБУН "НИИ" Роспотребнадзора И.И.Новикова разработчик (протокол №3 от 19.05.2022 г.)</t>
  </si>
  <si>
    <t>Единый сборник технологических нормативов, рецептур блюд и кулинарных изделий</t>
  </si>
  <si>
    <t xml:space="preserve"> / сост.А.Я.Перевалов.  Н.В.Тапешкина.-Изд-е 4-е доп.и испр..-Пермь, 2021.-410с.</t>
  </si>
  <si>
    <t>82 /21</t>
  </si>
  <si>
    <t>82 / 21</t>
  </si>
  <si>
    <t>236 / 21</t>
  </si>
  <si>
    <t>54-1з /22г</t>
  </si>
  <si>
    <t>Плоды свежие (яблоко)</t>
  </si>
  <si>
    <t>494 / 21</t>
  </si>
  <si>
    <t>соки, напитки фруктовые.</t>
  </si>
  <si>
    <t>239/ 17</t>
  </si>
  <si>
    <t>мука пш. в/с</t>
  </si>
  <si>
    <t>томат -пюре</t>
  </si>
  <si>
    <t>239/17</t>
  </si>
  <si>
    <t>икра кабачк конс</t>
  </si>
  <si>
    <t>Рагу с птицей</t>
  </si>
  <si>
    <t>томатное пюре</t>
  </si>
  <si>
    <t>лим./кислота</t>
  </si>
  <si>
    <t>шиповник</t>
  </si>
  <si>
    <t>54-23гн/22</t>
  </si>
  <si>
    <t>горошек зел.</t>
  </si>
  <si>
    <t>235/17</t>
  </si>
  <si>
    <t>501/ 21</t>
  </si>
  <si>
    <t>Картофель запечённый в</t>
  </si>
  <si>
    <t>сметанном соусе</t>
  </si>
  <si>
    <t>181/21</t>
  </si>
  <si>
    <t>136/ 17</t>
  </si>
  <si>
    <t xml:space="preserve">натуральный </t>
  </si>
  <si>
    <t xml:space="preserve">Шницель рыбный натуральный </t>
  </si>
  <si>
    <t>181 / 21</t>
  </si>
  <si>
    <t>Икра кабачковая (пром. производства)</t>
  </si>
  <si>
    <r>
      <rPr>
        <sz val="7"/>
        <rFont val="Arial Cyr"/>
        <charset val="204"/>
      </rPr>
      <t>Кондитерские изд</t>
    </r>
    <r>
      <rPr>
        <sz val="8"/>
        <rFont val="Arial Cyr"/>
        <family val="2"/>
        <charset val="204"/>
      </rPr>
      <t>. (Печенье )</t>
    </r>
  </si>
  <si>
    <t>150/21</t>
  </si>
  <si>
    <t>Икра кабачковая</t>
  </si>
  <si>
    <t>(промышленного производства</t>
  </si>
  <si>
    <t>(пром. Производства )</t>
  </si>
  <si>
    <t>Сок (абрикосовый)</t>
  </si>
  <si>
    <t xml:space="preserve">Тефтели рыбные </t>
  </si>
  <si>
    <t xml:space="preserve">Плов </t>
  </si>
  <si>
    <t>265 / 17</t>
  </si>
  <si>
    <t>лавр/лист</t>
  </si>
  <si>
    <t>и витаминами</t>
  </si>
  <si>
    <t>54-3гн/22</t>
  </si>
  <si>
    <t>чай с лимоном и сахаром</t>
  </si>
  <si>
    <r>
      <t xml:space="preserve">Кондитерские изделия </t>
    </r>
    <r>
      <rPr>
        <sz val="8"/>
        <rFont val="Arial Cyr"/>
        <family val="2"/>
        <charset val="204"/>
      </rPr>
      <t>( Печенье )</t>
    </r>
  </si>
  <si>
    <t>Каша манная молочная жидкая</t>
  </si>
  <si>
    <t xml:space="preserve">Каша манная молочная </t>
  </si>
  <si>
    <t xml:space="preserve">Печенье </t>
  </si>
  <si>
    <r>
      <t>Кондитерские изд</t>
    </r>
    <r>
      <rPr>
        <b/>
        <sz val="9"/>
        <rFont val="Arial Cyr"/>
        <family val="2"/>
        <charset val="204"/>
      </rPr>
      <t>елия</t>
    </r>
  </si>
  <si>
    <t>494 /21</t>
  </si>
  <si>
    <t>Компот из плодов или</t>
  </si>
  <si>
    <t>ягод сушёных</t>
  </si>
  <si>
    <t xml:space="preserve"> ягод сушеных</t>
  </si>
  <si>
    <t>яблоки сушёные</t>
  </si>
  <si>
    <t xml:space="preserve">Компот из плодов или ягод сушёных </t>
  </si>
  <si>
    <t>Овощи натуральные</t>
  </si>
  <si>
    <t>Каша  рисовая молочная жидкая</t>
  </si>
  <si>
    <t xml:space="preserve"> жидкая</t>
  </si>
  <si>
    <t>джем абрикосовый</t>
  </si>
  <si>
    <t xml:space="preserve">  Бигус</t>
  </si>
  <si>
    <t>329/21</t>
  </si>
  <si>
    <t>джем абрикос</t>
  </si>
  <si>
    <t xml:space="preserve">  /  Бигус</t>
  </si>
  <si>
    <t>210 / 17</t>
  </si>
  <si>
    <t>Чай с молоком и сахаром</t>
  </si>
  <si>
    <t>259/17</t>
  </si>
  <si>
    <t>соус: сметана</t>
  </si>
  <si>
    <t>соус:</t>
  </si>
  <si>
    <t xml:space="preserve">    Тефтели рыбные </t>
  </si>
  <si>
    <t xml:space="preserve"> / овощи припущенные</t>
  </si>
  <si>
    <t>смесь сухофруктов</t>
  </si>
  <si>
    <t>Компот из смеси</t>
  </si>
  <si>
    <t>сухофруктов</t>
  </si>
  <si>
    <t>495 /21</t>
  </si>
  <si>
    <t>495 / 21</t>
  </si>
  <si>
    <t>501 / 21</t>
  </si>
  <si>
    <t>501 /21</t>
  </si>
  <si>
    <t>Тефтели рыбные</t>
  </si>
  <si>
    <t>223 /17</t>
  </si>
  <si>
    <t>Плоды  свежие (апельсин )</t>
  </si>
  <si>
    <t>ЗИМА - ВЕСНА    2023 -  __  г.г.</t>
  </si>
  <si>
    <t xml:space="preserve"> З А В Т Р А К О В   -   О Б Е Д О В  -  П О Л Д Н И К О В</t>
  </si>
  <si>
    <t>Суп картофельный</t>
  </si>
  <si>
    <t>113 /21</t>
  </si>
  <si>
    <t>корень петрушки</t>
  </si>
  <si>
    <t>вода питьевая</t>
  </si>
  <si>
    <t>с бобовыми</t>
  </si>
  <si>
    <t>солёные  (огурец )</t>
  </si>
  <si>
    <t>373/21</t>
  </si>
  <si>
    <t>Котлеты "Нежные"</t>
  </si>
  <si>
    <t>сухарь панир.</t>
  </si>
  <si>
    <t>яйца шт./гр</t>
  </si>
  <si>
    <t>м/растительное для пассер.</t>
  </si>
  <si>
    <t>м/растительное для/против</t>
  </si>
  <si>
    <t>чеснок</t>
  </si>
  <si>
    <t xml:space="preserve">Рагу из овощей </t>
  </si>
  <si>
    <t>соль йодированная</t>
  </si>
  <si>
    <t>соус №402</t>
  </si>
  <si>
    <t>Суп картофельный с бобовыми</t>
  </si>
  <si>
    <t>КОРЕНЬ ПЕТРУШКА</t>
  </si>
  <si>
    <t>ЧЕСНОК СВ.</t>
  </si>
  <si>
    <t>сметанном</t>
  </si>
  <si>
    <t>359 /21</t>
  </si>
  <si>
    <t>Печень, тушённая в соусе</t>
  </si>
  <si>
    <t>392/21</t>
  </si>
  <si>
    <t xml:space="preserve"> и овощи отварные</t>
  </si>
  <si>
    <t xml:space="preserve">Картофель отварной </t>
  </si>
  <si>
    <t>465 / 21</t>
  </si>
  <si>
    <t>м/ растительное</t>
  </si>
  <si>
    <t>сахар-песок</t>
  </si>
  <si>
    <t xml:space="preserve">лимон/ кислота </t>
  </si>
  <si>
    <t>яйца  шт./ гр.</t>
  </si>
  <si>
    <t>Борщ из свежей капусты</t>
  </si>
  <si>
    <t>капуста белокачанная</t>
  </si>
  <si>
    <t xml:space="preserve">лук репат.        </t>
  </si>
  <si>
    <t>томат- пюре</t>
  </si>
  <si>
    <t>петрушка корень</t>
  </si>
  <si>
    <t>53 / 21</t>
  </si>
  <si>
    <t xml:space="preserve"> 93 /21</t>
  </si>
  <si>
    <t>303/17</t>
  </si>
  <si>
    <t>(сложный гарнир)   Пюре картофельное   и</t>
  </si>
  <si>
    <t>Свекольник</t>
  </si>
  <si>
    <t>горошек зел</t>
  </si>
  <si>
    <t>255 / 17</t>
  </si>
  <si>
    <t xml:space="preserve"> 2 - й день</t>
  </si>
  <si>
    <t>4- й   день</t>
  </si>
  <si>
    <t>Плоды свежие ( яблоко)</t>
  </si>
  <si>
    <t>Плоды свежие (апельсин)</t>
  </si>
  <si>
    <t>Котлеты "Пермские"</t>
  </si>
  <si>
    <t>сухари</t>
  </si>
  <si>
    <t>лук репчат</t>
  </si>
  <si>
    <t>341 / 21</t>
  </si>
  <si>
    <t>2,275 шт.</t>
  </si>
  <si>
    <t>120 / 80</t>
  </si>
  <si>
    <t xml:space="preserve">338 / 17 </t>
  </si>
  <si>
    <t>макароны отварные и</t>
  </si>
  <si>
    <t>Омлет натуральный и</t>
  </si>
  <si>
    <t>фрикадельками</t>
  </si>
  <si>
    <t>0,05 шт.</t>
  </si>
  <si>
    <t>Макароны отварные с сыром</t>
  </si>
  <si>
    <t>с сыром</t>
  </si>
  <si>
    <t xml:space="preserve">Макароны отварные </t>
  </si>
  <si>
    <t>сыр твёрдых сортов</t>
  </si>
  <si>
    <t>вода для варки макарон</t>
  </si>
  <si>
    <t>творог 5%</t>
  </si>
  <si>
    <t>сметана 15 %</t>
  </si>
  <si>
    <t>ванилин</t>
  </si>
  <si>
    <t xml:space="preserve"> запечённые</t>
  </si>
  <si>
    <t>Сырники из  творога</t>
  </si>
  <si>
    <t>0,132 шт.</t>
  </si>
  <si>
    <t>Щи из свежей капусты</t>
  </si>
  <si>
    <t xml:space="preserve">лук репчат.       </t>
  </si>
  <si>
    <t>тома-пюре</t>
  </si>
  <si>
    <t>Сок абрикосовый)</t>
  </si>
  <si>
    <t>291/17</t>
  </si>
  <si>
    <t>Плов из птицы</t>
  </si>
  <si>
    <t xml:space="preserve">    Плов из птицы</t>
  </si>
  <si>
    <t xml:space="preserve"> с клёцками</t>
  </si>
  <si>
    <t xml:space="preserve">Суп картофельный </t>
  </si>
  <si>
    <t>Крупа рисовая</t>
  </si>
  <si>
    <t>Тефтели белип</t>
  </si>
  <si>
    <t>288/21</t>
  </si>
  <si>
    <t>яйца шт. / гр.</t>
  </si>
  <si>
    <t>молоко 2,5% м.д.ж.</t>
  </si>
  <si>
    <t>масса отварных тефтелей 84,49 гр.</t>
  </si>
  <si>
    <t xml:space="preserve">    Суп гороховый</t>
  </si>
  <si>
    <t>Суп гороховый</t>
  </si>
  <si>
    <t>54-25с/22</t>
  </si>
  <si>
    <t>крупа горох</t>
  </si>
  <si>
    <t>Борщ с капустой</t>
  </si>
  <si>
    <t>и картофелем</t>
  </si>
  <si>
    <t xml:space="preserve">Борщ с капустой и </t>
  </si>
  <si>
    <t>картофелем</t>
  </si>
  <si>
    <t>вода для л/кислоты</t>
  </si>
  <si>
    <t>95 / 21</t>
  </si>
  <si>
    <t>Каша вязкая ( пшёная )</t>
  </si>
  <si>
    <t>молочная жидкая</t>
  </si>
  <si>
    <t>Каша рисовая</t>
  </si>
  <si>
    <t>крупа пшено</t>
  </si>
  <si>
    <t>276/21</t>
  </si>
  <si>
    <t>Омлет с отварным картофелем</t>
  </si>
  <si>
    <t xml:space="preserve">Омлет с отварным </t>
  </si>
  <si>
    <t>яйца шт. /гр.</t>
  </si>
  <si>
    <t>Картофель в молоке</t>
  </si>
  <si>
    <t>127 /17</t>
  </si>
  <si>
    <t>соус № 330</t>
  </si>
  <si>
    <t>143/17</t>
  </si>
  <si>
    <t xml:space="preserve">говядина </t>
  </si>
  <si>
    <t>Котлеты домашние</t>
  </si>
  <si>
    <t>271 / 17</t>
  </si>
  <si>
    <t>98 /21</t>
  </si>
  <si>
    <t>103 /21</t>
  </si>
  <si>
    <t>116/21</t>
  </si>
  <si>
    <t xml:space="preserve">Суп с макаронными </t>
  </si>
  <si>
    <t>изделиями и картофелем</t>
  </si>
  <si>
    <t>54 / 21</t>
  </si>
  <si>
    <t>126 / 21</t>
  </si>
  <si>
    <t xml:space="preserve">Суп с крупой и </t>
  </si>
  <si>
    <t>234/17</t>
  </si>
  <si>
    <t xml:space="preserve">Салат из квашеной капусты </t>
  </si>
  <si>
    <t>Омлет натуральный  и /</t>
  </si>
  <si>
    <t>Чай с яблоком и сахаром</t>
  </si>
  <si>
    <t>54-46гн/22</t>
  </si>
  <si>
    <t>Плоды свежие (банан)</t>
  </si>
  <si>
    <t>банан</t>
  </si>
  <si>
    <t>Фрукты свежие (апельсин)</t>
  </si>
  <si>
    <t>338 /17</t>
  </si>
  <si>
    <t>сок фруктовый</t>
  </si>
  <si>
    <t>502/21</t>
  </si>
  <si>
    <t>204/17</t>
  </si>
  <si>
    <t>286/21</t>
  </si>
  <si>
    <t>ТТК /3/17</t>
  </si>
  <si>
    <t>Чай с лимоном и сахаром</t>
  </si>
  <si>
    <t>Энерг-ая</t>
  </si>
  <si>
    <t>Кефир</t>
  </si>
  <si>
    <t>470 / 21</t>
  </si>
  <si>
    <t>193/17</t>
  </si>
  <si>
    <t>кефир</t>
  </si>
  <si>
    <t>крупа рис</t>
  </si>
  <si>
    <t>ванилль</t>
  </si>
  <si>
    <t>сухарь панир</t>
  </si>
  <si>
    <t xml:space="preserve">Чай с яблоком и апельсином </t>
  </si>
  <si>
    <t xml:space="preserve"> молоко</t>
  </si>
  <si>
    <t>сухари панир.</t>
  </si>
  <si>
    <t>лавр. /лист</t>
  </si>
  <si>
    <t>томат-пюре</t>
  </si>
  <si>
    <t xml:space="preserve">Оладьи из печени </t>
  </si>
  <si>
    <t>м/растительное для смаз. Противня</t>
  </si>
  <si>
    <t xml:space="preserve">Оладьи из печени по-кунцевски и /соус сметанный </t>
  </si>
  <si>
    <t>по -кунцевски и /соус сметанный</t>
  </si>
  <si>
    <t>Зразы картофельные и / соус молочный</t>
  </si>
  <si>
    <t>150/17</t>
  </si>
  <si>
    <t xml:space="preserve">Зразы картофельные / </t>
  </si>
  <si>
    <t>и соус молочный</t>
  </si>
  <si>
    <t>сухари пан</t>
  </si>
  <si>
    <t xml:space="preserve">Котлеты картофельные </t>
  </si>
  <si>
    <t>149 / 17</t>
  </si>
  <si>
    <t xml:space="preserve">сухарь панирован. </t>
  </si>
  <si>
    <t>Хлеб пш. (батон )</t>
  </si>
  <si>
    <t>0,1 шт.</t>
  </si>
  <si>
    <t>филе бедро птиц</t>
  </si>
  <si>
    <t>Рыба запечённая с яйцом</t>
  </si>
  <si>
    <t>301 / 21</t>
  </si>
  <si>
    <t>Котлета школьная и /соус</t>
  </si>
  <si>
    <t>152/17</t>
  </si>
  <si>
    <t>Котлеты морковные с</t>
  </si>
  <si>
    <t>100 / 20</t>
  </si>
  <si>
    <t>сухарь панирован</t>
  </si>
  <si>
    <t>Хлеб пш. (батон)</t>
  </si>
  <si>
    <t xml:space="preserve">Котлета школьная и </t>
  </si>
  <si>
    <t>сок яблочный</t>
  </si>
  <si>
    <t>Котлеты из овощей</t>
  </si>
  <si>
    <t>капуста  белокач</t>
  </si>
  <si>
    <t>м/растительное для смазки</t>
  </si>
  <si>
    <t>187/21</t>
  </si>
  <si>
    <t xml:space="preserve">яйца шт./гр. </t>
  </si>
  <si>
    <t>0,175шт.</t>
  </si>
  <si>
    <t xml:space="preserve">Чай с яблоком и </t>
  </si>
  <si>
    <t xml:space="preserve"> апельсином </t>
  </si>
  <si>
    <t xml:space="preserve">Чай с молоком </t>
  </si>
  <si>
    <t>460 /21</t>
  </si>
  <si>
    <t>яблоки св.</t>
  </si>
  <si>
    <t>100/20</t>
  </si>
  <si>
    <t>творогом и / соус яблочный</t>
  </si>
  <si>
    <t>337/17</t>
  </si>
  <si>
    <t>крахмал картоф</t>
  </si>
  <si>
    <t>Котлеты морковные с творогом и / соус яблочный</t>
  </si>
  <si>
    <t xml:space="preserve"> с творогом и / соус молочный</t>
  </si>
  <si>
    <t>Котлеты картофельные с творогом и / соус молочный</t>
  </si>
  <si>
    <t>70/ 17</t>
  </si>
  <si>
    <t>113 / 21</t>
  </si>
  <si>
    <t>373 / 21</t>
  </si>
  <si>
    <t>143 / 17</t>
  </si>
  <si>
    <t>Овощи натуральные солёные (огурец)</t>
  </si>
  <si>
    <t>98 / 21</t>
  </si>
  <si>
    <t>Печень, тушёная в соусе сметанном</t>
  </si>
  <si>
    <t>359/21</t>
  </si>
  <si>
    <t>392 /21</t>
  </si>
  <si>
    <t>соус сметанный с томатом</t>
  </si>
  <si>
    <t xml:space="preserve">Рулет с макаронами и / </t>
  </si>
  <si>
    <t xml:space="preserve">      Рулет с макаронами  и   /     соус сметанный с томатом</t>
  </si>
  <si>
    <t>93 / 21</t>
  </si>
  <si>
    <t>303 /17</t>
  </si>
  <si>
    <t>Каша вязкая ( ячневая )</t>
  </si>
  <si>
    <t>82/ 21</t>
  </si>
  <si>
    <t>152 / 17</t>
  </si>
  <si>
    <t xml:space="preserve">Котлеты морковные с творогом  и / </t>
  </si>
  <si>
    <t>/ соус яблочный</t>
  </si>
  <si>
    <t>54-2м/ 22</t>
  </si>
  <si>
    <t>Гуляш из говядины</t>
  </si>
  <si>
    <t>54-2м /22</t>
  </si>
  <si>
    <t>Суп  картофельный с клёцками</t>
  </si>
  <si>
    <t>127 / 17</t>
  </si>
  <si>
    <t>301 /21</t>
  </si>
  <si>
    <t>235 / 17</t>
  </si>
  <si>
    <t>Картофель запечённый в сметанном соусе</t>
  </si>
  <si>
    <t>Суп с крупой и фрикадельками</t>
  </si>
  <si>
    <t>126 /21</t>
  </si>
  <si>
    <t>Сырники из  творога запечённые</t>
  </si>
  <si>
    <t>204 /17</t>
  </si>
  <si>
    <t>286 /21</t>
  </si>
  <si>
    <t>Какао с молоком и витаминами</t>
  </si>
  <si>
    <t>502 /21</t>
  </si>
  <si>
    <t>150 / 17</t>
  </si>
  <si>
    <t>Суп с макаронными изделиями и картофелем</t>
  </si>
  <si>
    <t>187 / 21</t>
  </si>
  <si>
    <t>120 /80</t>
  </si>
  <si>
    <t>103 / 21</t>
  </si>
  <si>
    <t>291 / 17</t>
  </si>
  <si>
    <t xml:space="preserve">Котлеты картофельные с творогом  и / </t>
  </si>
  <si>
    <t>/ соус молочный</t>
  </si>
  <si>
    <t>молочный</t>
  </si>
  <si>
    <t>Котлета школьная и /соус молочный</t>
  </si>
  <si>
    <t>Кисель из сока плодового</t>
  </si>
  <si>
    <t>или ягодного с сахаром</t>
  </si>
  <si>
    <t>Биточек рисовый с моркрвью /  и соус молочный</t>
  </si>
  <si>
    <t>с морковью / и соус молочный</t>
  </si>
  <si>
    <r>
      <t xml:space="preserve">Биточек рисовый с морковью /и </t>
    </r>
    <r>
      <rPr>
        <sz val="7"/>
        <rFont val="Arial Cyr"/>
        <charset val="204"/>
      </rPr>
      <t>соус молочный</t>
    </r>
  </si>
  <si>
    <t>Фрукты свежие ( апельсин )</t>
  </si>
  <si>
    <t>193/ 17</t>
  </si>
  <si>
    <t>Борщ с капустой и картофелем</t>
  </si>
  <si>
    <t>СБОРНИК  ТЕХНИЧЕСКИХ  НОРМАТИВОВ - Сборник рецептур на продукцию для обучающихся во всех</t>
  </si>
  <si>
    <t xml:space="preserve"> образовательных учреждениях  / Под ред. М.П. Могольного и В.А. Тутельяна. - М.: ДеЛи плюс,  2017. - 544 с.</t>
  </si>
  <si>
    <t xml:space="preserve"> 1-я неделя</t>
  </si>
  <si>
    <t xml:space="preserve">                            ПРИЛОЖЕНИЕ К  ДЕСЯТИДНЕВНОМУ  МЕНЮ ПРИГОТОВЛЯЕМЫХ БЛЮД </t>
  </si>
  <si>
    <t xml:space="preserve">                                    ТАБЛИЦА   ПОТРЕБНОСТИ ПИЩЕВЫХ ВЕЩЕСТВ,   ВИТАМИНОВ  И  МИНЕРАЛЬНЫХ ВЕЩЕСТВ</t>
  </si>
  <si>
    <t>2023.</t>
  </si>
  <si>
    <t xml:space="preserve">             ТАБЛИЦА   ПОТРЕБНОСТИ ПИЩЕВЫХ ВЕЩЕСТВ,   ВИТАМИНОВ  И  МИНЕРАЛЬНЫХ ВЕЩЕСТВ</t>
  </si>
  <si>
    <t xml:space="preserve"> ПЕРИОД:     З И М А -- В Е С Н А</t>
  </si>
  <si>
    <t>Д Е Н Ь   4  - й</t>
  </si>
  <si>
    <t>Д Е Н Ь  5  - й</t>
  </si>
  <si>
    <t>Д Е Н Ь  6  - й</t>
  </si>
  <si>
    <t>Д Е Н Ь  7  - й</t>
  </si>
  <si>
    <t xml:space="preserve"> 2- я неделя</t>
  </si>
  <si>
    <t>Д Е Н Ь  8  - й</t>
  </si>
  <si>
    <t>Д Е Н Ь  10  - й</t>
  </si>
  <si>
    <t>угле-</t>
  </si>
  <si>
    <t>воды</t>
  </si>
  <si>
    <t>2 - я неделя</t>
  </si>
  <si>
    <t xml:space="preserve">   2 - я неделя</t>
  </si>
  <si>
    <t xml:space="preserve">Пищевые вещества г. </t>
  </si>
  <si>
    <t>энерг-я ценность</t>
  </si>
  <si>
    <t>в  ( г )</t>
  </si>
  <si>
    <t xml:space="preserve">отклонение от нормы    (  +  / -  )    </t>
  </si>
  <si>
    <t>ОВОЩИ св. конс.</t>
  </si>
  <si>
    <t>итого овощ св.</t>
  </si>
  <si>
    <t>итого овощ солёные</t>
  </si>
  <si>
    <t>ВСЕГО овощ</t>
  </si>
  <si>
    <t>256 / 21</t>
  </si>
  <si>
    <t xml:space="preserve"> отварные и / Овощи припущенные </t>
  </si>
  <si>
    <r>
      <rPr>
        <sz val="8"/>
        <rFont val="Arial Cyr"/>
        <charset val="204"/>
      </rPr>
      <t>(сложный гарнир)</t>
    </r>
    <r>
      <rPr>
        <sz val="9"/>
        <rFont val="Arial Cyr"/>
        <family val="2"/>
        <charset val="204"/>
      </rPr>
      <t xml:space="preserve">   Макароные изделия</t>
    </r>
  </si>
  <si>
    <t>отварные и /овощи припущенные</t>
  </si>
  <si>
    <t>256 /21</t>
  </si>
  <si>
    <t>ТТК/357/21</t>
  </si>
  <si>
    <r>
      <t xml:space="preserve">овощи </t>
    </r>
    <r>
      <rPr>
        <sz val="7"/>
        <rFont val="Arial Cyr"/>
        <charset val="204"/>
      </rPr>
      <t>(свежие, мороженные, консервированные)</t>
    </r>
  </si>
  <si>
    <t>овощи св. конс</t>
  </si>
  <si>
    <t>овощи солёные</t>
  </si>
  <si>
    <t xml:space="preserve"> лим/кисл 2%</t>
  </si>
  <si>
    <t>14 / 17</t>
  </si>
  <si>
    <t xml:space="preserve">Масло   (порциями) </t>
  </si>
  <si>
    <t>масло  (порциями )</t>
  </si>
  <si>
    <t>Масло  (порциями )</t>
  </si>
  <si>
    <t xml:space="preserve">Кисель из сока плодового или ягодного </t>
  </si>
  <si>
    <t>или ягодного</t>
  </si>
  <si>
    <t xml:space="preserve">или ягодного </t>
  </si>
  <si>
    <t>ТТК/485/21</t>
  </si>
  <si>
    <t xml:space="preserve"> /и соус молочный</t>
  </si>
  <si>
    <t>Биточек рисовый с морковью /</t>
  </si>
  <si>
    <t>Сок  (персиковый)</t>
  </si>
  <si>
    <t>Сок (яблочный)</t>
  </si>
  <si>
    <t>ТТК/115 /21</t>
  </si>
  <si>
    <t>ТТК/115 / 21</t>
  </si>
  <si>
    <t>ТТК/129 / 21</t>
  </si>
  <si>
    <t>ТТК/129/21</t>
  </si>
  <si>
    <t>116 /21</t>
  </si>
  <si>
    <t>Каша вязкая ( пшённая )</t>
  </si>
  <si>
    <t>276/17</t>
  </si>
  <si>
    <t>276 /17</t>
  </si>
  <si>
    <t>271/17</t>
  </si>
  <si>
    <t>ТТК/357 / 21</t>
  </si>
  <si>
    <t>Рагу из птицы</t>
  </si>
  <si>
    <t>289/17</t>
  </si>
  <si>
    <t>Биточки   рыбные</t>
  </si>
  <si>
    <t>Биточки    рыбные</t>
  </si>
  <si>
    <t>Рыба, запечённая с яйцом</t>
  </si>
  <si>
    <t>Тефтели. Белип</t>
  </si>
  <si>
    <t>327/17</t>
  </si>
  <si>
    <t>джем</t>
  </si>
  <si>
    <t>Запеканка  из творога  / и</t>
  </si>
  <si>
    <t>Запеканка из творога / и  джем</t>
  </si>
  <si>
    <t>ТТК/54-20гн/22</t>
  </si>
  <si>
    <t>462 / 21</t>
  </si>
  <si>
    <t>Кисломолочный напиток</t>
  </si>
  <si>
    <r>
      <t xml:space="preserve">Кисломолочный напиток (Кефир  </t>
    </r>
    <r>
      <rPr>
        <sz val="6.5"/>
        <rFont val="Arial Cyr"/>
        <charset val="204"/>
      </rPr>
      <t>(м.д.ж. 2,5% )</t>
    </r>
    <r>
      <rPr>
        <sz val="7"/>
        <rFont val="Arial Cyr"/>
        <charset val="204"/>
      </rPr>
      <t>)</t>
    </r>
  </si>
  <si>
    <t>Возрастная категория:   12  лет и старше</t>
  </si>
  <si>
    <t>возрастная категория 12  лет и старше</t>
  </si>
  <si>
    <t xml:space="preserve">   Возрастная категория:     12  лет и старше</t>
  </si>
  <si>
    <t xml:space="preserve">      Возрастная категория:   12  лет и старше</t>
  </si>
  <si>
    <t>12 - 18 л</t>
  </si>
  <si>
    <t xml:space="preserve">   Возрастная категория:  12 лет и старше</t>
  </si>
  <si>
    <t xml:space="preserve">      Возрастная категория:  12  лет и старше</t>
  </si>
  <si>
    <t xml:space="preserve"> Возрастная категория: 12  лет и старше</t>
  </si>
  <si>
    <t>ЗАВТРАКИ  -  ОБЕДЫ -  ПОЛДНИКИ</t>
  </si>
  <si>
    <t xml:space="preserve">  Возрастная категория: 12  лет и старше</t>
  </si>
  <si>
    <t xml:space="preserve">   Возрастная категория: 12 лет и старше</t>
  </si>
  <si>
    <t xml:space="preserve">      Возрастная категория:  12 лет  и старше</t>
  </si>
  <si>
    <t xml:space="preserve">   Возрастная категория:  12  лет и старше</t>
  </si>
  <si>
    <t xml:space="preserve">  Возрастная категория:   12  лет и старше</t>
  </si>
  <si>
    <t>З А В Т Р А К О В - О Б Е Д О В - П О Л Д Н И К О В</t>
  </si>
  <si>
    <t xml:space="preserve">                               Возрастная категория:         12   лет  и  старше</t>
  </si>
  <si>
    <t>сметанный  с томатом</t>
  </si>
  <si>
    <t xml:space="preserve">Рулет с макаронами и  / соус </t>
  </si>
  <si>
    <t>З А В Т Р А К О В  - О Б Е Д О В  - П О Л Д Н И К О В</t>
  </si>
  <si>
    <t xml:space="preserve"> Омлет натуральный / и Бигус</t>
  </si>
  <si>
    <t>(сложный гарнир)</t>
  </si>
  <si>
    <t xml:space="preserve">                               Возрастная категория:    12  лет  и  старше</t>
  </si>
  <si>
    <t>150/40</t>
  </si>
  <si>
    <t>50 /155</t>
  </si>
  <si>
    <t>50/155</t>
  </si>
  <si>
    <t>110 / 20</t>
  </si>
  <si>
    <t>160 / 40</t>
  </si>
  <si>
    <t>Запеканка  из творога / и джем</t>
  </si>
  <si>
    <t>фрикадельки готовые 35 гр.</t>
  </si>
  <si>
    <t xml:space="preserve">Каша  вязкая ячневая </t>
  </si>
  <si>
    <t>клёцки готовые 70гр.</t>
  </si>
  <si>
    <t>0,154 шт</t>
  </si>
  <si>
    <t>клёцки масса теста 63гр.</t>
  </si>
  <si>
    <t>80/130</t>
  </si>
  <si>
    <t>100 /20</t>
  </si>
  <si>
    <t>110/20</t>
  </si>
  <si>
    <t>0,1265шт.</t>
  </si>
  <si>
    <t>110 /25</t>
  </si>
  <si>
    <t>105 / 20</t>
  </si>
  <si>
    <t>20 / 30</t>
  </si>
  <si>
    <t>массам отварных макарон 156,76 г.</t>
  </si>
  <si>
    <t>Картофель отварной /и овощи отварные</t>
  </si>
  <si>
    <t>110 / 25</t>
  </si>
  <si>
    <t>150 / 40</t>
  </si>
  <si>
    <t>90/90</t>
  </si>
  <si>
    <t>ОВОЩИ солёные</t>
  </si>
  <si>
    <t xml:space="preserve">ОВОЩИ солёные </t>
  </si>
  <si>
    <t>масса пассер морков 9 г.</t>
  </si>
  <si>
    <t>масса пассер лука 5 г.</t>
  </si>
  <si>
    <t>масса пассер петруш 2,425 г.</t>
  </si>
  <si>
    <t>масса пассер морков 19,8 г.</t>
  </si>
  <si>
    <t>масса пассер лука 7,2 г.</t>
  </si>
  <si>
    <t>масса отварн карт. 87,3 г.</t>
  </si>
  <si>
    <t>масса  карт. с маслом 90 г.</t>
  </si>
  <si>
    <t>масса отварн морк. 85,6 г.</t>
  </si>
  <si>
    <t>масса  морк. с маслом 90г.</t>
  </si>
  <si>
    <t>масса пассер морков 8,75 г.</t>
  </si>
  <si>
    <t>масса пассер лука 5,5 г.</t>
  </si>
  <si>
    <t>раствор лим./кислоты 3,75 гр.</t>
  </si>
  <si>
    <t>масса пассер томат 2 г.</t>
  </si>
  <si>
    <t>масса пассер томат 4,75 г.</t>
  </si>
  <si>
    <t>масса пассер петруш 2,25 г.</t>
  </si>
  <si>
    <t>масса пассер томат 9 г.</t>
  </si>
  <si>
    <t>масса пассер лука 4,8 г.</t>
  </si>
  <si>
    <t>раствор лим./кислоты 7,2 гр.</t>
  </si>
  <si>
    <t>масса пассер морков  9 г.</t>
  </si>
  <si>
    <t>Кондитерские изделия</t>
  </si>
  <si>
    <t>масса пассер петруш 1,75 г.</t>
  </si>
  <si>
    <t>масса тушён капусты 60 г.</t>
  </si>
  <si>
    <t>масса обжарен. мяса 30 г.</t>
  </si>
  <si>
    <t>масса пассер морков 5,6 г.</t>
  </si>
  <si>
    <t>масса пассер лука 2 г.</t>
  </si>
  <si>
    <t>масса пассер томат 2,4 г.</t>
  </si>
  <si>
    <t>масса пассер лука  5 г.</t>
  </si>
  <si>
    <t>масса пассер томат 2,25 г.</t>
  </si>
  <si>
    <t>масса готового картоф. 63 г.</t>
  </si>
  <si>
    <t>масса пассер морков 56 г.</t>
  </si>
  <si>
    <t>масса отварного картоф. 28 г.</t>
  </si>
  <si>
    <t>масса припущен. капусты 48,2 г.</t>
  </si>
  <si>
    <t>масса пассер лука 6 г.</t>
  </si>
  <si>
    <t>масса варен. очищ моркови 37,2 г.</t>
  </si>
  <si>
    <t>масса р-ра лим кислоты 7,2 г.</t>
  </si>
  <si>
    <t>масса тушён птицы 95 г.</t>
  </si>
  <si>
    <t>масса пассер морков 17,95 г.</t>
  </si>
  <si>
    <t>масса пассер томат 5,24 г.</t>
  </si>
  <si>
    <t>масса тушённых овощей с соусом 140 г.</t>
  </si>
  <si>
    <t>масса пассер морков 11,25 г.</t>
  </si>
  <si>
    <t>масса р-ра лим кислоты 3,75 г.</t>
  </si>
  <si>
    <t>11-й</t>
  </si>
  <si>
    <t>меню   12 - тидневка</t>
  </si>
  <si>
    <t>12-й</t>
  </si>
  <si>
    <t xml:space="preserve">включая 10% (соленые, квашеные) </t>
  </si>
  <si>
    <t>соль пищевая поварен. йодированная</t>
  </si>
  <si>
    <t xml:space="preserve">               12 - ТИДНЕВНАЯ  М Е Н Ю  -  Р А С К Л А Д К А    ДЛЯ ПИТАНИЯ ДЕТЕЙ  ШКОЛЬНЫХ </t>
  </si>
  <si>
    <t xml:space="preserve">               12 - ТИДНЕВКА</t>
  </si>
  <si>
    <t>12- й   день</t>
  </si>
  <si>
    <t>включая 10% (соленые, квашеные)</t>
  </si>
  <si>
    <t xml:space="preserve">     12 - ТИДНЕВНОЕ  МЕНЮ  ПРИГОТОВЛЯЕМЫХ  БЛЮД ШКОЛЬНЫХ    З А В Т Р А К О В - О Б Е Д О В - П О Л Д Н И К О В</t>
  </si>
  <si>
    <t xml:space="preserve">меню завтраки   12-тидневка </t>
  </si>
  <si>
    <t xml:space="preserve">меню  обеды  12-тидневка </t>
  </si>
  <si>
    <t xml:space="preserve">меню -полдники  12-тидневка </t>
  </si>
  <si>
    <t xml:space="preserve">меню завтраки - обеды   12-тидневка </t>
  </si>
  <si>
    <t xml:space="preserve">меню обеды-полдники  12-тидневка </t>
  </si>
  <si>
    <t xml:space="preserve">меню завтраки - обеды-полдники  12-тидневка </t>
  </si>
  <si>
    <t>Среднее за 6 дней   (фактически)</t>
  </si>
  <si>
    <t>9 -й</t>
  </si>
  <si>
    <t>11 -й</t>
  </si>
  <si>
    <t xml:space="preserve">меню завтраки - обеды - полдники  12-тидневка </t>
  </si>
  <si>
    <t>Среднее за 12 дней (фактически)</t>
  </si>
  <si>
    <t>Среднее за 6 дней (фактически)</t>
  </si>
  <si>
    <t>12 -й</t>
  </si>
  <si>
    <t>ЗИМА - ВЕСНА    2023 - ___ г.г.</t>
  </si>
  <si>
    <t>7- й   день</t>
  </si>
  <si>
    <t>8 - й день</t>
  </si>
  <si>
    <t>9- й   день</t>
  </si>
  <si>
    <t xml:space="preserve"> 10 - й день</t>
  </si>
  <si>
    <t xml:space="preserve">  11- й день</t>
  </si>
  <si>
    <t>333 / 21</t>
  </si>
  <si>
    <t>397 / 21</t>
  </si>
  <si>
    <t xml:space="preserve">Пюре картофельное  / </t>
  </si>
  <si>
    <t>масса риса  припущен. 14,3 гр.</t>
  </si>
  <si>
    <t>масса полуфабриката 113 гр.</t>
  </si>
  <si>
    <t>капуста</t>
  </si>
  <si>
    <r>
      <rPr>
        <sz val="7"/>
        <rFont val="Arial Cyr"/>
        <charset val="204"/>
      </rPr>
      <t>СОУС:</t>
    </r>
    <r>
      <rPr>
        <sz val="8"/>
        <rFont val="Arial Cyr"/>
        <family val="2"/>
        <charset val="204"/>
      </rPr>
      <t xml:space="preserve"> вода</t>
    </r>
  </si>
  <si>
    <t>Голубцы  ленивые / и соус</t>
  </si>
  <si>
    <t>масса пассер лука 4 г.</t>
  </si>
  <si>
    <t xml:space="preserve">   / и овощи отварные</t>
  </si>
  <si>
    <t xml:space="preserve">Пюре картофельное / и </t>
  </si>
  <si>
    <t>и  овощи отварные</t>
  </si>
  <si>
    <t xml:space="preserve">    Голубцы  ленивые /      и соус</t>
  </si>
  <si>
    <t>костромской</t>
  </si>
  <si>
    <r>
      <rPr>
        <b/>
        <sz val="7"/>
        <rFont val="Arial Cyr"/>
        <charset val="204"/>
      </rPr>
      <t>Кондитерские изд</t>
    </r>
    <r>
      <rPr>
        <b/>
        <sz val="8"/>
        <rFont val="Arial Cyr"/>
        <charset val="204"/>
      </rPr>
      <t>. (Печенье )</t>
    </r>
  </si>
  <si>
    <r>
      <rPr>
        <b/>
        <sz val="9"/>
        <rFont val="Arial Cyr"/>
        <charset val="204"/>
      </rPr>
      <t xml:space="preserve">сыр </t>
    </r>
    <r>
      <rPr>
        <b/>
        <sz val="7"/>
        <rFont val="Arial Cyr"/>
        <charset val="204"/>
      </rPr>
      <t>твёрдых сортов в нарезке</t>
    </r>
  </si>
  <si>
    <t>Рыба тушёная в томате</t>
  </si>
  <si>
    <t>Рис припущенный  / и</t>
  </si>
  <si>
    <t>бобовые отварные</t>
  </si>
  <si>
    <t>306/17</t>
  </si>
  <si>
    <t>305/17</t>
  </si>
  <si>
    <t>100 / 80</t>
  </si>
  <si>
    <t>свёкла</t>
  </si>
  <si>
    <t>сыр кострамской</t>
  </si>
  <si>
    <t>Сок персик</t>
  </si>
  <si>
    <t>465 /21</t>
  </si>
  <si>
    <t>406/17</t>
  </si>
  <si>
    <t>Пирожок с печенью</t>
  </si>
  <si>
    <t>мука пш в/с.</t>
  </si>
  <si>
    <t>дрожжи прес.</t>
  </si>
  <si>
    <t>мука на подп.</t>
  </si>
  <si>
    <t>масса п/ф теста  59 гр.</t>
  </si>
  <si>
    <t>фарш из печени с луком</t>
  </si>
  <si>
    <t>масса готового фарша  40 гр.</t>
  </si>
  <si>
    <t>0,045 шт.</t>
  </si>
  <si>
    <t>листов</t>
  </si>
  <si>
    <t>Запеканка из макарон с творогом</t>
  </si>
  <si>
    <t>с творогом</t>
  </si>
  <si>
    <t xml:space="preserve">Запеканка из макарон </t>
  </si>
  <si>
    <t>265/ 21</t>
  </si>
  <si>
    <t>масса отварных макарон 80 г.</t>
  </si>
  <si>
    <t>сахар -песок</t>
  </si>
  <si>
    <t xml:space="preserve">масса полуфабриката </t>
  </si>
  <si>
    <t xml:space="preserve"> противня</t>
  </si>
  <si>
    <t xml:space="preserve">Рассольник ленинградский </t>
  </si>
  <si>
    <t>огурец солёный</t>
  </si>
  <si>
    <t>258 / 17</t>
  </si>
  <si>
    <t>масса тушёного мяса 50 г.</t>
  </si>
  <si>
    <t>шиповник сушён</t>
  </si>
  <si>
    <t>сахар - песок</t>
  </si>
  <si>
    <t>лимон./кислота</t>
  </si>
  <si>
    <t>Кисель витаминный</t>
  </si>
  <si>
    <t>481 /21</t>
  </si>
  <si>
    <t>229/17</t>
  </si>
  <si>
    <t xml:space="preserve">с овощами </t>
  </si>
  <si>
    <t>масса тушёной рыбы 86,9 гр.</t>
  </si>
  <si>
    <t>масса тушёных овощей 13,1 гр.</t>
  </si>
  <si>
    <t>сельдерей корень</t>
  </si>
  <si>
    <t>КОРЕНЬ сельдерей</t>
  </si>
  <si>
    <t>масса р-ра лим кислоты 0,655 г.</t>
  </si>
  <si>
    <t>масса капусты припущен. 10 гр.</t>
  </si>
  <si>
    <t>Суп крестьянский</t>
  </si>
  <si>
    <t>98 / 17</t>
  </si>
  <si>
    <t>хлопья овсяные</t>
  </si>
  <si>
    <t>масса соуса и овощей 150 г.</t>
  </si>
  <si>
    <t>м/сливочное для смазки</t>
  </si>
  <si>
    <t>Голубцы  ленивые / и соус сметан. с томатом</t>
  </si>
  <si>
    <t xml:space="preserve"> /   овощи отварные</t>
  </si>
  <si>
    <t>110 / 70</t>
  </si>
  <si>
    <t>155/21</t>
  </si>
  <si>
    <t xml:space="preserve">98 / 17 </t>
  </si>
  <si>
    <t>229 /17</t>
  </si>
  <si>
    <t>Рыба тушёная в томате с овощами</t>
  </si>
  <si>
    <t>бобовые отварные  (сложный гарнир)</t>
  </si>
  <si>
    <t>406 / 17</t>
  </si>
  <si>
    <t>2-я</t>
  </si>
  <si>
    <t>2-я неделя</t>
  </si>
  <si>
    <t>Д Е Н Ь  9 - й</t>
  </si>
  <si>
    <t>Д Е Н Ь  11  - й</t>
  </si>
  <si>
    <t>Д Е Н Ь  12  - й</t>
  </si>
  <si>
    <t>Суп молочный с  крупой</t>
  </si>
  <si>
    <t>Суп молочный с крупой</t>
  </si>
  <si>
    <t>140/21</t>
  </si>
  <si>
    <t xml:space="preserve">м/сливочное </t>
  </si>
  <si>
    <t>140 /21</t>
  </si>
  <si>
    <t>Сыр твёрдых сортов в нарезке</t>
  </si>
  <si>
    <t>масса пассер лука 11 г.</t>
  </si>
  <si>
    <t>масса отварной птицы 12 г.</t>
  </si>
  <si>
    <t>100/21</t>
  </si>
  <si>
    <t>масса припущен. огурц. 12,75 г.</t>
  </si>
  <si>
    <t>масса пассер. моркови 8,75 г.</t>
  </si>
  <si>
    <t>масса пассер. лука 2,5 г.</t>
  </si>
  <si>
    <t>КОМПАНОВКА  12- ТИДНЕВНОЕ ЦИКЛИЧНОЕ МЕНЮ ШКОЛЬНЫХ    З А В Т Р А К О В  - О Б Е Д О В - П О Л Д Н И К О В</t>
  </si>
  <si>
    <t xml:space="preserve">всего общая сумма овощей </t>
  </si>
  <si>
    <t>масса готовой заварки 50 гр.</t>
  </si>
  <si>
    <t>масса готового картоф. 46,6 г.</t>
  </si>
  <si>
    <t>масса припущен капусты 63,32 г.</t>
  </si>
  <si>
    <t>0,177шт.</t>
  </si>
  <si>
    <t>0,16 шт.</t>
  </si>
  <si>
    <t>Горошек зелёный</t>
  </si>
  <si>
    <t>312/ 17</t>
  </si>
  <si>
    <t xml:space="preserve">Пюре картофельное </t>
  </si>
  <si>
    <t xml:space="preserve">  Пюре картофельное  </t>
  </si>
  <si>
    <t>консервированная</t>
  </si>
  <si>
    <t>149 /21</t>
  </si>
  <si>
    <t>Овощи консервированный</t>
  </si>
  <si>
    <t>порциями (капуста квашеная)</t>
  </si>
  <si>
    <t>0,25 шт.</t>
  </si>
  <si>
    <t>0,2414шт.</t>
  </si>
  <si>
    <t>0,12шт.</t>
  </si>
  <si>
    <t>54-21з/22</t>
  </si>
  <si>
    <t>Кукуруха сахарная</t>
  </si>
  <si>
    <t>177/ 21</t>
  </si>
  <si>
    <t xml:space="preserve">Рагу из овощей  </t>
  </si>
  <si>
    <t>СОУС: вода</t>
  </si>
  <si>
    <t>масса готовой моркови 30 г.</t>
  </si>
  <si>
    <t>масса готового лука 7,56 г.</t>
  </si>
  <si>
    <t>масса готовой капусты 55,17 г.</t>
  </si>
  <si>
    <t xml:space="preserve">54-15з/22 </t>
  </si>
  <si>
    <t>54-23з/22</t>
  </si>
  <si>
    <t xml:space="preserve">Маринад овощной </t>
  </si>
  <si>
    <t>с томатом</t>
  </si>
  <si>
    <t>солёные  (помидор )</t>
  </si>
  <si>
    <t>321 /17</t>
  </si>
  <si>
    <t>Капуста тушёная  / и</t>
  </si>
  <si>
    <t>Каша вязкая (пшеничная)</t>
  </si>
  <si>
    <t>0,21 шт.</t>
  </si>
  <si>
    <t>помидор</t>
  </si>
  <si>
    <t>Капуста тушёная</t>
  </si>
  <si>
    <t>лимонная кислота</t>
  </si>
  <si>
    <t>масса р-ра лим/кислоты  3,3 г.</t>
  </si>
  <si>
    <t>томат</t>
  </si>
  <si>
    <t xml:space="preserve"> пшеничная</t>
  </si>
  <si>
    <t>Кукуруза сахарная</t>
  </si>
  <si>
    <t>0,031шт.</t>
  </si>
  <si>
    <t>масса отварного картоф. 81,48 гр.</t>
  </si>
  <si>
    <t>1,9631 шт.</t>
  </si>
  <si>
    <t>434 / 21</t>
  </si>
  <si>
    <t>со свеклой</t>
  </si>
  <si>
    <t>Котлета рыбная</t>
  </si>
  <si>
    <t>любительская</t>
  </si>
  <si>
    <t>0,36 шт.</t>
  </si>
  <si>
    <t>0,3 шт.</t>
  </si>
  <si>
    <t>масса пассер морков 39 г.</t>
  </si>
  <si>
    <t>свекла с сыром</t>
  </si>
  <si>
    <t>ТТК/32 / 21</t>
  </si>
  <si>
    <t>Свекла с сыром</t>
  </si>
  <si>
    <t>фасоль консерв</t>
  </si>
  <si>
    <t>Овощи консервированные</t>
  </si>
  <si>
    <t>отварные  (фасоль)</t>
  </si>
  <si>
    <t>157/21</t>
  </si>
  <si>
    <t>фасоль конс</t>
  </si>
  <si>
    <t>фрукты св.</t>
  </si>
  <si>
    <t>овощи (свежие, мороженные, консервированные)</t>
  </si>
  <si>
    <t>0,355шт.</t>
  </si>
  <si>
    <t>115/65</t>
  </si>
  <si>
    <t>масса капусты отварной. 61,9 гр.</t>
  </si>
  <si>
    <t>масса отварн.очищ. Свёклы 30 г.</t>
  </si>
  <si>
    <t>масса пассер морков 10,74 г.</t>
  </si>
  <si>
    <t>460/21</t>
  </si>
  <si>
    <t xml:space="preserve">Пюре картофельное   </t>
  </si>
  <si>
    <t>312 / 17</t>
  </si>
  <si>
    <t>149 / 21</t>
  </si>
  <si>
    <t>115/ 65</t>
  </si>
  <si>
    <t>ТТК/32 /21</t>
  </si>
  <si>
    <t>Рагу из овощей</t>
  </si>
  <si>
    <t>177 /21</t>
  </si>
  <si>
    <t>Маринад овощной с томатом</t>
  </si>
  <si>
    <t xml:space="preserve">Какао с молоком  </t>
  </si>
  <si>
    <t>462 /21</t>
  </si>
  <si>
    <t>Овощи натуральные солёные (помидор)</t>
  </si>
  <si>
    <t>Маринад овощной со свеклой</t>
  </si>
  <si>
    <t>434/21</t>
  </si>
  <si>
    <t>Котлета рыбная любительская</t>
  </si>
  <si>
    <t>Яйцо варёное</t>
  </si>
  <si>
    <t>267/21</t>
  </si>
  <si>
    <t>Яйцо в гр.</t>
  </si>
  <si>
    <t>Яйцо в штуках</t>
  </si>
  <si>
    <t>1 шт.</t>
  </si>
  <si>
    <t>Яйцо варёное в гр.</t>
  </si>
  <si>
    <t>267 / 21</t>
  </si>
  <si>
    <t>157 / 21</t>
  </si>
  <si>
    <r>
      <t xml:space="preserve">Кефир  </t>
    </r>
    <r>
      <rPr>
        <sz val="6.5"/>
        <rFont val="Arial Cyr"/>
        <charset val="204"/>
      </rPr>
      <t xml:space="preserve">м.д.ж. 2,5% </t>
    </r>
  </si>
  <si>
    <r>
      <t xml:space="preserve">Горошек зелёный </t>
    </r>
    <r>
      <rPr>
        <sz val="7"/>
        <color rgb="FF000000"/>
        <rFont val="Calibri"/>
        <family val="2"/>
        <charset val="204"/>
      </rPr>
      <t>(консервированный)</t>
    </r>
  </si>
  <si>
    <t>Овощи  солёные (огурец)</t>
  </si>
  <si>
    <r>
      <t xml:space="preserve">Икра кабачковая </t>
    </r>
    <r>
      <rPr>
        <sz val="7"/>
        <rFont val="Arial Cyr"/>
        <charset val="204"/>
      </rPr>
      <t>(пром. производства)</t>
    </r>
  </si>
  <si>
    <t>Овощи солёные (огурец)</t>
  </si>
  <si>
    <t>Суп картофель. с бобовыми</t>
  </si>
  <si>
    <t>зима-весна    2023 - ___ г.г.</t>
  </si>
  <si>
    <t>Икра кабачковая пром. Произв.</t>
  </si>
  <si>
    <t>Суп с макаронными и картофелем</t>
  </si>
  <si>
    <t>308/21</t>
  </si>
  <si>
    <t>ЗИМА - ВЕСНА  2023 г.</t>
  </si>
  <si>
    <t xml:space="preserve">Рагу из птицы </t>
  </si>
  <si>
    <t>меню 12 - тидневка зима-весна 2023 г.</t>
  </si>
  <si>
    <t xml:space="preserve">    г, на одного человека</t>
  </si>
  <si>
    <t>зима - весна 2023 г.</t>
  </si>
  <si>
    <t xml:space="preserve">        СанПиН  2.3 /2.4. 3590 - 20</t>
  </si>
  <si>
    <t xml:space="preserve">                      К       ДВЕНАДЦАТИДНЕВНОМУ   МЕНЮ ПРИГОТОВЛЯЕМЫХ БЛЮД </t>
  </si>
  <si>
    <t xml:space="preserve">                            ДВЕНАДЦАТИДНЕВНОЕ МЕНЮ ПРИГОТОВЛЯЕМЫХ БЛЮД </t>
  </si>
</sst>
</file>

<file path=xl/styles.xml><?xml version="1.0" encoding="utf-8"?>
<styleSheet xmlns="http://schemas.openxmlformats.org/spreadsheetml/2006/main">
  <numFmts count="7">
    <numFmt numFmtId="164" formatCode="#,##0.00_р_."/>
    <numFmt numFmtId="165" formatCode="0.0"/>
    <numFmt numFmtId="166" formatCode="0.000"/>
    <numFmt numFmtId="167" formatCode="0.0000"/>
    <numFmt numFmtId="168" formatCode="0.00000"/>
    <numFmt numFmtId="169" formatCode="0.000000"/>
    <numFmt numFmtId="170" formatCode="#,##0.0_р_."/>
  </numFmts>
  <fonts count="193">
    <font>
      <sz val="11"/>
      <color rgb="FF000000"/>
      <name val="Calibri"/>
      <family val="2"/>
      <charset val="204"/>
    </font>
    <font>
      <sz val="10"/>
      <name val="Arial Cyr"/>
      <family val="2"/>
      <charset val="204"/>
    </font>
    <font>
      <sz val="8"/>
      <name val="Arial Cyr"/>
      <family val="2"/>
      <charset val="204"/>
    </font>
    <font>
      <sz val="11"/>
      <name val="Arial Cyr"/>
      <family val="2"/>
      <charset val="204"/>
    </font>
    <font>
      <b/>
      <sz val="11"/>
      <name val="Arial Cyr"/>
      <family val="2"/>
      <charset val="204"/>
    </font>
    <font>
      <b/>
      <sz val="10"/>
      <name val="Arial Cyr"/>
      <family val="2"/>
      <charset val="204"/>
    </font>
    <font>
      <sz val="12"/>
      <color rgb="FF000000"/>
      <name val="Calibri"/>
      <family val="2"/>
      <charset val="204"/>
    </font>
    <font>
      <sz val="9"/>
      <name val="Arial Cyr"/>
      <family val="2"/>
      <charset val="204"/>
    </font>
    <font>
      <b/>
      <sz val="9"/>
      <name val="Arial Cyr"/>
      <family val="2"/>
      <charset val="204"/>
    </font>
    <font>
      <b/>
      <sz val="8"/>
      <name val="Arial Cyr"/>
      <family val="2"/>
      <charset val="1"/>
    </font>
    <font>
      <b/>
      <sz val="8"/>
      <name val="Arial Cyr"/>
      <family val="2"/>
      <charset val="204"/>
    </font>
    <font>
      <sz val="12"/>
      <name val="Arial Cyr"/>
      <family val="2"/>
      <charset val="204"/>
    </font>
    <font>
      <b/>
      <sz val="11"/>
      <name val="Arial Cyr"/>
      <family val="2"/>
      <charset val="1"/>
    </font>
    <font>
      <b/>
      <sz val="16"/>
      <color rgb="FF000000"/>
      <name val="Calibri"/>
      <family val="2"/>
      <charset val="204"/>
    </font>
    <font>
      <sz val="7"/>
      <name val="Arial Cyr"/>
      <family val="2"/>
      <charset val="204"/>
    </font>
    <font>
      <b/>
      <sz val="10"/>
      <name val="Times New Roman"/>
      <family val="1"/>
      <charset val="204"/>
    </font>
    <font>
      <sz val="7"/>
      <color rgb="FF000000"/>
      <name val="Calibri"/>
      <family val="2"/>
      <charset val="204"/>
    </font>
    <font>
      <sz val="7"/>
      <name val="Times New Roman"/>
      <family val="1"/>
      <charset val="204"/>
    </font>
    <font>
      <sz val="8"/>
      <name val="Times New Roman"/>
      <family val="1"/>
      <charset val="204"/>
    </font>
    <font>
      <b/>
      <sz val="9"/>
      <color rgb="FF002060"/>
      <name val="Times New Roman"/>
      <family val="1"/>
      <charset val="204"/>
    </font>
    <font>
      <b/>
      <sz val="11"/>
      <name val="Times New Roman"/>
      <family val="1"/>
      <charset val="204"/>
    </font>
    <font>
      <sz val="8"/>
      <color rgb="FF000000"/>
      <name val="Calibri"/>
      <family val="2"/>
      <charset val="204"/>
    </font>
    <font>
      <b/>
      <sz val="12"/>
      <name val="Arial Cyr"/>
      <family val="2"/>
      <charset val="1"/>
    </font>
    <font>
      <sz val="11"/>
      <color rgb="FFFF0000"/>
      <name val="Calibri"/>
      <family val="2"/>
      <charset val="204"/>
    </font>
    <font>
      <b/>
      <sz val="12"/>
      <color rgb="FF000000"/>
      <name val="Times New Roman"/>
      <family val="1"/>
      <charset val="204"/>
    </font>
    <font>
      <b/>
      <sz val="12"/>
      <color rgb="FFC00000"/>
      <name val="Arial Cyr"/>
      <family val="2"/>
      <charset val="204"/>
    </font>
    <font>
      <b/>
      <sz val="11"/>
      <color rgb="FFC00000"/>
      <name val="Arial Cyr"/>
      <family val="2"/>
      <charset val="204"/>
    </font>
    <font>
      <b/>
      <sz val="8"/>
      <color rgb="FFC00000"/>
      <name val="Arial Cyr"/>
      <family val="2"/>
      <charset val="204"/>
    </font>
    <font>
      <b/>
      <sz val="11"/>
      <color rgb="FFC00000"/>
      <name val="Calibri"/>
      <family val="2"/>
      <charset val="204"/>
    </font>
    <font>
      <sz val="10"/>
      <color rgb="FFC00000"/>
      <name val="Arial Cyr"/>
      <family val="2"/>
      <charset val="204"/>
    </font>
    <font>
      <b/>
      <sz val="9"/>
      <color rgb="FF990066"/>
      <name val="Arial Cyr"/>
      <family val="2"/>
      <charset val="204"/>
    </font>
    <font>
      <b/>
      <sz val="12"/>
      <name val="Arial Cyr"/>
      <family val="2"/>
      <charset val="204"/>
    </font>
    <font>
      <sz val="9"/>
      <color rgb="FF000000"/>
      <name val="Calibri"/>
      <family val="2"/>
      <charset val="204"/>
    </font>
    <font>
      <b/>
      <sz val="7"/>
      <name val="Arial Cyr"/>
      <family val="2"/>
      <charset val="204"/>
    </font>
    <font>
      <sz val="10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b/>
      <sz val="8"/>
      <name val="Times New Roman"/>
      <family val="1"/>
      <charset val="204"/>
    </font>
    <font>
      <sz val="1"/>
      <name val="Times New Roman"/>
      <family val="1"/>
      <charset val="204"/>
    </font>
    <font>
      <b/>
      <sz val="8"/>
      <color rgb="FF002060"/>
      <name val="Times New Roman"/>
      <family val="1"/>
      <charset val="204"/>
    </font>
    <font>
      <sz val="11"/>
      <name val="Times New Roman"/>
      <family val="1"/>
      <charset val="204"/>
    </font>
    <font>
      <sz val="8"/>
      <color rgb="FF000000"/>
      <name val="Times New Roman"/>
      <family val="1"/>
      <charset val="204"/>
    </font>
    <font>
      <sz val="8"/>
      <color rgb="FF000000"/>
      <name val="Arial Cyr"/>
      <family val="2"/>
      <charset val="204"/>
    </font>
    <font>
      <b/>
      <sz val="11"/>
      <color rgb="FFFF0000"/>
      <name val="Calibri"/>
      <family val="2"/>
      <charset val="204"/>
    </font>
    <font>
      <sz val="8"/>
      <name val="Cambria"/>
      <family val="1"/>
      <charset val="204"/>
    </font>
    <font>
      <b/>
      <sz val="10"/>
      <color rgb="FF000000"/>
      <name val="Calibri"/>
      <family val="2"/>
      <charset val="204"/>
    </font>
    <font>
      <b/>
      <sz val="11"/>
      <color rgb="FF000000"/>
      <name val="Calibri"/>
      <family val="2"/>
      <charset val="204"/>
    </font>
    <font>
      <b/>
      <sz val="8"/>
      <color rgb="FF000000"/>
      <name val="Calibri"/>
      <family val="2"/>
      <charset val="204"/>
    </font>
    <font>
      <sz val="6"/>
      <name val="Cambria"/>
      <family val="1"/>
      <charset val="204"/>
    </font>
    <font>
      <b/>
      <sz val="9"/>
      <color rgb="FF000000"/>
      <name val="Calibri"/>
      <family val="2"/>
      <charset val="204"/>
    </font>
    <font>
      <sz val="8"/>
      <color rgb="FF000000"/>
      <name val="Cambria"/>
      <family val="1"/>
      <charset val="204"/>
    </font>
    <font>
      <sz val="11"/>
      <color rgb="FF000000"/>
      <name val="Cambria"/>
      <family val="1"/>
      <charset val="204"/>
    </font>
    <font>
      <sz val="8"/>
      <name val="Calibri"/>
      <family val="2"/>
      <charset val="204"/>
    </font>
    <font>
      <sz val="10"/>
      <color rgb="FF000000"/>
      <name val="Calibri"/>
      <family val="2"/>
      <charset val="204"/>
    </font>
    <font>
      <sz val="6"/>
      <name val="Arial Cyr"/>
      <family val="2"/>
      <charset val="204"/>
    </font>
    <font>
      <sz val="7"/>
      <name val="Cambria"/>
      <family val="1"/>
      <charset val="204"/>
    </font>
    <font>
      <b/>
      <sz val="12"/>
      <color rgb="FF000000"/>
      <name val="Calibri"/>
      <family val="2"/>
      <charset val="204"/>
    </font>
    <font>
      <sz val="9"/>
      <name val="Cambria"/>
      <family val="1"/>
      <charset val="204"/>
    </font>
    <font>
      <b/>
      <sz val="8"/>
      <color rgb="FFFF0000"/>
      <name val="Times New Roman"/>
      <family val="1"/>
      <charset val="204"/>
    </font>
    <font>
      <b/>
      <sz val="9"/>
      <name val="Arial Cyr"/>
      <charset val="204"/>
    </font>
    <font>
      <sz val="11"/>
      <color rgb="FF000000"/>
      <name val="Calibri"/>
      <family val="2"/>
      <charset val="204"/>
    </font>
    <font>
      <sz val="11"/>
      <color theme="5" tint="-0.499984740745262"/>
      <name val="Calibri"/>
      <family val="2"/>
      <charset val="204"/>
    </font>
    <font>
      <sz val="9"/>
      <color theme="5" tint="-0.499984740745262"/>
      <name val="Calibri"/>
      <family val="2"/>
      <charset val="204"/>
    </font>
    <font>
      <sz val="9"/>
      <name val="Calibri"/>
      <family val="2"/>
      <charset val="204"/>
    </font>
    <font>
      <b/>
      <sz val="8"/>
      <name val="Arial Cyr"/>
      <charset val="204"/>
    </font>
    <font>
      <b/>
      <sz val="10"/>
      <name val="Arial Cyr"/>
      <charset val="204"/>
    </font>
    <font>
      <b/>
      <sz val="12"/>
      <name val="Arial Cyr"/>
      <charset val="204"/>
    </font>
    <font>
      <b/>
      <sz val="11"/>
      <name val="Arial Cyr"/>
      <charset val="204"/>
    </font>
    <font>
      <sz val="8"/>
      <color theme="1"/>
      <name val="Arial Cyr"/>
      <family val="2"/>
      <charset val="204"/>
    </font>
    <font>
      <sz val="7"/>
      <name val="Arial Cyr"/>
      <charset val="204"/>
    </font>
    <font>
      <sz val="7"/>
      <name val="Calibri"/>
      <family val="2"/>
      <charset val="204"/>
    </font>
    <font>
      <sz val="9"/>
      <name val="Arial Cyr"/>
      <charset val="204"/>
    </font>
    <font>
      <sz val="8"/>
      <name val="Arial Cyr"/>
      <charset val="204"/>
    </font>
    <font>
      <b/>
      <sz val="8"/>
      <color rgb="FFC00000"/>
      <name val="Cambria"/>
      <family val="1"/>
      <charset val="204"/>
    </font>
    <font>
      <b/>
      <sz val="8"/>
      <color rgb="FFC00000"/>
      <name val="Calibri"/>
      <family val="2"/>
      <charset val="204"/>
    </font>
    <font>
      <b/>
      <sz val="9"/>
      <color rgb="FFC00000"/>
      <name val="Arial Cyr"/>
      <family val="2"/>
      <charset val="204"/>
    </font>
    <font>
      <b/>
      <sz val="9"/>
      <color rgb="FFC00000"/>
      <name val="Calibri"/>
      <family val="2"/>
      <charset val="204"/>
    </font>
    <font>
      <b/>
      <sz val="9"/>
      <color rgb="FFC00000"/>
      <name val="Cambria"/>
      <family val="1"/>
      <charset val="204"/>
    </font>
    <font>
      <b/>
      <sz val="8"/>
      <color rgb="FFC00000"/>
      <name val="Arial Cyr"/>
      <charset val="204"/>
    </font>
    <font>
      <b/>
      <sz val="7"/>
      <color rgb="FFC00000"/>
      <name val="Arial Cyr"/>
      <charset val="204"/>
    </font>
    <font>
      <b/>
      <sz val="7"/>
      <color rgb="FFC00000"/>
      <name val="Arial Cyr"/>
      <family val="2"/>
      <charset val="204"/>
    </font>
    <font>
      <b/>
      <sz val="7"/>
      <color rgb="FFC00000"/>
      <name val="Cambria"/>
      <family val="1"/>
      <charset val="204"/>
    </font>
    <font>
      <sz val="11"/>
      <name val="Calibri"/>
      <family val="2"/>
      <charset val="204"/>
    </font>
    <font>
      <b/>
      <sz val="9"/>
      <name val="Times New Roman"/>
      <family val="1"/>
      <charset val="204"/>
    </font>
    <font>
      <b/>
      <sz val="7.5"/>
      <color rgb="FF002060"/>
      <name val="Times New Roman"/>
      <family val="1"/>
      <charset val="204"/>
    </font>
    <font>
      <sz val="12"/>
      <color rgb="FFFF0000"/>
      <name val="Arial Cyr"/>
      <charset val="204"/>
    </font>
    <font>
      <sz val="7"/>
      <color rgb="FFC00000"/>
      <name val="Times New Roman"/>
      <family val="1"/>
      <charset val="204"/>
    </font>
    <font>
      <sz val="10"/>
      <color rgb="FFFF0000"/>
      <name val="Calibri"/>
      <family val="2"/>
      <charset val="204"/>
    </font>
    <font>
      <sz val="10"/>
      <name val="Calibri"/>
      <family val="2"/>
      <charset val="204"/>
    </font>
    <font>
      <sz val="7"/>
      <color theme="1"/>
      <name val="Arial Cyr"/>
      <family val="2"/>
      <charset val="204"/>
    </font>
    <font>
      <b/>
      <sz val="7"/>
      <color rgb="FF002060"/>
      <name val="Times New Roman"/>
      <family val="1"/>
      <charset val="204"/>
    </font>
    <font>
      <sz val="9"/>
      <color rgb="FFC00000"/>
      <name val="Calibri"/>
      <family val="2"/>
      <charset val="204"/>
    </font>
    <font>
      <sz val="7"/>
      <color rgb="FF000000"/>
      <name val="Arial Cyr"/>
      <family val="2"/>
      <charset val="204"/>
    </font>
    <font>
      <sz val="10"/>
      <color rgb="FFFF0000"/>
      <name val="Arial Cyr"/>
      <family val="2"/>
      <charset val="204"/>
    </font>
    <font>
      <sz val="12"/>
      <color rgb="FFC00000"/>
      <name val="Arial Cyr"/>
      <family val="2"/>
      <charset val="204"/>
    </font>
    <font>
      <sz val="7"/>
      <color theme="1"/>
      <name val="Calibri"/>
      <family val="2"/>
      <charset val="204"/>
    </font>
    <font>
      <b/>
      <sz val="7"/>
      <name val="Times New Roman"/>
      <family val="1"/>
      <charset val="204"/>
    </font>
    <font>
      <b/>
      <sz val="10"/>
      <color theme="1"/>
      <name val="Arial Cyr"/>
      <family val="2"/>
      <charset val="204"/>
    </font>
    <font>
      <b/>
      <sz val="11"/>
      <color theme="1"/>
      <name val="Calibri"/>
      <family val="2"/>
      <charset val="204"/>
    </font>
    <font>
      <b/>
      <sz val="12"/>
      <color rgb="FFFF0000"/>
      <name val="Calibri"/>
      <family val="2"/>
      <charset val="204"/>
    </font>
    <font>
      <sz val="8"/>
      <color rgb="FFC00000"/>
      <name val="Calibri"/>
      <family val="2"/>
      <charset val="204"/>
    </font>
    <font>
      <b/>
      <sz val="12"/>
      <name val="Calibri"/>
      <family val="2"/>
      <charset val="204"/>
    </font>
    <font>
      <i/>
      <sz val="7"/>
      <name val="Arial Cyr"/>
      <family val="2"/>
      <charset val="204"/>
    </font>
    <font>
      <sz val="9"/>
      <name val="Times New Roman"/>
      <family val="1"/>
      <charset val="204"/>
    </font>
    <font>
      <b/>
      <sz val="10"/>
      <color rgb="FF002060"/>
      <name val="Times New Roman"/>
      <family val="1"/>
      <charset val="204"/>
    </font>
    <font>
      <b/>
      <sz val="11"/>
      <name val="Calibri"/>
      <family val="2"/>
      <charset val="204"/>
    </font>
    <font>
      <b/>
      <sz val="12"/>
      <color rgb="FF002060"/>
      <name val="Calibri"/>
      <family val="2"/>
      <charset val="204"/>
    </font>
    <font>
      <b/>
      <sz val="7"/>
      <name val="Arial Cyr"/>
      <charset val="204"/>
    </font>
    <font>
      <sz val="11"/>
      <color rgb="FFC00000"/>
      <name val="Calibri"/>
      <family val="2"/>
      <charset val="204"/>
    </font>
    <font>
      <b/>
      <sz val="10"/>
      <color rgb="FFC00000"/>
      <name val="Arial Cyr"/>
      <family val="2"/>
      <charset val="204"/>
    </font>
    <font>
      <sz val="11"/>
      <color theme="7" tint="-0.499984740745262"/>
      <name val="Calibri"/>
      <family val="2"/>
      <charset val="204"/>
    </font>
    <font>
      <sz val="10.5"/>
      <color rgb="FF000000"/>
      <name val="Calibri"/>
      <family val="2"/>
      <charset val="204"/>
    </font>
    <font>
      <b/>
      <sz val="7"/>
      <color rgb="FF000000"/>
      <name val="Calibri"/>
      <family val="2"/>
      <charset val="204"/>
    </font>
    <font>
      <b/>
      <sz val="12"/>
      <color theme="1"/>
      <name val="Calibri"/>
      <family val="2"/>
      <charset val="204"/>
    </font>
    <font>
      <b/>
      <sz val="10"/>
      <name val="Calibri"/>
      <family val="2"/>
      <charset val="204"/>
    </font>
    <font>
      <b/>
      <sz val="11"/>
      <color theme="5" tint="-0.499984740745262"/>
      <name val="Calibri"/>
      <family val="2"/>
      <charset val="204"/>
    </font>
    <font>
      <b/>
      <sz val="11"/>
      <color theme="7" tint="-0.499984740745262"/>
      <name val="Calibri"/>
      <family val="2"/>
      <charset val="204"/>
    </font>
    <font>
      <sz val="6"/>
      <color rgb="FF000000"/>
      <name val="Calibri"/>
      <family val="2"/>
      <charset val="204"/>
    </font>
    <font>
      <b/>
      <sz val="6"/>
      <name val="Arial Cyr"/>
      <family val="2"/>
      <charset val="204"/>
    </font>
    <font>
      <b/>
      <sz val="7"/>
      <color rgb="FF002060"/>
      <name val="Calibri"/>
      <family val="2"/>
      <charset val="204"/>
    </font>
    <font>
      <b/>
      <sz val="11"/>
      <color rgb="FF002060"/>
      <name val="Times New Roman"/>
      <family val="1"/>
      <charset val="204"/>
    </font>
    <font>
      <b/>
      <sz val="6"/>
      <name val="Times New Roman"/>
      <family val="1"/>
      <charset val="204"/>
    </font>
    <font>
      <b/>
      <sz val="9"/>
      <color rgb="FFFF0000"/>
      <name val="Arial Cyr"/>
      <charset val="204"/>
    </font>
    <font>
      <sz val="5"/>
      <name val="Arial Cyr"/>
      <family val="2"/>
      <charset val="204"/>
    </font>
    <font>
      <b/>
      <i/>
      <sz val="7"/>
      <name val="Arial Cyr"/>
      <charset val="204"/>
    </font>
    <font>
      <b/>
      <i/>
      <sz val="11"/>
      <color rgb="FF000000"/>
      <name val="Calibri"/>
      <family val="2"/>
      <charset val="204"/>
    </font>
    <font>
      <b/>
      <sz val="10"/>
      <color rgb="FFC00000"/>
      <name val="Calibri"/>
      <family val="2"/>
      <charset val="204"/>
    </font>
    <font>
      <b/>
      <sz val="9"/>
      <name val="Calibri"/>
      <family val="2"/>
      <charset val="204"/>
    </font>
    <font>
      <b/>
      <sz val="8"/>
      <name val="Calibri"/>
      <family val="2"/>
      <charset val="204"/>
    </font>
    <font>
      <b/>
      <sz val="10"/>
      <color rgb="FF002060"/>
      <name val="Calibri"/>
      <family val="2"/>
      <charset val="204"/>
    </font>
    <font>
      <b/>
      <sz val="14"/>
      <color rgb="FF000000"/>
      <name val="Calibri"/>
      <family val="2"/>
      <charset val="204"/>
    </font>
    <font>
      <sz val="10"/>
      <color rgb="FF000000"/>
      <name val="Liberation Sans"/>
      <family val="2"/>
      <charset val="204"/>
    </font>
    <font>
      <b/>
      <sz val="10"/>
      <color rgb="FF000000"/>
      <name val="Liberation Sans"/>
      <family val="2"/>
      <charset val="204"/>
    </font>
    <font>
      <b/>
      <sz val="10"/>
      <color rgb="FFFFFFFF"/>
      <name val="Liberation Sans"/>
      <family val="2"/>
      <charset val="204"/>
    </font>
    <font>
      <sz val="10"/>
      <color rgb="FFCC0000"/>
      <name val="Liberation Sans"/>
      <family val="2"/>
      <charset val="204"/>
    </font>
    <font>
      <i/>
      <sz val="10"/>
      <color rgb="FF808080"/>
      <name val="Liberation Sans"/>
      <family val="2"/>
      <charset val="204"/>
    </font>
    <font>
      <sz val="10"/>
      <color rgb="FF006600"/>
      <name val="Liberation Sans"/>
      <family val="2"/>
      <charset val="204"/>
    </font>
    <font>
      <b/>
      <sz val="24"/>
      <color rgb="FF000000"/>
      <name val="Liberation Sans"/>
      <family val="2"/>
      <charset val="204"/>
    </font>
    <font>
      <b/>
      <sz val="18"/>
      <color rgb="FF000000"/>
      <name val="Liberation Sans"/>
      <family val="2"/>
      <charset val="204"/>
    </font>
    <font>
      <b/>
      <sz val="12"/>
      <color rgb="FF000000"/>
      <name val="Liberation Sans"/>
      <family val="2"/>
      <charset val="204"/>
    </font>
    <font>
      <u/>
      <sz val="10"/>
      <color rgb="FF0000EE"/>
      <name val="Liberation Sans"/>
      <family val="2"/>
      <charset val="204"/>
    </font>
    <font>
      <sz val="10"/>
      <color rgb="FF996600"/>
      <name val="Liberation Sans"/>
      <family val="2"/>
      <charset val="204"/>
    </font>
    <font>
      <sz val="10"/>
      <color rgb="FF333333"/>
      <name val="Liberation Sans"/>
      <family val="2"/>
      <charset val="204"/>
    </font>
    <font>
      <b/>
      <i/>
      <u/>
      <sz val="10"/>
      <color rgb="FF000000"/>
      <name val="Liberation Sans"/>
      <family val="2"/>
      <charset val="204"/>
    </font>
    <font>
      <b/>
      <sz val="10"/>
      <color rgb="FF000000"/>
      <name val="Times New Roman"/>
      <family val="1"/>
      <charset val="204"/>
    </font>
    <font>
      <b/>
      <sz val="7"/>
      <color rgb="FFC00000"/>
      <name val="Times New Roman"/>
      <family val="1"/>
      <charset val="204"/>
    </font>
    <font>
      <sz val="10"/>
      <name val="Arial Cyr"/>
      <charset val="204"/>
    </font>
    <font>
      <b/>
      <sz val="8"/>
      <color rgb="FFC00000"/>
      <name val="Times New Roman"/>
      <family val="1"/>
      <charset val="204"/>
    </font>
    <font>
      <sz val="8"/>
      <color theme="1"/>
      <name val="Calibri"/>
      <family val="2"/>
      <scheme val="minor"/>
    </font>
    <font>
      <sz val="8"/>
      <color rgb="FFC00000"/>
      <name val="Arial Cyr"/>
      <family val="2"/>
      <charset val="204"/>
    </font>
    <font>
      <sz val="6.5"/>
      <name val="Arial Cyr"/>
      <family val="2"/>
      <charset val="204"/>
    </font>
    <font>
      <b/>
      <sz val="6"/>
      <color rgb="FF000000"/>
      <name val="Calibri"/>
      <family val="2"/>
      <charset val="204"/>
    </font>
    <font>
      <sz val="9"/>
      <color theme="1"/>
      <name val="Calibri"/>
      <family val="2"/>
      <charset val="204"/>
      <scheme val="minor"/>
    </font>
    <font>
      <b/>
      <sz val="9"/>
      <color theme="1"/>
      <name val="Calibri"/>
      <family val="2"/>
      <charset val="204"/>
      <scheme val="minor"/>
    </font>
    <font>
      <sz val="6.5"/>
      <name val="Arial Cyr"/>
      <charset val="204"/>
    </font>
    <font>
      <sz val="11"/>
      <color rgb="FFFFCCFF"/>
      <name val="Calibri"/>
      <family val="2"/>
      <charset val="204"/>
    </font>
    <font>
      <b/>
      <i/>
      <sz val="6"/>
      <name val="Arial Cyr"/>
      <charset val="204"/>
    </font>
    <font>
      <b/>
      <sz val="11"/>
      <color theme="1"/>
      <name val="Calibri"/>
      <family val="2"/>
      <charset val="204"/>
      <scheme val="minor"/>
    </font>
    <font>
      <b/>
      <sz val="10"/>
      <color theme="1"/>
      <name val="Calibri"/>
      <family val="2"/>
      <charset val="204"/>
      <scheme val="minor"/>
    </font>
    <font>
      <sz val="8"/>
      <color rgb="FF000000"/>
      <name val="Arial"/>
      <family val="2"/>
      <charset val="204"/>
    </font>
    <font>
      <sz val="8.5"/>
      <name val="Calibri"/>
      <family val="2"/>
      <charset val="204"/>
    </font>
    <font>
      <sz val="6.5"/>
      <name val="Cambria"/>
      <family val="1"/>
      <charset val="204"/>
    </font>
    <font>
      <sz val="7.5"/>
      <name val="Arial Cyr"/>
      <family val="2"/>
      <charset val="204"/>
    </font>
    <font>
      <sz val="6.5"/>
      <color rgb="FF000000"/>
      <name val="Calibri"/>
      <family val="2"/>
      <charset val="204"/>
    </font>
    <font>
      <b/>
      <sz val="6.5"/>
      <name val="Arial Cyr"/>
      <family val="2"/>
      <charset val="204"/>
    </font>
    <font>
      <sz val="5.5"/>
      <name val="Arial Cyr"/>
      <family val="2"/>
      <charset val="204"/>
    </font>
    <font>
      <sz val="8"/>
      <color rgb="FFC00000"/>
      <name val="Cambria"/>
      <family val="1"/>
      <charset val="204"/>
    </font>
    <font>
      <b/>
      <sz val="10"/>
      <color rgb="FFFF0000"/>
      <name val="Calibri"/>
      <family val="2"/>
      <charset val="204"/>
    </font>
    <font>
      <sz val="4"/>
      <name val="Arial Cyr"/>
      <family val="2"/>
      <charset val="204"/>
    </font>
    <font>
      <sz val="4.5"/>
      <name val="Arial Cyr"/>
      <family val="2"/>
      <charset val="204"/>
    </font>
    <font>
      <b/>
      <sz val="8"/>
      <color rgb="FFFF0000"/>
      <name val="Calibri"/>
      <family val="2"/>
      <charset val="204"/>
    </font>
    <font>
      <b/>
      <sz val="6.5"/>
      <name val="Arial Cyr"/>
      <charset val="204"/>
    </font>
    <font>
      <b/>
      <sz val="6"/>
      <color theme="1"/>
      <name val="Arial Cyr"/>
      <charset val="204"/>
    </font>
    <font>
      <b/>
      <sz val="6"/>
      <name val="Arial Cyr"/>
      <charset val="204"/>
    </font>
    <font>
      <b/>
      <sz val="7"/>
      <name val="Arial Narrow"/>
      <family val="2"/>
      <charset val="204"/>
    </font>
    <font>
      <b/>
      <i/>
      <sz val="8"/>
      <color rgb="FF000000"/>
      <name val="Calibri"/>
      <family val="2"/>
      <charset val="204"/>
    </font>
    <font>
      <b/>
      <sz val="7"/>
      <color rgb="FFC00000"/>
      <name val="Calibri"/>
      <family val="2"/>
      <charset val="204"/>
    </font>
    <font>
      <b/>
      <i/>
      <sz val="7"/>
      <color rgb="FF000000"/>
      <name val="Calibri"/>
      <family val="2"/>
      <charset val="204"/>
    </font>
    <font>
      <i/>
      <sz val="7"/>
      <color rgb="FF000000"/>
      <name val="Arial Cyr"/>
      <family val="2"/>
      <charset val="204"/>
    </font>
    <font>
      <i/>
      <sz val="7"/>
      <color rgb="FF000000"/>
      <name val="Calibri"/>
      <family val="2"/>
      <charset val="204"/>
    </font>
    <font>
      <b/>
      <i/>
      <sz val="9"/>
      <name val="Arial Cyr"/>
      <charset val="204"/>
    </font>
    <font>
      <i/>
      <sz val="9"/>
      <name val="Arial Cyr"/>
      <family val="2"/>
      <charset val="204"/>
    </font>
    <font>
      <i/>
      <sz val="11"/>
      <color rgb="FF000000"/>
      <name val="Calibri"/>
      <family val="2"/>
      <charset val="204"/>
    </font>
    <font>
      <b/>
      <i/>
      <sz val="11"/>
      <color rgb="FFC00000"/>
      <name val="Calibri"/>
      <family val="2"/>
      <charset val="204"/>
    </font>
    <font>
      <i/>
      <sz val="11"/>
      <color theme="5" tint="-0.499984740745262"/>
      <name val="Calibri"/>
      <family val="2"/>
      <charset val="204"/>
    </font>
    <font>
      <b/>
      <sz val="10"/>
      <name val="Cambria"/>
      <family val="1"/>
      <charset val="204"/>
    </font>
    <font>
      <b/>
      <sz val="10"/>
      <color rgb="FFC00000"/>
      <name val="Cambria"/>
      <family val="1"/>
      <charset val="204"/>
    </font>
    <font>
      <i/>
      <sz val="9"/>
      <name val="Arial Cyr"/>
      <charset val="204"/>
    </font>
    <font>
      <b/>
      <i/>
      <sz val="11"/>
      <color theme="5" tint="-0.499984740745262"/>
      <name val="Calibri"/>
      <family val="2"/>
      <charset val="204"/>
    </font>
    <font>
      <i/>
      <sz val="11"/>
      <color rgb="FFC00000"/>
      <name val="Calibri"/>
      <family val="2"/>
      <charset val="204"/>
    </font>
    <font>
      <i/>
      <sz val="7"/>
      <name val="Arial Cyr"/>
      <charset val="204"/>
    </font>
    <font>
      <sz val="7"/>
      <color theme="1"/>
      <name val="Times New Roman"/>
      <family val="1"/>
      <charset val="204"/>
    </font>
    <font>
      <sz val="7"/>
      <color rgb="FF000000"/>
      <name val="Bell MT"/>
      <family val="1"/>
    </font>
    <font>
      <sz val="6.5"/>
      <name val="Times New Roman"/>
      <family val="1"/>
      <charset val="204"/>
    </font>
  </fonts>
  <fills count="45">
    <fill>
      <patternFill patternType="none"/>
    </fill>
    <fill>
      <patternFill patternType="gray125"/>
    </fill>
    <fill>
      <patternFill patternType="solid">
        <fgColor rgb="FFFFFFFF"/>
        <bgColor rgb="FFEBF1DE"/>
      </patternFill>
    </fill>
    <fill>
      <patternFill patternType="solid">
        <fgColor rgb="FFF2DCDB"/>
        <bgColor rgb="FFFDEADA"/>
      </patternFill>
    </fill>
    <fill>
      <patternFill patternType="solid">
        <fgColor rgb="FFEBF1DE"/>
        <bgColor rgb="FFFDEADA"/>
      </patternFill>
    </fill>
    <fill>
      <patternFill patternType="solid">
        <fgColor rgb="FF92D050"/>
        <bgColor rgb="FFC3D69B"/>
      </patternFill>
    </fill>
    <fill>
      <patternFill patternType="solid">
        <fgColor rgb="FFC3D69B"/>
        <bgColor rgb="FFBDD7EE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79998168889431442"/>
        <bgColor rgb="FFFDEADA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8" tint="0.79998168889431442"/>
        <bgColor rgb="FFFDEADA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5" tint="0.79998168889431442"/>
        <bgColor rgb="FFEBF1DE"/>
      </patternFill>
    </fill>
    <fill>
      <patternFill patternType="solid">
        <fgColor theme="7" tint="0.79998168889431442"/>
        <bgColor rgb="FFE6B9B8"/>
      </patternFill>
    </fill>
    <fill>
      <patternFill patternType="solid">
        <fgColor theme="9" tint="0.79998168889431442"/>
        <bgColor rgb="FFC3D69B"/>
      </patternFill>
    </fill>
    <fill>
      <patternFill patternType="solid">
        <fgColor theme="8" tint="0.79998168889431442"/>
        <bgColor rgb="FFFAC090"/>
      </patternFill>
    </fill>
    <fill>
      <patternFill patternType="solid">
        <fgColor theme="8" tint="0.79998168889431442"/>
        <bgColor rgb="FFE6B9B8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rgb="FFE6B9B8"/>
      </patternFill>
    </fill>
    <fill>
      <patternFill patternType="solid">
        <fgColor theme="3" tint="0.79998168889431442"/>
        <bgColor rgb="FFFDEADA"/>
      </patternFill>
    </fill>
    <fill>
      <patternFill patternType="solid">
        <fgColor theme="3" tint="0.79998168889431442"/>
        <bgColor rgb="FFFAC090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7" tint="0.79998168889431442"/>
        <bgColor rgb="FFFFD966"/>
      </patternFill>
    </fill>
    <fill>
      <patternFill patternType="solid">
        <fgColor theme="7" tint="0.79998168889431442"/>
        <bgColor rgb="FFFF9900"/>
      </patternFill>
    </fill>
    <fill>
      <patternFill patternType="solid">
        <fgColor theme="6" tint="0.79998168889431442"/>
        <bgColor rgb="FFFDEADA"/>
      </patternFill>
    </fill>
    <fill>
      <patternFill patternType="solid">
        <fgColor theme="6" tint="0.79998168889431442"/>
        <bgColor rgb="FFFAC090"/>
      </patternFill>
    </fill>
    <fill>
      <patternFill patternType="solid">
        <fgColor theme="6" tint="0.79998168889431442"/>
        <bgColor rgb="FFE6B9B8"/>
      </patternFill>
    </fill>
    <fill>
      <patternFill patternType="solid">
        <fgColor theme="7" tint="0.79998168889431442"/>
        <bgColor rgb="FFEBF1DE"/>
      </patternFill>
    </fill>
    <fill>
      <patternFill patternType="solid">
        <fgColor theme="7" tint="0.79998168889431442"/>
        <bgColor rgb="FFFAC090"/>
      </patternFill>
    </fill>
    <fill>
      <patternFill patternType="solid">
        <fgColor theme="7" tint="0.79998168889431442"/>
        <bgColor rgb="FFFDEADA"/>
      </patternFill>
    </fill>
    <fill>
      <patternFill patternType="solid">
        <fgColor theme="7" tint="0.79998168889431442"/>
        <bgColor rgb="FFC3D69B"/>
      </patternFill>
    </fill>
    <fill>
      <patternFill patternType="solid">
        <fgColor theme="9" tint="0.79998168889431442"/>
        <bgColor rgb="FFBDD7EE"/>
      </patternFill>
    </fill>
    <fill>
      <patternFill patternType="solid">
        <fgColor rgb="FF000000"/>
        <bgColor rgb="FF000000"/>
      </patternFill>
    </fill>
    <fill>
      <patternFill patternType="solid">
        <fgColor rgb="FF808080"/>
        <bgColor rgb="FF808080"/>
      </patternFill>
    </fill>
    <fill>
      <patternFill patternType="solid">
        <fgColor rgb="FFDDDDDD"/>
        <bgColor rgb="FFDDDDDD"/>
      </patternFill>
    </fill>
    <fill>
      <patternFill patternType="solid">
        <fgColor rgb="FFFFCCCC"/>
        <bgColor rgb="FFFFCCCC"/>
      </patternFill>
    </fill>
    <fill>
      <patternFill patternType="solid">
        <fgColor rgb="FFCC0000"/>
        <bgColor rgb="FFCC0000"/>
      </patternFill>
    </fill>
    <fill>
      <patternFill patternType="solid">
        <fgColor rgb="FFCCFFCC"/>
        <bgColor rgb="FFCCFFCC"/>
      </patternFill>
    </fill>
    <fill>
      <patternFill patternType="solid">
        <fgColor rgb="FFFFFFCC"/>
        <bgColor rgb="FFFFFFCC"/>
      </patternFill>
    </fill>
    <fill>
      <patternFill patternType="solid">
        <fgColor rgb="FFCCFFCC"/>
        <bgColor rgb="FFC3D69B"/>
      </patternFill>
    </fill>
  </fills>
  <borders count="82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/>
      <right style="medium">
        <color auto="1"/>
      </right>
      <top/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 style="thin">
        <color auto="1"/>
      </left>
      <right/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/>
      <right/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indexed="64"/>
      </left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auto="1"/>
      </left>
      <right style="medium">
        <color auto="1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auto="1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indexed="64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auto="1"/>
      </left>
      <right style="medium">
        <color indexed="64"/>
      </right>
      <top style="thin">
        <color indexed="64"/>
      </top>
      <bottom style="thin">
        <color auto="1"/>
      </bottom>
      <diagonal/>
    </border>
    <border>
      <left style="medium">
        <color indexed="64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indexed="64"/>
      </top>
      <bottom style="medium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/>
      <top style="thin">
        <color indexed="64"/>
      </top>
      <bottom/>
      <diagonal/>
    </border>
    <border>
      <left/>
      <right/>
      <top style="thin">
        <color auto="1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auto="1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auto="1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indexed="64"/>
      </top>
      <bottom/>
      <diagonal/>
    </border>
    <border>
      <left style="thin">
        <color auto="1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thin">
        <color indexed="64"/>
      </top>
      <bottom/>
      <diagonal/>
    </border>
    <border>
      <left/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</borders>
  <cellStyleXfs count="21">
    <xf numFmtId="0" fontId="0" fillId="0" borderId="0"/>
    <xf numFmtId="9" fontId="59" fillId="0" borderId="0" applyFont="0" applyFill="0" applyBorder="0" applyAlignment="0" applyProtection="0"/>
    <xf numFmtId="0" fontId="130" fillId="0" borderId="0"/>
    <xf numFmtId="0" fontId="131" fillId="0" borderId="0" applyNumberFormat="0" applyBorder="0" applyProtection="0"/>
    <xf numFmtId="0" fontId="132" fillId="37" borderId="0" applyNumberFormat="0" applyBorder="0" applyProtection="0"/>
    <xf numFmtId="0" fontId="132" fillId="38" borderId="0" applyNumberFormat="0" applyBorder="0" applyProtection="0"/>
    <xf numFmtId="0" fontId="131" fillId="39" borderId="0" applyNumberFormat="0" applyBorder="0" applyProtection="0"/>
    <xf numFmtId="0" fontId="133" fillId="40" borderId="0" applyNumberFormat="0" applyBorder="0" applyProtection="0"/>
    <xf numFmtId="0" fontId="132" fillId="41" borderId="0" applyNumberFormat="0" applyBorder="0" applyProtection="0"/>
    <xf numFmtId="0" fontId="134" fillId="0" borderId="0" applyNumberFormat="0" applyBorder="0" applyProtection="0"/>
    <xf numFmtId="0" fontId="135" fillId="42" borderId="0" applyNumberFormat="0" applyBorder="0" applyProtection="0"/>
    <xf numFmtId="0" fontId="136" fillId="0" borderId="0" applyNumberFormat="0" applyBorder="0" applyProtection="0"/>
    <xf numFmtId="0" fontId="137" fillId="0" borderId="0" applyNumberFormat="0" applyBorder="0" applyProtection="0"/>
    <xf numFmtId="0" fontId="138" fillId="0" borderId="0" applyNumberFormat="0" applyBorder="0" applyProtection="0"/>
    <xf numFmtId="0" fontId="139" fillId="0" borderId="0" applyNumberFormat="0" applyBorder="0" applyProtection="0"/>
    <xf numFmtId="0" fontId="140" fillId="43" borderId="0" applyNumberFormat="0" applyBorder="0" applyProtection="0"/>
    <xf numFmtId="0" fontId="141" fillId="43" borderId="81" applyNumberFormat="0" applyProtection="0"/>
    <xf numFmtId="0" fontId="142" fillId="0" borderId="0" applyNumberFormat="0" applyBorder="0" applyProtection="0"/>
    <xf numFmtId="0" fontId="130" fillId="0" borderId="0" applyNumberFormat="0" applyFont="0" applyBorder="0" applyProtection="0"/>
    <xf numFmtId="0" fontId="130" fillId="0" borderId="0" applyNumberFormat="0" applyFont="0" applyBorder="0" applyProtection="0"/>
    <xf numFmtId="0" fontId="133" fillId="0" borderId="0" applyNumberFormat="0" applyBorder="0" applyProtection="0"/>
  </cellStyleXfs>
  <cellXfs count="3253">
    <xf numFmtId="0" fontId="0" fillId="0" borderId="0" xfId="0"/>
    <xf numFmtId="0" fontId="0" fillId="0" borderId="0" xfId="0" applyAlignment="1">
      <alignment horizontal="left"/>
    </xf>
    <xf numFmtId="0" fontId="1" fillId="0" borderId="0" xfId="0" applyFont="1"/>
    <xf numFmtId="0" fontId="1" fillId="0" borderId="0" xfId="0" applyFont="1" applyBorder="1"/>
    <xf numFmtId="0" fontId="0" fillId="0" borderId="0" xfId="0" applyBorder="1" applyAlignment="1">
      <alignment horizontal="center"/>
    </xf>
    <xf numFmtId="0" fontId="0" fillId="0" borderId="0" xfId="0" applyBorder="1" applyAlignment="1">
      <alignment horizontal="left"/>
    </xf>
    <xf numFmtId="0" fontId="0" fillId="0" borderId="0" xfId="0" applyAlignment="1">
      <alignment horizontal="center"/>
    </xf>
    <xf numFmtId="0" fontId="2" fillId="0" borderId="0" xfId="0" applyFont="1" applyBorder="1"/>
    <xf numFmtId="0" fontId="3" fillId="0" borderId="0" xfId="0" applyFont="1" applyBorder="1" applyAlignment="1">
      <alignment horizontal="left"/>
    </xf>
    <xf numFmtId="0" fontId="1" fillId="0" borderId="0" xfId="0" applyFont="1" applyAlignment="1">
      <alignment horizontal="center"/>
    </xf>
    <xf numFmtId="0" fontId="1" fillId="0" borderId="0" xfId="0" applyFont="1" applyBorder="1" applyAlignment="1">
      <alignment horizontal="center"/>
    </xf>
    <xf numFmtId="0" fontId="0" fillId="0" borderId="0" xfId="0" applyBorder="1"/>
    <xf numFmtId="0" fontId="3" fillId="0" borderId="0" xfId="0" applyFont="1" applyAlignment="1">
      <alignment horizontal="left"/>
    </xf>
    <xf numFmtId="0" fontId="5" fillId="0" borderId="0" xfId="0" applyFont="1" applyAlignment="1">
      <alignment horizontal="left"/>
    </xf>
    <xf numFmtId="0" fontId="2" fillId="0" borderId="0" xfId="0" applyFont="1" applyBorder="1" applyAlignment="1">
      <alignment horizontal="left"/>
    </xf>
    <xf numFmtId="0" fontId="2" fillId="0" borderId="0" xfId="0" applyFont="1" applyBorder="1" applyAlignment="1">
      <alignment horizontal="center"/>
    </xf>
    <xf numFmtId="0" fontId="6" fillId="0" borderId="0" xfId="0" applyFont="1" applyBorder="1"/>
    <xf numFmtId="0" fontId="0" fillId="0" borderId="1" xfId="0" applyBorder="1"/>
    <xf numFmtId="0" fontId="5" fillId="0" borderId="0" xfId="0" applyFont="1" applyBorder="1"/>
    <xf numFmtId="0" fontId="7" fillId="0" borderId="0" xfId="0" applyFont="1" applyBorder="1"/>
    <xf numFmtId="0" fontId="7" fillId="0" borderId="0" xfId="0" applyFont="1" applyBorder="1" applyAlignment="1">
      <alignment horizontal="left"/>
    </xf>
    <xf numFmtId="0" fontId="9" fillId="0" borderId="0" xfId="0" applyFont="1" applyBorder="1"/>
    <xf numFmtId="0" fontId="10" fillId="0" borderId="0" xfId="0" applyFont="1" applyBorder="1"/>
    <xf numFmtId="0" fontId="2" fillId="0" borderId="0" xfId="0" applyFont="1" applyBorder="1" applyAlignment="1">
      <alignment horizontal="right"/>
    </xf>
    <xf numFmtId="0" fontId="8" fillId="0" borderId="0" xfId="0" applyFont="1" applyBorder="1" applyAlignment="1">
      <alignment horizontal="center"/>
    </xf>
    <xf numFmtId="0" fontId="8" fillId="0" borderId="0" xfId="0" applyFont="1"/>
    <xf numFmtId="0" fontId="7" fillId="0" borderId="0" xfId="0" applyFont="1"/>
    <xf numFmtId="0" fontId="8" fillId="0" borderId="0" xfId="0" applyFont="1" applyBorder="1"/>
    <xf numFmtId="0" fontId="11" fillId="0" borderId="0" xfId="0" applyFont="1"/>
    <xf numFmtId="0" fontId="11" fillId="0" borderId="0" xfId="0" applyFont="1" applyBorder="1"/>
    <xf numFmtId="0" fontId="12" fillId="0" borderId="0" xfId="0" applyFont="1" applyBorder="1"/>
    <xf numFmtId="0" fontId="7" fillId="0" borderId="0" xfId="0" applyFont="1" applyBorder="1" applyAlignment="1">
      <alignment horizontal="center"/>
    </xf>
    <xf numFmtId="0" fontId="13" fillId="0" borderId="0" xfId="0" applyFont="1" applyAlignment="1">
      <alignment horizontal="left"/>
    </xf>
    <xf numFmtId="9" fontId="7" fillId="0" borderId="0" xfId="0" applyNumberFormat="1" applyFont="1" applyAlignment="1">
      <alignment horizontal="center"/>
    </xf>
    <xf numFmtId="0" fontId="14" fillId="0" borderId="2" xfId="0" applyFont="1" applyBorder="1" applyAlignment="1">
      <alignment horizontal="left"/>
    </xf>
    <xf numFmtId="0" fontId="7" fillId="0" borderId="3" xfId="0" applyFont="1" applyBorder="1" applyAlignment="1">
      <alignment horizontal="center"/>
    </xf>
    <xf numFmtId="0" fontId="7" fillId="0" borderId="2" xfId="0" applyFont="1" applyBorder="1" applyAlignment="1">
      <alignment horizontal="center"/>
    </xf>
    <xf numFmtId="0" fontId="14" fillId="0" borderId="9" xfId="0" applyFont="1" applyBorder="1" applyAlignment="1">
      <alignment horizontal="left"/>
    </xf>
    <xf numFmtId="0" fontId="0" fillId="0" borderId="10" xfId="0" applyBorder="1"/>
    <xf numFmtId="164" fontId="14" fillId="0" borderId="0" xfId="0" applyNumberFormat="1" applyFont="1" applyBorder="1" applyAlignment="1">
      <alignment horizontal="left"/>
    </xf>
    <xf numFmtId="0" fontId="0" fillId="0" borderId="3" xfId="0" applyBorder="1" applyAlignment="1">
      <alignment horizontal="left"/>
    </xf>
    <xf numFmtId="0" fontId="14" fillId="0" borderId="0" xfId="0" applyFont="1" applyBorder="1" applyAlignment="1">
      <alignment horizontal="left"/>
    </xf>
    <xf numFmtId="164" fontId="14" fillId="0" borderId="0" xfId="0" applyNumberFormat="1" applyFont="1" applyBorder="1" applyAlignment="1">
      <alignment horizontal="center"/>
    </xf>
    <xf numFmtId="0" fontId="8" fillId="0" borderId="3" xfId="0" applyFont="1" applyBorder="1" applyAlignment="1">
      <alignment horizontal="right"/>
    </xf>
    <xf numFmtId="0" fontId="2" fillId="0" borderId="3" xfId="0" applyFont="1" applyBorder="1" applyAlignment="1">
      <alignment horizontal="left"/>
    </xf>
    <xf numFmtId="0" fontId="2" fillId="0" borderId="24" xfId="0" applyFont="1" applyBorder="1" applyAlignment="1">
      <alignment horizontal="left"/>
    </xf>
    <xf numFmtId="0" fontId="0" fillId="0" borderId="14" xfId="0" applyBorder="1"/>
    <xf numFmtId="0" fontId="0" fillId="0" borderId="15" xfId="0" applyBorder="1"/>
    <xf numFmtId="0" fontId="22" fillId="0" borderId="0" xfId="0" applyFont="1" applyBorder="1"/>
    <xf numFmtId="0" fontId="0" fillId="0" borderId="0" xfId="0" applyBorder="1" applyAlignment="1">
      <alignment horizontal="right"/>
    </xf>
    <xf numFmtId="0" fontId="28" fillId="0" borderId="0" xfId="0" applyFont="1" applyAlignment="1">
      <alignment horizontal="center"/>
    </xf>
    <xf numFmtId="0" fontId="28" fillId="0" borderId="0" xfId="0" applyFont="1" applyBorder="1" applyAlignment="1">
      <alignment horizontal="center"/>
    </xf>
    <xf numFmtId="0" fontId="3" fillId="0" borderId="0" xfId="0" applyFont="1" applyBorder="1"/>
    <xf numFmtId="0" fontId="14" fillId="0" borderId="0" xfId="0" applyFont="1" applyBorder="1" applyAlignment="1">
      <alignment horizontal="center"/>
    </xf>
    <xf numFmtId="0" fontId="14" fillId="0" borderId="0" xfId="0" applyFont="1" applyBorder="1"/>
    <xf numFmtId="0" fontId="21" fillId="0" borderId="0" xfId="0" applyFont="1" applyBorder="1" applyAlignment="1">
      <alignment horizontal="left"/>
    </xf>
    <xf numFmtId="0" fontId="21" fillId="0" borderId="0" xfId="0" applyFont="1" applyBorder="1"/>
    <xf numFmtId="0" fontId="3" fillId="0" borderId="0" xfId="0" applyFont="1" applyBorder="1" applyAlignment="1">
      <alignment horizontal="center"/>
    </xf>
    <xf numFmtId="0" fontId="0" fillId="0" borderId="28" xfId="0" applyBorder="1"/>
    <xf numFmtId="0" fontId="7" fillId="0" borderId="3" xfId="0" applyFont="1" applyBorder="1"/>
    <xf numFmtId="0" fontId="7" fillId="0" borderId="10" xfId="0" applyFont="1" applyBorder="1"/>
    <xf numFmtId="0" fontId="7" fillId="0" borderId="9" xfId="0" applyFont="1" applyBorder="1"/>
    <xf numFmtId="0" fontId="0" fillId="0" borderId="18" xfId="0" applyBorder="1"/>
    <xf numFmtId="49" fontId="14" fillId="0" borderId="0" xfId="0" applyNumberFormat="1" applyFont="1" applyBorder="1" applyAlignment="1">
      <alignment horizontal="left"/>
    </xf>
    <xf numFmtId="0" fontId="0" fillId="0" borderId="22" xfId="0" applyBorder="1" applyAlignment="1">
      <alignment horizontal="left"/>
    </xf>
    <xf numFmtId="0" fontId="0" fillId="0" borderId="30" xfId="0" applyBorder="1"/>
    <xf numFmtId="0" fontId="34" fillId="0" borderId="3" xfId="0" applyFont="1" applyBorder="1" applyAlignment="1">
      <alignment horizontal="left"/>
    </xf>
    <xf numFmtId="165" fontId="36" fillId="0" borderId="20" xfId="0" applyNumberFormat="1" applyFont="1" applyBorder="1" applyAlignment="1">
      <alignment horizontal="center"/>
    </xf>
    <xf numFmtId="1" fontId="36" fillId="0" borderId="20" xfId="0" applyNumberFormat="1" applyFont="1" applyBorder="1" applyAlignment="1">
      <alignment horizontal="center"/>
    </xf>
    <xf numFmtId="0" fontId="0" fillId="0" borderId="22" xfId="0" applyBorder="1"/>
    <xf numFmtId="0" fontId="21" fillId="0" borderId="0" xfId="0" applyFont="1"/>
    <xf numFmtId="0" fontId="32" fillId="0" borderId="0" xfId="0" applyFont="1"/>
    <xf numFmtId="0" fontId="16" fillId="0" borderId="0" xfId="0" applyFont="1"/>
    <xf numFmtId="0" fontId="40" fillId="0" borderId="0" xfId="0" applyFont="1" applyAlignment="1">
      <alignment horizontal="center"/>
    </xf>
    <xf numFmtId="0" fontId="21" fillId="0" borderId="0" xfId="0" applyFont="1" applyAlignment="1">
      <alignment horizontal="center"/>
    </xf>
    <xf numFmtId="0" fontId="7" fillId="0" borderId="3" xfId="0" applyFont="1" applyBorder="1" applyAlignment="1">
      <alignment horizontal="left"/>
    </xf>
    <xf numFmtId="0" fontId="0" fillId="0" borderId="3" xfId="0" applyBorder="1"/>
    <xf numFmtId="0" fontId="7" fillId="0" borderId="23" xfId="0" applyFont="1" applyBorder="1"/>
    <xf numFmtId="0" fontId="7" fillId="0" borderId="23" xfId="0" applyFont="1" applyBorder="1" applyAlignment="1">
      <alignment horizontal="center"/>
    </xf>
    <xf numFmtId="0" fontId="0" fillId="0" borderId="24" xfId="0" applyBorder="1"/>
    <xf numFmtId="0" fontId="7" fillId="0" borderId="10" xfId="0" applyFont="1" applyBorder="1" applyAlignment="1">
      <alignment horizontal="left"/>
    </xf>
    <xf numFmtId="0" fontId="0" fillId="0" borderId="13" xfId="0" applyBorder="1"/>
    <xf numFmtId="0" fontId="0" fillId="0" borderId="0" xfId="0" applyAlignment="1">
      <alignment horizontal="right"/>
    </xf>
    <xf numFmtId="0" fontId="9" fillId="0" borderId="0" xfId="0" applyFont="1"/>
    <xf numFmtId="0" fontId="2" fillId="0" borderId="0" xfId="0" applyFont="1"/>
    <xf numFmtId="0" fontId="1" fillId="0" borderId="0" xfId="0" applyFont="1" applyAlignment="1">
      <alignment horizontal="right"/>
    </xf>
    <xf numFmtId="9" fontId="0" fillId="0" borderId="0" xfId="0" applyNumberFormat="1"/>
    <xf numFmtId="0" fontId="2" fillId="0" borderId="17" xfId="0" applyFont="1" applyBorder="1"/>
    <xf numFmtId="0" fontId="2" fillId="0" borderId="17" xfId="0" applyFont="1" applyBorder="1" applyAlignment="1">
      <alignment horizontal="left"/>
    </xf>
    <xf numFmtId="0" fontId="46" fillId="0" borderId="0" xfId="0" applyFont="1" applyBorder="1"/>
    <xf numFmtId="0" fontId="0" fillId="0" borderId="17" xfId="0" applyBorder="1"/>
    <xf numFmtId="0" fontId="0" fillId="0" borderId="23" xfId="0" applyBorder="1"/>
    <xf numFmtId="0" fontId="43" fillId="0" borderId="0" xfId="0" applyFont="1" applyBorder="1"/>
    <xf numFmtId="0" fontId="45" fillId="0" borderId="0" xfId="0" applyFont="1" applyBorder="1"/>
    <xf numFmtId="0" fontId="0" fillId="0" borderId="2" xfId="0" applyBorder="1"/>
    <xf numFmtId="0" fontId="52" fillId="0" borderId="0" xfId="0" applyFont="1" applyBorder="1"/>
    <xf numFmtId="0" fontId="16" fillId="0" borderId="0" xfId="0" applyFont="1" applyBorder="1"/>
    <xf numFmtId="0" fontId="2" fillId="0" borderId="10" xfId="0" applyFont="1" applyBorder="1"/>
    <xf numFmtId="0" fontId="0" fillId="0" borderId="0" xfId="0" applyFill="1"/>
    <xf numFmtId="2" fontId="10" fillId="0" borderId="20" xfId="0" applyNumberFormat="1" applyFont="1" applyBorder="1" applyAlignment="1">
      <alignment horizontal="center"/>
    </xf>
    <xf numFmtId="2" fontId="17" fillId="0" borderId="0" xfId="0" applyNumberFormat="1" applyFont="1" applyBorder="1" applyAlignment="1">
      <alignment horizontal="center"/>
    </xf>
    <xf numFmtId="0" fontId="21" fillId="0" borderId="0" xfId="0" applyFont="1" applyBorder="1" applyAlignment="1">
      <alignment horizontal="center"/>
    </xf>
    <xf numFmtId="0" fontId="21" fillId="0" borderId="0" xfId="0" applyFont="1" applyFill="1" applyBorder="1" applyAlignment="1">
      <alignment horizontal="center"/>
    </xf>
    <xf numFmtId="2" fontId="18" fillId="0" borderId="0" xfId="0" applyNumberFormat="1" applyFont="1" applyFill="1" applyBorder="1" applyAlignment="1">
      <alignment horizontal="center"/>
    </xf>
    <xf numFmtId="0" fontId="2" fillId="0" borderId="0" xfId="0" applyFont="1" applyFill="1" applyBorder="1" applyAlignment="1">
      <alignment horizontal="center"/>
    </xf>
    <xf numFmtId="0" fontId="45" fillId="0" borderId="0" xfId="0" applyFont="1"/>
    <xf numFmtId="0" fontId="2" fillId="0" borderId="0" xfId="0" applyFont="1" applyFill="1" applyBorder="1" applyAlignment="1">
      <alignment horizontal="left"/>
    </xf>
    <xf numFmtId="0" fontId="2" fillId="0" borderId="0" xfId="0" applyFont="1" applyFill="1" applyBorder="1"/>
    <xf numFmtId="0" fontId="0" fillId="0" borderId="24" xfId="0" applyFill="1" applyBorder="1"/>
    <xf numFmtId="0" fontId="0" fillId="0" borderId="22" xfId="0" applyFill="1" applyBorder="1"/>
    <xf numFmtId="0" fontId="21" fillId="0" borderId="0" xfId="0" applyFont="1" applyFill="1" applyBorder="1"/>
    <xf numFmtId="0" fontId="21" fillId="0" borderId="0" xfId="0" applyFont="1" applyFill="1" applyBorder="1" applyAlignment="1">
      <alignment horizontal="left"/>
    </xf>
    <xf numFmtId="0" fontId="0" fillId="0" borderId="0" xfId="0" applyFill="1" applyBorder="1"/>
    <xf numFmtId="0" fontId="43" fillId="0" borderId="0" xfId="0" applyFont="1" applyFill="1" applyBorder="1"/>
    <xf numFmtId="0" fontId="43" fillId="0" borderId="0" xfId="0" applyFont="1" applyFill="1" applyBorder="1" applyAlignment="1">
      <alignment horizontal="left"/>
    </xf>
    <xf numFmtId="165" fontId="14" fillId="0" borderId="0" xfId="0" applyNumberFormat="1" applyFont="1" applyFill="1" applyBorder="1" applyAlignment="1">
      <alignment horizontal="left"/>
    </xf>
    <xf numFmtId="0" fontId="56" fillId="0" borderId="0" xfId="0" applyFont="1" applyFill="1" applyBorder="1" applyAlignment="1">
      <alignment horizontal="left"/>
    </xf>
    <xf numFmtId="0" fontId="32" fillId="0" borderId="0" xfId="0" applyFont="1" applyFill="1" applyBorder="1"/>
    <xf numFmtId="0" fontId="0" fillId="0" borderId="3" xfId="0" applyFill="1" applyBorder="1"/>
    <xf numFmtId="0" fontId="32" fillId="0" borderId="0" xfId="0" applyFont="1" applyFill="1" applyBorder="1" applyAlignment="1">
      <alignment horizontal="left"/>
    </xf>
    <xf numFmtId="0" fontId="0" fillId="0" borderId="0" xfId="0" applyFill="1" applyBorder="1" applyAlignment="1">
      <alignment horizontal="right"/>
    </xf>
    <xf numFmtId="0" fontId="14" fillId="0" borderId="0" xfId="0" applyFont="1" applyFill="1" applyBorder="1" applyAlignment="1">
      <alignment horizontal="left"/>
    </xf>
    <xf numFmtId="0" fontId="14" fillId="0" borderId="0" xfId="0" applyFont="1" applyFill="1" applyBorder="1" applyAlignment="1">
      <alignment horizontal="center"/>
    </xf>
    <xf numFmtId="0" fontId="14" fillId="0" borderId="0" xfId="0" applyFont="1" applyFill="1" applyBorder="1"/>
    <xf numFmtId="0" fontId="14" fillId="0" borderId="0" xfId="0" applyFont="1" applyFill="1" applyBorder="1" applyAlignment="1"/>
    <xf numFmtId="164" fontId="14" fillId="0" borderId="0" xfId="0" applyNumberFormat="1" applyFont="1" applyFill="1" applyBorder="1" applyAlignment="1">
      <alignment horizontal="left"/>
    </xf>
    <xf numFmtId="0" fontId="22" fillId="0" borderId="0" xfId="0" applyFont="1" applyFill="1" applyBorder="1"/>
    <xf numFmtId="0" fontId="0" fillId="0" borderId="0" xfId="0" applyFill="1" applyBorder="1" applyAlignment="1">
      <alignment horizontal="left"/>
    </xf>
    <xf numFmtId="0" fontId="31" fillId="0" borderId="0" xfId="0" applyFont="1" applyFill="1" applyBorder="1" applyAlignment="1">
      <alignment vertical="center"/>
    </xf>
    <xf numFmtId="0" fontId="31" fillId="0" borderId="0" xfId="0" applyFont="1" applyFill="1" applyBorder="1"/>
    <xf numFmtId="0" fontId="16" fillId="0" borderId="0" xfId="0" applyFont="1" applyFill="1" applyBorder="1" applyAlignment="1">
      <alignment horizontal="left"/>
    </xf>
    <xf numFmtId="0" fontId="16" fillId="0" borderId="0" xfId="0" applyFont="1" applyFill="1" applyBorder="1"/>
    <xf numFmtId="0" fontId="7" fillId="0" borderId="0" xfId="0" applyFont="1" applyFill="1" applyBorder="1"/>
    <xf numFmtId="0" fontId="10" fillId="0" borderId="0" xfId="0" applyFont="1" applyFill="1" applyBorder="1"/>
    <xf numFmtId="165" fontId="2" fillId="0" borderId="0" xfId="0" applyNumberFormat="1" applyFont="1" applyFill="1" applyBorder="1" applyAlignment="1">
      <alignment horizontal="center"/>
    </xf>
    <xf numFmtId="0" fontId="2" fillId="0" borderId="20" xfId="0" applyFont="1" applyFill="1" applyBorder="1" applyAlignment="1">
      <alignment horizontal="left"/>
    </xf>
    <xf numFmtId="0" fontId="2" fillId="0" borderId="19" xfId="0" applyFont="1" applyFill="1" applyBorder="1"/>
    <xf numFmtId="0" fontId="73" fillId="0" borderId="0" xfId="0" applyFont="1" applyFill="1" applyBorder="1" applyAlignment="1">
      <alignment horizontal="left"/>
    </xf>
    <xf numFmtId="0" fontId="21" fillId="0" borderId="19" xfId="0" applyFont="1" applyFill="1" applyBorder="1"/>
    <xf numFmtId="0" fontId="66" fillId="0" borderId="0" xfId="0" applyFont="1"/>
    <xf numFmtId="0" fontId="3" fillId="0" borderId="0" xfId="0" applyFont="1" applyFill="1" applyBorder="1" applyAlignment="1">
      <alignment horizontal="left"/>
    </xf>
    <xf numFmtId="0" fontId="0" fillId="0" borderId="8" xfId="0" applyBorder="1"/>
    <xf numFmtId="165" fontId="0" fillId="0" borderId="0" xfId="0" applyNumberFormat="1" applyFill="1" applyBorder="1"/>
    <xf numFmtId="0" fontId="75" fillId="0" borderId="0" xfId="0" applyFont="1" applyBorder="1"/>
    <xf numFmtId="0" fontId="77" fillId="0" borderId="0" xfId="0" applyFont="1" applyFill="1" applyBorder="1" applyAlignment="1">
      <alignment horizontal="left"/>
    </xf>
    <xf numFmtId="0" fontId="74" fillId="0" borderId="0" xfId="0" applyFont="1" applyFill="1" applyBorder="1" applyAlignment="1">
      <alignment horizontal="left"/>
    </xf>
    <xf numFmtId="0" fontId="5" fillId="0" borderId="0" xfId="0" applyFont="1" applyFill="1" applyBorder="1"/>
    <xf numFmtId="0" fontId="75" fillId="0" borderId="0" xfId="0" applyFont="1" applyFill="1" applyBorder="1" applyAlignment="1">
      <alignment horizontal="left"/>
    </xf>
    <xf numFmtId="0" fontId="72" fillId="0" borderId="0" xfId="0" applyFont="1" applyFill="1" applyBorder="1" applyAlignment="1">
      <alignment horizontal="left"/>
    </xf>
    <xf numFmtId="0" fontId="27" fillId="0" borderId="0" xfId="0" applyFont="1" applyBorder="1" applyAlignment="1">
      <alignment horizontal="left"/>
    </xf>
    <xf numFmtId="0" fontId="27" fillId="0" borderId="0" xfId="0" applyFont="1" applyFill="1" applyBorder="1" applyAlignment="1">
      <alignment horizontal="left"/>
    </xf>
    <xf numFmtId="0" fontId="73" fillId="0" borderId="0" xfId="0" applyFont="1" applyBorder="1" applyAlignment="1">
      <alignment horizontal="left"/>
    </xf>
    <xf numFmtId="0" fontId="44" fillId="0" borderId="0" xfId="0" applyFont="1" applyFill="1" applyBorder="1"/>
    <xf numFmtId="2" fontId="33" fillId="0" borderId="19" xfId="0" applyNumberFormat="1" applyFont="1" applyBorder="1" applyAlignment="1">
      <alignment horizontal="center" vertical="center"/>
    </xf>
    <xf numFmtId="0" fontId="2" fillId="0" borderId="0" xfId="0" applyFont="1" applyAlignment="1">
      <alignment horizontal="center"/>
    </xf>
    <xf numFmtId="0" fontId="2" fillId="0" borderId="0" xfId="0" applyFont="1" applyAlignment="1">
      <alignment horizontal="left"/>
    </xf>
    <xf numFmtId="165" fontId="29" fillId="0" borderId="0" xfId="0" applyNumberFormat="1" applyFont="1"/>
    <xf numFmtId="164" fontId="14" fillId="0" borderId="0" xfId="0" applyNumberFormat="1" applyFont="1" applyFill="1" applyBorder="1" applyAlignment="1">
      <alignment horizontal="center"/>
    </xf>
    <xf numFmtId="2" fontId="16" fillId="0" borderId="0" xfId="0" applyNumberFormat="1" applyFont="1" applyFill="1" applyBorder="1" applyAlignment="1">
      <alignment horizontal="center"/>
    </xf>
    <xf numFmtId="166" fontId="2" fillId="0" borderId="0" xfId="0" applyNumberFormat="1" applyFont="1" applyFill="1" applyBorder="1" applyAlignment="1">
      <alignment horizontal="center"/>
    </xf>
    <xf numFmtId="2" fontId="10" fillId="0" borderId="19" xfId="0" applyNumberFormat="1" applyFont="1" applyBorder="1" applyAlignment="1">
      <alignment horizontal="center"/>
    </xf>
    <xf numFmtId="0" fontId="32" fillId="0" borderId="0" xfId="0" applyFont="1" applyAlignment="1">
      <alignment horizontal="center"/>
    </xf>
    <xf numFmtId="2" fontId="2" fillId="0" borderId="0" xfId="0" applyNumberFormat="1" applyFont="1" applyFill="1" applyBorder="1" applyAlignment="1">
      <alignment horizontal="center"/>
    </xf>
    <xf numFmtId="2" fontId="14" fillId="0" borderId="0" xfId="0" applyNumberFormat="1" applyFont="1" applyBorder="1" applyAlignment="1">
      <alignment horizontal="center"/>
    </xf>
    <xf numFmtId="0" fontId="16" fillId="0" borderId="0" xfId="0" applyFont="1" applyBorder="1" applyAlignment="1">
      <alignment horizontal="center"/>
    </xf>
    <xf numFmtId="0" fontId="12" fillId="0" borderId="0" xfId="0" applyFont="1" applyFill="1" applyBorder="1"/>
    <xf numFmtId="0" fontId="0" fillId="0" borderId="0" xfId="0" applyFill="1" applyBorder="1" applyAlignment="1">
      <alignment horizontal="center"/>
    </xf>
    <xf numFmtId="0" fontId="1" fillId="0" borderId="0" xfId="0" applyFont="1" applyFill="1" applyBorder="1"/>
    <xf numFmtId="0" fontId="45" fillId="0" borderId="0" xfId="0" applyFont="1" applyBorder="1" applyAlignment="1">
      <alignment horizontal="left"/>
    </xf>
    <xf numFmtId="0" fontId="46" fillId="0" borderId="38" xfId="0" applyFont="1" applyFill="1" applyBorder="1"/>
    <xf numFmtId="0" fontId="75" fillId="0" borderId="28" xfId="0" applyFont="1" applyFill="1" applyBorder="1"/>
    <xf numFmtId="0" fontId="46" fillId="0" borderId="23" xfId="0" applyFont="1" applyFill="1" applyBorder="1"/>
    <xf numFmtId="0" fontId="48" fillId="0" borderId="0" xfId="0" applyFont="1" applyFill="1" applyBorder="1" applyAlignment="1"/>
    <xf numFmtId="0" fontId="14" fillId="0" borderId="45" xfId="0" applyFont="1" applyFill="1" applyBorder="1" applyAlignment="1">
      <alignment horizontal="left"/>
    </xf>
    <xf numFmtId="0" fontId="41" fillId="0" borderId="44" xfId="0" applyFont="1" applyBorder="1" applyAlignment="1">
      <alignment horizontal="center"/>
    </xf>
    <xf numFmtId="0" fontId="45" fillId="0" borderId="3" xfId="0" applyFont="1" applyBorder="1" applyAlignment="1">
      <alignment horizontal="center"/>
    </xf>
    <xf numFmtId="0" fontId="45" fillId="0" borderId="4" xfId="0" applyFont="1" applyBorder="1" applyAlignment="1">
      <alignment horizontal="center"/>
    </xf>
    <xf numFmtId="0" fontId="0" fillId="0" borderId="46" xfId="0" applyBorder="1"/>
    <xf numFmtId="0" fontId="2" fillId="0" borderId="46" xfId="0" applyFont="1" applyFill="1" applyBorder="1" applyAlignment="1">
      <alignment horizontal="center"/>
    </xf>
    <xf numFmtId="0" fontId="2" fillId="0" borderId="49" xfId="0" applyFont="1" applyFill="1" applyBorder="1"/>
    <xf numFmtId="0" fontId="0" fillId="0" borderId="48" xfId="0" applyBorder="1"/>
    <xf numFmtId="0" fontId="45" fillId="0" borderId="0" xfId="0" applyFont="1" applyBorder="1" applyAlignment="1">
      <alignment horizontal="center"/>
    </xf>
    <xf numFmtId="0" fontId="8" fillId="0" borderId="0" xfId="0" applyFont="1" applyAlignment="1">
      <alignment horizontal="left"/>
    </xf>
    <xf numFmtId="0" fontId="0" fillId="0" borderId="31" xfId="0" applyBorder="1" applyAlignment="1">
      <alignment horizontal="left"/>
    </xf>
    <xf numFmtId="0" fontId="2" fillId="0" borderId="2" xfId="0" applyFont="1" applyBorder="1" applyAlignment="1">
      <alignment horizontal="center"/>
    </xf>
    <xf numFmtId="49" fontId="14" fillId="0" borderId="0" xfId="0" applyNumberFormat="1" applyFont="1" applyFill="1" applyBorder="1" applyAlignment="1">
      <alignment horizontal="left"/>
    </xf>
    <xf numFmtId="0" fontId="45" fillId="0" borderId="0" xfId="0" applyFont="1" applyFill="1" applyBorder="1" applyAlignment="1">
      <alignment horizontal="center"/>
    </xf>
    <xf numFmtId="166" fontId="86" fillId="0" borderId="0" xfId="0" applyNumberFormat="1" applyFont="1" applyFill="1" applyBorder="1" applyAlignment="1">
      <alignment horizontal="left"/>
    </xf>
    <xf numFmtId="0" fontId="16" fillId="0" borderId="0" xfId="0" applyFont="1" applyFill="1" applyBorder="1" applyAlignment="1">
      <alignment horizontal="center"/>
    </xf>
    <xf numFmtId="2" fontId="17" fillId="0" borderId="0" xfId="0" applyNumberFormat="1" applyFont="1" applyFill="1" applyBorder="1" applyAlignment="1">
      <alignment horizontal="center"/>
    </xf>
    <xf numFmtId="0" fontId="45" fillId="0" borderId="0" xfId="0" applyFont="1" applyFill="1" applyBorder="1" applyAlignment="1">
      <alignment horizontal="center" vertical="center"/>
    </xf>
    <xf numFmtId="166" fontId="0" fillId="0" borderId="0" xfId="0" applyNumberFormat="1" applyFill="1" applyBorder="1"/>
    <xf numFmtId="0" fontId="8" fillId="0" borderId="0" xfId="0" applyFont="1" applyFill="1" applyBorder="1"/>
    <xf numFmtId="0" fontId="2" fillId="0" borderId="0" xfId="0" applyFont="1" applyFill="1" applyBorder="1" applyAlignment="1">
      <alignment horizontal="right"/>
    </xf>
    <xf numFmtId="0" fontId="51" fillId="0" borderId="0" xfId="0" applyFont="1" applyFill="1" applyBorder="1" applyAlignment="1">
      <alignment horizontal="left"/>
    </xf>
    <xf numFmtId="0" fontId="11" fillId="0" borderId="0" xfId="0" applyFont="1" applyFill="1" applyBorder="1"/>
    <xf numFmtId="0" fontId="0" fillId="0" borderId="33" xfId="0" applyBorder="1"/>
    <xf numFmtId="0" fontId="2" fillId="0" borderId="54" xfId="0" applyFont="1" applyFill="1" applyBorder="1"/>
    <xf numFmtId="0" fontId="21" fillId="0" borderId="54" xfId="0" applyFont="1" applyFill="1" applyBorder="1"/>
    <xf numFmtId="0" fontId="2" fillId="0" borderId="56" xfId="0" applyFont="1" applyBorder="1"/>
    <xf numFmtId="0" fontId="14" fillId="0" borderId="59" xfId="0" applyFont="1" applyFill="1" applyBorder="1" applyAlignment="1">
      <alignment horizontal="left"/>
    </xf>
    <xf numFmtId="0" fontId="52" fillId="0" borderId="0" xfId="0" applyFont="1" applyFill="1" applyBorder="1"/>
    <xf numFmtId="2" fontId="0" fillId="0" borderId="0" xfId="0" applyNumberFormat="1" applyFill="1" applyBorder="1" applyAlignment="1">
      <alignment horizontal="left"/>
    </xf>
    <xf numFmtId="0" fontId="51" fillId="0" borderId="0" xfId="0" applyFont="1" applyFill="1" applyBorder="1"/>
    <xf numFmtId="0" fontId="81" fillId="0" borderId="0" xfId="0" applyFont="1" applyFill="1" applyBorder="1"/>
    <xf numFmtId="0" fontId="46" fillId="0" borderId="0" xfId="0" applyFont="1" applyFill="1" applyBorder="1"/>
    <xf numFmtId="0" fontId="75" fillId="0" borderId="0" xfId="0" applyFont="1" applyFill="1" applyBorder="1"/>
    <xf numFmtId="0" fontId="76" fillId="0" borderId="0" xfId="0" applyFont="1" applyFill="1" applyBorder="1" applyAlignment="1">
      <alignment horizontal="left"/>
    </xf>
    <xf numFmtId="0" fontId="0" fillId="0" borderId="0" xfId="0" applyFont="1" applyFill="1" applyBorder="1"/>
    <xf numFmtId="0" fontId="5" fillId="0" borderId="0" xfId="0" applyFont="1" applyFill="1" applyBorder="1" applyAlignment="1">
      <alignment horizontal="left"/>
    </xf>
    <xf numFmtId="0" fontId="45" fillId="0" borderId="0" xfId="0" applyFont="1" applyFill="1" applyBorder="1"/>
    <xf numFmtId="0" fontId="0" fillId="0" borderId="0" xfId="0" applyFont="1" applyFill="1" applyBorder="1" applyAlignment="1">
      <alignment horizontal="left"/>
    </xf>
    <xf numFmtId="0" fontId="64" fillId="0" borderId="0" xfId="0" applyFont="1" applyFill="1" applyBorder="1"/>
    <xf numFmtId="0" fontId="63" fillId="0" borderId="0" xfId="0" applyFont="1" applyFill="1" applyBorder="1"/>
    <xf numFmtId="0" fontId="7" fillId="0" borderId="0" xfId="0" applyFont="1" applyFill="1" applyBorder="1" applyAlignment="1">
      <alignment horizontal="left"/>
    </xf>
    <xf numFmtId="0" fontId="44" fillId="0" borderId="0" xfId="0" applyFont="1" applyFill="1" applyBorder="1" applyAlignment="1">
      <alignment horizontal="left"/>
    </xf>
    <xf numFmtId="2" fontId="21" fillId="0" borderId="0" xfId="0" applyNumberFormat="1" applyFont="1" applyFill="1" applyBorder="1" applyAlignment="1">
      <alignment horizontal="left"/>
    </xf>
    <xf numFmtId="2" fontId="73" fillId="0" borderId="0" xfId="0" applyNumberFormat="1" applyFont="1" applyFill="1" applyBorder="1" applyAlignment="1">
      <alignment horizontal="left"/>
    </xf>
    <xf numFmtId="0" fontId="8" fillId="0" borderId="0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56" fillId="0" borderId="0" xfId="0" applyFont="1" applyFill="1" applyBorder="1"/>
    <xf numFmtId="2" fontId="0" fillId="0" borderId="0" xfId="0" applyNumberFormat="1" applyFill="1" applyBorder="1"/>
    <xf numFmtId="2" fontId="2" fillId="0" borderId="0" xfId="0" applyNumberFormat="1" applyFont="1" applyFill="1" applyBorder="1"/>
    <xf numFmtId="1" fontId="0" fillId="0" borderId="0" xfId="0" applyNumberFormat="1" applyFill="1" applyBorder="1"/>
    <xf numFmtId="0" fontId="21" fillId="0" borderId="0" xfId="0" applyFont="1" applyFill="1" applyBorder="1" applyAlignment="1"/>
    <xf numFmtId="0" fontId="46" fillId="0" borderId="0" xfId="0" applyFont="1" applyFill="1" applyBorder="1" applyAlignment="1">
      <alignment horizontal="left"/>
    </xf>
    <xf numFmtId="0" fontId="48" fillId="0" borderId="0" xfId="0" applyFont="1" applyFill="1" applyBorder="1"/>
    <xf numFmtId="0" fontId="62" fillId="0" borderId="0" xfId="0" applyFont="1" applyFill="1" applyBorder="1" applyAlignment="1">
      <alignment horizontal="left"/>
    </xf>
    <xf numFmtId="0" fontId="45" fillId="0" borderId="0" xfId="0" applyFont="1" applyFill="1" applyBorder="1" applyAlignment="1">
      <alignment horizontal="left"/>
    </xf>
    <xf numFmtId="167" fontId="14" fillId="0" borderId="0" xfId="0" applyNumberFormat="1" applyFont="1" applyFill="1" applyBorder="1" applyAlignment="1">
      <alignment horizontal="left"/>
    </xf>
    <xf numFmtId="165" fontId="21" fillId="0" borderId="0" xfId="0" applyNumberFormat="1" applyFont="1" applyFill="1" applyBorder="1" applyAlignment="1">
      <alignment horizontal="left"/>
    </xf>
    <xf numFmtId="0" fontId="47" fillId="0" borderId="0" xfId="0" applyFont="1" applyFill="1" applyBorder="1" applyAlignment="1">
      <alignment horizontal="left"/>
    </xf>
    <xf numFmtId="0" fontId="14" fillId="0" borderId="54" xfId="0" applyFont="1" applyBorder="1" applyAlignment="1">
      <alignment horizontal="center"/>
    </xf>
    <xf numFmtId="0" fontId="52" fillId="0" borderId="0" xfId="0" applyFont="1" applyFill="1" applyBorder="1" applyAlignment="1">
      <alignment horizontal="left"/>
    </xf>
    <xf numFmtId="1" fontId="34" fillId="0" borderId="54" xfId="0" applyNumberFormat="1" applyFont="1" applyBorder="1" applyAlignment="1">
      <alignment horizontal="center"/>
    </xf>
    <xf numFmtId="0" fontId="16" fillId="0" borderId="54" xfId="0" applyFont="1" applyBorder="1" applyAlignment="1">
      <alignment horizontal="center"/>
    </xf>
    <xf numFmtId="0" fontId="16" fillId="0" borderId="0" xfId="0" applyFont="1" applyBorder="1" applyAlignment="1">
      <alignment horizontal="left"/>
    </xf>
    <xf numFmtId="166" fontId="14" fillId="0" borderId="0" xfId="0" applyNumberFormat="1" applyFont="1" applyBorder="1" applyAlignment="1">
      <alignment horizontal="center"/>
    </xf>
    <xf numFmtId="165" fontId="14" fillId="0" borderId="0" xfId="0" applyNumberFormat="1" applyFont="1" applyFill="1" applyBorder="1" applyAlignment="1">
      <alignment horizontal="center"/>
    </xf>
    <xf numFmtId="0" fontId="53" fillId="0" borderId="0" xfId="0" applyFont="1" applyFill="1" applyBorder="1" applyAlignment="1">
      <alignment horizontal="center"/>
    </xf>
    <xf numFmtId="0" fontId="0" fillId="0" borderId="68" xfId="0" applyBorder="1" applyAlignment="1">
      <alignment horizontal="center"/>
    </xf>
    <xf numFmtId="0" fontId="0" fillId="0" borderId="18" xfId="0" applyFill="1" applyBorder="1"/>
    <xf numFmtId="0" fontId="0" fillId="0" borderId="67" xfId="0" applyBorder="1"/>
    <xf numFmtId="0" fontId="2" fillId="0" borderId="68" xfId="0" applyFont="1" applyFill="1" applyBorder="1" applyAlignment="1">
      <alignment horizontal="left"/>
    </xf>
    <xf numFmtId="0" fontId="21" fillId="0" borderId="68" xfId="0" applyFont="1" applyFill="1" applyBorder="1" applyAlignment="1">
      <alignment horizontal="left"/>
    </xf>
    <xf numFmtId="0" fontId="27" fillId="0" borderId="70" xfId="0" applyFont="1" applyFill="1" applyBorder="1" applyAlignment="1">
      <alignment horizontal="left"/>
    </xf>
    <xf numFmtId="0" fontId="0" fillId="0" borderId="74" xfId="0" applyBorder="1"/>
    <xf numFmtId="0" fontId="7" fillId="0" borderId="68" xfId="0" applyFont="1" applyBorder="1"/>
    <xf numFmtId="0" fontId="2" fillId="0" borderId="62" xfId="0" applyFont="1" applyFill="1" applyBorder="1" applyAlignment="1">
      <alignment horizontal="center"/>
    </xf>
    <xf numFmtId="0" fontId="2" fillId="0" borderId="68" xfId="0" applyFont="1" applyBorder="1"/>
    <xf numFmtId="0" fontId="16" fillId="0" borderId="68" xfId="0" applyFont="1" applyBorder="1" applyAlignment="1">
      <alignment horizontal="center"/>
    </xf>
    <xf numFmtId="0" fontId="0" fillId="0" borderId="17" xfId="0" applyFill="1" applyBorder="1"/>
    <xf numFmtId="2" fontId="33" fillId="0" borderId="20" xfId="0" applyNumberFormat="1" applyFont="1" applyBorder="1" applyAlignment="1">
      <alignment horizontal="center" vertical="center"/>
    </xf>
    <xf numFmtId="2" fontId="10" fillId="0" borderId="21" xfId="0" applyNumberFormat="1" applyFont="1" applyBorder="1" applyAlignment="1">
      <alignment horizontal="center"/>
    </xf>
    <xf numFmtId="0" fontId="14" fillId="0" borderId="45" xfId="0" applyFont="1" applyBorder="1" applyAlignment="1">
      <alignment horizontal="left"/>
    </xf>
    <xf numFmtId="0" fontId="16" fillId="0" borderId="59" xfId="0" applyFont="1" applyBorder="1"/>
    <xf numFmtId="0" fontId="14" fillId="0" borderId="59" xfId="0" applyFont="1" applyBorder="1" applyAlignment="1">
      <alignment horizontal="left"/>
    </xf>
    <xf numFmtId="0" fontId="2" fillId="0" borderId="68" xfId="0" applyFont="1" applyBorder="1" applyAlignment="1">
      <alignment horizontal="left"/>
    </xf>
    <xf numFmtId="0" fontId="2" fillId="0" borderId="54" xfId="0" applyFont="1" applyBorder="1"/>
    <xf numFmtId="0" fontId="2" fillId="0" borderId="71" xfId="0" applyFont="1" applyFill="1" applyBorder="1"/>
    <xf numFmtId="0" fontId="2" fillId="0" borderId="72" xfId="0" applyFont="1" applyFill="1" applyBorder="1" applyAlignment="1">
      <alignment horizontal="left"/>
    </xf>
    <xf numFmtId="0" fontId="2" fillId="0" borderId="61" xfId="0" applyFont="1" applyBorder="1"/>
    <xf numFmtId="0" fontId="32" fillId="0" borderId="68" xfId="0" applyFont="1" applyBorder="1" applyAlignment="1">
      <alignment horizontal="left"/>
    </xf>
    <xf numFmtId="0" fontId="2" fillId="0" borderId="68" xfId="0" applyFont="1" applyFill="1" applyBorder="1"/>
    <xf numFmtId="0" fontId="0" fillId="0" borderId="17" xfId="0" applyFont="1" applyBorder="1" applyAlignment="1"/>
    <xf numFmtId="0" fontId="2" fillId="0" borderId="2" xfId="0" applyFont="1" applyBorder="1" applyAlignment="1">
      <alignment horizontal="left"/>
    </xf>
    <xf numFmtId="0" fontId="2" fillId="0" borderId="9" xfId="0" applyFont="1" applyBorder="1" applyAlignment="1">
      <alignment horizontal="left"/>
    </xf>
    <xf numFmtId="164" fontId="14" fillId="0" borderId="59" xfId="0" applyNumberFormat="1" applyFont="1" applyBorder="1" applyAlignment="1">
      <alignment horizontal="left"/>
    </xf>
    <xf numFmtId="0" fontId="2" fillId="0" borderId="55" xfId="0" applyFont="1" applyBorder="1"/>
    <xf numFmtId="0" fontId="28" fillId="0" borderId="0" xfId="0" applyFont="1" applyFill="1" applyBorder="1"/>
    <xf numFmtId="0" fontId="27" fillId="0" borderId="73" xfId="0" applyFont="1" applyFill="1" applyBorder="1" applyAlignment="1">
      <alignment horizontal="left"/>
    </xf>
    <xf numFmtId="0" fontId="2" fillId="0" borderId="72" xfId="0" applyFont="1" applyBorder="1"/>
    <xf numFmtId="0" fontId="2" fillId="0" borderId="62" xfId="0" applyFont="1" applyBorder="1" applyAlignment="1">
      <alignment horizontal="center"/>
    </xf>
    <xf numFmtId="0" fontId="21" fillId="0" borderId="62" xfId="0" applyFont="1" applyFill="1" applyBorder="1" applyAlignment="1">
      <alignment horizontal="center"/>
    </xf>
    <xf numFmtId="0" fontId="2" fillId="0" borderId="46" xfId="0" applyFont="1" applyBorder="1" applyAlignment="1">
      <alignment horizontal="center"/>
    </xf>
    <xf numFmtId="0" fontId="21" fillId="0" borderId="62" xfId="0" applyFont="1" applyBorder="1" applyAlignment="1">
      <alignment horizontal="center"/>
    </xf>
    <xf numFmtId="0" fontId="2" fillId="0" borderId="69" xfId="0" applyFont="1" applyFill="1" applyBorder="1" applyAlignment="1">
      <alignment horizontal="center"/>
    </xf>
    <xf numFmtId="0" fontId="32" fillId="0" borderId="68" xfId="0" applyFont="1" applyFill="1" applyBorder="1" applyAlignment="1">
      <alignment horizontal="left"/>
    </xf>
    <xf numFmtId="0" fontId="14" fillId="0" borderId="23" xfId="0" applyFont="1" applyBorder="1" applyAlignment="1">
      <alignment horizontal="left"/>
    </xf>
    <xf numFmtId="0" fontId="2" fillId="0" borderId="22" xfId="0" applyFont="1" applyBorder="1" applyAlignment="1">
      <alignment horizontal="left"/>
    </xf>
    <xf numFmtId="0" fontId="14" fillId="0" borderId="59" xfId="0" applyFont="1" applyBorder="1"/>
    <xf numFmtId="0" fontId="41" fillId="0" borderId="0" xfId="0" applyFont="1" applyFill="1" applyBorder="1" applyAlignment="1">
      <alignment horizontal="left"/>
    </xf>
    <xf numFmtId="2" fontId="2" fillId="0" borderId="0" xfId="0" applyNumberFormat="1" applyFont="1" applyFill="1" applyBorder="1" applyAlignment="1">
      <alignment horizontal="left"/>
    </xf>
    <xf numFmtId="2" fontId="27" fillId="0" borderId="0" xfId="0" applyNumberFormat="1" applyFont="1" applyFill="1" applyBorder="1" applyAlignment="1">
      <alignment horizontal="left"/>
    </xf>
    <xf numFmtId="0" fontId="48" fillId="0" borderId="0" xfId="0" applyFont="1" applyFill="1" applyBorder="1" applyAlignment="1">
      <alignment horizontal="left"/>
    </xf>
    <xf numFmtId="0" fontId="62" fillId="0" borderId="0" xfId="0" applyFont="1" applyFill="1" applyBorder="1"/>
    <xf numFmtId="0" fontId="14" fillId="0" borderId="48" xfId="0" applyFont="1" applyBorder="1" applyAlignment="1">
      <alignment horizontal="left"/>
    </xf>
    <xf numFmtId="0" fontId="2" fillId="0" borderId="69" xfId="0" applyFont="1" applyBorder="1" applyAlignment="1">
      <alignment horizontal="left"/>
    </xf>
    <xf numFmtId="0" fontId="78" fillId="0" borderId="0" xfId="0" applyFont="1" applyFill="1" applyBorder="1" applyAlignment="1">
      <alignment horizontal="left"/>
    </xf>
    <xf numFmtId="0" fontId="2" fillId="0" borderId="72" xfId="0" applyFont="1" applyFill="1" applyBorder="1"/>
    <xf numFmtId="0" fontId="2" fillId="0" borderId="33" xfId="0" applyFont="1" applyBorder="1" applyAlignment="1">
      <alignment horizontal="center"/>
    </xf>
    <xf numFmtId="0" fontId="0" fillId="0" borderId="69" xfId="0" applyBorder="1"/>
    <xf numFmtId="0" fontId="2" fillId="0" borderId="24" xfId="0" applyFont="1" applyBorder="1" applyAlignment="1">
      <alignment horizontal="center"/>
    </xf>
    <xf numFmtId="0" fontId="2" fillId="0" borderId="23" xfId="0" applyFont="1" applyBorder="1" applyAlignment="1">
      <alignment horizontal="left"/>
    </xf>
    <xf numFmtId="0" fontId="14" fillId="0" borderId="59" xfId="0" applyFont="1" applyBorder="1" applyAlignment="1">
      <alignment horizontal="center"/>
    </xf>
    <xf numFmtId="0" fontId="0" fillId="0" borderId="47" xfId="0" applyBorder="1"/>
    <xf numFmtId="0" fontId="4" fillId="0" borderId="0" xfId="0" applyFont="1" applyFill="1" applyBorder="1"/>
    <xf numFmtId="165" fontId="2" fillId="0" borderId="0" xfId="0" applyNumberFormat="1" applyFont="1" applyFill="1" applyBorder="1" applyAlignment="1">
      <alignment horizontal="left"/>
    </xf>
    <xf numFmtId="0" fontId="0" fillId="0" borderId="0" xfId="0" applyFont="1" applyFill="1" applyBorder="1" applyAlignment="1"/>
    <xf numFmtId="0" fontId="9" fillId="0" borderId="0" xfId="0" applyFont="1" applyFill="1" applyBorder="1"/>
    <xf numFmtId="0" fontId="23" fillId="0" borderId="0" xfId="0" applyFont="1" applyFill="1" applyBorder="1"/>
    <xf numFmtId="0" fontId="58" fillId="0" borderId="0" xfId="0" applyFont="1" applyFill="1" applyBorder="1"/>
    <xf numFmtId="0" fontId="73" fillId="0" borderId="0" xfId="0" applyFont="1" applyFill="1" applyBorder="1"/>
    <xf numFmtId="165" fontId="79" fillId="0" borderId="0" xfId="0" applyNumberFormat="1" applyFont="1" applyFill="1" applyBorder="1" applyAlignment="1">
      <alignment horizontal="left"/>
    </xf>
    <xf numFmtId="9" fontId="0" fillId="0" borderId="0" xfId="0" applyNumberFormat="1" applyFill="1" applyBorder="1"/>
    <xf numFmtId="0" fontId="33" fillId="0" borderId="0" xfId="0" applyFont="1" applyFill="1" applyBorder="1" applyAlignment="1">
      <alignment horizontal="center"/>
    </xf>
    <xf numFmtId="2" fontId="14" fillId="0" borderId="0" xfId="0" applyNumberFormat="1" applyFont="1" applyFill="1" applyBorder="1" applyAlignment="1">
      <alignment horizontal="left"/>
    </xf>
    <xf numFmtId="2" fontId="78" fillId="0" borderId="0" xfId="0" applyNumberFormat="1" applyFont="1" applyFill="1" applyBorder="1" applyAlignment="1">
      <alignment horizontal="left"/>
    </xf>
    <xf numFmtId="167" fontId="79" fillId="0" borderId="0" xfId="0" applyNumberFormat="1" applyFont="1" applyFill="1" applyBorder="1" applyAlignment="1">
      <alignment horizontal="left"/>
    </xf>
    <xf numFmtId="0" fontId="55" fillId="0" borderId="0" xfId="0" applyFont="1" applyFill="1" applyBorder="1"/>
    <xf numFmtId="0" fontId="67" fillId="0" borderId="0" xfId="0" applyFont="1" applyFill="1" applyBorder="1"/>
    <xf numFmtId="0" fontId="54" fillId="0" borderId="0" xfId="0" applyFont="1" applyFill="1" applyBorder="1" applyAlignment="1">
      <alignment horizontal="left"/>
    </xf>
    <xf numFmtId="0" fontId="80" fillId="0" borderId="0" xfId="0" applyFont="1" applyFill="1" applyBorder="1" applyAlignment="1">
      <alignment horizontal="left"/>
    </xf>
    <xf numFmtId="2" fontId="16" fillId="0" borderId="0" xfId="0" applyNumberFormat="1" applyFont="1" applyFill="1" applyBorder="1" applyAlignment="1">
      <alignment horizontal="left"/>
    </xf>
    <xf numFmtId="0" fontId="16" fillId="0" borderId="48" xfId="0" applyFont="1" applyBorder="1"/>
    <xf numFmtId="0" fontId="5" fillId="0" borderId="0" xfId="0" applyFont="1"/>
    <xf numFmtId="0" fontId="7" fillId="0" borderId="0" xfId="0" applyFont="1" applyAlignment="1">
      <alignment horizontal="left"/>
    </xf>
    <xf numFmtId="0" fontId="7" fillId="0" borderId="0" xfId="0" applyFont="1" applyAlignment="1">
      <alignment horizontal="center"/>
    </xf>
    <xf numFmtId="0" fontId="52" fillId="0" borderId="0" xfId="0" applyFont="1" applyAlignment="1">
      <alignment horizontal="center"/>
    </xf>
    <xf numFmtId="2" fontId="52" fillId="0" borderId="0" xfId="0" applyNumberFormat="1" applyFont="1" applyAlignment="1">
      <alignment horizontal="center"/>
    </xf>
    <xf numFmtId="0" fontId="14" fillId="0" borderId="0" xfId="0" applyFont="1" applyAlignment="1">
      <alignment horizontal="left"/>
    </xf>
    <xf numFmtId="165" fontId="1" fillId="0" borderId="0" xfId="0" applyNumberFormat="1" applyFont="1" applyAlignment="1">
      <alignment horizontal="center"/>
    </xf>
    <xf numFmtId="0" fontId="16" fillId="0" borderId="0" xfId="0" applyFont="1" applyAlignment="1">
      <alignment horizontal="center"/>
    </xf>
    <xf numFmtId="0" fontId="64" fillId="0" borderId="0" xfId="0" applyFont="1"/>
    <xf numFmtId="0" fontId="53" fillId="0" borderId="0" xfId="0" applyFont="1" applyAlignment="1">
      <alignment horizontal="center"/>
    </xf>
    <xf numFmtId="0" fontId="2" fillId="0" borderId="0" xfId="0" applyFont="1" applyAlignment="1">
      <alignment horizontal="right"/>
    </xf>
    <xf numFmtId="0" fontId="14" fillId="0" borderId="0" xfId="0" applyFont="1"/>
    <xf numFmtId="0" fontId="21" fillId="0" borderId="0" xfId="0" applyFont="1" applyAlignment="1">
      <alignment horizontal="left"/>
    </xf>
    <xf numFmtId="49" fontId="14" fillId="0" borderId="0" xfId="0" applyNumberFormat="1" applyFont="1" applyAlignment="1">
      <alignment horizontal="left"/>
    </xf>
    <xf numFmtId="164" fontId="14" fillId="0" borderId="0" xfId="0" applyNumberFormat="1" applyFont="1" applyAlignment="1">
      <alignment horizontal="center"/>
    </xf>
    <xf numFmtId="0" fontId="14" fillId="0" borderId="0" xfId="0" applyFont="1" applyAlignment="1">
      <alignment horizontal="center"/>
    </xf>
    <xf numFmtId="2" fontId="11" fillId="0" borderId="0" xfId="0" applyNumberFormat="1" applyFont="1"/>
    <xf numFmtId="0" fontId="65" fillId="0" borderId="0" xfId="0" applyFont="1"/>
    <xf numFmtId="2" fontId="14" fillId="0" borderId="0" xfId="0" applyNumberFormat="1" applyFont="1" applyAlignment="1">
      <alignment horizontal="center"/>
    </xf>
    <xf numFmtId="0" fontId="22" fillId="0" borderId="0" xfId="0" applyFont="1"/>
    <xf numFmtId="0" fontId="25" fillId="0" borderId="0" xfId="0" applyFont="1" applyAlignment="1">
      <alignment horizontal="center"/>
    </xf>
    <xf numFmtId="0" fontId="25" fillId="0" borderId="0" xfId="0" applyFont="1"/>
    <xf numFmtId="0" fontId="26" fillId="0" borderId="0" xfId="0" applyFont="1"/>
    <xf numFmtId="0" fontId="27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0" fontId="29" fillId="0" borderId="0" xfId="0" applyFont="1" applyAlignment="1">
      <alignment horizontal="center"/>
    </xf>
    <xf numFmtId="2" fontId="17" fillId="0" borderId="0" xfId="0" applyNumberFormat="1" applyFont="1" applyAlignment="1">
      <alignment horizontal="center"/>
    </xf>
    <xf numFmtId="166" fontId="30" fillId="0" borderId="0" xfId="0" applyNumberFormat="1" applyFont="1"/>
    <xf numFmtId="165" fontId="30" fillId="0" borderId="0" xfId="0" applyNumberFormat="1" applyFont="1"/>
    <xf numFmtId="2" fontId="30" fillId="0" borderId="0" xfId="0" applyNumberFormat="1" applyFont="1"/>
    <xf numFmtId="0" fontId="32" fillId="0" borderId="0" xfId="0" applyFont="1" applyAlignment="1">
      <alignment horizontal="left"/>
    </xf>
    <xf numFmtId="164" fontId="14" fillId="0" borderId="0" xfId="0" applyNumberFormat="1" applyFont="1" applyAlignment="1">
      <alignment horizontal="left"/>
    </xf>
    <xf numFmtId="0" fontId="16" fillId="0" borderId="45" xfId="0" applyFont="1" applyBorder="1" applyAlignment="1">
      <alignment horizontal="center"/>
    </xf>
    <xf numFmtId="166" fontId="16" fillId="0" borderId="72" xfId="0" applyNumberFormat="1" applyFont="1" applyBorder="1" applyAlignment="1">
      <alignment horizontal="center"/>
    </xf>
    <xf numFmtId="0" fontId="16" fillId="0" borderId="33" xfId="0" applyFont="1" applyBorder="1" applyAlignment="1">
      <alignment horizontal="center"/>
    </xf>
    <xf numFmtId="0" fontId="16" fillId="0" borderId="72" xfId="0" applyFont="1" applyBorder="1" applyAlignment="1">
      <alignment horizontal="center"/>
    </xf>
    <xf numFmtId="0" fontId="2" fillId="0" borderId="49" xfId="0" applyFont="1" applyBorder="1"/>
    <xf numFmtId="0" fontId="69" fillId="0" borderId="68" xfId="0" applyFont="1" applyBorder="1" applyAlignment="1">
      <alignment horizontal="center"/>
    </xf>
    <xf numFmtId="0" fontId="14" fillId="0" borderId="68" xfId="0" applyFont="1" applyBorder="1" applyAlignment="1">
      <alignment horizontal="center"/>
    </xf>
    <xf numFmtId="0" fontId="32" fillId="0" borderId="0" xfId="0" applyFont="1" applyBorder="1" applyAlignment="1">
      <alignment horizontal="left"/>
    </xf>
    <xf numFmtId="0" fontId="14" fillId="0" borderId="61" xfId="0" applyFont="1" applyBorder="1" applyAlignment="1">
      <alignment horizontal="center"/>
    </xf>
    <xf numFmtId="0" fontId="14" fillId="0" borderId="71" xfId="0" applyFont="1" applyBorder="1" applyAlignment="1">
      <alignment horizontal="left"/>
    </xf>
    <xf numFmtId="164" fontId="14" fillId="0" borderId="0" xfId="0" applyNumberFormat="1" applyFont="1" applyBorder="1" applyAlignment="1"/>
    <xf numFmtId="0" fontId="2" fillId="0" borderId="70" xfId="0" applyFont="1" applyBorder="1" applyAlignment="1">
      <alignment horizontal="center"/>
    </xf>
    <xf numFmtId="0" fontId="16" fillId="0" borderId="61" xfId="0" applyFont="1" applyBorder="1" applyAlignment="1">
      <alignment horizontal="center"/>
    </xf>
    <xf numFmtId="0" fontId="51" fillId="0" borderId="0" xfId="0" applyFont="1" applyBorder="1" applyAlignment="1">
      <alignment horizontal="left"/>
    </xf>
    <xf numFmtId="0" fontId="2" fillId="0" borderId="70" xfId="0" applyFont="1" applyFill="1" applyBorder="1" applyAlignment="1">
      <alignment horizontal="center"/>
    </xf>
    <xf numFmtId="2" fontId="14" fillId="0" borderId="68" xfId="0" applyNumberFormat="1" applyFont="1" applyBorder="1" applyAlignment="1">
      <alignment horizontal="center"/>
    </xf>
    <xf numFmtId="0" fontId="14" fillId="0" borderId="71" xfId="0" applyFont="1" applyBorder="1" applyAlignment="1">
      <alignment horizontal="center"/>
    </xf>
    <xf numFmtId="2" fontId="14" fillId="0" borderId="72" xfId="0" applyNumberFormat="1" applyFont="1" applyBorder="1" applyAlignment="1">
      <alignment horizontal="center"/>
    </xf>
    <xf numFmtId="0" fontId="14" fillId="0" borderId="72" xfId="0" applyFont="1" applyBorder="1" applyAlignment="1">
      <alignment horizontal="center"/>
    </xf>
    <xf numFmtId="166" fontId="14" fillId="0" borderId="68" xfId="0" applyNumberFormat="1" applyFont="1" applyBorder="1" applyAlignment="1">
      <alignment horizontal="center"/>
    </xf>
    <xf numFmtId="0" fontId="2" fillId="0" borderId="0" xfId="0" applyFont="1" applyFill="1" applyBorder="1" applyAlignment="1">
      <alignment vertical="center"/>
    </xf>
    <xf numFmtId="0" fontId="69" fillId="0" borderId="0" xfId="0" applyFont="1" applyFill="1" applyBorder="1" applyAlignment="1">
      <alignment horizontal="center"/>
    </xf>
    <xf numFmtId="0" fontId="32" fillId="0" borderId="0" xfId="0" applyFont="1" applyFill="1" applyBorder="1" applyAlignment="1">
      <alignment horizontal="center"/>
    </xf>
    <xf numFmtId="2" fontId="14" fillId="0" borderId="0" xfId="0" applyNumberFormat="1" applyFont="1" applyFill="1" applyBorder="1" applyAlignment="1">
      <alignment horizontal="center"/>
    </xf>
    <xf numFmtId="2" fontId="69" fillId="0" borderId="68" xfId="0" applyNumberFormat="1" applyFont="1" applyBorder="1" applyAlignment="1">
      <alignment horizontal="center"/>
    </xf>
    <xf numFmtId="2" fontId="14" fillId="0" borderId="59" xfId="0" applyNumberFormat="1" applyFont="1" applyBorder="1" applyAlignment="1">
      <alignment horizontal="center"/>
    </xf>
    <xf numFmtId="2" fontId="14" fillId="0" borderId="69" xfId="0" applyNumberFormat="1" applyFont="1" applyBorder="1" applyAlignment="1">
      <alignment horizontal="center"/>
    </xf>
    <xf numFmtId="0" fontId="21" fillId="0" borderId="59" xfId="0" applyFont="1" applyBorder="1"/>
    <xf numFmtId="9" fontId="15" fillId="7" borderId="64" xfId="0" applyNumberFormat="1" applyFont="1" applyFill="1" applyBorder="1" applyAlignment="1">
      <alignment horizontal="center"/>
    </xf>
    <xf numFmtId="0" fontId="32" fillId="0" borderId="72" xfId="0" applyFont="1" applyBorder="1"/>
    <xf numFmtId="0" fontId="75" fillId="0" borderId="0" xfId="0" applyFont="1" applyBorder="1" applyAlignment="1">
      <alignment horizontal="left"/>
    </xf>
    <xf numFmtId="0" fontId="8" fillId="0" borderId="15" xfId="0" applyFont="1" applyBorder="1"/>
    <xf numFmtId="0" fontId="32" fillId="0" borderId="72" xfId="0" applyFont="1" applyBorder="1" applyAlignment="1">
      <alignment horizontal="left"/>
    </xf>
    <xf numFmtId="0" fontId="16" fillId="0" borderId="45" xfId="0" applyFont="1" applyBorder="1" applyAlignment="1">
      <alignment horizontal="left"/>
    </xf>
    <xf numFmtId="0" fontId="45" fillId="0" borderId="3" xfId="0" applyFont="1" applyFill="1" applyBorder="1" applyAlignment="1">
      <alignment horizontal="center"/>
    </xf>
    <xf numFmtId="0" fontId="16" fillId="0" borderId="17" xfId="0" applyFont="1" applyBorder="1"/>
    <xf numFmtId="0" fontId="16" fillId="0" borderId="22" xfId="0" applyFont="1" applyBorder="1"/>
    <xf numFmtId="0" fontId="48" fillId="0" borderId="0" xfId="0" applyFont="1" applyBorder="1"/>
    <xf numFmtId="0" fontId="72" fillId="0" borderId="0" xfId="0" applyFont="1" applyBorder="1" applyAlignment="1">
      <alignment horizontal="left"/>
    </xf>
    <xf numFmtId="0" fontId="64" fillId="0" borderId="0" xfId="0" applyFont="1" applyBorder="1"/>
    <xf numFmtId="0" fontId="77" fillId="0" borderId="0" xfId="0" applyFont="1" applyBorder="1" applyAlignment="1">
      <alignment horizontal="left"/>
    </xf>
    <xf numFmtId="0" fontId="76" fillId="0" borderId="0" xfId="0" applyFont="1" applyBorder="1" applyAlignment="1">
      <alignment horizontal="left"/>
    </xf>
    <xf numFmtId="0" fontId="14" fillId="0" borderId="22" xfId="0" applyFont="1" applyBorder="1" applyAlignment="1">
      <alignment horizontal="left"/>
    </xf>
    <xf numFmtId="0" fontId="32" fillId="0" borderId="46" xfId="0" applyFont="1" applyBorder="1" applyAlignment="1">
      <alignment horizontal="center"/>
    </xf>
    <xf numFmtId="0" fontId="48" fillId="0" borderId="22" xfId="0" applyFont="1" applyFill="1" applyBorder="1"/>
    <xf numFmtId="0" fontId="32" fillId="0" borderId="62" xfId="0" applyFont="1" applyBorder="1" applyAlignment="1">
      <alignment horizontal="center"/>
    </xf>
    <xf numFmtId="0" fontId="2" fillId="0" borderId="63" xfId="0" applyFont="1" applyBorder="1" applyAlignment="1">
      <alignment horizontal="center"/>
    </xf>
    <xf numFmtId="0" fontId="2" fillId="0" borderId="62" xfId="0" applyFont="1" applyBorder="1"/>
    <xf numFmtId="0" fontId="2" fillId="0" borderId="47" xfId="0" applyFont="1" applyBorder="1" applyAlignment="1">
      <alignment horizontal="center"/>
    </xf>
    <xf numFmtId="2" fontId="0" fillId="0" borderId="0" xfId="0" applyNumberFormat="1"/>
    <xf numFmtId="0" fontId="21" fillId="0" borderId="46" xfId="0" applyFont="1" applyBorder="1" applyAlignment="1">
      <alignment horizontal="center"/>
    </xf>
    <xf numFmtId="166" fontId="16" fillId="0" borderId="0" xfId="0" applyNumberFormat="1" applyFont="1" applyFill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1" fontId="38" fillId="0" borderId="0" xfId="0" applyNumberFormat="1" applyFont="1" applyFill="1" applyBorder="1" applyAlignment="1">
      <alignment horizontal="center"/>
    </xf>
    <xf numFmtId="0" fontId="8" fillId="0" borderId="0" xfId="0" applyFont="1" applyFill="1" applyBorder="1" applyAlignment="1">
      <alignment horizontal="right"/>
    </xf>
    <xf numFmtId="165" fontId="10" fillId="0" borderId="0" xfId="0" applyNumberFormat="1" applyFont="1" applyFill="1" applyBorder="1" applyAlignment="1">
      <alignment horizontal="center"/>
    </xf>
    <xf numFmtId="2" fontId="10" fillId="0" borderId="0" xfId="0" applyNumberFormat="1" applyFont="1" applyFill="1" applyBorder="1" applyAlignment="1">
      <alignment horizontal="center"/>
    </xf>
    <xf numFmtId="0" fontId="19" fillId="0" borderId="0" xfId="0" applyFont="1" applyFill="1" applyBorder="1" applyAlignment="1">
      <alignment horizontal="right"/>
    </xf>
    <xf numFmtId="165" fontId="38" fillId="0" borderId="0" xfId="0" applyNumberFormat="1" applyFont="1" applyFill="1" applyBorder="1" applyAlignment="1">
      <alignment horizontal="center"/>
    </xf>
    <xf numFmtId="2" fontId="38" fillId="0" borderId="0" xfId="0" applyNumberFormat="1" applyFont="1" applyFill="1" applyBorder="1" applyAlignment="1">
      <alignment horizontal="center"/>
    </xf>
    <xf numFmtId="0" fontId="68" fillId="0" borderId="0" xfId="0" applyFont="1" applyFill="1" applyBorder="1" applyAlignment="1">
      <alignment horizontal="left"/>
    </xf>
    <xf numFmtId="0" fontId="7" fillId="0" borderId="0" xfId="0" applyFont="1" applyFill="1" applyBorder="1" applyAlignment="1">
      <alignment horizontal="center"/>
    </xf>
    <xf numFmtId="0" fontId="6" fillId="0" borderId="0" xfId="0" applyFont="1" applyFill="1" applyBorder="1" applyAlignment="1">
      <alignment horizontal="left"/>
    </xf>
    <xf numFmtId="0" fontId="36" fillId="0" borderId="19" xfId="0" applyFont="1" applyBorder="1" applyAlignment="1">
      <alignment horizontal="center"/>
    </xf>
    <xf numFmtId="0" fontId="37" fillId="0" borderId="68" xfId="0" applyFont="1" applyBorder="1" applyAlignment="1">
      <alignment horizontal="right"/>
    </xf>
    <xf numFmtId="0" fontId="32" fillId="0" borderId="49" xfId="0" applyFont="1" applyBorder="1" applyAlignment="1">
      <alignment horizontal="left"/>
    </xf>
    <xf numFmtId="0" fontId="16" fillId="0" borderId="0" xfId="0" applyFont="1" applyFill="1" applyBorder="1" applyAlignment="1"/>
    <xf numFmtId="0" fontId="14" fillId="0" borderId="33" xfId="0" applyFont="1" applyBorder="1" applyAlignment="1">
      <alignment horizontal="center"/>
    </xf>
    <xf numFmtId="0" fontId="21" fillId="0" borderId="70" xfId="0" applyFont="1" applyBorder="1" applyAlignment="1">
      <alignment horizontal="center"/>
    </xf>
    <xf numFmtId="0" fontId="69" fillId="0" borderId="54" xfId="0" applyFont="1" applyBorder="1" applyAlignment="1">
      <alignment horizontal="center"/>
    </xf>
    <xf numFmtId="0" fontId="32" fillId="0" borderId="0" xfId="0" applyFont="1" applyFill="1" applyBorder="1" applyAlignment="1"/>
    <xf numFmtId="0" fontId="42" fillId="0" borderId="0" xfId="0" applyFont="1" applyFill="1" applyBorder="1"/>
    <xf numFmtId="165" fontId="45" fillId="0" borderId="0" xfId="0" applyNumberFormat="1" applyFont="1" applyFill="1" applyBorder="1" applyAlignment="1">
      <alignment horizontal="center"/>
    </xf>
    <xf numFmtId="0" fontId="75" fillId="0" borderId="0" xfId="0" applyFont="1" applyFill="1" applyBorder="1" applyAlignment="1">
      <alignment horizontal="center"/>
    </xf>
    <xf numFmtId="0" fontId="90" fillId="0" borderId="0" xfId="0" applyFont="1" applyFill="1" applyBorder="1"/>
    <xf numFmtId="2" fontId="45" fillId="0" borderId="0" xfId="0" applyNumberFormat="1" applyFont="1" applyFill="1" applyBorder="1" applyAlignment="1">
      <alignment horizontal="center"/>
    </xf>
    <xf numFmtId="0" fontId="92" fillId="0" borderId="0" xfId="0" applyFont="1" applyFill="1" applyBorder="1"/>
    <xf numFmtId="0" fontId="93" fillId="0" borderId="0" xfId="0" applyFont="1" applyFill="1" applyBorder="1"/>
    <xf numFmtId="2" fontId="75" fillId="0" borderId="0" xfId="0" applyNumberFormat="1" applyFont="1" applyFill="1" applyBorder="1" applyAlignment="1">
      <alignment horizontal="center"/>
    </xf>
    <xf numFmtId="49" fontId="14" fillId="0" borderId="0" xfId="0" applyNumberFormat="1" applyFont="1" applyFill="1" applyBorder="1" applyAlignment="1"/>
    <xf numFmtId="166" fontId="45" fillId="0" borderId="0" xfId="0" applyNumberFormat="1" applyFont="1" applyFill="1" applyBorder="1" applyAlignment="1">
      <alignment horizontal="center"/>
    </xf>
    <xf numFmtId="1" fontId="21" fillId="0" borderId="0" xfId="0" applyNumberFormat="1" applyFont="1" applyFill="1" applyBorder="1" applyAlignment="1">
      <alignment horizontal="left"/>
    </xf>
    <xf numFmtId="0" fontId="49" fillId="0" borderId="0" xfId="0" applyFont="1" applyFill="1" applyBorder="1"/>
    <xf numFmtId="168" fontId="47" fillId="0" borderId="0" xfId="0" applyNumberFormat="1" applyFont="1" applyFill="1" applyBorder="1"/>
    <xf numFmtId="0" fontId="50" fillId="0" borderId="0" xfId="0" applyFont="1" applyFill="1" applyBorder="1"/>
    <xf numFmtId="165" fontId="16" fillId="0" borderId="0" xfId="0" applyNumberFormat="1" applyFont="1" applyFill="1" applyBorder="1"/>
    <xf numFmtId="166" fontId="21" fillId="0" borderId="0" xfId="0" applyNumberFormat="1" applyFont="1" applyFill="1" applyBorder="1"/>
    <xf numFmtId="165" fontId="11" fillId="0" borderId="0" xfId="0" applyNumberFormat="1" applyFont="1" applyFill="1" applyBorder="1"/>
    <xf numFmtId="0" fontId="66" fillId="0" borderId="0" xfId="0" applyFont="1" applyAlignment="1">
      <alignment horizontal="center"/>
    </xf>
    <xf numFmtId="0" fontId="0" fillId="0" borderId="18" xfId="0" applyBorder="1" applyAlignment="1">
      <alignment horizontal="right"/>
    </xf>
    <xf numFmtId="9" fontId="0" fillId="0" borderId="0" xfId="0" applyNumberFormat="1" applyAlignment="1">
      <alignment horizontal="center"/>
    </xf>
    <xf numFmtId="0" fontId="2" fillId="0" borderId="18" xfId="0" applyFont="1" applyBorder="1" applyAlignment="1">
      <alignment horizontal="right"/>
    </xf>
    <xf numFmtId="0" fontId="10" fillId="0" borderId="15" xfId="0" applyFont="1" applyBorder="1"/>
    <xf numFmtId="0" fontId="2" fillId="0" borderId="64" xfId="0" applyFont="1" applyBorder="1"/>
    <xf numFmtId="2" fontId="32" fillId="0" borderId="0" xfId="0" applyNumberFormat="1" applyFont="1" applyFill="1"/>
    <xf numFmtId="0" fontId="16" fillId="0" borderId="45" xfId="0" applyFont="1" applyBorder="1"/>
    <xf numFmtId="168" fontId="78" fillId="0" borderId="0" xfId="0" applyNumberFormat="1" applyFont="1" applyFill="1" applyBorder="1" applyAlignment="1">
      <alignment horizontal="left"/>
    </xf>
    <xf numFmtId="0" fontId="2" fillId="0" borderId="45" xfId="0" applyFont="1" applyBorder="1"/>
    <xf numFmtId="169" fontId="21" fillId="0" borderId="0" xfId="0" applyNumberFormat="1" applyFont="1" applyFill="1"/>
    <xf numFmtId="166" fontId="0" fillId="0" borderId="0" xfId="0" applyNumberFormat="1"/>
    <xf numFmtId="0" fontId="2" fillId="0" borderId="27" xfId="0" applyFont="1" applyBorder="1"/>
    <xf numFmtId="0" fontId="2" fillId="0" borderId="44" xfId="0" applyFont="1" applyBorder="1"/>
    <xf numFmtId="0" fontId="0" fillId="0" borderId="45" xfId="0" applyBorder="1"/>
    <xf numFmtId="0" fontId="64" fillId="0" borderId="0" xfId="0" applyFont="1" applyAlignment="1">
      <alignment horizontal="left"/>
    </xf>
    <xf numFmtId="0" fontId="44" fillId="0" borderId="17" xfId="0" applyFont="1" applyBorder="1" applyAlignment="1">
      <alignment horizontal="center" vertical="center"/>
    </xf>
    <xf numFmtId="0" fontId="8" fillId="0" borderId="18" xfId="0" applyFont="1" applyBorder="1" applyAlignment="1">
      <alignment horizontal="center" vertical="center"/>
    </xf>
    <xf numFmtId="0" fontId="8" fillId="0" borderId="2" xfId="0" applyFont="1" applyBorder="1" applyAlignment="1">
      <alignment horizontal="center" vertical="center"/>
    </xf>
    <xf numFmtId="0" fontId="8" fillId="0" borderId="17" xfId="0" applyFont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45" fillId="0" borderId="22" xfId="0" applyFont="1" applyBorder="1" applyAlignment="1">
      <alignment horizontal="center" vertical="center"/>
    </xf>
    <xf numFmtId="0" fontId="8" fillId="0" borderId="23" xfId="0" applyFont="1" applyBorder="1" applyAlignment="1">
      <alignment horizontal="center"/>
    </xf>
    <xf numFmtId="0" fontId="45" fillId="0" borderId="24" xfId="0" applyFont="1" applyBorder="1" applyAlignment="1">
      <alignment horizontal="center" vertical="center"/>
    </xf>
    <xf numFmtId="0" fontId="48" fillId="0" borderId="2" xfId="0" applyFont="1" applyBorder="1" applyAlignment="1">
      <alignment horizontal="center" vertical="center"/>
    </xf>
    <xf numFmtId="0" fontId="45" fillId="0" borderId="23" xfId="0" applyFont="1" applyBorder="1" applyAlignment="1">
      <alignment horizontal="center" vertical="center"/>
    </xf>
    <xf numFmtId="0" fontId="48" fillId="0" borderId="22" xfId="0" applyFont="1" applyBorder="1" applyAlignment="1">
      <alignment horizontal="center"/>
    </xf>
    <xf numFmtId="0" fontId="33" fillId="0" borderId="23" xfId="0" applyFont="1" applyBorder="1" applyAlignment="1">
      <alignment horizontal="center"/>
    </xf>
    <xf numFmtId="0" fontId="48" fillId="0" borderId="22" xfId="0" applyFont="1" applyBorder="1" applyAlignment="1">
      <alignment horizontal="center" vertical="center"/>
    </xf>
    <xf numFmtId="0" fontId="8" fillId="0" borderId="24" xfId="0" applyFont="1" applyBorder="1" applyAlignment="1">
      <alignment horizontal="center"/>
    </xf>
    <xf numFmtId="0" fontId="10" fillId="0" borderId="9" xfId="0" applyFont="1" applyBorder="1" applyAlignment="1">
      <alignment horizontal="center" vertical="center"/>
    </xf>
    <xf numFmtId="0" fontId="8" fillId="0" borderId="9" xfId="0" applyFont="1" applyBorder="1" applyAlignment="1">
      <alignment horizontal="center"/>
    </xf>
    <xf numFmtId="0" fontId="33" fillId="0" borderId="30" xfId="0" applyFont="1" applyBorder="1" applyAlignment="1">
      <alignment horizontal="center"/>
    </xf>
    <xf numFmtId="0" fontId="33" fillId="0" borderId="9" xfId="0" applyFont="1" applyBorder="1" applyAlignment="1">
      <alignment horizontal="center"/>
    </xf>
    <xf numFmtId="0" fontId="45" fillId="0" borderId="29" xfId="0" applyFont="1" applyBorder="1" applyAlignment="1">
      <alignment horizontal="center"/>
    </xf>
    <xf numFmtId="0" fontId="2" fillId="0" borderId="42" xfId="0" applyFont="1" applyBorder="1" applyAlignment="1">
      <alignment horizontal="center"/>
    </xf>
    <xf numFmtId="0" fontId="14" fillId="0" borderId="5" xfId="0" applyFont="1" applyBorder="1" applyAlignment="1">
      <alignment horizontal="center"/>
    </xf>
    <xf numFmtId="0" fontId="14" fillId="0" borderId="20" xfId="0" applyFont="1" applyBorder="1" applyAlignment="1">
      <alignment horizontal="center"/>
    </xf>
    <xf numFmtId="2" fontId="17" fillId="0" borderId="7" xfId="0" applyNumberFormat="1" applyFont="1" applyBorder="1" applyAlignment="1">
      <alignment horizontal="center"/>
    </xf>
    <xf numFmtId="1" fontId="34" fillId="0" borderId="34" xfId="0" applyNumberFormat="1" applyFont="1" applyBorder="1" applyAlignment="1">
      <alignment horizontal="center"/>
    </xf>
    <xf numFmtId="0" fontId="16" fillId="0" borderId="2" xfId="0" applyFont="1" applyBorder="1" applyAlignment="1">
      <alignment horizontal="right"/>
    </xf>
    <xf numFmtId="0" fontId="16" fillId="0" borderId="58" xfId="0" applyFont="1" applyBorder="1" applyAlignment="1">
      <alignment horizontal="right"/>
    </xf>
    <xf numFmtId="0" fontId="45" fillId="0" borderId="23" xfId="0" applyFont="1" applyBorder="1" applyAlignment="1">
      <alignment horizontal="center"/>
    </xf>
    <xf numFmtId="0" fontId="2" fillId="0" borderId="79" xfId="0" applyFont="1" applyBorder="1" applyAlignment="1">
      <alignment horizontal="center"/>
    </xf>
    <xf numFmtId="0" fontId="14" fillId="0" borderId="79" xfId="0" applyFont="1" applyBorder="1" applyAlignment="1">
      <alignment horizontal="right"/>
    </xf>
    <xf numFmtId="2" fontId="34" fillId="0" borderId="23" xfId="0" applyNumberFormat="1" applyFont="1" applyBorder="1" applyAlignment="1">
      <alignment horizontal="center" vertical="center" wrapText="1"/>
    </xf>
    <xf numFmtId="0" fontId="14" fillId="0" borderId="43" xfId="0" applyFont="1" applyBorder="1" applyAlignment="1">
      <alignment horizontal="right"/>
    </xf>
    <xf numFmtId="0" fontId="24" fillId="0" borderId="23" xfId="0" applyFont="1" applyBorder="1" applyAlignment="1">
      <alignment horizontal="center" vertical="center"/>
    </xf>
    <xf numFmtId="0" fontId="2" fillId="0" borderId="58" xfId="0" applyFont="1" applyBorder="1"/>
    <xf numFmtId="1" fontId="34" fillId="0" borderId="58" xfId="0" applyNumberFormat="1" applyFont="1" applyBorder="1" applyAlignment="1">
      <alignment horizontal="center"/>
    </xf>
    <xf numFmtId="0" fontId="14" fillId="0" borderId="58" xfId="0" applyFont="1" applyBorder="1" applyAlignment="1">
      <alignment horizontal="right"/>
    </xf>
    <xf numFmtId="2" fontId="15" fillId="0" borderId="23" xfId="0" applyNumberFormat="1" applyFont="1" applyBorder="1" applyAlignment="1">
      <alignment horizontal="center" vertical="center" wrapText="1"/>
    </xf>
    <xf numFmtId="0" fontId="2" fillId="0" borderId="59" xfId="0" applyFont="1" applyBorder="1"/>
    <xf numFmtId="0" fontId="2" fillId="0" borderId="58" xfId="0" applyFont="1" applyBorder="1" applyAlignment="1">
      <alignment horizontal="center"/>
    </xf>
    <xf numFmtId="1" fontId="34" fillId="0" borderId="59" xfId="0" applyNumberFormat="1" applyFont="1" applyBorder="1" applyAlignment="1">
      <alignment horizontal="center"/>
    </xf>
    <xf numFmtId="0" fontId="2" fillId="0" borderId="78" xfId="0" applyFont="1" applyBorder="1"/>
    <xf numFmtId="0" fontId="14" fillId="0" borderId="78" xfId="0" applyFont="1" applyBorder="1" applyAlignment="1">
      <alignment horizontal="right"/>
    </xf>
    <xf numFmtId="0" fontId="8" fillId="0" borderId="23" xfId="0" applyFont="1" applyBorder="1" applyAlignment="1">
      <alignment horizontal="left"/>
    </xf>
    <xf numFmtId="2" fontId="33" fillId="0" borderId="17" xfId="0" applyNumberFormat="1" applyFont="1" applyBorder="1" applyAlignment="1">
      <alignment horizontal="center" vertical="center"/>
    </xf>
    <xf numFmtId="166" fontId="33" fillId="0" borderId="32" xfId="0" applyNumberFormat="1" applyFont="1" applyBorder="1" applyAlignment="1">
      <alignment horizontal="center" vertical="center"/>
    </xf>
    <xf numFmtId="2" fontId="10" fillId="0" borderId="3" xfId="0" applyNumberFormat="1" applyFont="1" applyBorder="1" applyAlignment="1">
      <alignment horizontal="center" vertical="center"/>
    </xf>
    <xf numFmtId="0" fontId="0" fillId="0" borderId="30" xfId="0" applyBorder="1" applyAlignment="1">
      <alignment horizontal="left"/>
    </xf>
    <xf numFmtId="0" fontId="0" fillId="0" borderId="40" xfId="0" applyBorder="1" applyAlignment="1">
      <alignment horizontal="left"/>
    </xf>
    <xf numFmtId="0" fontId="0" fillId="0" borderId="75" xfId="0" applyBorder="1" applyAlignment="1">
      <alignment horizontal="left"/>
    </xf>
    <xf numFmtId="0" fontId="0" fillId="0" borderId="42" xfId="0" applyBorder="1" applyAlignment="1">
      <alignment horizontal="left"/>
    </xf>
    <xf numFmtId="0" fontId="0" fillId="0" borderId="58" xfId="0" applyBorder="1" applyAlignment="1">
      <alignment horizontal="center"/>
    </xf>
    <xf numFmtId="0" fontId="2" fillId="0" borderId="78" xfId="0" applyFont="1" applyBorder="1" applyAlignment="1">
      <alignment horizontal="center"/>
    </xf>
    <xf numFmtId="164" fontId="14" fillId="0" borderId="78" xfId="0" applyNumberFormat="1" applyFont="1" applyBorder="1" applyAlignment="1">
      <alignment horizontal="right"/>
    </xf>
    <xf numFmtId="2" fontId="33" fillId="0" borderId="34" xfId="0" applyNumberFormat="1" applyFont="1" applyBorder="1" applyAlignment="1">
      <alignment horizontal="center" vertical="center"/>
    </xf>
    <xf numFmtId="2" fontId="10" fillId="0" borderId="32" xfId="0" applyNumberFormat="1" applyFont="1" applyBorder="1" applyAlignment="1">
      <alignment horizontal="center" vertical="center"/>
    </xf>
    <xf numFmtId="0" fontId="45" fillId="0" borderId="24" xfId="0" applyFont="1" applyBorder="1" applyAlignment="1">
      <alignment horizontal="center"/>
    </xf>
    <xf numFmtId="0" fontId="0" fillId="0" borderId="13" xfId="0" applyBorder="1" applyAlignment="1">
      <alignment horizontal="left"/>
    </xf>
    <xf numFmtId="0" fontId="45" fillId="0" borderId="9" xfId="0" applyFont="1" applyBorder="1"/>
    <xf numFmtId="1" fontId="102" fillId="0" borderId="79" xfId="0" applyNumberFormat="1" applyFont="1" applyBorder="1" applyAlignment="1">
      <alignment horizontal="center"/>
    </xf>
    <xf numFmtId="1" fontId="102" fillId="0" borderId="58" xfId="0" applyNumberFormat="1" applyFont="1" applyBorder="1" applyAlignment="1">
      <alignment horizontal="center"/>
    </xf>
    <xf numFmtId="0" fontId="2" fillId="0" borderId="69" xfId="0" applyFont="1" applyBorder="1"/>
    <xf numFmtId="0" fontId="21" fillId="0" borderId="58" xfId="0" applyFont="1" applyBorder="1" applyAlignment="1">
      <alignment horizontal="center"/>
    </xf>
    <xf numFmtId="49" fontId="14" fillId="0" borderId="58" xfId="0" applyNumberFormat="1" applyFont="1" applyBorder="1" applyAlignment="1">
      <alignment horizontal="right"/>
    </xf>
    <xf numFmtId="0" fontId="2" fillId="0" borderId="67" xfId="0" applyFont="1" applyBorder="1"/>
    <xf numFmtId="0" fontId="14" fillId="0" borderId="55" xfId="0" applyFont="1" applyBorder="1" applyAlignment="1">
      <alignment horizontal="center"/>
    </xf>
    <xf numFmtId="2" fontId="14" fillId="0" borderId="56" xfId="0" applyNumberFormat="1" applyFont="1" applyBorder="1" applyAlignment="1">
      <alignment horizontal="center"/>
    </xf>
    <xf numFmtId="0" fontId="14" fillId="0" borderId="56" xfId="0" applyFont="1" applyBorder="1" applyAlignment="1">
      <alignment horizontal="center"/>
    </xf>
    <xf numFmtId="1" fontId="34" fillId="0" borderId="2" xfId="0" applyNumberFormat="1" applyFont="1" applyBorder="1" applyAlignment="1">
      <alignment horizontal="center"/>
    </xf>
    <xf numFmtId="0" fontId="32" fillId="0" borderId="79" xfId="0" applyFont="1" applyBorder="1" applyAlignment="1">
      <alignment horizontal="center"/>
    </xf>
    <xf numFmtId="1" fontId="34" fillId="0" borderId="79" xfId="0" applyNumberFormat="1" applyFont="1" applyBorder="1" applyAlignment="1">
      <alignment horizontal="center"/>
    </xf>
    <xf numFmtId="0" fontId="0" fillId="0" borderId="43" xfId="0" applyBorder="1" applyAlignment="1">
      <alignment horizontal="left"/>
    </xf>
    <xf numFmtId="0" fontId="21" fillId="0" borderId="79" xfId="0" applyFont="1" applyBorder="1" applyAlignment="1">
      <alignment horizontal="center"/>
    </xf>
    <xf numFmtId="0" fontId="14" fillId="0" borderId="6" xfId="0" applyFont="1" applyBorder="1" applyAlignment="1">
      <alignment horizontal="center"/>
    </xf>
    <xf numFmtId="0" fontId="14" fillId="0" borderId="32" xfId="0" applyFont="1" applyBorder="1" applyAlignment="1">
      <alignment horizontal="center"/>
    </xf>
    <xf numFmtId="0" fontId="0" fillId="0" borderId="43" xfId="0" applyBorder="1" applyAlignment="1">
      <alignment horizontal="center"/>
    </xf>
    <xf numFmtId="0" fontId="2" fillId="0" borderId="43" xfId="0" applyFont="1" applyBorder="1"/>
    <xf numFmtId="0" fontId="2" fillId="0" borderId="79" xfId="0" applyFont="1" applyBorder="1"/>
    <xf numFmtId="0" fontId="0" fillId="0" borderId="59" xfId="0" applyBorder="1" applyAlignment="1">
      <alignment horizontal="center"/>
    </xf>
    <xf numFmtId="2" fontId="0" fillId="0" borderId="0" xfId="0" applyNumberFormat="1" applyAlignment="1">
      <alignment horizontal="left"/>
    </xf>
    <xf numFmtId="0" fontId="2" fillId="0" borderId="33" xfId="0" applyFont="1" applyBorder="1"/>
    <xf numFmtId="1" fontId="52" fillId="0" borderId="79" xfId="0" applyNumberFormat="1" applyFont="1" applyBorder="1" applyAlignment="1">
      <alignment horizontal="center"/>
    </xf>
    <xf numFmtId="0" fontId="32" fillId="0" borderId="69" xfId="0" applyFont="1" applyBorder="1" applyAlignment="1">
      <alignment horizontal="left"/>
    </xf>
    <xf numFmtId="0" fontId="45" fillId="0" borderId="2" xfId="0" applyFont="1" applyBorder="1" applyAlignment="1">
      <alignment horizontal="center"/>
    </xf>
    <xf numFmtId="0" fontId="1" fillId="0" borderId="17" xfId="0" applyFont="1" applyBorder="1"/>
    <xf numFmtId="0" fontId="34" fillId="0" borderId="18" xfId="0" applyFont="1" applyBorder="1" applyAlignment="1">
      <alignment horizontal="right"/>
    </xf>
    <xf numFmtId="0" fontId="7" fillId="0" borderId="17" xfId="0" applyFont="1" applyBorder="1" applyAlignment="1">
      <alignment horizontal="left"/>
    </xf>
    <xf numFmtId="0" fontId="0" fillId="0" borderId="18" xfId="0" applyBorder="1" applyAlignment="1">
      <alignment horizontal="left"/>
    </xf>
    <xf numFmtId="0" fontId="34" fillId="0" borderId="24" xfId="0" applyFont="1" applyBorder="1" applyAlignment="1">
      <alignment horizontal="right"/>
    </xf>
    <xf numFmtId="0" fontId="48" fillId="0" borderId="18" xfId="0" applyFont="1" applyBorder="1" applyAlignment="1">
      <alignment horizontal="center" vertical="center"/>
    </xf>
    <xf numFmtId="0" fontId="7" fillId="0" borderId="22" xfId="0" applyFont="1" applyBorder="1" applyAlignment="1">
      <alignment horizontal="center"/>
    </xf>
    <xf numFmtId="0" fontId="7" fillId="0" borderId="24" xfId="0" applyFont="1" applyBorder="1" applyAlignment="1">
      <alignment horizontal="center"/>
    </xf>
    <xf numFmtId="0" fontId="10" fillId="0" borderId="13" xfId="0" applyFont="1" applyBorder="1" applyAlignment="1">
      <alignment horizontal="center" vertical="center"/>
    </xf>
    <xf numFmtId="0" fontId="8" fillId="0" borderId="30" xfId="0" applyFont="1" applyBorder="1" applyAlignment="1">
      <alignment horizontal="center"/>
    </xf>
    <xf numFmtId="0" fontId="7" fillId="0" borderId="13" xfId="0" applyFont="1" applyBorder="1" applyAlignment="1">
      <alignment horizontal="center"/>
    </xf>
    <xf numFmtId="1" fontId="36" fillId="0" borderId="21" xfId="0" applyNumberFormat="1" applyFont="1" applyBorder="1" applyAlignment="1">
      <alignment horizontal="center"/>
    </xf>
    <xf numFmtId="0" fontId="48" fillId="0" borderId="44" xfId="0" applyFont="1" applyBorder="1" applyAlignment="1">
      <alignment horizontal="center" vertical="center"/>
    </xf>
    <xf numFmtId="0" fontId="34" fillId="0" borderId="0" xfId="0" applyFont="1" applyAlignment="1">
      <alignment horizontal="right"/>
    </xf>
    <xf numFmtId="0" fontId="48" fillId="0" borderId="61" xfId="0" applyFont="1" applyBorder="1" applyAlignment="1">
      <alignment horizontal="center" vertical="center"/>
    </xf>
    <xf numFmtId="2" fontId="38" fillId="10" borderId="68" xfId="0" applyNumberFormat="1" applyFont="1" applyFill="1" applyBorder="1" applyAlignment="1">
      <alignment horizontal="center"/>
    </xf>
    <xf numFmtId="0" fontId="34" fillId="0" borderId="69" xfId="0" applyFont="1" applyBorder="1" applyAlignment="1">
      <alignment horizontal="right"/>
    </xf>
    <xf numFmtId="0" fontId="44" fillId="0" borderId="33" xfId="0" applyFont="1" applyBorder="1" applyAlignment="1">
      <alignment horizontal="left"/>
    </xf>
    <xf numFmtId="0" fontId="44" fillId="0" borderId="10" xfId="0" applyFont="1" applyBorder="1" applyAlignment="1">
      <alignment horizontal="left"/>
    </xf>
    <xf numFmtId="0" fontId="52" fillId="0" borderId="0" xfId="0" applyFont="1" applyBorder="1" applyAlignment="1">
      <alignment horizontal="center"/>
    </xf>
    <xf numFmtId="166" fontId="30" fillId="0" borderId="0" xfId="0" applyNumberFormat="1" applyFont="1" applyBorder="1"/>
    <xf numFmtId="2" fontId="30" fillId="0" borderId="0" xfId="0" applyNumberFormat="1" applyFont="1" applyBorder="1"/>
    <xf numFmtId="0" fontId="52" fillId="0" borderId="78" xfId="0" applyFont="1" applyBorder="1" applyAlignment="1">
      <alignment horizontal="center"/>
    </xf>
    <xf numFmtId="0" fontId="52" fillId="0" borderId="58" xfId="0" applyFont="1" applyBorder="1" applyAlignment="1">
      <alignment horizontal="center"/>
    </xf>
    <xf numFmtId="0" fontId="2" fillId="0" borderId="13" xfId="0" applyFont="1" applyBorder="1"/>
    <xf numFmtId="0" fontId="45" fillId="0" borderId="0" xfId="0" applyFont="1" applyAlignment="1">
      <alignment horizontal="center"/>
    </xf>
    <xf numFmtId="0" fontId="7" fillId="0" borderId="25" xfId="0" applyFont="1" applyBorder="1"/>
    <xf numFmtId="0" fontId="7" fillId="0" borderId="75" xfId="0" applyFont="1" applyBorder="1"/>
    <xf numFmtId="0" fontId="2" fillId="0" borderId="23" xfId="0" applyFont="1" applyBorder="1" applyAlignment="1">
      <alignment horizontal="center"/>
    </xf>
    <xf numFmtId="0" fontId="7" fillId="0" borderId="75" xfId="0" applyFont="1" applyBorder="1" applyAlignment="1">
      <alignment horizontal="center"/>
    </xf>
    <xf numFmtId="0" fontId="7" fillId="0" borderId="26" xfId="0" applyFont="1" applyBorder="1"/>
    <xf numFmtId="0" fontId="0" fillId="0" borderId="29" xfId="0" applyBorder="1" applyAlignment="1">
      <alignment horizontal="center"/>
    </xf>
    <xf numFmtId="0" fontId="7" fillId="0" borderId="20" xfId="0" applyFont="1" applyBorder="1"/>
    <xf numFmtId="0" fontId="2" fillId="0" borderId="40" xfId="0" applyFont="1" applyBorder="1"/>
    <xf numFmtId="0" fontId="0" fillId="0" borderId="74" xfId="0" applyBorder="1" applyAlignment="1">
      <alignment horizontal="center"/>
    </xf>
    <xf numFmtId="0" fontId="7" fillId="0" borderId="56" xfId="0" applyFont="1" applyBorder="1"/>
    <xf numFmtId="164" fontId="14" fillId="0" borderId="58" xfId="0" applyNumberFormat="1" applyFont="1" applyBorder="1" applyAlignment="1">
      <alignment horizontal="right"/>
    </xf>
    <xf numFmtId="0" fontId="55" fillId="0" borderId="0" xfId="0" applyFont="1" applyBorder="1"/>
    <xf numFmtId="0" fontId="43" fillId="11" borderId="0" xfId="0" applyFont="1" applyFill="1" applyBorder="1"/>
    <xf numFmtId="0" fontId="0" fillId="11" borderId="0" xfId="0" applyFill="1" applyBorder="1"/>
    <xf numFmtId="0" fontId="21" fillId="11" borderId="0" xfId="0" applyFont="1" applyFill="1" applyBorder="1"/>
    <xf numFmtId="0" fontId="2" fillId="11" borderId="0" xfId="0" applyFont="1" applyFill="1" applyBorder="1"/>
    <xf numFmtId="0" fontId="71" fillId="0" borderId="0" xfId="0" applyFont="1" applyFill="1" applyBorder="1"/>
    <xf numFmtId="168" fontId="21" fillId="0" borderId="0" xfId="0" applyNumberFormat="1" applyFont="1" applyFill="1" applyBorder="1"/>
    <xf numFmtId="167" fontId="75" fillId="0" borderId="0" xfId="0" applyNumberFormat="1" applyFont="1" applyFill="1" applyBorder="1" applyAlignment="1">
      <alignment horizontal="left"/>
    </xf>
    <xf numFmtId="0" fontId="28" fillId="0" borderId="0" xfId="0" applyFont="1" applyFill="1" applyBorder="1" applyAlignment="1">
      <alignment horizontal="left"/>
    </xf>
    <xf numFmtId="0" fontId="97" fillId="0" borderId="0" xfId="0" applyFont="1" applyFill="1" applyBorder="1"/>
    <xf numFmtId="0" fontId="55" fillId="0" borderId="0" xfId="0" applyFont="1" applyFill="1" applyBorder="1" applyAlignment="1">
      <alignment horizontal="left"/>
    </xf>
    <xf numFmtId="2" fontId="79" fillId="0" borderId="0" xfId="0" applyNumberFormat="1" applyFont="1" applyFill="1" applyBorder="1" applyAlignment="1">
      <alignment horizontal="left"/>
    </xf>
    <xf numFmtId="0" fontId="8" fillId="0" borderId="0" xfId="0" applyFont="1" applyBorder="1" applyAlignment="1">
      <alignment horizontal="left"/>
    </xf>
    <xf numFmtId="0" fontId="1" fillId="0" borderId="0" xfId="0" applyFont="1" applyBorder="1" applyAlignment="1">
      <alignment horizontal="right"/>
    </xf>
    <xf numFmtId="0" fontId="0" fillId="11" borderId="0" xfId="0" applyFill="1"/>
    <xf numFmtId="9" fontId="0" fillId="11" borderId="0" xfId="0" applyNumberFormat="1" applyFill="1" applyBorder="1"/>
    <xf numFmtId="0" fontId="46" fillId="11" borderId="0" xfId="0" applyFont="1" applyFill="1" applyBorder="1"/>
    <xf numFmtId="0" fontId="2" fillId="11" borderId="0" xfId="0" applyFont="1" applyFill="1" applyBorder="1" applyAlignment="1">
      <alignment horizontal="left"/>
    </xf>
    <xf numFmtId="0" fontId="32" fillId="11" borderId="0" xfId="0" applyFont="1" applyFill="1" applyBorder="1" applyAlignment="1">
      <alignment horizontal="left"/>
    </xf>
    <xf numFmtId="0" fontId="21" fillId="11" borderId="0" xfId="0" applyFont="1" applyFill="1" applyBorder="1" applyAlignment="1">
      <alignment horizontal="left"/>
    </xf>
    <xf numFmtId="0" fontId="14" fillId="11" borderId="0" xfId="0" applyFont="1" applyFill="1" applyBorder="1" applyAlignment="1">
      <alignment horizontal="left"/>
    </xf>
    <xf numFmtId="0" fontId="63" fillId="11" borderId="0" xfId="0" applyFont="1" applyFill="1" applyBorder="1"/>
    <xf numFmtId="0" fontId="48" fillId="11" borderId="0" xfId="0" applyFont="1" applyFill="1" applyBorder="1"/>
    <xf numFmtId="0" fontId="32" fillId="11" borderId="0" xfId="0" applyFont="1" applyFill="1" applyBorder="1"/>
    <xf numFmtId="0" fontId="58" fillId="11" borderId="0" xfId="0" applyFont="1" applyFill="1" applyBorder="1"/>
    <xf numFmtId="0" fontId="14" fillId="11" borderId="0" xfId="0" applyFont="1" applyFill="1" applyBorder="1"/>
    <xf numFmtId="0" fontId="64" fillId="11" borderId="0" xfId="0" applyFont="1" applyFill="1" applyBorder="1"/>
    <xf numFmtId="0" fontId="101" fillId="11" borderId="0" xfId="0" applyFont="1" applyFill="1" applyBorder="1"/>
    <xf numFmtId="0" fontId="5" fillId="11" borderId="0" xfId="0" applyFont="1" applyFill="1" applyBorder="1"/>
    <xf numFmtId="0" fontId="48" fillId="11" borderId="0" xfId="0" applyFont="1" applyFill="1" applyBorder="1" applyAlignment="1"/>
    <xf numFmtId="0" fontId="62" fillId="11" borderId="0" xfId="0" applyFont="1" applyFill="1" applyBorder="1"/>
    <xf numFmtId="0" fontId="45" fillId="11" borderId="0" xfId="0" applyFont="1" applyFill="1" applyBorder="1"/>
    <xf numFmtId="0" fontId="68" fillId="0" borderId="0" xfId="0" applyFont="1" applyFill="1" applyBorder="1"/>
    <xf numFmtId="0" fontId="8" fillId="0" borderId="0" xfId="0" applyFont="1" applyFill="1" applyBorder="1" applyAlignment="1">
      <alignment horizontal="left"/>
    </xf>
    <xf numFmtId="0" fontId="71" fillId="0" borderId="0" xfId="0" applyFont="1" applyFill="1" applyBorder="1" applyAlignment="1">
      <alignment horizontal="left"/>
    </xf>
    <xf numFmtId="0" fontId="71" fillId="0" borderId="0" xfId="0" applyFont="1" applyFill="1" applyBorder="1" applyAlignment="1">
      <alignment horizontal="center"/>
    </xf>
    <xf numFmtId="166" fontId="91" fillId="0" borderId="0" xfId="0" applyNumberFormat="1" applyFont="1" applyFill="1" applyBorder="1" applyAlignment="1">
      <alignment horizontal="center"/>
    </xf>
    <xf numFmtId="165" fontId="91" fillId="0" borderId="0" xfId="0" applyNumberFormat="1" applyFont="1" applyFill="1" applyBorder="1" applyAlignment="1">
      <alignment horizontal="center"/>
    </xf>
    <xf numFmtId="2" fontId="91" fillId="0" borderId="0" xfId="0" applyNumberFormat="1" applyFont="1" applyFill="1" applyBorder="1" applyAlignment="1">
      <alignment horizontal="center"/>
    </xf>
    <xf numFmtId="166" fontId="14" fillId="0" borderId="0" xfId="0" applyNumberFormat="1" applyFont="1" applyFill="1" applyBorder="1" applyAlignment="1">
      <alignment horizontal="center"/>
    </xf>
    <xf numFmtId="2" fontId="11" fillId="0" borderId="0" xfId="0" applyNumberFormat="1" applyFont="1" applyFill="1" applyBorder="1"/>
    <xf numFmtId="0" fontId="3" fillId="0" borderId="0" xfId="0" applyFont="1" applyFill="1" applyBorder="1"/>
    <xf numFmtId="0" fontId="24" fillId="0" borderId="0" xfId="0" applyFont="1" applyFill="1" applyBorder="1" applyAlignment="1">
      <alignment vertical="center"/>
    </xf>
    <xf numFmtId="0" fontId="7" fillId="0" borderId="0" xfId="0" applyFont="1" applyFill="1" applyBorder="1" applyAlignment="1">
      <alignment horizontal="right"/>
    </xf>
    <xf numFmtId="0" fontId="25" fillId="0" borderId="0" xfId="0" applyFont="1" applyFill="1" applyBorder="1" applyAlignment="1">
      <alignment horizontal="center"/>
    </xf>
    <xf numFmtId="0" fontId="25" fillId="0" borderId="0" xfId="0" applyFont="1" applyFill="1" applyBorder="1"/>
    <xf numFmtId="0" fontId="26" fillId="0" borderId="0" xfId="0" applyFont="1" applyFill="1" applyBorder="1"/>
    <xf numFmtId="0" fontId="27" fillId="0" borderId="0" xfId="0" applyFont="1" applyFill="1" applyBorder="1" applyAlignment="1">
      <alignment horizontal="center"/>
    </xf>
    <xf numFmtId="0" fontId="28" fillId="0" borderId="0" xfId="0" applyFont="1" applyFill="1" applyBorder="1" applyAlignment="1">
      <alignment horizontal="center"/>
    </xf>
    <xf numFmtId="0" fontId="84" fillId="0" borderId="0" xfId="0" applyFont="1" applyFill="1" applyBorder="1" applyAlignment="1">
      <alignment horizontal="center"/>
    </xf>
    <xf numFmtId="0" fontId="29" fillId="0" borderId="0" xfId="0" applyFont="1" applyFill="1" applyBorder="1" applyAlignment="1">
      <alignment horizontal="center"/>
    </xf>
    <xf numFmtId="166" fontId="30" fillId="0" borderId="0" xfId="0" applyNumberFormat="1" applyFont="1" applyFill="1" applyBorder="1"/>
    <xf numFmtId="165" fontId="30" fillId="0" borderId="0" xfId="0" applyNumberFormat="1" applyFont="1" applyFill="1" applyBorder="1"/>
    <xf numFmtId="2" fontId="30" fillId="0" borderId="0" xfId="0" applyNumberFormat="1" applyFont="1" applyFill="1" applyBorder="1"/>
    <xf numFmtId="165" fontId="29" fillId="0" borderId="0" xfId="0" applyNumberFormat="1" applyFont="1" applyFill="1" applyBorder="1"/>
    <xf numFmtId="2" fontId="20" fillId="0" borderId="0" xfId="0" applyNumberFormat="1" applyFont="1" applyFill="1" applyBorder="1" applyAlignment="1">
      <alignment horizontal="left" vertical="center" wrapText="1"/>
    </xf>
    <xf numFmtId="0" fontId="94" fillId="0" borderId="0" xfId="0" applyFont="1" applyFill="1" applyBorder="1" applyAlignment="1">
      <alignment horizontal="center"/>
    </xf>
    <xf numFmtId="2" fontId="33" fillId="0" borderId="0" xfId="0" applyNumberFormat="1" applyFont="1" applyFill="1" applyBorder="1" applyAlignment="1">
      <alignment horizontal="center" vertical="center"/>
    </xf>
    <xf numFmtId="165" fontId="33" fillId="0" borderId="0" xfId="0" applyNumberFormat="1" applyFont="1" applyFill="1" applyBorder="1" applyAlignment="1">
      <alignment horizontal="center" vertical="center"/>
    </xf>
    <xf numFmtId="166" fontId="38" fillId="0" borderId="0" xfId="0" applyNumberFormat="1" applyFont="1" applyFill="1" applyBorder="1" applyAlignment="1">
      <alignment horizontal="center"/>
    </xf>
    <xf numFmtId="164" fontId="14" fillId="0" borderId="0" xfId="0" applyNumberFormat="1" applyFont="1" applyFill="1" applyBorder="1" applyAlignment="1"/>
    <xf numFmtId="166" fontId="74" fillId="0" borderId="0" xfId="0" applyNumberFormat="1" applyFont="1" applyFill="1" applyBorder="1"/>
    <xf numFmtId="2" fontId="74" fillId="0" borderId="0" xfId="0" applyNumberFormat="1" applyFont="1" applyFill="1" applyBorder="1"/>
    <xf numFmtId="166" fontId="29" fillId="0" borderId="0" xfId="0" applyNumberFormat="1" applyFont="1" applyFill="1" applyBorder="1"/>
    <xf numFmtId="0" fontId="10" fillId="0" borderId="0" xfId="0" applyFont="1" applyFill="1" applyBorder="1" applyAlignment="1">
      <alignment horizontal="left"/>
    </xf>
    <xf numFmtId="164" fontId="2" fillId="0" borderId="0" xfId="0" applyNumberFormat="1" applyFont="1" applyFill="1" applyBorder="1" applyAlignment="1">
      <alignment horizontal="center"/>
    </xf>
    <xf numFmtId="9" fontId="7" fillId="0" borderId="0" xfId="0" applyNumberFormat="1" applyFont="1" applyFill="1" applyBorder="1" applyAlignment="1">
      <alignment horizontal="center"/>
    </xf>
    <xf numFmtId="0" fontId="13" fillId="0" borderId="0" xfId="0" applyFont="1" applyFill="1" applyBorder="1" applyAlignment="1">
      <alignment horizontal="left"/>
    </xf>
    <xf numFmtId="1" fontId="2" fillId="0" borderId="0" xfId="0" applyNumberFormat="1" applyFont="1" applyFill="1" applyBorder="1" applyAlignment="1">
      <alignment horizontal="left"/>
    </xf>
    <xf numFmtId="165" fontId="16" fillId="0" borderId="0" xfId="0" applyNumberFormat="1" applyFont="1" applyFill="1" applyBorder="1" applyAlignment="1">
      <alignment horizontal="center"/>
    </xf>
    <xf numFmtId="2" fontId="85" fillId="0" borderId="0" xfId="0" applyNumberFormat="1" applyFont="1" applyFill="1" applyBorder="1" applyAlignment="1">
      <alignment horizontal="center"/>
    </xf>
    <xf numFmtId="1" fontId="10" fillId="0" borderId="0" xfId="0" applyNumberFormat="1" applyFont="1" applyFill="1" applyBorder="1" applyAlignment="1">
      <alignment horizontal="center"/>
    </xf>
    <xf numFmtId="2" fontId="29" fillId="0" borderId="0" xfId="0" applyNumberFormat="1" applyFont="1" applyFill="1" applyBorder="1"/>
    <xf numFmtId="0" fontId="35" fillId="0" borderId="0" xfId="0" applyFont="1" applyFill="1" applyBorder="1" applyAlignment="1">
      <alignment horizontal="center"/>
    </xf>
    <xf numFmtId="0" fontId="24" fillId="0" borderId="0" xfId="0" applyFont="1" applyFill="1" applyBorder="1"/>
    <xf numFmtId="2" fontId="57" fillId="0" borderId="0" xfId="0" applyNumberFormat="1" applyFont="1" applyFill="1" applyBorder="1" applyAlignment="1">
      <alignment horizontal="center"/>
    </xf>
    <xf numFmtId="2" fontId="69" fillId="0" borderId="0" xfId="0" applyNumberFormat="1" applyFont="1" applyFill="1" applyBorder="1" applyAlignment="1">
      <alignment horizontal="center"/>
    </xf>
    <xf numFmtId="0" fontId="14" fillId="0" borderId="0" xfId="0" applyFont="1" applyFill="1" applyBorder="1" applyAlignment="1">
      <alignment horizontal="right"/>
    </xf>
    <xf numFmtId="1" fontId="34" fillId="0" borderId="0" xfId="0" applyNumberFormat="1" applyFont="1" applyFill="1" applyBorder="1" applyAlignment="1">
      <alignment horizontal="center"/>
    </xf>
    <xf numFmtId="165" fontId="36" fillId="0" borderId="0" xfId="0" applyNumberFormat="1" applyFont="1" applyFill="1" applyBorder="1" applyAlignment="1">
      <alignment horizontal="center"/>
    </xf>
    <xf numFmtId="1" fontId="36" fillId="0" borderId="0" xfId="0" applyNumberFormat="1" applyFont="1" applyFill="1" applyBorder="1" applyAlignment="1">
      <alignment horizontal="center"/>
    </xf>
    <xf numFmtId="0" fontId="37" fillId="0" borderId="0" xfId="0" applyFont="1" applyFill="1" applyBorder="1" applyAlignment="1">
      <alignment horizontal="right"/>
    </xf>
    <xf numFmtId="166" fontId="89" fillId="0" borderId="0" xfId="0" applyNumberFormat="1" applyFont="1" applyFill="1" applyBorder="1" applyAlignment="1">
      <alignment horizontal="center"/>
    </xf>
    <xf numFmtId="2" fontId="36" fillId="0" borderId="0" xfId="0" applyNumberFormat="1" applyFont="1" applyFill="1" applyBorder="1" applyAlignment="1">
      <alignment horizontal="center"/>
    </xf>
    <xf numFmtId="0" fontId="1" fillId="0" borderId="0" xfId="0" applyFont="1" applyFill="1" applyBorder="1" applyAlignment="1">
      <alignment horizontal="center"/>
    </xf>
    <xf numFmtId="167" fontId="14" fillId="0" borderId="0" xfId="0" applyNumberFormat="1" applyFont="1" applyFill="1" applyBorder="1" applyAlignment="1">
      <alignment horizontal="center"/>
    </xf>
    <xf numFmtId="49" fontId="2" fillId="0" borderId="0" xfId="0" applyNumberFormat="1" applyFont="1" applyFill="1" applyBorder="1" applyAlignment="1">
      <alignment horizontal="center"/>
    </xf>
    <xf numFmtId="49" fontId="7" fillId="0" borderId="0" xfId="0" applyNumberFormat="1" applyFont="1" applyFill="1" applyBorder="1" applyAlignment="1">
      <alignment horizontal="center"/>
    </xf>
    <xf numFmtId="0" fontId="52" fillId="0" borderId="0" xfId="0" applyFont="1" applyFill="1" applyBorder="1" applyAlignment="1">
      <alignment horizontal="center"/>
    </xf>
    <xf numFmtId="164" fontId="14" fillId="0" borderId="0" xfId="0" applyNumberFormat="1" applyFont="1" applyFill="1" applyBorder="1" applyAlignment="1">
      <alignment horizontal="right"/>
    </xf>
    <xf numFmtId="167" fontId="0" fillId="0" borderId="0" xfId="0" applyNumberFormat="1"/>
    <xf numFmtId="0" fontId="14" fillId="0" borderId="45" xfId="0" applyFont="1" applyBorder="1" applyAlignment="1">
      <alignment horizontal="center"/>
    </xf>
    <xf numFmtId="0" fontId="16" fillId="0" borderId="22" xfId="0" applyFont="1" applyBorder="1" applyAlignment="1">
      <alignment horizontal="center"/>
    </xf>
    <xf numFmtId="0" fontId="16" fillId="0" borderId="41" xfId="0" applyFont="1" applyBorder="1" applyAlignment="1">
      <alignment horizontal="center"/>
    </xf>
    <xf numFmtId="0" fontId="58" fillId="0" borderId="0" xfId="0" applyFont="1"/>
    <xf numFmtId="0" fontId="32" fillId="0" borderId="0" xfId="0" applyFont="1" applyBorder="1" applyAlignment="1">
      <alignment horizontal="center"/>
    </xf>
    <xf numFmtId="0" fontId="32" fillId="0" borderId="0" xfId="0" applyFont="1" applyBorder="1"/>
    <xf numFmtId="0" fontId="52" fillId="0" borderId="0" xfId="0" applyFont="1"/>
    <xf numFmtId="0" fontId="0" fillId="0" borderId="0" xfId="0" applyFont="1" applyBorder="1" applyAlignment="1">
      <alignment horizontal="left"/>
    </xf>
    <xf numFmtId="0" fontId="14" fillId="0" borderId="0" xfId="0" applyFont="1" applyBorder="1" applyAlignment="1">
      <alignment horizontal="right"/>
    </xf>
    <xf numFmtId="166" fontId="16" fillId="0" borderId="0" xfId="0" applyNumberFormat="1" applyFont="1" applyBorder="1" applyAlignment="1">
      <alignment horizontal="center"/>
    </xf>
    <xf numFmtId="9" fontId="34" fillId="0" borderId="0" xfId="0" applyNumberFormat="1" applyFont="1" applyBorder="1" applyAlignment="1">
      <alignment horizontal="center"/>
    </xf>
    <xf numFmtId="1" fontId="34" fillId="0" borderId="0" xfId="0" applyNumberFormat="1" applyFont="1" applyBorder="1" applyAlignment="1">
      <alignment horizontal="center"/>
    </xf>
    <xf numFmtId="2" fontId="20" fillId="0" borderId="0" xfId="0" applyNumberFormat="1" applyFont="1" applyBorder="1" applyAlignment="1">
      <alignment horizontal="left"/>
    </xf>
    <xf numFmtId="0" fontId="1" fillId="0" borderId="10" xfId="0" applyFont="1" applyBorder="1"/>
    <xf numFmtId="0" fontId="105" fillId="10" borderId="59" xfId="0" applyFont="1" applyFill="1" applyBorder="1" applyAlignment="1">
      <alignment horizontal="center"/>
    </xf>
    <xf numFmtId="0" fontId="0" fillId="0" borderId="18" xfId="0" applyBorder="1" applyAlignment="1">
      <alignment horizontal="center"/>
    </xf>
    <xf numFmtId="164" fontId="14" fillId="0" borderId="45" xfId="0" applyNumberFormat="1" applyFont="1" applyBorder="1" applyAlignment="1">
      <alignment horizontal="left"/>
    </xf>
    <xf numFmtId="0" fontId="0" fillId="0" borderId="50" xfId="0" applyBorder="1"/>
    <xf numFmtId="0" fontId="2" fillId="0" borderId="41" xfId="0" applyFont="1" applyBorder="1"/>
    <xf numFmtId="0" fontId="45" fillId="0" borderId="32" xfId="0" applyFont="1" applyBorder="1" applyAlignment="1">
      <alignment horizontal="center"/>
    </xf>
    <xf numFmtId="0" fontId="8" fillId="0" borderId="17" xfId="0" applyFont="1" applyBorder="1"/>
    <xf numFmtId="0" fontId="0" fillId="0" borderId="48" xfId="0" applyFill="1" applyBorder="1"/>
    <xf numFmtId="49" fontId="14" fillId="0" borderId="0" xfId="0" applyNumberFormat="1" applyFont="1" applyBorder="1" applyAlignment="1">
      <alignment horizontal="center"/>
    </xf>
    <xf numFmtId="166" fontId="17" fillId="0" borderId="66" xfId="0" applyNumberFormat="1" applyFont="1" applyBorder="1" applyAlignment="1">
      <alignment horizontal="center"/>
    </xf>
    <xf numFmtId="166" fontId="17" fillId="0" borderId="64" xfId="0" applyNumberFormat="1" applyFont="1" applyBorder="1" applyAlignment="1">
      <alignment horizontal="center"/>
    </xf>
    <xf numFmtId="0" fontId="0" fillId="0" borderId="78" xfId="0" applyBorder="1" applyAlignment="1">
      <alignment horizontal="center"/>
    </xf>
    <xf numFmtId="2" fontId="34" fillId="0" borderId="0" xfId="0" applyNumberFormat="1" applyFont="1" applyBorder="1" applyAlignment="1">
      <alignment horizontal="center" vertical="center" wrapText="1"/>
    </xf>
    <xf numFmtId="0" fontId="24" fillId="0" borderId="0" xfId="0" applyFont="1" applyBorder="1" applyAlignment="1">
      <alignment horizontal="center" vertical="center"/>
    </xf>
    <xf numFmtId="2" fontId="15" fillId="0" borderId="0" xfId="0" applyNumberFormat="1" applyFont="1" applyBorder="1" applyAlignment="1">
      <alignment horizontal="center" vertical="center" wrapText="1"/>
    </xf>
    <xf numFmtId="0" fontId="37" fillId="0" borderId="54" xfId="0" applyFont="1" applyBorder="1" applyAlignment="1">
      <alignment horizontal="right"/>
    </xf>
    <xf numFmtId="0" fontId="37" fillId="0" borderId="70" xfId="0" applyFont="1" applyBorder="1" applyAlignment="1">
      <alignment horizontal="right"/>
    </xf>
    <xf numFmtId="2" fontId="19" fillId="3" borderId="70" xfId="0" applyNumberFormat="1" applyFont="1" applyFill="1" applyBorder="1" applyAlignment="1">
      <alignment horizontal="center"/>
    </xf>
    <xf numFmtId="2" fontId="19" fillId="3" borderId="54" xfId="0" applyNumberFormat="1" applyFont="1" applyFill="1" applyBorder="1" applyAlignment="1">
      <alignment horizontal="center"/>
    </xf>
    <xf numFmtId="2" fontId="19" fillId="3" borderId="68" xfId="0" applyNumberFormat="1" applyFont="1" applyFill="1" applyBorder="1" applyAlignment="1">
      <alignment horizontal="center"/>
    </xf>
    <xf numFmtId="0" fontId="45" fillId="0" borderId="42" xfId="0" applyFont="1" applyBorder="1" applyAlignment="1">
      <alignment horizontal="center"/>
    </xf>
    <xf numFmtId="166" fontId="17" fillId="0" borderId="7" xfId="0" applyNumberFormat="1" applyFont="1" applyBorder="1" applyAlignment="1">
      <alignment horizontal="center"/>
    </xf>
    <xf numFmtId="166" fontId="17" fillId="0" borderId="68" xfId="0" applyNumberFormat="1" applyFont="1" applyBorder="1" applyAlignment="1">
      <alignment horizontal="center"/>
    </xf>
    <xf numFmtId="166" fontId="10" fillId="0" borderId="25" xfId="0" applyNumberFormat="1" applyFont="1" applyBorder="1" applyAlignment="1">
      <alignment horizontal="center" vertical="center"/>
    </xf>
    <xf numFmtId="1" fontId="102" fillId="0" borderId="23" xfId="0" applyNumberFormat="1" applyFont="1" applyBorder="1" applyAlignment="1">
      <alignment horizontal="center"/>
    </xf>
    <xf numFmtId="0" fontId="14" fillId="0" borderId="23" xfId="0" applyFont="1" applyBorder="1" applyAlignment="1">
      <alignment horizontal="right"/>
    </xf>
    <xf numFmtId="166" fontId="10" fillId="0" borderId="31" xfId="0" applyNumberFormat="1" applyFont="1" applyBorder="1" applyAlignment="1">
      <alignment horizontal="center" vertical="center"/>
    </xf>
    <xf numFmtId="0" fontId="0" fillId="0" borderId="0" xfId="0" applyFill="1" applyAlignment="1">
      <alignment horizontal="left"/>
    </xf>
    <xf numFmtId="49" fontId="21" fillId="0" borderId="58" xfId="0" applyNumberFormat="1" applyFont="1" applyBorder="1" applyAlignment="1">
      <alignment horizontal="center"/>
    </xf>
    <xf numFmtId="0" fontId="46" fillId="0" borderId="0" xfId="0" applyFont="1" applyBorder="1" applyAlignment="1">
      <alignment horizontal="left"/>
    </xf>
    <xf numFmtId="166" fontId="17" fillId="0" borderId="31" xfId="0" applyNumberFormat="1" applyFont="1" applyBorder="1" applyAlignment="1">
      <alignment horizontal="center"/>
    </xf>
    <xf numFmtId="0" fontId="14" fillId="0" borderId="46" xfId="0" applyFont="1" applyBorder="1" applyAlignment="1">
      <alignment horizontal="right"/>
    </xf>
    <xf numFmtId="0" fontId="8" fillId="0" borderId="0" xfId="0" applyFont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45" fillId="0" borderId="0" xfId="0" applyFont="1" applyBorder="1" applyAlignment="1">
      <alignment horizontal="center" vertical="center"/>
    </xf>
    <xf numFmtId="0" fontId="48" fillId="0" borderId="0" xfId="0" applyFont="1" applyBorder="1" applyAlignment="1">
      <alignment horizontal="center" vertical="center"/>
    </xf>
    <xf numFmtId="0" fontId="48" fillId="0" borderId="0" xfId="0" applyFont="1" applyBorder="1" applyAlignment="1">
      <alignment horizontal="center"/>
    </xf>
    <xf numFmtId="0" fontId="33" fillId="0" borderId="0" xfId="0" applyFont="1" applyBorder="1" applyAlignment="1">
      <alignment horizontal="center"/>
    </xf>
    <xf numFmtId="0" fontId="10" fillId="0" borderId="0" xfId="0" applyFont="1" applyBorder="1" applyAlignment="1">
      <alignment horizontal="center" vertical="center"/>
    </xf>
    <xf numFmtId="0" fontId="16" fillId="0" borderId="0" xfId="0" applyFont="1" applyBorder="1" applyAlignment="1">
      <alignment horizontal="right"/>
    </xf>
    <xf numFmtId="166" fontId="17" fillId="0" borderId="0" xfId="0" applyNumberFormat="1" applyFont="1" applyFill="1" applyBorder="1" applyAlignment="1">
      <alignment horizontal="center"/>
    </xf>
    <xf numFmtId="1" fontId="52" fillId="0" borderId="0" xfId="0" applyNumberFormat="1" applyFont="1" applyBorder="1" applyAlignment="1">
      <alignment horizontal="center"/>
    </xf>
    <xf numFmtId="49" fontId="14" fillId="0" borderId="0" xfId="0" applyNumberFormat="1" applyFont="1" applyBorder="1" applyAlignment="1">
      <alignment horizontal="right"/>
    </xf>
    <xf numFmtId="164" fontId="14" fillId="0" borderId="0" xfId="0" applyNumberFormat="1" applyFont="1" applyBorder="1" applyAlignment="1">
      <alignment horizontal="right"/>
    </xf>
    <xf numFmtId="2" fontId="33" fillId="0" borderId="0" xfId="0" applyNumberFormat="1" applyFont="1" applyBorder="1" applyAlignment="1">
      <alignment horizontal="center" vertical="center"/>
    </xf>
    <xf numFmtId="166" fontId="33" fillId="0" borderId="0" xfId="0" applyNumberFormat="1" applyFont="1" applyBorder="1" applyAlignment="1">
      <alignment horizontal="center" vertical="center"/>
    </xf>
    <xf numFmtId="2" fontId="10" fillId="0" borderId="0" xfId="0" applyNumberFormat="1" applyFont="1" applyBorder="1" applyAlignment="1">
      <alignment horizontal="center" vertical="center"/>
    </xf>
    <xf numFmtId="0" fontId="44" fillId="0" borderId="0" xfId="0" applyFont="1" applyBorder="1" applyAlignment="1">
      <alignment horizontal="left"/>
    </xf>
    <xf numFmtId="0" fontId="8" fillId="0" borderId="0" xfId="0" applyFont="1" applyBorder="1" applyAlignment="1">
      <alignment horizontal="right"/>
    </xf>
    <xf numFmtId="2" fontId="38" fillId="0" borderId="0" xfId="0" applyNumberFormat="1" applyFont="1" applyBorder="1" applyAlignment="1">
      <alignment horizontal="center"/>
    </xf>
    <xf numFmtId="2" fontId="46" fillId="0" borderId="0" xfId="0" applyNumberFormat="1" applyFont="1" applyBorder="1" applyAlignment="1">
      <alignment horizontal="center"/>
    </xf>
    <xf numFmtId="0" fontId="8" fillId="0" borderId="0" xfId="0" applyFont="1" applyFill="1" applyBorder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0" fontId="48" fillId="0" borderId="0" xfId="0" applyFont="1" applyFill="1" applyBorder="1" applyAlignment="1">
      <alignment horizontal="center" vertical="center"/>
    </xf>
    <xf numFmtId="0" fontId="48" fillId="0" borderId="0" xfId="0" applyFont="1" applyFill="1" applyBorder="1" applyAlignment="1">
      <alignment horizontal="center"/>
    </xf>
    <xf numFmtId="0" fontId="10" fillId="0" borderId="0" xfId="0" applyFont="1" applyFill="1" applyBorder="1" applyAlignment="1">
      <alignment horizontal="center" vertical="center"/>
    </xf>
    <xf numFmtId="0" fontId="16" fillId="0" borderId="0" xfId="0" applyFont="1" applyFill="1" applyBorder="1" applyAlignment="1">
      <alignment horizontal="right"/>
    </xf>
    <xf numFmtId="0" fontId="46" fillId="0" borderId="0" xfId="0" applyFont="1" applyFill="1" applyBorder="1" applyAlignment="1">
      <alignment horizontal="center"/>
    </xf>
    <xf numFmtId="2" fontId="46" fillId="0" borderId="0" xfId="0" applyNumberFormat="1" applyFont="1" applyFill="1" applyBorder="1" applyAlignment="1">
      <alignment horizontal="center"/>
    </xf>
    <xf numFmtId="165" fontId="46" fillId="0" borderId="0" xfId="0" applyNumberFormat="1" applyFont="1" applyFill="1" applyBorder="1" applyAlignment="1">
      <alignment horizontal="left"/>
    </xf>
    <xf numFmtId="0" fontId="8" fillId="0" borderId="17" xfId="0" applyFont="1" applyBorder="1" applyAlignment="1">
      <alignment horizontal="right"/>
    </xf>
    <xf numFmtId="0" fontId="100" fillId="0" borderId="0" xfId="0" applyFont="1" applyBorder="1"/>
    <xf numFmtId="166" fontId="17" fillId="0" borderId="60" xfId="0" applyNumberFormat="1" applyFont="1" applyBorder="1" applyAlignment="1">
      <alignment horizontal="center"/>
    </xf>
    <xf numFmtId="0" fontId="100" fillId="0" borderId="0" xfId="0" applyFont="1" applyFill="1" applyBorder="1"/>
    <xf numFmtId="166" fontId="17" fillId="0" borderId="52" xfId="0" applyNumberFormat="1" applyFont="1" applyBorder="1" applyAlignment="1">
      <alignment horizontal="center"/>
    </xf>
    <xf numFmtId="166" fontId="33" fillId="0" borderId="21" xfId="0" applyNumberFormat="1" applyFont="1" applyBorder="1" applyAlignment="1">
      <alignment horizontal="center" vertical="center"/>
    </xf>
    <xf numFmtId="166" fontId="10" fillId="0" borderId="21" xfId="0" applyNumberFormat="1" applyFont="1" applyBorder="1" applyAlignment="1">
      <alignment horizontal="center"/>
    </xf>
    <xf numFmtId="0" fontId="55" fillId="0" borderId="10" xfId="0" applyFont="1" applyBorder="1" applyAlignment="1">
      <alignment horizontal="left"/>
    </xf>
    <xf numFmtId="2" fontId="20" fillId="0" borderId="22" xfId="0" applyNumberFormat="1" applyFont="1" applyBorder="1" applyAlignment="1">
      <alignment horizontal="left"/>
    </xf>
    <xf numFmtId="167" fontId="17" fillId="0" borderId="0" xfId="0" applyNumberFormat="1" applyFont="1" applyBorder="1" applyAlignment="1">
      <alignment horizontal="center"/>
    </xf>
    <xf numFmtId="0" fontId="0" fillId="0" borderId="17" xfId="0" applyBorder="1" applyAlignment="1">
      <alignment horizontal="left"/>
    </xf>
    <xf numFmtId="166" fontId="14" fillId="0" borderId="33" xfId="0" applyNumberFormat="1" applyFont="1" applyBorder="1" applyAlignment="1">
      <alignment horizontal="center"/>
    </xf>
    <xf numFmtId="166" fontId="17" fillId="0" borderId="0" xfId="0" applyNumberFormat="1" applyFont="1" applyBorder="1" applyAlignment="1">
      <alignment horizontal="center"/>
    </xf>
    <xf numFmtId="1" fontId="102" fillId="0" borderId="0" xfId="0" applyNumberFormat="1" applyFont="1" applyBorder="1" applyAlignment="1">
      <alignment horizontal="center"/>
    </xf>
    <xf numFmtId="0" fontId="0" fillId="0" borderId="37" xfId="0" applyBorder="1" applyAlignment="1">
      <alignment horizontal="left"/>
    </xf>
    <xf numFmtId="1" fontId="52" fillId="0" borderId="0" xfId="0" applyNumberFormat="1" applyFont="1" applyFill="1" applyBorder="1" applyAlignment="1">
      <alignment horizontal="center"/>
    </xf>
    <xf numFmtId="49" fontId="14" fillId="0" borderId="0" xfId="0" applyNumberFormat="1" applyFont="1" applyFill="1" applyBorder="1" applyAlignment="1">
      <alignment horizontal="right"/>
    </xf>
    <xf numFmtId="166" fontId="46" fillId="0" borderId="0" xfId="0" applyNumberFormat="1" applyFont="1" applyFill="1" applyBorder="1" applyAlignment="1">
      <alignment horizontal="center"/>
    </xf>
    <xf numFmtId="165" fontId="46" fillId="0" borderId="0" xfId="0" applyNumberFormat="1" applyFont="1" applyFill="1" applyBorder="1" applyAlignment="1">
      <alignment horizontal="center"/>
    </xf>
    <xf numFmtId="1" fontId="103" fillId="2" borderId="0" xfId="0" applyNumberFormat="1" applyFont="1" applyFill="1" applyBorder="1" applyAlignment="1">
      <alignment horizontal="center"/>
    </xf>
    <xf numFmtId="0" fontId="88" fillId="0" borderId="0" xfId="0" applyFont="1" applyFill="1" applyBorder="1" applyAlignment="1">
      <alignment horizontal="center"/>
    </xf>
    <xf numFmtId="1" fontId="87" fillId="0" borderId="0" xfId="0" applyNumberFormat="1" applyFont="1" applyBorder="1" applyAlignment="1">
      <alignment horizontal="center"/>
    </xf>
    <xf numFmtId="2" fontId="21" fillId="0" borderId="0" xfId="0" applyNumberFormat="1" applyFont="1" applyBorder="1" applyAlignment="1">
      <alignment horizontal="left"/>
    </xf>
    <xf numFmtId="2" fontId="73" fillId="0" borderId="0" xfId="0" applyNumberFormat="1" applyFont="1" applyBorder="1" applyAlignment="1">
      <alignment horizontal="left"/>
    </xf>
    <xf numFmtId="165" fontId="21" fillId="0" borderId="0" xfId="0" applyNumberFormat="1" applyFont="1" applyBorder="1" applyAlignment="1">
      <alignment horizontal="left"/>
    </xf>
    <xf numFmtId="166" fontId="17" fillId="0" borderId="73" xfId="0" applyNumberFormat="1" applyFont="1" applyBorder="1" applyAlignment="1">
      <alignment horizontal="center"/>
    </xf>
    <xf numFmtId="0" fontId="16" fillId="0" borderId="29" xfId="0" applyFont="1" applyBorder="1"/>
    <xf numFmtId="0" fontId="67" fillId="0" borderId="0" xfId="0" applyFont="1" applyBorder="1"/>
    <xf numFmtId="0" fontId="45" fillId="0" borderId="18" xfId="0" applyFont="1" applyBorder="1" applyAlignment="1">
      <alignment horizontal="center"/>
    </xf>
    <xf numFmtId="164" fontId="14" fillId="0" borderId="79" xfId="0" applyNumberFormat="1" applyFont="1" applyBorder="1" applyAlignment="1">
      <alignment horizontal="right"/>
    </xf>
    <xf numFmtId="0" fontId="2" fillId="0" borderId="79" xfId="0" applyFont="1" applyFill="1" applyBorder="1"/>
    <xf numFmtId="166" fontId="16" fillId="0" borderId="68" xfId="0" applyNumberFormat="1" applyFont="1" applyBorder="1" applyAlignment="1">
      <alignment horizontal="center"/>
    </xf>
    <xf numFmtId="166" fontId="14" fillId="0" borderId="0" xfId="0" applyNumberFormat="1" applyFont="1" applyFill="1" applyBorder="1" applyAlignment="1">
      <alignment horizontal="left"/>
    </xf>
    <xf numFmtId="0" fontId="32" fillId="0" borderId="41" xfId="0" applyFont="1" applyBorder="1" applyAlignment="1">
      <alignment horizontal="left"/>
    </xf>
    <xf numFmtId="0" fontId="16" fillId="0" borderId="17" xfId="0" applyFont="1" applyFill="1" applyBorder="1"/>
    <xf numFmtId="0" fontId="0" fillId="0" borderId="3" xfId="0" applyBorder="1" applyAlignment="1">
      <alignment horizontal="center"/>
    </xf>
    <xf numFmtId="0" fontId="70" fillId="0" borderId="0" xfId="0" applyFont="1" applyFill="1" applyBorder="1"/>
    <xf numFmtId="0" fontId="98" fillId="0" borderId="0" xfId="0" applyFont="1" applyFill="1" applyBorder="1"/>
    <xf numFmtId="167" fontId="0" fillId="0" borderId="0" xfId="0" applyNumberFormat="1" applyFill="1" applyBorder="1"/>
    <xf numFmtId="2" fontId="41" fillId="0" borderId="44" xfId="0" applyNumberFormat="1" applyFont="1" applyBorder="1" applyAlignment="1">
      <alignment horizontal="center"/>
    </xf>
    <xf numFmtId="0" fontId="55" fillId="0" borderId="17" xfId="0" applyFont="1" applyBorder="1" applyAlignment="1">
      <alignment horizontal="left"/>
    </xf>
    <xf numFmtId="0" fontId="2" fillId="0" borderId="3" xfId="0" applyFont="1" applyBorder="1"/>
    <xf numFmtId="0" fontId="55" fillId="0" borderId="2" xfId="0" applyFont="1" applyBorder="1" applyAlignment="1">
      <alignment horizontal="left"/>
    </xf>
    <xf numFmtId="0" fontId="14" fillId="0" borderId="24" xfId="0" applyFont="1" applyBorder="1" applyAlignment="1">
      <alignment horizontal="left"/>
    </xf>
    <xf numFmtId="2" fontId="99" fillId="0" borderId="0" xfId="0" applyNumberFormat="1" applyFont="1" applyFill="1" applyBorder="1" applyAlignment="1">
      <alignment horizontal="center"/>
    </xf>
    <xf numFmtId="0" fontId="67" fillId="0" borderId="68" xfId="0" applyFont="1" applyFill="1" applyBorder="1" applyAlignment="1">
      <alignment horizontal="left"/>
    </xf>
    <xf numFmtId="0" fontId="14" fillId="0" borderId="46" xfId="0" applyFont="1" applyBorder="1" applyAlignment="1">
      <alignment horizontal="center"/>
    </xf>
    <xf numFmtId="0" fontId="58" fillId="0" borderId="0" xfId="0" applyFont="1" applyFill="1" applyBorder="1" applyAlignment="1">
      <alignment horizontal="left"/>
    </xf>
    <xf numFmtId="0" fontId="7" fillId="0" borderId="71" xfId="0" applyFont="1" applyBorder="1"/>
    <xf numFmtId="0" fontId="61" fillId="0" borderId="0" xfId="0" applyFont="1" applyFill="1" applyBorder="1"/>
    <xf numFmtId="0" fontId="60" fillId="0" borderId="0" xfId="0" applyFont="1" applyFill="1" applyBorder="1"/>
    <xf numFmtId="9" fontId="0" fillId="0" borderId="0" xfId="1" applyFont="1" applyFill="1" applyBorder="1" applyAlignment="1">
      <alignment horizontal="center"/>
    </xf>
    <xf numFmtId="0" fontId="58" fillId="0" borderId="0" xfId="0" applyFont="1" applyFill="1" applyBorder="1" applyAlignment="1">
      <alignment horizontal="center"/>
    </xf>
    <xf numFmtId="0" fontId="41" fillId="0" borderId="0" xfId="0" applyFont="1" applyFill="1" applyBorder="1" applyAlignment="1">
      <alignment horizontal="center"/>
    </xf>
    <xf numFmtId="0" fontId="28" fillId="0" borderId="0" xfId="0" applyFont="1" applyFill="1" applyBorder="1" applyAlignment="1">
      <alignment horizontal="right"/>
    </xf>
    <xf numFmtId="1" fontId="0" fillId="0" borderId="0" xfId="0" applyNumberFormat="1" applyFill="1" applyBorder="1" applyAlignment="1">
      <alignment horizontal="center"/>
    </xf>
    <xf numFmtId="2" fontId="60" fillId="0" borderId="0" xfId="0" applyNumberFormat="1" applyFont="1" applyFill="1" applyBorder="1"/>
    <xf numFmtId="2" fontId="58" fillId="0" borderId="0" xfId="0" applyNumberFormat="1" applyFont="1" applyFill="1" applyBorder="1" applyAlignment="1">
      <alignment horizontal="center"/>
    </xf>
    <xf numFmtId="1" fontId="7" fillId="0" borderId="0" xfId="0" applyNumberFormat="1" applyFont="1" applyFill="1" applyBorder="1" applyAlignment="1">
      <alignment horizontal="center"/>
    </xf>
    <xf numFmtId="166" fontId="60" fillId="0" borderId="0" xfId="0" applyNumberFormat="1" applyFont="1" applyFill="1" applyBorder="1"/>
    <xf numFmtId="165" fontId="58" fillId="0" borderId="0" xfId="0" applyNumberFormat="1" applyFont="1" applyFill="1" applyBorder="1" applyAlignment="1">
      <alignment horizontal="center"/>
    </xf>
    <xf numFmtId="167" fontId="60" fillId="0" borderId="0" xfId="0" applyNumberFormat="1" applyFont="1" applyFill="1" applyBorder="1"/>
    <xf numFmtId="1" fontId="58" fillId="0" borderId="0" xfId="0" applyNumberFormat="1" applyFont="1" applyFill="1" applyBorder="1" applyAlignment="1">
      <alignment horizontal="center"/>
    </xf>
    <xf numFmtId="1" fontId="41" fillId="0" borderId="0" xfId="0" applyNumberFormat="1" applyFont="1" applyFill="1" applyBorder="1" applyAlignment="1">
      <alignment horizontal="center"/>
    </xf>
    <xf numFmtId="165" fontId="41" fillId="0" borderId="0" xfId="0" applyNumberFormat="1" applyFont="1" applyFill="1" applyBorder="1" applyAlignment="1">
      <alignment horizontal="center"/>
    </xf>
    <xf numFmtId="2" fontId="81" fillId="0" borderId="0" xfId="0" applyNumberFormat="1" applyFont="1" applyFill="1" applyBorder="1"/>
    <xf numFmtId="2" fontId="7" fillId="0" borderId="0" xfId="0" applyNumberFormat="1" applyFont="1" applyFill="1" applyBorder="1" applyAlignment="1">
      <alignment horizontal="center"/>
    </xf>
    <xf numFmtId="2" fontId="23" fillId="0" borderId="0" xfId="0" applyNumberFormat="1" applyFont="1" applyFill="1" applyBorder="1"/>
    <xf numFmtId="2" fontId="41" fillId="0" borderId="0" xfId="0" applyNumberFormat="1" applyFont="1" applyFill="1" applyBorder="1" applyAlignment="1">
      <alignment horizontal="center"/>
    </xf>
    <xf numFmtId="2" fontId="109" fillId="0" borderId="0" xfId="0" applyNumberFormat="1" applyFont="1" applyFill="1" applyBorder="1"/>
    <xf numFmtId="168" fontId="60" fillId="0" borderId="0" xfId="0" applyNumberFormat="1" applyFont="1" applyFill="1" applyBorder="1"/>
    <xf numFmtId="2" fontId="71" fillId="0" borderId="0" xfId="0" applyNumberFormat="1" applyFont="1" applyFill="1" applyBorder="1" applyAlignment="1">
      <alignment horizontal="center"/>
    </xf>
    <xf numFmtId="1" fontId="2" fillId="0" borderId="0" xfId="0" applyNumberFormat="1" applyFont="1" applyFill="1" applyBorder="1" applyAlignment="1">
      <alignment horizontal="center"/>
    </xf>
    <xf numFmtId="2" fontId="28" fillId="0" borderId="0" xfId="0" applyNumberFormat="1" applyFont="1" applyFill="1" applyBorder="1" applyAlignment="1">
      <alignment horizontal="right"/>
    </xf>
    <xf numFmtId="1" fontId="32" fillId="0" borderId="0" xfId="0" applyNumberFormat="1" applyFont="1" applyFill="1" applyBorder="1" applyAlignment="1">
      <alignment horizontal="left"/>
    </xf>
    <xf numFmtId="166" fontId="41" fillId="0" borderId="0" xfId="0" applyNumberFormat="1" applyFont="1" applyFill="1" applyBorder="1" applyAlignment="1">
      <alignment horizontal="center"/>
    </xf>
    <xf numFmtId="167" fontId="41" fillId="0" borderId="0" xfId="0" applyNumberFormat="1" applyFont="1" applyFill="1" applyBorder="1" applyAlignment="1">
      <alignment horizontal="center"/>
    </xf>
    <xf numFmtId="166" fontId="71" fillId="0" borderId="0" xfId="0" applyNumberFormat="1" applyFont="1" applyFill="1" applyBorder="1" applyAlignment="1">
      <alignment horizontal="center"/>
    </xf>
    <xf numFmtId="0" fontId="41" fillId="0" borderId="49" xfId="0" applyFont="1" applyBorder="1" applyAlignment="1">
      <alignment horizontal="center"/>
    </xf>
    <xf numFmtId="2" fontId="2" fillId="0" borderId="68" xfId="0" applyNumberFormat="1" applyFont="1" applyBorder="1" applyAlignment="1">
      <alignment horizontal="center"/>
    </xf>
    <xf numFmtId="2" fontId="2" fillId="0" borderId="56" xfId="0" applyNumberFormat="1" applyFont="1" applyBorder="1" applyAlignment="1">
      <alignment horizontal="center"/>
    </xf>
    <xf numFmtId="1" fontId="2" fillId="0" borderId="56" xfId="0" applyNumberFormat="1" applyFont="1" applyBorder="1" applyAlignment="1">
      <alignment horizontal="center"/>
    </xf>
    <xf numFmtId="0" fontId="14" fillId="0" borderId="54" xfId="0" applyFont="1" applyBorder="1" applyAlignment="1">
      <alignment horizontal="left"/>
    </xf>
    <xf numFmtId="2" fontId="78" fillId="0" borderId="0" xfId="0" applyNumberFormat="1" applyFont="1" applyBorder="1" applyAlignment="1">
      <alignment horizontal="left"/>
    </xf>
    <xf numFmtId="0" fontId="110" fillId="0" borderId="0" xfId="0" applyFont="1"/>
    <xf numFmtId="0" fontId="2" fillId="0" borderId="9" xfId="0" applyFont="1" applyBorder="1"/>
    <xf numFmtId="0" fontId="32" fillId="0" borderId="79" xfId="0" applyFont="1" applyBorder="1" applyAlignment="1">
      <alignment horizontal="left"/>
    </xf>
    <xf numFmtId="0" fontId="32" fillId="0" borderId="43" xfId="0" applyFont="1" applyBorder="1" applyAlignment="1">
      <alignment horizontal="left"/>
    </xf>
    <xf numFmtId="0" fontId="32" fillId="0" borderId="58" xfId="0" applyFont="1" applyBorder="1" applyAlignment="1">
      <alignment horizontal="left"/>
    </xf>
    <xf numFmtId="0" fontId="16" fillId="0" borderId="22" xfId="0" applyFont="1" applyFill="1" applyBorder="1"/>
    <xf numFmtId="0" fontId="67" fillId="0" borderId="54" xfId="0" applyFont="1" applyFill="1" applyBorder="1"/>
    <xf numFmtId="0" fontId="48" fillId="0" borderId="5" xfId="0" applyFont="1" applyBorder="1" applyAlignment="1">
      <alignment horizontal="center" vertical="center"/>
    </xf>
    <xf numFmtId="2" fontId="34" fillId="0" borderId="3" xfId="0" applyNumberFormat="1" applyFont="1" applyBorder="1" applyAlignment="1">
      <alignment horizontal="center"/>
    </xf>
    <xf numFmtId="9" fontId="34" fillId="0" borderId="3" xfId="0" applyNumberFormat="1" applyFont="1" applyBorder="1" applyAlignment="1">
      <alignment horizontal="center"/>
    </xf>
    <xf numFmtId="0" fontId="34" fillId="0" borderId="0" xfId="0" applyFont="1" applyBorder="1" applyAlignment="1">
      <alignment horizontal="right"/>
    </xf>
    <xf numFmtId="0" fontId="105" fillId="15" borderId="59" xfId="0" applyFont="1" applyFill="1" applyBorder="1" applyAlignment="1">
      <alignment horizontal="center"/>
    </xf>
    <xf numFmtId="2" fontId="38" fillId="15" borderId="68" xfId="0" applyNumberFormat="1" applyFont="1" applyFill="1" applyBorder="1" applyAlignment="1">
      <alignment horizontal="center"/>
    </xf>
    <xf numFmtId="9" fontId="15" fillId="16" borderId="64" xfId="0" applyNumberFormat="1" applyFont="1" applyFill="1" applyBorder="1" applyAlignment="1">
      <alignment horizontal="center"/>
    </xf>
    <xf numFmtId="2" fontId="19" fillId="15" borderId="54" xfId="0" applyNumberFormat="1" applyFont="1" applyFill="1" applyBorder="1" applyAlignment="1">
      <alignment horizontal="center"/>
    </xf>
    <xf numFmtId="2" fontId="19" fillId="15" borderId="68" xfId="0" applyNumberFormat="1" applyFont="1" applyFill="1" applyBorder="1" applyAlignment="1">
      <alignment horizontal="center"/>
    </xf>
    <xf numFmtId="2" fontId="19" fillId="15" borderId="70" xfId="0" applyNumberFormat="1" applyFont="1" applyFill="1" applyBorder="1" applyAlignment="1">
      <alignment horizontal="center"/>
    </xf>
    <xf numFmtId="0" fontId="15" fillId="0" borderId="18" xfId="0" applyFont="1" applyBorder="1" applyAlignment="1">
      <alignment horizontal="left"/>
    </xf>
    <xf numFmtId="0" fontId="0" fillId="0" borderId="24" xfId="0" applyBorder="1" applyAlignment="1">
      <alignment horizontal="left"/>
    </xf>
    <xf numFmtId="0" fontId="7" fillId="0" borderId="18" xfId="0" applyFont="1" applyBorder="1" applyAlignment="1">
      <alignment horizontal="center"/>
    </xf>
    <xf numFmtId="0" fontId="0" fillId="0" borderId="46" xfId="0" applyBorder="1" applyAlignment="1">
      <alignment horizontal="left"/>
    </xf>
    <xf numFmtId="0" fontId="2" fillId="0" borderId="17" xfId="0" applyFont="1" applyBorder="1" applyAlignment="1">
      <alignment horizontal="center"/>
    </xf>
    <xf numFmtId="0" fontId="111" fillId="0" borderId="3" xfId="0" applyFont="1" applyBorder="1" applyAlignment="1">
      <alignment horizontal="left"/>
    </xf>
    <xf numFmtId="2" fontId="33" fillId="0" borderId="21" xfId="0" applyNumberFormat="1" applyFont="1" applyBorder="1" applyAlignment="1">
      <alignment horizontal="center" vertical="center"/>
    </xf>
    <xf numFmtId="2" fontId="0" fillId="0" borderId="33" xfId="0" applyNumberFormat="1" applyBorder="1" applyAlignment="1">
      <alignment horizontal="center"/>
    </xf>
    <xf numFmtId="0" fontId="55" fillId="0" borderId="0" xfId="0" applyFont="1" applyAlignment="1">
      <alignment horizontal="left"/>
    </xf>
    <xf numFmtId="0" fontId="10" fillId="0" borderId="24" xfId="0" applyFont="1" applyBorder="1" applyAlignment="1">
      <alignment horizontal="center" vertical="center"/>
    </xf>
    <xf numFmtId="0" fontId="10" fillId="0" borderId="23" xfId="0" applyFont="1" applyBorder="1" applyAlignment="1">
      <alignment horizontal="center" vertical="center"/>
    </xf>
    <xf numFmtId="0" fontId="8" fillId="0" borderId="22" xfId="0" applyFont="1" applyBorder="1" applyAlignment="1">
      <alignment horizontal="center"/>
    </xf>
    <xf numFmtId="0" fontId="3" fillId="0" borderId="0" xfId="0" applyFont="1"/>
    <xf numFmtId="166" fontId="0" fillId="0" borderId="0" xfId="0" applyNumberFormat="1" applyAlignment="1">
      <alignment horizontal="center"/>
    </xf>
    <xf numFmtId="166" fontId="52" fillId="0" borderId="0" xfId="0" applyNumberFormat="1" applyFont="1" applyAlignment="1">
      <alignment horizontal="center"/>
    </xf>
    <xf numFmtId="1" fontId="21" fillId="0" borderId="58" xfId="0" applyNumberFormat="1" applyFont="1" applyBorder="1" applyAlignment="1">
      <alignment horizontal="center"/>
    </xf>
    <xf numFmtId="0" fontId="55" fillId="0" borderId="0" xfId="0" applyFont="1" applyBorder="1" applyAlignment="1">
      <alignment horizontal="left"/>
    </xf>
    <xf numFmtId="166" fontId="10" fillId="0" borderId="32" xfId="0" applyNumberFormat="1" applyFont="1" applyBorder="1" applyAlignment="1">
      <alignment horizontal="center" vertical="center"/>
    </xf>
    <xf numFmtId="2" fontId="19" fillId="0" borderId="0" xfId="0" applyNumberFormat="1" applyFont="1" applyFill="1" applyBorder="1" applyAlignment="1">
      <alignment horizontal="center"/>
    </xf>
    <xf numFmtId="0" fontId="112" fillId="0" borderId="0" xfId="0" applyFont="1" applyFill="1" applyBorder="1" applyAlignment="1">
      <alignment horizontal="left"/>
    </xf>
    <xf numFmtId="0" fontId="88" fillId="0" borderId="0" xfId="0" applyFont="1" applyFill="1" applyBorder="1" applyAlignment="1">
      <alignment horizontal="left"/>
    </xf>
    <xf numFmtId="0" fontId="21" fillId="0" borderId="69" xfId="0" applyFont="1" applyFill="1" applyBorder="1" applyAlignment="1">
      <alignment horizontal="center"/>
    </xf>
    <xf numFmtId="49" fontId="14" fillId="0" borderId="0" xfId="0" applyNumberFormat="1" applyFont="1" applyFill="1" applyBorder="1" applyAlignment="1">
      <alignment horizontal="center"/>
    </xf>
    <xf numFmtId="0" fontId="71" fillId="0" borderId="58" xfId="0" applyFont="1" applyBorder="1"/>
    <xf numFmtId="0" fontId="16" fillId="0" borderId="69" xfId="0" applyFont="1" applyBorder="1" applyAlignment="1">
      <alignment horizontal="center"/>
    </xf>
    <xf numFmtId="0" fontId="14" fillId="0" borderId="79" xfId="0" applyFont="1" applyBorder="1" applyAlignment="1">
      <alignment horizontal="center"/>
    </xf>
    <xf numFmtId="0" fontId="0" fillId="0" borderId="42" xfId="0" applyBorder="1" applyAlignment="1">
      <alignment horizontal="right"/>
    </xf>
    <xf numFmtId="0" fontId="0" fillId="0" borderId="24" xfId="0" applyBorder="1" applyAlignment="1">
      <alignment horizontal="center"/>
    </xf>
    <xf numFmtId="165" fontId="78" fillId="0" borderId="0" xfId="0" applyNumberFormat="1" applyFont="1" applyBorder="1" applyAlignment="1">
      <alignment horizontal="left"/>
    </xf>
    <xf numFmtId="0" fontId="78" fillId="0" borderId="0" xfId="0" applyFont="1" applyBorder="1" applyAlignment="1">
      <alignment horizontal="left"/>
    </xf>
    <xf numFmtId="0" fontId="69" fillId="0" borderId="68" xfId="0" applyFont="1" applyFill="1" applyBorder="1" applyAlignment="1">
      <alignment horizontal="center"/>
    </xf>
    <xf numFmtId="2" fontId="69" fillId="0" borderId="68" xfId="0" applyNumberFormat="1" applyFont="1" applyFill="1" applyBorder="1" applyAlignment="1">
      <alignment horizontal="center"/>
    </xf>
    <xf numFmtId="0" fontId="14" fillId="0" borderId="72" xfId="0" applyFont="1" applyFill="1" applyBorder="1" applyAlignment="1">
      <alignment horizontal="left"/>
    </xf>
    <xf numFmtId="0" fontId="46" fillId="0" borderId="2" xfId="0" applyFont="1" applyFill="1" applyBorder="1"/>
    <xf numFmtId="0" fontId="75" fillId="0" borderId="3" xfId="0" applyFont="1" applyFill="1" applyBorder="1"/>
    <xf numFmtId="0" fontId="21" fillId="0" borderId="46" xfId="0" applyFont="1" applyFill="1" applyBorder="1" applyAlignment="1">
      <alignment horizontal="center"/>
    </xf>
    <xf numFmtId="0" fontId="21" fillId="0" borderId="72" xfId="0" applyFont="1" applyFill="1" applyBorder="1" applyAlignment="1">
      <alignment horizontal="left"/>
    </xf>
    <xf numFmtId="0" fontId="0" fillId="0" borderId="18" xfId="0" applyFill="1" applyBorder="1" applyAlignment="1">
      <alignment horizontal="center"/>
    </xf>
    <xf numFmtId="0" fontId="48" fillId="0" borderId="30" xfId="0" applyFont="1" applyFill="1" applyBorder="1" applyAlignment="1">
      <alignment horizontal="left"/>
    </xf>
    <xf numFmtId="0" fontId="2" fillId="0" borderId="69" xfId="0" applyFont="1" applyFill="1" applyBorder="1"/>
    <xf numFmtId="0" fontId="2" fillId="0" borderId="58" xfId="0" applyFont="1" applyFill="1" applyBorder="1" applyAlignment="1">
      <alignment horizontal="center"/>
    </xf>
    <xf numFmtId="0" fontId="73" fillId="0" borderId="73" xfId="0" applyFont="1" applyFill="1" applyBorder="1" applyAlignment="1">
      <alignment horizontal="left"/>
    </xf>
    <xf numFmtId="167" fontId="0" fillId="0" borderId="0" xfId="0" applyNumberFormat="1" applyFill="1"/>
    <xf numFmtId="0" fontId="0" fillId="0" borderId="43" xfId="0" applyBorder="1"/>
    <xf numFmtId="0" fontId="0" fillId="0" borderId="52" xfId="0" applyBorder="1"/>
    <xf numFmtId="0" fontId="58" fillId="0" borderId="0" xfId="0" applyFont="1" applyAlignment="1">
      <alignment horizontal="center"/>
    </xf>
    <xf numFmtId="0" fontId="58" fillId="0" borderId="3" xfId="0" applyFont="1" applyBorder="1" applyAlignment="1">
      <alignment horizontal="center"/>
    </xf>
    <xf numFmtId="2" fontId="0" fillId="0" borderId="0" xfId="0" applyNumberFormat="1" applyBorder="1" applyAlignment="1">
      <alignment horizontal="center"/>
    </xf>
    <xf numFmtId="0" fontId="46" fillId="0" borderId="3" xfId="0" applyFont="1" applyBorder="1" applyAlignment="1">
      <alignment horizontal="left"/>
    </xf>
    <xf numFmtId="0" fontId="52" fillId="0" borderId="79" xfId="0" applyFont="1" applyBorder="1" applyAlignment="1">
      <alignment horizontal="center"/>
    </xf>
    <xf numFmtId="1" fontId="58" fillId="0" borderId="3" xfId="0" applyNumberFormat="1" applyFont="1" applyBorder="1" applyAlignment="1">
      <alignment horizontal="center"/>
    </xf>
    <xf numFmtId="0" fontId="19" fillId="2" borderId="3" xfId="0" applyFont="1" applyFill="1" applyBorder="1" applyAlignment="1">
      <alignment horizontal="right"/>
    </xf>
    <xf numFmtId="0" fontId="0" fillId="0" borderId="15" xfId="0" applyBorder="1" applyAlignment="1">
      <alignment horizontal="left"/>
    </xf>
    <xf numFmtId="0" fontId="19" fillId="2" borderId="33" xfId="0" applyFont="1" applyFill="1" applyBorder="1" applyAlignment="1">
      <alignment horizontal="right"/>
    </xf>
    <xf numFmtId="2" fontId="15" fillId="0" borderId="9" xfId="0" applyNumberFormat="1" applyFont="1" applyBorder="1" applyAlignment="1">
      <alignment horizontal="center" vertical="center" wrapText="1"/>
    </xf>
    <xf numFmtId="0" fontId="63" fillId="0" borderId="0" xfId="0" applyFont="1" applyAlignment="1">
      <alignment horizontal="left"/>
    </xf>
    <xf numFmtId="0" fontId="0" fillId="0" borderId="9" xfId="0" applyBorder="1"/>
    <xf numFmtId="0" fontId="45" fillId="0" borderId="17" xfId="0" applyFont="1" applyBorder="1" applyAlignment="1">
      <alignment horizontal="center"/>
    </xf>
    <xf numFmtId="0" fontId="2" fillId="0" borderId="74" xfId="0" applyFont="1" applyBorder="1"/>
    <xf numFmtId="0" fontId="64" fillId="0" borderId="0" xfId="0" applyFont="1" applyAlignment="1">
      <alignment horizontal="center"/>
    </xf>
    <xf numFmtId="0" fontId="64" fillId="0" borderId="3" xfId="0" applyFont="1" applyBorder="1" applyAlignment="1">
      <alignment horizontal="center"/>
    </xf>
    <xf numFmtId="0" fontId="87" fillId="0" borderId="0" xfId="0" applyFont="1" applyAlignment="1">
      <alignment horizontal="center"/>
    </xf>
    <xf numFmtId="0" fontId="7" fillId="0" borderId="0" xfId="0" applyFont="1" applyAlignment="1">
      <alignment horizontal="right"/>
    </xf>
    <xf numFmtId="0" fontId="12" fillId="0" borderId="0" xfId="0" applyFont="1"/>
    <xf numFmtId="0" fontId="10" fillId="0" borderId="0" xfId="0" applyFont="1"/>
    <xf numFmtId="0" fontId="58" fillId="0" borderId="17" xfId="0" applyFont="1" applyBorder="1" applyAlignment="1">
      <alignment horizontal="left"/>
    </xf>
    <xf numFmtId="0" fontId="14" fillId="0" borderId="3" xfId="0" applyFont="1" applyBorder="1" applyAlignment="1">
      <alignment horizontal="left"/>
    </xf>
    <xf numFmtId="0" fontId="10" fillId="0" borderId="22" xfId="0" applyFont="1" applyBorder="1" applyAlignment="1">
      <alignment horizontal="center" vertical="center"/>
    </xf>
    <xf numFmtId="0" fontId="10" fillId="0" borderId="41" xfId="0" applyFont="1" applyBorder="1" applyAlignment="1">
      <alignment horizontal="center" vertical="center"/>
    </xf>
    <xf numFmtId="0" fontId="10" fillId="0" borderId="41" xfId="0" applyFont="1" applyBorder="1" applyAlignment="1">
      <alignment horizontal="center"/>
    </xf>
    <xf numFmtId="0" fontId="0" fillId="0" borderId="10" xfId="0" applyBorder="1" applyAlignment="1">
      <alignment horizontal="left"/>
    </xf>
    <xf numFmtId="0" fontId="14" fillId="0" borderId="19" xfId="0" applyFont="1" applyBorder="1" applyAlignment="1">
      <alignment horizontal="center"/>
    </xf>
    <xf numFmtId="2" fontId="17" fillId="0" borderId="20" xfId="0" applyNumberFormat="1" applyFont="1" applyBorder="1" applyAlignment="1">
      <alignment horizontal="center"/>
    </xf>
    <xf numFmtId="0" fontId="16" fillId="0" borderId="20" xfId="0" applyFont="1" applyBorder="1" applyAlignment="1">
      <alignment horizontal="center"/>
    </xf>
    <xf numFmtId="166" fontId="17" fillId="0" borderId="56" xfId="0" applyNumberFormat="1" applyFont="1" applyBorder="1" applyAlignment="1">
      <alignment horizontal="center"/>
    </xf>
    <xf numFmtId="0" fontId="16" fillId="0" borderId="56" xfId="0" applyFont="1" applyBorder="1" applyAlignment="1">
      <alignment horizontal="center"/>
    </xf>
    <xf numFmtId="2" fontId="10" fillId="0" borderId="17" xfId="0" applyNumberFormat="1" applyFont="1" applyBorder="1" applyAlignment="1">
      <alignment horizontal="center" vertical="center"/>
    </xf>
    <xf numFmtId="2" fontId="10" fillId="0" borderId="20" xfId="0" applyNumberFormat="1" applyFont="1" applyBorder="1" applyAlignment="1">
      <alignment horizontal="center" vertical="center"/>
    </xf>
    <xf numFmtId="0" fontId="46" fillId="0" borderId="20" xfId="0" applyFont="1" applyBorder="1" applyAlignment="1">
      <alignment horizontal="left"/>
    </xf>
    <xf numFmtId="0" fontId="46" fillId="0" borderId="20" xfId="0" applyFont="1" applyBorder="1"/>
    <xf numFmtId="0" fontId="16" fillId="0" borderId="20" xfId="0" applyFont="1" applyBorder="1"/>
    <xf numFmtId="2" fontId="17" fillId="0" borderId="68" xfId="0" applyNumberFormat="1" applyFont="1" applyBorder="1" applyAlignment="1">
      <alignment horizontal="center"/>
    </xf>
    <xf numFmtId="165" fontId="17" fillId="0" borderId="68" xfId="0" applyNumberFormat="1" applyFont="1" applyBorder="1" applyAlignment="1">
      <alignment horizontal="center"/>
    </xf>
    <xf numFmtId="2" fontId="33" fillId="0" borderId="32" xfId="0" applyNumberFormat="1" applyFont="1" applyBorder="1" applyAlignment="1">
      <alignment horizontal="center" vertical="center"/>
    </xf>
    <xf numFmtId="1" fontId="33" fillId="0" borderId="20" xfId="0" applyNumberFormat="1" applyFont="1" applyBorder="1" applyAlignment="1">
      <alignment horizontal="center" vertical="center"/>
    </xf>
    <xf numFmtId="0" fontId="111" fillId="0" borderId="20" xfId="0" applyFont="1" applyBorder="1" applyAlignment="1">
      <alignment horizontal="left"/>
    </xf>
    <xf numFmtId="0" fontId="111" fillId="0" borderId="21" xfId="0" applyFont="1" applyBorder="1"/>
    <xf numFmtId="0" fontId="33" fillId="0" borderId="20" xfId="0" applyFont="1" applyBorder="1" applyAlignment="1">
      <alignment horizontal="left"/>
    </xf>
    <xf numFmtId="165" fontId="33" fillId="0" borderId="20" xfId="0" applyNumberFormat="1" applyFont="1" applyBorder="1" applyAlignment="1">
      <alignment horizontal="center" vertical="center"/>
    </xf>
    <xf numFmtId="0" fontId="0" fillId="0" borderId="41" xfId="0" applyBorder="1" applyAlignment="1">
      <alignment horizontal="left"/>
    </xf>
    <xf numFmtId="165" fontId="17" fillId="0" borderId="64" xfId="0" applyNumberFormat="1" applyFont="1" applyBorder="1" applyAlignment="1">
      <alignment horizontal="center"/>
    </xf>
    <xf numFmtId="2" fontId="17" fillId="0" borderId="64" xfId="0" applyNumberFormat="1" applyFont="1" applyBorder="1" applyAlignment="1">
      <alignment horizontal="center"/>
    </xf>
    <xf numFmtId="2" fontId="16" fillId="0" borderId="45" xfId="0" applyNumberFormat="1" applyFont="1" applyBorder="1" applyAlignment="1">
      <alignment horizontal="center"/>
    </xf>
    <xf numFmtId="166" fontId="16" fillId="0" borderId="33" xfId="0" applyNumberFormat="1" applyFont="1" applyBorder="1" applyAlignment="1">
      <alignment horizontal="center"/>
    </xf>
    <xf numFmtId="2" fontId="17" fillId="0" borderId="66" xfId="0" applyNumberFormat="1" applyFont="1" applyBorder="1" applyAlignment="1">
      <alignment horizontal="center"/>
    </xf>
    <xf numFmtId="0" fontId="0" fillId="0" borderId="20" xfId="0" applyBorder="1" applyAlignment="1">
      <alignment horizontal="left"/>
    </xf>
    <xf numFmtId="2" fontId="33" fillId="0" borderId="29" xfId="0" applyNumberFormat="1" applyFont="1" applyBorder="1" applyAlignment="1">
      <alignment horizontal="center" vertical="center"/>
    </xf>
    <xf numFmtId="0" fontId="0" fillId="0" borderId="20" xfId="0" applyBorder="1"/>
    <xf numFmtId="0" fontId="0" fillId="0" borderId="49" xfId="0" applyBorder="1" applyAlignment="1">
      <alignment horizontal="left"/>
    </xf>
    <xf numFmtId="0" fontId="16" fillId="0" borderId="43" xfId="0" applyFont="1" applyBorder="1" applyAlignment="1">
      <alignment horizontal="right"/>
    </xf>
    <xf numFmtId="0" fontId="14" fillId="0" borderId="20" xfId="0" applyFont="1" applyBorder="1" applyAlignment="1">
      <alignment horizontal="left"/>
    </xf>
    <xf numFmtId="0" fontId="14" fillId="0" borderId="49" xfId="0" applyFont="1" applyBorder="1" applyAlignment="1">
      <alignment horizontal="left"/>
    </xf>
    <xf numFmtId="166" fontId="17" fillId="0" borderId="20" xfId="0" applyNumberFormat="1" applyFont="1" applyBorder="1" applyAlignment="1">
      <alignment horizontal="center"/>
    </xf>
    <xf numFmtId="166" fontId="17" fillId="0" borderId="72" xfId="0" applyNumberFormat="1" applyFont="1" applyBorder="1" applyAlignment="1">
      <alignment horizontal="center"/>
    </xf>
    <xf numFmtId="166" fontId="33" fillId="0" borderId="20" xfId="0" applyNumberFormat="1" applyFont="1" applyBorder="1" applyAlignment="1">
      <alignment horizontal="center" vertical="center"/>
    </xf>
    <xf numFmtId="0" fontId="16" fillId="0" borderId="50" xfId="0" applyFont="1" applyBorder="1" applyAlignment="1">
      <alignment horizontal="center"/>
    </xf>
    <xf numFmtId="0" fontId="16" fillId="0" borderId="49" xfId="0" applyFont="1" applyBorder="1" applyAlignment="1">
      <alignment horizontal="center"/>
    </xf>
    <xf numFmtId="0" fontId="8" fillId="0" borderId="22" xfId="0" applyFont="1" applyBorder="1" applyAlignment="1">
      <alignment horizontal="right"/>
    </xf>
    <xf numFmtId="0" fontId="14" fillId="0" borderId="72" xfId="0" applyFont="1" applyBorder="1"/>
    <xf numFmtId="0" fontId="14" fillId="0" borderId="20" xfId="0" applyFont="1" applyBorder="1"/>
    <xf numFmtId="2" fontId="33" fillId="0" borderId="19" xfId="0" applyNumberFormat="1" applyFont="1" applyBorder="1" applyAlignment="1">
      <alignment horizontal="center"/>
    </xf>
    <xf numFmtId="2" fontId="33" fillId="0" borderId="20" xfId="0" applyNumberFormat="1" applyFont="1" applyBorder="1" applyAlignment="1">
      <alignment horizontal="center"/>
    </xf>
    <xf numFmtId="2" fontId="20" fillId="0" borderId="0" xfId="0" applyNumberFormat="1" applyFont="1" applyAlignment="1">
      <alignment horizontal="left"/>
    </xf>
    <xf numFmtId="0" fontId="0" fillId="0" borderId="73" xfId="0" applyBorder="1" applyAlignment="1">
      <alignment horizontal="center"/>
    </xf>
    <xf numFmtId="2" fontId="34" fillId="0" borderId="0" xfId="0" applyNumberFormat="1" applyFont="1" applyAlignment="1">
      <alignment horizontal="center"/>
    </xf>
    <xf numFmtId="9" fontId="34" fillId="0" borderId="0" xfId="0" applyNumberFormat="1" applyFont="1" applyAlignment="1">
      <alignment horizontal="center"/>
    </xf>
    <xf numFmtId="0" fontId="46" fillId="0" borderId="20" xfId="0" applyFont="1" applyBorder="1" applyAlignment="1">
      <alignment horizontal="center"/>
    </xf>
    <xf numFmtId="0" fontId="46" fillId="0" borderId="21" xfId="0" applyFont="1" applyBorder="1" applyAlignment="1">
      <alignment horizontal="center"/>
    </xf>
    <xf numFmtId="0" fontId="118" fillId="10" borderId="59" xfId="0" applyFont="1" applyFill="1" applyBorder="1" applyAlignment="1">
      <alignment horizontal="center"/>
    </xf>
    <xf numFmtId="1" fontId="34" fillId="0" borderId="68" xfId="0" applyNumberFormat="1" applyFont="1" applyBorder="1" applyAlignment="1">
      <alignment horizontal="center"/>
    </xf>
    <xf numFmtId="1" fontId="34" fillId="0" borderId="70" xfId="0" applyNumberFormat="1" applyFont="1" applyBorder="1" applyAlignment="1">
      <alignment horizontal="center"/>
    </xf>
    <xf numFmtId="1" fontId="17" fillId="0" borderId="68" xfId="0" applyNumberFormat="1" applyFont="1" applyBorder="1" applyAlignment="1">
      <alignment horizontal="center"/>
    </xf>
    <xf numFmtId="2" fontId="19" fillId="0" borderId="0" xfId="0" applyNumberFormat="1" applyFont="1" applyAlignment="1">
      <alignment horizontal="center"/>
    </xf>
    <xf numFmtId="0" fontId="111" fillId="0" borderId="20" xfId="0" applyFont="1" applyBorder="1" applyAlignment="1">
      <alignment horizontal="center"/>
    </xf>
    <xf numFmtId="0" fontId="16" fillId="0" borderId="48" xfId="0" applyFont="1" applyBorder="1" applyAlignment="1">
      <alignment horizontal="center"/>
    </xf>
    <xf numFmtId="0" fontId="16" fillId="0" borderId="1" xfId="0" applyFont="1" applyBorder="1" applyAlignment="1">
      <alignment horizontal="center"/>
    </xf>
    <xf numFmtId="166" fontId="17" fillId="0" borderId="49" xfId="0" applyNumberFormat="1" applyFont="1" applyBorder="1" applyAlignment="1">
      <alignment horizontal="center"/>
    </xf>
    <xf numFmtId="0" fontId="14" fillId="0" borderId="50" xfId="0" applyFont="1" applyBorder="1" applyAlignment="1">
      <alignment horizontal="center"/>
    </xf>
    <xf numFmtId="0" fontId="14" fillId="0" borderId="49" xfId="0" applyFont="1" applyBorder="1" applyAlignment="1">
      <alignment horizontal="center"/>
    </xf>
    <xf numFmtId="0" fontId="14" fillId="0" borderId="34" xfId="0" applyFont="1" applyBorder="1"/>
    <xf numFmtId="0" fontId="14" fillId="0" borderId="32" xfId="0" applyFont="1" applyBorder="1"/>
    <xf numFmtId="166" fontId="17" fillId="0" borderId="20" xfId="0" applyNumberFormat="1" applyFont="1" applyBorder="1"/>
    <xf numFmtId="0" fontId="2" fillId="0" borderId="35" xfId="0" applyFont="1" applyBorder="1"/>
    <xf numFmtId="2" fontId="89" fillId="3" borderId="54" xfId="0" applyNumberFormat="1" applyFont="1" applyFill="1" applyBorder="1" applyAlignment="1">
      <alignment horizontal="center"/>
    </xf>
    <xf numFmtId="2" fontId="89" fillId="3" borderId="68" xfId="0" applyNumberFormat="1" applyFont="1" applyFill="1" applyBorder="1" applyAlignment="1">
      <alignment horizontal="center"/>
    </xf>
    <xf numFmtId="2" fontId="89" fillId="3" borderId="70" xfId="0" applyNumberFormat="1" applyFont="1" applyFill="1" applyBorder="1" applyAlignment="1">
      <alignment horizontal="center"/>
    </xf>
    <xf numFmtId="165" fontId="33" fillId="0" borderId="21" xfId="0" applyNumberFormat="1" applyFont="1" applyBorder="1" applyAlignment="1">
      <alignment horizontal="center" vertical="center"/>
    </xf>
    <xf numFmtId="0" fontId="16" fillId="0" borderId="11" xfId="0" applyFont="1" applyBorder="1" applyAlignment="1">
      <alignment horizontal="center"/>
    </xf>
    <xf numFmtId="0" fontId="16" fillId="0" borderId="12" xfId="0" applyFont="1" applyBorder="1" applyAlignment="1">
      <alignment horizontal="center"/>
    </xf>
    <xf numFmtId="0" fontId="95" fillId="0" borderId="18" xfId="0" applyFont="1" applyBorder="1" applyAlignment="1">
      <alignment horizontal="left"/>
    </xf>
    <xf numFmtId="2" fontId="119" fillId="10" borderId="68" xfId="0" applyNumberFormat="1" applyFont="1" applyFill="1" applyBorder="1" applyAlignment="1">
      <alignment horizontal="center"/>
    </xf>
    <xf numFmtId="2" fontId="15" fillId="0" borderId="0" xfId="0" applyNumberFormat="1" applyFont="1" applyAlignment="1">
      <alignment horizontal="left"/>
    </xf>
    <xf numFmtId="2" fontId="82" fillId="0" borderId="0" xfId="0" applyNumberFormat="1" applyFont="1" applyAlignment="1">
      <alignment horizontal="left"/>
    </xf>
    <xf numFmtId="0" fontId="1" fillId="0" borderId="0" xfId="0" applyFont="1" applyBorder="1" applyAlignment="1">
      <alignment horizontal="left"/>
    </xf>
    <xf numFmtId="165" fontId="10" fillId="0" borderId="31" xfId="0" applyNumberFormat="1" applyFont="1" applyBorder="1" applyAlignment="1">
      <alignment horizontal="center" vertical="center"/>
    </xf>
    <xf numFmtId="0" fontId="21" fillId="0" borderId="2" xfId="0" applyFont="1" applyBorder="1" applyAlignment="1">
      <alignment horizontal="center" vertical="center"/>
    </xf>
    <xf numFmtId="165" fontId="10" fillId="0" borderId="20" xfId="0" applyNumberFormat="1" applyFont="1" applyBorder="1" applyAlignment="1">
      <alignment horizontal="center" vertical="center"/>
    </xf>
    <xf numFmtId="165" fontId="46" fillId="0" borderId="20" xfId="0" applyNumberFormat="1" applyFont="1" applyBorder="1" applyAlignment="1">
      <alignment horizontal="left"/>
    </xf>
    <xf numFmtId="0" fontId="116" fillId="0" borderId="68" xfId="0" applyFont="1" applyBorder="1" applyAlignment="1">
      <alignment horizontal="center"/>
    </xf>
    <xf numFmtId="2" fontId="21" fillId="0" borderId="0" xfId="0" applyNumberFormat="1" applyFont="1" applyAlignment="1">
      <alignment horizontal="left"/>
    </xf>
    <xf numFmtId="170" fontId="33" fillId="0" borderId="20" xfId="0" applyNumberFormat="1" applyFont="1" applyBorder="1" applyAlignment="1">
      <alignment horizontal="center"/>
    </xf>
    <xf numFmtId="2" fontId="111" fillId="0" borderId="20" xfId="0" applyNumberFormat="1" applyFont="1" applyBorder="1" applyAlignment="1">
      <alignment horizontal="left"/>
    </xf>
    <xf numFmtId="2" fontId="21" fillId="0" borderId="56" xfId="0" applyNumberFormat="1" applyFont="1" applyBorder="1" applyAlignment="1">
      <alignment horizontal="left"/>
    </xf>
    <xf numFmtId="2" fontId="21" fillId="0" borderId="57" xfId="0" applyNumberFormat="1" applyFont="1" applyBorder="1" applyAlignment="1">
      <alignment horizontal="left"/>
    </xf>
    <xf numFmtId="2" fontId="21" fillId="0" borderId="55" xfId="0" applyNumberFormat="1" applyFont="1" applyBorder="1" applyAlignment="1">
      <alignment horizontal="left"/>
    </xf>
    <xf numFmtId="0" fontId="46" fillId="0" borderId="67" xfId="0" applyFont="1" applyBorder="1" applyAlignment="1">
      <alignment horizontal="left"/>
    </xf>
    <xf numFmtId="0" fontId="7" fillId="0" borderId="63" xfId="0" applyFont="1" applyBorder="1" applyAlignment="1">
      <alignment horizontal="center"/>
    </xf>
    <xf numFmtId="0" fontId="0" fillId="0" borderId="63" xfId="0" applyBorder="1" applyAlignment="1">
      <alignment horizontal="left"/>
    </xf>
    <xf numFmtId="0" fontId="8" fillId="0" borderId="17" xfId="0" applyFont="1" applyBorder="1" applyAlignment="1">
      <alignment horizontal="left"/>
    </xf>
    <xf numFmtId="0" fontId="0" fillId="0" borderId="59" xfId="0" applyBorder="1"/>
    <xf numFmtId="0" fontId="19" fillId="2" borderId="69" xfId="0" applyFont="1" applyFill="1" applyBorder="1" applyAlignment="1">
      <alignment horizontal="right"/>
    </xf>
    <xf numFmtId="0" fontId="0" fillId="0" borderId="62" xfId="0" applyBorder="1"/>
    <xf numFmtId="165" fontId="21" fillId="0" borderId="56" xfId="0" applyNumberFormat="1" applyFont="1" applyBorder="1" applyAlignment="1">
      <alignment horizontal="left"/>
    </xf>
    <xf numFmtId="2" fontId="117" fillId="0" borderId="20" xfId="0" applyNumberFormat="1" applyFont="1" applyBorder="1" applyAlignment="1">
      <alignment horizontal="center" vertical="center"/>
    </xf>
    <xf numFmtId="165" fontId="10" fillId="0" borderId="25" xfId="0" applyNumberFormat="1" applyFont="1" applyBorder="1" applyAlignment="1">
      <alignment horizontal="center" vertical="center"/>
    </xf>
    <xf numFmtId="165" fontId="21" fillId="0" borderId="56" xfId="0" applyNumberFormat="1" applyFont="1" applyBorder="1" applyAlignment="1">
      <alignment horizontal="center"/>
    </xf>
    <xf numFmtId="2" fontId="21" fillId="0" borderId="55" xfId="0" applyNumberFormat="1" applyFont="1" applyBorder="1" applyAlignment="1">
      <alignment horizontal="center"/>
    </xf>
    <xf numFmtId="2" fontId="21" fillId="0" borderId="56" xfId="0" applyNumberFormat="1" applyFont="1" applyBorder="1" applyAlignment="1">
      <alignment horizontal="center"/>
    </xf>
    <xf numFmtId="0" fontId="0" fillId="0" borderId="0" xfId="0" applyFill="1" applyAlignment="1">
      <alignment horizontal="center"/>
    </xf>
    <xf numFmtId="2" fontId="17" fillId="0" borderId="72" xfId="0" applyNumberFormat="1" applyFont="1" applyBorder="1" applyAlignment="1">
      <alignment horizontal="center"/>
    </xf>
    <xf numFmtId="0" fontId="58" fillId="0" borderId="0" xfId="0" applyFont="1" applyBorder="1" applyAlignment="1">
      <alignment horizontal="center"/>
    </xf>
    <xf numFmtId="166" fontId="33" fillId="0" borderId="31" xfId="0" applyNumberFormat="1" applyFont="1" applyBorder="1" applyAlignment="1">
      <alignment horizontal="center" vertical="center"/>
    </xf>
    <xf numFmtId="2" fontId="33" fillId="0" borderId="31" xfId="0" applyNumberFormat="1" applyFont="1" applyBorder="1" applyAlignment="1">
      <alignment horizontal="center" vertical="center"/>
    </xf>
    <xf numFmtId="166" fontId="33" fillId="0" borderId="25" xfId="0" applyNumberFormat="1" applyFont="1" applyBorder="1" applyAlignment="1">
      <alignment horizontal="center" vertical="center"/>
    </xf>
    <xf numFmtId="165" fontId="10" fillId="0" borderId="20" xfId="0" applyNumberFormat="1" applyFont="1" applyBorder="1" applyAlignment="1">
      <alignment horizontal="center"/>
    </xf>
    <xf numFmtId="166" fontId="0" fillId="0" borderId="0" xfId="0" applyNumberFormat="1" applyFill="1" applyBorder="1" applyAlignment="1">
      <alignment horizontal="left"/>
    </xf>
    <xf numFmtId="2" fontId="38" fillId="2" borderId="68" xfId="0" applyNumberFormat="1" applyFont="1" applyFill="1" applyBorder="1" applyAlignment="1">
      <alignment horizontal="center"/>
    </xf>
    <xf numFmtId="165" fontId="33" fillId="0" borderId="32" xfId="0" applyNumberFormat="1" applyFont="1" applyBorder="1" applyAlignment="1">
      <alignment horizontal="center" vertical="center"/>
    </xf>
    <xf numFmtId="2" fontId="33" fillId="0" borderId="25" xfId="0" applyNumberFormat="1" applyFont="1" applyBorder="1" applyAlignment="1">
      <alignment horizontal="center" vertical="center"/>
    </xf>
    <xf numFmtId="2" fontId="16" fillId="0" borderId="55" xfId="0" applyNumberFormat="1" applyFont="1" applyBorder="1" applyAlignment="1">
      <alignment horizontal="center"/>
    </xf>
    <xf numFmtId="2" fontId="16" fillId="0" borderId="56" xfId="0" applyNumberFormat="1" applyFont="1" applyBorder="1" applyAlignment="1">
      <alignment horizontal="center"/>
    </xf>
    <xf numFmtId="165" fontId="16" fillId="0" borderId="56" xfId="0" applyNumberFormat="1" applyFont="1" applyBorder="1" applyAlignment="1">
      <alignment horizontal="center"/>
    </xf>
    <xf numFmtId="165" fontId="17" fillId="0" borderId="72" xfId="0" applyNumberFormat="1" applyFont="1" applyBorder="1" applyAlignment="1">
      <alignment horizontal="center"/>
    </xf>
    <xf numFmtId="0" fontId="14" fillId="0" borderId="1" xfId="0" applyFont="1" applyBorder="1" applyAlignment="1">
      <alignment horizontal="center"/>
    </xf>
    <xf numFmtId="0" fontId="16" fillId="0" borderId="1" xfId="0" applyFont="1" applyBorder="1" applyAlignment="1">
      <alignment horizontal="left"/>
    </xf>
    <xf numFmtId="0" fontId="16" fillId="0" borderId="49" xfId="0" applyFont="1" applyBorder="1" applyAlignment="1">
      <alignment horizontal="left"/>
    </xf>
    <xf numFmtId="0" fontId="14" fillId="0" borderId="11" xfId="0" applyFont="1" applyBorder="1" applyAlignment="1">
      <alignment horizontal="center"/>
    </xf>
    <xf numFmtId="2" fontId="17" fillId="0" borderId="11" xfId="0" applyNumberFormat="1" applyFont="1" applyBorder="1" applyAlignment="1">
      <alignment horizontal="center"/>
    </xf>
    <xf numFmtId="0" fontId="8" fillId="0" borderId="2" xfId="0" applyFont="1" applyBorder="1" applyAlignment="1">
      <alignment horizontal="left"/>
    </xf>
    <xf numFmtId="166" fontId="99" fillId="0" borderId="0" xfId="0" applyNumberFormat="1" applyFont="1" applyAlignment="1">
      <alignment horizontal="left"/>
    </xf>
    <xf numFmtId="2" fontId="99" fillId="0" borderId="0" xfId="0" applyNumberFormat="1" applyFont="1" applyAlignment="1">
      <alignment horizontal="left"/>
    </xf>
    <xf numFmtId="166" fontId="2" fillId="0" borderId="0" xfId="0" applyNumberFormat="1" applyFont="1" applyFill="1" applyBorder="1" applyAlignment="1">
      <alignment horizontal="left"/>
    </xf>
    <xf numFmtId="2" fontId="16" fillId="0" borderId="57" xfId="0" applyNumberFormat="1" applyFont="1" applyBorder="1" applyAlignment="1">
      <alignment horizontal="center"/>
    </xf>
    <xf numFmtId="2" fontId="16" fillId="0" borderId="72" xfId="0" applyNumberFormat="1" applyFont="1" applyBorder="1" applyAlignment="1">
      <alignment horizontal="center"/>
    </xf>
    <xf numFmtId="0" fontId="32" fillId="0" borderId="54" xfId="0" applyFont="1" applyBorder="1"/>
    <xf numFmtId="166" fontId="0" fillId="0" borderId="0" xfId="0" applyNumberFormat="1" applyFill="1" applyBorder="1" applyAlignment="1">
      <alignment horizontal="right"/>
    </xf>
    <xf numFmtId="166" fontId="17" fillId="0" borderId="11" xfId="0" applyNumberFormat="1" applyFont="1" applyBorder="1" applyAlignment="1">
      <alignment horizontal="center"/>
    </xf>
    <xf numFmtId="2" fontId="33" fillId="0" borderId="29" xfId="0" applyNumberFormat="1" applyFont="1" applyBorder="1" applyAlignment="1">
      <alignment horizontal="center"/>
    </xf>
    <xf numFmtId="2" fontId="33" fillId="0" borderId="21" xfId="0" applyNumberFormat="1" applyFont="1" applyBorder="1" applyAlignment="1">
      <alignment horizontal="center"/>
    </xf>
    <xf numFmtId="166" fontId="33" fillId="0" borderId="34" xfId="0" applyNumberFormat="1" applyFont="1" applyBorder="1" applyAlignment="1">
      <alignment horizontal="center" vertical="center"/>
    </xf>
    <xf numFmtId="0" fontId="7" fillId="0" borderId="67" xfId="0" applyFont="1" applyBorder="1" applyAlignment="1">
      <alignment horizontal="center"/>
    </xf>
    <xf numFmtId="2" fontId="34" fillId="0" borderId="0" xfId="0" applyNumberFormat="1" applyFont="1" applyBorder="1"/>
    <xf numFmtId="0" fontId="0" fillId="4" borderId="45" xfId="0" applyFill="1" applyBorder="1"/>
    <xf numFmtId="2" fontId="15" fillId="4" borderId="27" xfId="0" applyNumberFormat="1" applyFont="1" applyFill="1" applyBorder="1" applyAlignment="1">
      <alignment horizontal="center"/>
    </xf>
    <xf numFmtId="0" fontId="39" fillId="4" borderId="33" xfId="0" applyFont="1" applyFill="1" applyBorder="1" applyAlignment="1">
      <alignment horizontal="right"/>
    </xf>
    <xf numFmtId="166" fontId="16" fillId="0" borderId="0" xfId="0" applyNumberFormat="1" applyFont="1" applyAlignment="1">
      <alignment horizontal="left"/>
    </xf>
    <xf numFmtId="166" fontId="2" fillId="0" borderId="0" xfId="0" applyNumberFormat="1" applyFont="1" applyBorder="1"/>
    <xf numFmtId="167" fontId="16" fillId="0" borderId="68" xfId="0" applyNumberFormat="1" applyFont="1" applyBorder="1" applyAlignment="1">
      <alignment horizontal="center"/>
    </xf>
    <xf numFmtId="166" fontId="21" fillId="0" borderId="0" xfId="0" applyNumberFormat="1" applyFont="1" applyAlignment="1">
      <alignment horizontal="left"/>
    </xf>
    <xf numFmtId="165" fontId="21" fillId="0" borderId="0" xfId="0" applyNumberFormat="1" applyFont="1" applyAlignment="1">
      <alignment horizontal="left"/>
    </xf>
    <xf numFmtId="166" fontId="116" fillId="0" borderId="68" xfId="0" applyNumberFormat="1" applyFont="1" applyBorder="1" applyAlignment="1">
      <alignment horizontal="center"/>
    </xf>
    <xf numFmtId="2" fontId="17" fillId="0" borderId="52" xfId="0" applyNumberFormat="1" applyFont="1" applyBorder="1" applyAlignment="1">
      <alignment horizontal="center"/>
    </xf>
    <xf numFmtId="166" fontId="0" fillId="0" borderId="0" xfId="0" applyNumberFormat="1" applyBorder="1" applyAlignment="1">
      <alignment horizontal="left"/>
    </xf>
    <xf numFmtId="0" fontId="2" fillId="0" borderId="46" xfId="0" applyFont="1" applyBorder="1"/>
    <xf numFmtId="0" fontId="100" fillId="0" borderId="0" xfId="0" applyFont="1" applyFill="1" applyBorder="1" applyAlignment="1">
      <alignment horizontal="left"/>
    </xf>
    <xf numFmtId="167" fontId="17" fillId="0" borderId="0" xfId="0" applyNumberFormat="1" applyFont="1" applyFill="1" applyBorder="1" applyAlignment="1">
      <alignment horizontal="center"/>
    </xf>
    <xf numFmtId="49" fontId="16" fillId="0" borderId="0" xfId="0" applyNumberFormat="1" applyFont="1" applyFill="1" applyBorder="1"/>
    <xf numFmtId="0" fontId="52" fillId="0" borderId="0" xfId="0" applyFont="1" applyAlignment="1">
      <alignment horizontal="left"/>
    </xf>
    <xf numFmtId="0" fontId="16" fillId="0" borderId="7" xfId="0" applyFont="1" applyBorder="1" applyAlignment="1">
      <alignment horizontal="center"/>
    </xf>
    <xf numFmtId="0" fontId="16" fillId="0" borderId="64" xfId="0" applyFont="1" applyBorder="1" applyAlignment="1">
      <alignment horizontal="center"/>
    </xf>
    <xf numFmtId="0" fontId="16" fillId="0" borderId="66" xfId="0" applyFont="1" applyBorder="1" applyAlignment="1">
      <alignment horizontal="center"/>
    </xf>
    <xf numFmtId="0" fontId="16" fillId="0" borderId="7" xfId="0" applyFont="1" applyBorder="1"/>
    <xf numFmtId="0" fontId="14" fillId="0" borderId="54" xfId="0" applyFont="1" applyFill="1" applyBorder="1" applyAlignment="1">
      <alignment horizontal="center"/>
    </xf>
    <xf numFmtId="0" fontId="14" fillId="0" borderId="68" xfId="0" applyFont="1" applyFill="1" applyBorder="1" applyAlignment="1">
      <alignment horizontal="center"/>
    </xf>
    <xf numFmtId="0" fontId="14" fillId="0" borderId="72" xfId="0" applyFont="1" applyFill="1" applyBorder="1" applyAlignment="1">
      <alignment horizontal="center"/>
    </xf>
    <xf numFmtId="0" fontId="14" fillId="0" borderId="61" xfId="0" applyFont="1" applyFill="1" applyBorder="1" applyAlignment="1">
      <alignment horizontal="center"/>
    </xf>
    <xf numFmtId="2" fontId="17" fillId="0" borderId="68" xfId="0" applyNumberFormat="1" applyFont="1" applyFill="1" applyBorder="1" applyAlignment="1">
      <alignment horizontal="center"/>
    </xf>
    <xf numFmtId="0" fontId="2" fillId="0" borderId="41" xfId="0" applyFont="1" applyFill="1" applyBorder="1"/>
    <xf numFmtId="0" fontId="52" fillId="0" borderId="2" xfId="0" applyFont="1" applyBorder="1"/>
    <xf numFmtId="0" fontId="52" fillId="0" borderId="23" xfId="0" applyFont="1" applyBorder="1"/>
    <xf numFmtId="0" fontId="52" fillId="0" borderId="23" xfId="0" applyFont="1" applyFill="1" applyBorder="1"/>
    <xf numFmtId="0" fontId="52" fillId="0" borderId="23" xfId="0" applyFont="1" applyBorder="1" applyAlignment="1">
      <alignment horizontal="center"/>
    </xf>
    <xf numFmtId="0" fontId="0" fillId="0" borderId="7" xfId="0" applyBorder="1"/>
    <xf numFmtId="0" fontId="16" fillId="0" borderId="52" xfId="0" applyFont="1" applyBorder="1"/>
    <xf numFmtId="0" fontId="16" fillId="0" borderId="52" xfId="0" applyFont="1" applyBorder="1" applyAlignment="1">
      <alignment horizontal="center"/>
    </xf>
    <xf numFmtId="2" fontId="16" fillId="0" borderId="60" xfId="0" applyNumberFormat="1" applyFont="1" applyBorder="1" applyAlignment="1">
      <alignment horizontal="center"/>
    </xf>
    <xf numFmtId="0" fontId="0" fillId="0" borderId="12" xfId="0" applyBorder="1"/>
    <xf numFmtId="0" fontId="52" fillId="0" borderId="2" xfId="0" applyFont="1" applyBorder="1" applyAlignment="1">
      <alignment horizontal="center"/>
    </xf>
    <xf numFmtId="0" fontId="52" fillId="0" borderId="9" xfId="0" applyFont="1" applyBorder="1" applyAlignment="1">
      <alignment horizontal="center"/>
    </xf>
    <xf numFmtId="0" fontId="0" fillId="0" borderId="40" xfId="0" applyBorder="1"/>
    <xf numFmtId="167" fontId="14" fillId="0" borderId="72" xfId="0" applyNumberFormat="1" applyFont="1" applyBorder="1" applyAlignment="1">
      <alignment horizontal="center"/>
    </xf>
    <xf numFmtId="166" fontId="14" fillId="0" borderId="72" xfId="0" applyNumberFormat="1" applyFont="1" applyBorder="1" applyAlignment="1">
      <alignment horizontal="center"/>
    </xf>
    <xf numFmtId="166" fontId="14" fillId="0" borderId="56" xfId="0" applyNumberFormat="1" applyFont="1" applyBorder="1" applyAlignment="1">
      <alignment horizontal="center"/>
    </xf>
    <xf numFmtId="0" fontId="52" fillId="0" borderId="24" xfId="0" applyFont="1" applyBorder="1" applyAlignment="1">
      <alignment horizontal="center"/>
    </xf>
    <xf numFmtId="0" fontId="16" fillId="0" borderId="70" xfId="0" applyFont="1" applyBorder="1" applyAlignment="1">
      <alignment horizontal="center"/>
    </xf>
    <xf numFmtId="0" fontId="16" fillId="0" borderId="51" xfId="0" applyFont="1" applyBorder="1" applyAlignment="1">
      <alignment horizontal="center"/>
    </xf>
    <xf numFmtId="2" fontId="17" fillId="0" borderId="56" xfId="0" applyNumberFormat="1" applyFont="1" applyBorder="1" applyAlignment="1">
      <alignment horizontal="center"/>
    </xf>
    <xf numFmtId="0" fontId="53" fillId="0" borderId="59" xfId="0" applyFont="1" applyBorder="1" applyAlignment="1">
      <alignment horizontal="right"/>
    </xf>
    <xf numFmtId="0" fontId="16" fillId="0" borderId="59" xfId="0" applyFont="1" applyBorder="1" applyAlignment="1">
      <alignment horizontal="right"/>
    </xf>
    <xf numFmtId="0" fontId="14" fillId="0" borderId="59" xfId="0" applyFont="1" applyBorder="1" applyAlignment="1">
      <alignment horizontal="right"/>
    </xf>
    <xf numFmtId="0" fontId="53" fillId="0" borderId="74" xfId="0" applyFont="1" applyBorder="1" applyAlignment="1">
      <alignment horizontal="right"/>
    </xf>
    <xf numFmtId="0" fontId="32" fillId="0" borderId="27" xfId="0" applyFont="1" applyBorder="1" applyAlignment="1">
      <alignment horizontal="left"/>
    </xf>
    <xf numFmtId="0" fontId="32" fillId="0" borderId="54" xfId="0" applyFont="1" applyFill="1" applyBorder="1"/>
    <xf numFmtId="1" fontId="21" fillId="0" borderId="0" xfId="0" applyNumberFormat="1" applyFont="1" applyFill="1" applyBorder="1" applyAlignment="1">
      <alignment horizontal="center"/>
    </xf>
    <xf numFmtId="166" fontId="69" fillId="0" borderId="0" xfId="0" applyNumberFormat="1" applyFont="1" applyFill="1" applyBorder="1" applyAlignment="1">
      <alignment horizontal="center"/>
    </xf>
    <xf numFmtId="0" fontId="64" fillId="0" borderId="0" xfId="0" applyFont="1" applyFill="1" applyBorder="1" applyAlignment="1">
      <alignment horizontal="center"/>
    </xf>
    <xf numFmtId="49" fontId="21" fillId="0" borderId="0" xfId="0" applyNumberFormat="1" applyFont="1" applyFill="1" applyBorder="1" applyAlignment="1">
      <alignment horizontal="center"/>
    </xf>
    <xf numFmtId="1" fontId="102" fillId="0" borderId="0" xfId="0" applyNumberFormat="1" applyFont="1" applyFill="1" applyBorder="1" applyAlignment="1">
      <alignment horizontal="center"/>
    </xf>
    <xf numFmtId="0" fontId="10" fillId="0" borderId="2" xfId="0" applyFont="1" applyBorder="1" applyAlignment="1">
      <alignment horizontal="center" vertical="center"/>
    </xf>
    <xf numFmtId="0" fontId="46" fillId="0" borderId="23" xfId="0" applyFont="1" applyBorder="1" applyAlignment="1">
      <alignment horizontal="center" vertical="center"/>
    </xf>
    <xf numFmtId="0" fontId="16" fillId="0" borderId="23" xfId="0" applyFont="1" applyBorder="1" applyAlignment="1">
      <alignment horizontal="right"/>
    </xf>
    <xf numFmtId="0" fontId="21" fillId="0" borderId="17" xfId="0" applyFont="1" applyBorder="1" applyAlignment="1">
      <alignment horizontal="center" vertical="center"/>
    </xf>
    <xf numFmtId="0" fontId="33" fillId="0" borderId="22" xfId="0" applyFont="1" applyBorder="1" applyAlignment="1">
      <alignment horizontal="center"/>
    </xf>
    <xf numFmtId="0" fontId="46" fillId="0" borderId="22" xfId="0" applyFont="1" applyBorder="1" applyAlignment="1">
      <alignment horizontal="center" vertical="center"/>
    </xf>
    <xf numFmtId="0" fontId="10" fillId="0" borderId="30" xfId="0" applyFont="1" applyBorder="1" applyAlignment="1">
      <alignment horizontal="center" vertical="center"/>
    </xf>
    <xf numFmtId="0" fontId="0" fillId="0" borderId="2" xfId="0" applyBorder="1" applyAlignment="1">
      <alignment horizontal="left"/>
    </xf>
    <xf numFmtId="0" fontId="10" fillId="0" borderId="14" xfId="0" applyFont="1" applyBorder="1"/>
    <xf numFmtId="0" fontId="10" fillId="0" borderId="0" xfId="0" applyFont="1" applyBorder="1" applyAlignment="1">
      <alignment horizontal="center"/>
    </xf>
    <xf numFmtId="0" fontId="58" fillId="0" borderId="3" xfId="0" applyFont="1" applyBorder="1" applyAlignment="1">
      <alignment horizontal="left"/>
    </xf>
    <xf numFmtId="0" fontId="0" fillId="0" borderId="1" xfId="0" applyBorder="1" applyAlignment="1">
      <alignment horizontal="left"/>
    </xf>
    <xf numFmtId="0" fontId="0" fillId="0" borderId="48" xfId="0" applyBorder="1" applyAlignment="1">
      <alignment horizontal="left"/>
    </xf>
    <xf numFmtId="0" fontId="0" fillId="0" borderId="47" xfId="0" applyBorder="1" applyAlignment="1">
      <alignment horizontal="left"/>
    </xf>
    <xf numFmtId="0" fontId="58" fillId="0" borderId="48" xfId="0" applyFont="1" applyBorder="1" applyAlignment="1">
      <alignment horizontal="left"/>
    </xf>
    <xf numFmtId="164" fontId="53" fillId="0" borderId="58" xfId="0" applyNumberFormat="1" applyFont="1" applyBorder="1" applyAlignment="1">
      <alignment horizontal="right"/>
    </xf>
    <xf numFmtId="0" fontId="33" fillId="0" borderId="15" xfId="0" applyFont="1" applyBorder="1"/>
    <xf numFmtId="0" fontId="46" fillId="0" borderId="2" xfId="0" applyFont="1" applyBorder="1" applyAlignment="1">
      <alignment horizontal="center" vertical="center"/>
    </xf>
    <xf numFmtId="1" fontId="36" fillId="0" borderId="7" xfId="0" applyNumberFormat="1" applyFont="1" applyBorder="1" applyAlignment="1">
      <alignment horizontal="center"/>
    </xf>
    <xf numFmtId="0" fontId="10" fillId="0" borderId="75" xfId="0" applyFont="1" applyBorder="1" applyAlignment="1">
      <alignment horizontal="center"/>
    </xf>
    <xf numFmtId="0" fontId="120" fillId="0" borderId="18" xfId="0" applyFont="1" applyBorder="1" applyAlignment="1">
      <alignment horizontal="left"/>
    </xf>
    <xf numFmtId="2" fontId="38" fillId="2" borderId="54" xfId="0" applyNumberFormat="1" applyFont="1" applyFill="1" applyBorder="1" applyAlignment="1">
      <alignment horizontal="center"/>
    </xf>
    <xf numFmtId="2" fontId="19" fillId="2" borderId="68" xfId="0" applyNumberFormat="1" applyFont="1" applyFill="1" applyBorder="1" applyAlignment="1">
      <alignment horizontal="center"/>
    </xf>
    <xf numFmtId="2" fontId="19" fillId="2" borderId="54" xfId="0" applyNumberFormat="1" applyFont="1" applyFill="1" applyBorder="1" applyAlignment="1">
      <alignment horizontal="center"/>
    </xf>
    <xf numFmtId="0" fontId="34" fillId="0" borderId="0" xfId="0" applyFont="1" applyFill="1" applyBorder="1" applyAlignment="1">
      <alignment horizontal="left"/>
    </xf>
    <xf numFmtId="0" fontId="34" fillId="0" borderId="0" xfId="0" applyFont="1" applyFill="1" applyBorder="1" applyAlignment="1">
      <alignment horizontal="right"/>
    </xf>
    <xf numFmtId="2" fontId="20" fillId="0" borderId="0" xfId="0" applyNumberFormat="1" applyFont="1" applyFill="1" applyBorder="1" applyAlignment="1">
      <alignment horizontal="left"/>
    </xf>
    <xf numFmtId="2" fontId="34" fillId="0" borderId="0" xfId="0" applyNumberFormat="1" applyFont="1" applyFill="1" applyBorder="1" applyAlignment="1">
      <alignment horizontal="center"/>
    </xf>
    <xf numFmtId="9" fontId="34" fillId="0" borderId="0" xfId="0" applyNumberFormat="1" applyFont="1" applyFill="1" applyBorder="1" applyAlignment="1">
      <alignment horizontal="center"/>
    </xf>
    <xf numFmtId="0" fontId="36" fillId="0" borderId="0" xfId="0" applyFont="1" applyFill="1" applyBorder="1" applyAlignment="1">
      <alignment horizontal="center"/>
    </xf>
    <xf numFmtId="0" fontId="118" fillId="0" borderId="0" xfId="0" applyFont="1" applyFill="1" applyBorder="1" applyAlignment="1">
      <alignment horizontal="center"/>
    </xf>
    <xf numFmtId="9" fontId="15" fillId="0" borderId="0" xfId="0" applyNumberFormat="1" applyFont="1" applyFill="1" applyBorder="1" applyAlignment="1">
      <alignment horizontal="center"/>
    </xf>
    <xf numFmtId="167" fontId="89" fillId="0" borderId="0" xfId="0" applyNumberFormat="1" applyFont="1" applyFill="1" applyBorder="1" applyAlignment="1">
      <alignment horizontal="center"/>
    </xf>
    <xf numFmtId="2" fontId="15" fillId="0" borderId="0" xfId="0" applyNumberFormat="1" applyFont="1" applyFill="1" applyBorder="1" applyAlignment="1">
      <alignment horizontal="center"/>
    </xf>
    <xf numFmtId="0" fontId="39" fillId="0" borderId="0" xfId="0" applyFont="1" applyFill="1" applyBorder="1" applyAlignment="1">
      <alignment horizontal="right"/>
    </xf>
    <xf numFmtId="0" fontId="116" fillId="0" borderId="0" xfId="0" applyFont="1" applyFill="1" applyBorder="1" applyAlignment="1">
      <alignment horizontal="left"/>
    </xf>
    <xf numFmtId="165" fontId="95" fillId="0" borderId="0" xfId="0" applyNumberFormat="1" applyFont="1" applyFill="1" applyBorder="1" applyAlignment="1">
      <alignment horizontal="center"/>
    </xf>
    <xf numFmtId="2" fontId="95" fillId="0" borderId="0" xfId="0" applyNumberFormat="1" applyFont="1" applyFill="1" applyBorder="1" applyAlignment="1">
      <alignment horizontal="center"/>
    </xf>
    <xf numFmtId="2" fontId="15" fillId="0" borderId="0" xfId="0" applyNumberFormat="1" applyFont="1" applyFill="1" applyBorder="1" applyAlignment="1">
      <alignment horizontal="left"/>
    </xf>
    <xf numFmtId="2" fontId="82" fillId="0" borderId="0" xfId="0" applyNumberFormat="1" applyFont="1" applyFill="1" applyBorder="1" applyAlignment="1">
      <alignment horizontal="left"/>
    </xf>
    <xf numFmtId="0" fontId="95" fillId="0" borderId="0" xfId="0" applyFont="1" applyFill="1" applyBorder="1" applyAlignment="1">
      <alignment horizontal="left"/>
    </xf>
    <xf numFmtId="2" fontId="89" fillId="0" borderId="0" xfId="0" applyNumberFormat="1" applyFont="1" applyFill="1" applyBorder="1" applyAlignment="1">
      <alignment horizontal="center"/>
    </xf>
    <xf numFmtId="165" fontId="89" fillId="0" borderId="0" xfId="0" applyNumberFormat="1" applyFont="1" applyFill="1" applyBorder="1" applyAlignment="1">
      <alignment horizontal="center"/>
    </xf>
    <xf numFmtId="0" fontId="34" fillId="0" borderId="3" xfId="0" applyFont="1" applyBorder="1" applyAlignment="1">
      <alignment horizontal="right"/>
    </xf>
    <xf numFmtId="0" fontId="33" fillId="0" borderId="14" xfId="0" applyFont="1" applyBorder="1"/>
    <xf numFmtId="165" fontId="111" fillId="0" borderId="20" xfId="0" applyNumberFormat="1" applyFont="1" applyBorder="1" applyAlignment="1">
      <alignment horizontal="left"/>
    </xf>
    <xf numFmtId="166" fontId="33" fillId="0" borderId="0" xfId="0" applyNumberFormat="1" applyFont="1" applyFill="1" applyBorder="1" applyAlignment="1">
      <alignment horizontal="center" vertical="center"/>
    </xf>
    <xf numFmtId="2" fontId="10" fillId="0" borderId="0" xfId="0" applyNumberFormat="1" applyFont="1" applyFill="1" applyBorder="1" applyAlignment="1">
      <alignment horizontal="center" vertical="center"/>
    </xf>
    <xf numFmtId="166" fontId="10" fillId="0" borderId="0" xfId="0" applyNumberFormat="1" applyFont="1" applyFill="1" applyBorder="1" applyAlignment="1">
      <alignment horizontal="center" vertical="center"/>
    </xf>
    <xf numFmtId="166" fontId="48" fillId="0" borderId="0" xfId="0" applyNumberFormat="1" applyFont="1" applyFill="1" applyBorder="1" applyAlignment="1">
      <alignment horizontal="center"/>
    </xf>
    <xf numFmtId="165" fontId="89" fillId="3" borderId="68" xfId="0" applyNumberFormat="1" applyFont="1" applyFill="1" applyBorder="1" applyAlignment="1">
      <alignment horizontal="center"/>
    </xf>
    <xf numFmtId="0" fontId="45" fillId="0" borderId="38" xfId="0" applyFont="1" applyBorder="1" applyAlignment="1">
      <alignment horizontal="center"/>
    </xf>
    <xf numFmtId="0" fontId="2" fillId="0" borderId="19" xfId="0" applyFont="1" applyBorder="1"/>
    <xf numFmtId="0" fontId="2" fillId="0" borderId="20" xfId="0" applyFont="1" applyBorder="1" applyAlignment="1">
      <alignment horizontal="left"/>
    </xf>
    <xf numFmtId="0" fontId="77" fillId="0" borderId="21" xfId="0" applyFont="1" applyBorder="1" applyAlignment="1">
      <alignment horizontal="left"/>
    </xf>
    <xf numFmtId="0" fontId="77" fillId="0" borderId="70" xfId="0" applyFont="1" applyBorder="1" applyAlignment="1">
      <alignment horizontal="left"/>
    </xf>
    <xf numFmtId="0" fontId="43" fillId="0" borderId="71" xfId="0" applyFont="1" applyBorder="1"/>
    <xf numFmtId="0" fontId="2" fillId="0" borderId="72" xfId="0" applyFont="1" applyBorder="1" applyAlignment="1">
      <alignment horizontal="left"/>
    </xf>
    <xf numFmtId="0" fontId="77" fillId="0" borderId="73" xfId="0" applyFont="1" applyBorder="1" applyAlignment="1">
      <alignment horizontal="left"/>
    </xf>
    <xf numFmtId="0" fontId="21" fillId="0" borderId="61" xfId="0" applyFont="1" applyBorder="1"/>
    <xf numFmtId="0" fontId="21" fillId="0" borderId="68" xfId="0" applyFont="1" applyBorder="1" applyAlignment="1">
      <alignment horizontal="left"/>
    </xf>
    <xf numFmtId="0" fontId="72" fillId="0" borderId="70" xfId="0" applyFont="1" applyBorder="1" applyAlignment="1">
      <alignment horizontal="left"/>
    </xf>
    <xf numFmtId="165" fontId="21" fillId="0" borderId="57" xfId="0" applyNumberFormat="1" applyFont="1" applyBorder="1" applyAlignment="1">
      <alignment horizontal="left"/>
    </xf>
    <xf numFmtId="0" fontId="21" fillId="0" borderId="23" xfId="0" applyFont="1" applyBorder="1"/>
    <xf numFmtId="0" fontId="41" fillId="0" borderId="52" xfId="0" applyFont="1" applyBorder="1" applyAlignment="1">
      <alignment horizontal="center"/>
    </xf>
    <xf numFmtId="2" fontId="2" fillId="0" borderId="64" xfId="0" applyNumberFormat="1" applyFont="1" applyBorder="1" applyAlignment="1">
      <alignment horizontal="center"/>
    </xf>
    <xf numFmtId="2" fontId="2" fillId="0" borderId="60" xfId="0" applyNumberFormat="1" applyFont="1" applyBorder="1" applyAlignment="1">
      <alignment horizontal="center"/>
    </xf>
    <xf numFmtId="0" fontId="0" fillId="0" borderId="19" xfId="0" applyBorder="1" applyAlignment="1">
      <alignment horizontal="center"/>
    </xf>
    <xf numFmtId="0" fontId="0" fillId="0" borderId="54" xfId="0" applyBorder="1" applyAlignment="1">
      <alignment horizontal="center"/>
    </xf>
    <xf numFmtId="0" fontId="0" fillId="0" borderId="55" xfId="0" applyBorder="1" applyAlignment="1">
      <alignment horizontal="center"/>
    </xf>
    <xf numFmtId="0" fontId="0" fillId="0" borderId="70" xfId="0" applyBorder="1" applyAlignment="1">
      <alignment horizontal="center"/>
    </xf>
    <xf numFmtId="0" fontId="21" fillId="0" borderId="23" xfId="0" applyFont="1" applyBorder="1" applyAlignment="1">
      <alignment horizontal="center"/>
    </xf>
    <xf numFmtId="0" fontId="21" fillId="0" borderId="2" xfId="0" applyFont="1" applyBorder="1" applyAlignment="1">
      <alignment horizontal="center"/>
    </xf>
    <xf numFmtId="0" fontId="0" fillId="0" borderId="0" xfId="0" applyFont="1" applyFill="1"/>
    <xf numFmtId="9" fontId="7" fillId="0" borderId="9" xfId="0" applyNumberFormat="1" applyFont="1" applyBorder="1" applyAlignment="1">
      <alignment horizontal="center"/>
    </xf>
    <xf numFmtId="0" fontId="7" fillId="0" borderId="31" xfId="0" applyFont="1" applyBorder="1"/>
    <xf numFmtId="0" fontId="7" fillId="0" borderId="40" xfId="0" applyFont="1" applyBorder="1"/>
    <xf numFmtId="0" fontId="7" fillId="0" borderId="40" xfId="0" applyFont="1" applyBorder="1" applyAlignment="1">
      <alignment horizontal="center"/>
    </xf>
    <xf numFmtId="0" fontId="7" fillId="0" borderId="12" xfId="0" applyFont="1" applyBorder="1"/>
    <xf numFmtId="0" fontId="7" fillId="0" borderId="23" xfId="0" applyFont="1" applyBorder="1" applyAlignment="1">
      <alignment horizontal="left"/>
    </xf>
    <xf numFmtId="9" fontId="2" fillId="0" borderId="9" xfId="0" applyNumberFormat="1" applyFont="1" applyBorder="1" applyAlignment="1">
      <alignment horizontal="center"/>
    </xf>
    <xf numFmtId="0" fontId="7" fillId="0" borderId="17" xfId="0" applyFont="1" applyBorder="1" applyAlignment="1">
      <alignment horizontal="center"/>
    </xf>
    <xf numFmtId="0" fontId="0" fillId="0" borderId="50" xfId="0" applyBorder="1" applyAlignment="1">
      <alignment horizontal="center"/>
    </xf>
    <xf numFmtId="2" fontId="41" fillId="0" borderId="52" xfId="0" applyNumberFormat="1" applyFont="1" applyBorder="1" applyAlignment="1">
      <alignment horizontal="center"/>
    </xf>
    <xf numFmtId="9" fontId="7" fillId="0" borderId="23" xfId="0" applyNumberFormat="1" applyFont="1" applyBorder="1" applyAlignment="1">
      <alignment horizontal="center"/>
    </xf>
    <xf numFmtId="0" fontId="52" fillId="0" borderId="64" xfId="0" applyFont="1" applyBorder="1" applyAlignment="1">
      <alignment horizontal="center"/>
    </xf>
    <xf numFmtId="0" fontId="52" fillId="0" borderId="68" xfId="0" applyFont="1" applyBorder="1" applyAlignment="1">
      <alignment horizontal="center"/>
    </xf>
    <xf numFmtId="0" fontId="21" fillId="8" borderId="2" xfId="0" applyFont="1" applyFill="1" applyBorder="1" applyAlignment="1">
      <alignment horizontal="center"/>
    </xf>
    <xf numFmtId="0" fontId="21" fillId="8" borderId="23" xfId="0" applyFont="1" applyFill="1" applyBorder="1" applyAlignment="1">
      <alignment horizontal="center"/>
    </xf>
    <xf numFmtId="0" fontId="14" fillId="8" borderId="23" xfId="0" applyFont="1" applyFill="1" applyBorder="1" applyAlignment="1">
      <alignment horizontal="center"/>
    </xf>
    <xf numFmtId="9" fontId="7" fillId="8" borderId="23" xfId="0" applyNumberFormat="1" applyFont="1" applyFill="1" applyBorder="1" applyAlignment="1">
      <alignment horizontal="center"/>
    </xf>
    <xf numFmtId="0" fontId="123" fillId="0" borderId="74" xfId="0" applyFont="1" applyBorder="1" applyAlignment="1">
      <alignment horizontal="left"/>
    </xf>
    <xf numFmtId="0" fontId="0" fillId="0" borderId="67" xfId="0" applyBorder="1" applyAlignment="1">
      <alignment horizontal="right"/>
    </xf>
    <xf numFmtId="0" fontId="124" fillId="0" borderId="63" xfId="0" applyFont="1" applyBorder="1" applyAlignment="1">
      <alignment horizontal="center"/>
    </xf>
    <xf numFmtId="0" fontId="0" fillId="0" borderId="27" xfId="0" applyBorder="1"/>
    <xf numFmtId="0" fontId="0" fillId="0" borderId="44" xfId="0" applyBorder="1"/>
    <xf numFmtId="0" fontId="44" fillId="0" borderId="2" xfId="0" applyFont="1" applyBorder="1" applyAlignment="1">
      <alignment horizontal="center"/>
    </xf>
    <xf numFmtId="0" fontId="44" fillId="0" borderId="29" xfId="0" applyFont="1" applyBorder="1" applyAlignment="1">
      <alignment horizontal="left"/>
    </xf>
    <xf numFmtId="0" fontId="44" fillId="0" borderId="8" xfId="0" applyFont="1" applyBorder="1" applyAlignment="1">
      <alignment horizontal="center"/>
    </xf>
    <xf numFmtId="0" fontId="46" fillId="0" borderId="74" xfId="0" applyFont="1" applyBorder="1"/>
    <xf numFmtId="0" fontId="75" fillId="0" borderId="57" xfId="0" applyFont="1" applyBorder="1" applyAlignment="1">
      <alignment horizontal="center"/>
    </xf>
    <xf numFmtId="0" fontId="75" fillId="0" borderId="60" xfId="0" applyFont="1" applyBorder="1" applyAlignment="1">
      <alignment horizontal="center"/>
    </xf>
    <xf numFmtId="0" fontId="73" fillId="0" borderId="0" xfId="0" applyFont="1" applyFill="1" applyBorder="1" applyAlignment="1">
      <alignment horizontal="center"/>
    </xf>
    <xf numFmtId="0" fontId="73" fillId="0" borderId="0" xfId="0" applyFont="1" applyAlignment="1">
      <alignment horizontal="center"/>
    </xf>
    <xf numFmtId="0" fontId="27" fillId="0" borderId="0" xfId="0" applyFont="1" applyBorder="1" applyAlignment="1">
      <alignment horizontal="center"/>
    </xf>
    <xf numFmtId="0" fontId="73" fillId="0" borderId="46" xfId="0" applyFont="1" applyBorder="1" applyAlignment="1">
      <alignment horizontal="center"/>
    </xf>
    <xf numFmtId="0" fontId="73" fillId="0" borderId="0" xfId="0" applyFont="1"/>
    <xf numFmtId="0" fontId="27" fillId="0" borderId="0" xfId="0" applyFont="1" applyFill="1" applyBorder="1"/>
    <xf numFmtId="0" fontId="73" fillId="0" borderId="0" xfId="0" applyFont="1" applyBorder="1"/>
    <xf numFmtId="0" fontId="73" fillId="0" borderId="64" xfId="0" applyFont="1" applyBorder="1" applyAlignment="1">
      <alignment horizontal="center"/>
    </xf>
    <xf numFmtId="0" fontId="28" fillId="0" borderId="0" xfId="0" applyFont="1"/>
    <xf numFmtId="0" fontId="28" fillId="0" borderId="0" xfId="0" applyFont="1" applyBorder="1"/>
    <xf numFmtId="0" fontId="26" fillId="0" borderId="0" xfId="0" applyFont="1" applyFill="1" applyBorder="1" applyAlignment="1">
      <alignment horizontal="center"/>
    </xf>
    <xf numFmtId="0" fontId="74" fillId="0" borderId="0" xfId="0" applyFont="1" applyFill="1" applyBorder="1"/>
    <xf numFmtId="0" fontId="28" fillId="0" borderId="0" xfId="0" applyFont="1" applyBorder="1" applyAlignment="1">
      <alignment horizontal="right"/>
    </xf>
    <xf numFmtId="0" fontId="44" fillId="0" borderId="50" xfId="0" applyFont="1" applyBorder="1" applyAlignment="1">
      <alignment horizontal="center"/>
    </xf>
    <xf numFmtId="0" fontId="44" fillId="0" borderId="54" xfId="0" applyFont="1" applyBorder="1" applyAlignment="1">
      <alignment horizontal="center"/>
    </xf>
    <xf numFmtId="0" fontId="44" fillId="11" borderId="54" xfId="0" applyFont="1" applyFill="1" applyBorder="1" applyAlignment="1">
      <alignment horizontal="center"/>
    </xf>
    <xf numFmtId="0" fontId="44" fillId="9" borderId="54" xfId="0" applyFont="1" applyFill="1" applyBorder="1" applyAlignment="1">
      <alignment horizontal="center"/>
    </xf>
    <xf numFmtId="166" fontId="44" fillId="0" borderId="54" xfId="0" applyNumberFormat="1" applyFont="1" applyBorder="1" applyAlignment="1">
      <alignment horizontal="center"/>
    </xf>
    <xf numFmtId="168" fontId="113" fillId="0" borderId="59" xfId="0" applyNumberFormat="1" applyFont="1" applyBorder="1" applyAlignment="1">
      <alignment horizontal="center"/>
    </xf>
    <xf numFmtId="167" fontId="125" fillId="11" borderId="54" xfId="0" applyNumberFormat="1" applyFont="1" applyFill="1" applyBorder="1" applyAlignment="1">
      <alignment horizontal="center"/>
    </xf>
    <xf numFmtId="166" fontId="125" fillId="11" borderId="54" xfId="0" applyNumberFormat="1" applyFont="1" applyFill="1" applyBorder="1" applyAlignment="1">
      <alignment horizontal="center"/>
    </xf>
    <xf numFmtId="0" fontId="108" fillId="11" borderId="54" xfId="0" applyFont="1" applyFill="1" applyBorder="1" applyAlignment="1">
      <alignment horizontal="center"/>
    </xf>
    <xf numFmtId="0" fontId="0" fillId="0" borderId="55" xfId="0" applyBorder="1"/>
    <xf numFmtId="0" fontId="7" fillId="11" borderId="58" xfId="0" applyFont="1" applyFill="1" applyBorder="1"/>
    <xf numFmtId="0" fontId="43" fillId="11" borderId="58" xfId="0" applyFont="1" applyFill="1" applyBorder="1"/>
    <xf numFmtId="0" fontId="21" fillId="11" borderId="58" xfId="0" applyFont="1" applyFill="1" applyBorder="1"/>
    <xf numFmtId="0" fontId="2" fillId="11" borderId="58" xfId="0" applyFont="1" applyFill="1" applyBorder="1"/>
    <xf numFmtId="0" fontId="44" fillId="0" borderId="19" xfId="0" applyFont="1" applyBorder="1" applyAlignment="1">
      <alignment horizontal="center"/>
    </xf>
    <xf numFmtId="167" fontId="113" fillId="0" borderId="64" xfId="0" applyNumberFormat="1" applyFont="1" applyBorder="1" applyAlignment="1">
      <alignment horizontal="center"/>
    </xf>
    <xf numFmtId="167" fontId="125" fillId="11" borderId="69" xfId="0" applyNumberFormat="1" applyFont="1" applyFill="1" applyBorder="1" applyAlignment="1">
      <alignment horizontal="center"/>
    </xf>
    <xf numFmtId="166" fontId="125" fillId="11" borderId="69" xfId="0" applyNumberFormat="1" applyFont="1" applyFill="1" applyBorder="1" applyAlignment="1">
      <alignment horizontal="center"/>
    </xf>
    <xf numFmtId="0" fontId="108" fillId="11" borderId="69" xfId="0" applyFont="1" applyFill="1" applyBorder="1" applyAlignment="1">
      <alignment horizontal="center"/>
    </xf>
    <xf numFmtId="0" fontId="52" fillId="0" borderId="55" xfId="0" applyFont="1" applyBorder="1"/>
    <xf numFmtId="167" fontId="44" fillId="11" borderId="54" xfId="0" applyNumberFormat="1" applyFont="1" applyFill="1" applyBorder="1" applyAlignment="1">
      <alignment horizontal="center"/>
    </xf>
    <xf numFmtId="1" fontId="44" fillId="0" borderId="55" xfId="0" applyNumberFormat="1" applyFont="1" applyBorder="1" applyAlignment="1">
      <alignment horizontal="center"/>
    </xf>
    <xf numFmtId="0" fontId="32" fillId="0" borderId="50" xfId="0" applyFont="1" applyBorder="1"/>
    <xf numFmtId="0" fontId="32" fillId="0" borderId="71" xfId="0" applyFont="1" applyBorder="1"/>
    <xf numFmtId="0" fontId="48" fillId="0" borderId="50" xfId="0" applyFont="1" applyBorder="1" applyAlignment="1">
      <alignment horizontal="center"/>
    </xf>
    <xf numFmtId="0" fontId="48" fillId="0" borderId="54" xfId="0" applyFont="1" applyBorder="1" applyAlignment="1">
      <alignment horizontal="center"/>
    </xf>
    <xf numFmtId="0" fontId="48" fillId="0" borderId="71" xfId="0" applyFont="1" applyBorder="1" applyAlignment="1">
      <alignment horizontal="center"/>
    </xf>
    <xf numFmtId="0" fontId="48" fillId="0" borderId="19" xfId="0" applyFont="1" applyBorder="1" applyAlignment="1">
      <alignment horizontal="center"/>
    </xf>
    <xf numFmtId="0" fontId="48" fillId="0" borderId="29" xfId="0" applyFont="1" applyBorder="1" applyAlignment="1">
      <alignment horizontal="left"/>
    </xf>
    <xf numFmtId="0" fontId="46" fillId="0" borderId="30" xfId="0" applyFont="1" applyBorder="1"/>
    <xf numFmtId="0" fontId="75" fillId="0" borderId="26" xfId="0" applyFont="1" applyBorder="1" applyAlignment="1">
      <alignment horizontal="center"/>
    </xf>
    <xf numFmtId="0" fontId="48" fillId="0" borderId="74" xfId="0" applyFont="1" applyBorder="1"/>
    <xf numFmtId="0" fontId="45" fillId="0" borderId="15" xfId="0" applyFont="1" applyBorder="1"/>
    <xf numFmtId="0" fontId="48" fillId="8" borderId="17" xfId="0" applyFont="1" applyFill="1" applyBorder="1"/>
    <xf numFmtId="0" fontId="44" fillId="8" borderId="25" xfId="0" applyFont="1" applyFill="1" applyBorder="1" applyAlignment="1">
      <alignment horizontal="center"/>
    </xf>
    <xf numFmtId="0" fontId="48" fillId="8" borderId="74" xfId="0" applyFont="1" applyFill="1" applyBorder="1" applyAlignment="1">
      <alignment horizontal="center"/>
    </xf>
    <xf numFmtId="0" fontId="75" fillId="8" borderId="57" xfId="0" applyFont="1" applyFill="1" applyBorder="1" applyAlignment="1">
      <alignment horizontal="center"/>
    </xf>
    <xf numFmtId="0" fontId="7" fillId="0" borderId="43" xfId="0" applyFont="1" applyBorder="1"/>
    <xf numFmtId="0" fontId="48" fillId="8" borderId="19" xfId="0" applyFont="1" applyFill="1" applyBorder="1" applyAlignment="1">
      <alignment horizontal="center"/>
    </xf>
    <xf numFmtId="2" fontId="73" fillId="8" borderId="8" xfId="0" applyNumberFormat="1" applyFont="1" applyFill="1" applyBorder="1" applyAlignment="1">
      <alignment horizontal="center"/>
    </xf>
    <xf numFmtId="0" fontId="7" fillId="0" borderId="58" xfId="0" applyFont="1" applyBorder="1"/>
    <xf numFmtId="0" fontId="48" fillId="8" borderId="54" xfId="0" applyFont="1" applyFill="1" applyBorder="1" applyAlignment="1">
      <alignment horizontal="center"/>
    </xf>
    <xf numFmtId="2" fontId="73" fillId="8" borderId="62" xfId="0" applyNumberFormat="1" applyFont="1" applyFill="1" applyBorder="1" applyAlignment="1">
      <alignment horizontal="center"/>
    </xf>
    <xf numFmtId="0" fontId="7" fillId="18" borderId="58" xfId="0" applyFont="1" applyFill="1" applyBorder="1"/>
    <xf numFmtId="0" fontId="48" fillId="11" borderId="54" xfId="0" applyFont="1" applyFill="1" applyBorder="1" applyAlignment="1">
      <alignment horizontal="center"/>
    </xf>
    <xf numFmtId="2" fontId="73" fillId="11" borderId="62" xfId="0" applyNumberFormat="1" applyFont="1" applyFill="1" applyBorder="1" applyAlignment="1">
      <alignment horizontal="center"/>
    </xf>
    <xf numFmtId="0" fontId="48" fillId="9" borderId="54" xfId="0" applyFont="1" applyFill="1" applyBorder="1" applyAlignment="1">
      <alignment horizontal="center"/>
    </xf>
    <xf numFmtId="2" fontId="73" fillId="9" borderId="62" xfId="0" applyNumberFormat="1" applyFont="1" applyFill="1" applyBorder="1" applyAlignment="1">
      <alignment horizontal="center"/>
    </xf>
    <xf numFmtId="0" fontId="7" fillId="0" borderId="58" xfId="0" applyFont="1" applyBorder="1" applyAlignment="1">
      <alignment horizontal="left"/>
    </xf>
    <xf numFmtId="2" fontId="73" fillId="13" borderId="62" xfId="0" applyNumberFormat="1" applyFont="1" applyFill="1" applyBorder="1" applyAlignment="1">
      <alignment horizontal="center"/>
    </xf>
    <xf numFmtId="0" fontId="48" fillId="8" borderId="71" xfId="0" applyFont="1" applyFill="1" applyBorder="1" applyAlignment="1">
      <alignment horizontal="center"/>
    </xf>
    <xf numFmtId="2" fontId="73" fillId="13" borderId="46" xfId="0" applyNumberFormat="1" applyFont="1" applyFill="1" applyBorder="1" applyAlignment="1">
      <alignment horizontal="center"/>
    </xf>
    <xf numFmtId="0" fontId="48" fillId="8" borderId="55" xfId="0" applyFont="1" applyFill="1" applyBorder="1" applyAlignment="1">
      <alignment horizontal="center"/>
    </xf>
    <xf numFmtId="2" fontId="73" fillId="8" borderId="63" xfId="0" applyNumberFormat="1" applyFont="1" applyFill="1" applyBorder="1" applyAlignment="1">
      <alignment horizontal="center"/>
    </xf>
    <xf numFmtId="0" fontId="27" fillId="0" borderId="0" xfId="0" applyFont="1" applyAlignment="1">
      <alignment horizontal="left"/>
    </xf>
    <xf numFmtId="0" fontId="48" fillId="8" borderId="14" xfId="0" applyFont="1" applyFill="1" applyBorder="1"/>
    <xf numFmtId="0" fontId="44" fillId="8" borderId="16" xfId="0" applyFont="1" applyFill="1" applyBorder="1" applyAlignment="1">
      <alignment horizontal="center"/>
    </xf>
    <xf numFmtId="0" fontId="32" fillId="6" borderId="43" xfId="0" applyFont="1" applyFill="1" applyBorder="1"/>
    <xf numFmtId="0" fontId="32" fillId="6" borderId="58" xfId="0" applyFont="1" applyFill="1" applyBorder="1"/>
    <xf numFmtId="0" fontId="56" fillId="6" borderId="58" xfId="0" applyFont="1" applyFill="1" applyBorder="1"/>
    <xf numFmtId="0" fontId="48" fillId="8" borderId="53" xfId="0" applyFont="1" applyFill="1" applyBorder="1" applyAlignment="1">
      <alignment horizontal="center"/>
    </xf>
    <xf numFmtId="0" fontId="7" fillId="5" borderId="43" xfId="0" applyFont="1" applyFill="1" applyBorder="1"/>
    <xf numFmtId="0" fontId="48" fillId="8" borderId="50" xfId="0" applyFont="1" applyFill="1" applyBorder="1" applyAlignment="1">
      <alignment horizontal="center"/>
    </xf>
    <xf numFmtId="0" fontId="2" fillId="15" borderId="58" xfId="0" applyFont="1" applyFill="1" applyBorder="1" applyAlignment="1">
      <alignment horizontal="center"/>
    </xf>
    <xf numFmtId="0" fontId="21" fillId="15" borderId="58" xfId="0" applyFont="1" applyFill="1" applyBorder="1"/>
    <xf numFmtId="166" fontId="48" fillId="8" borderId="54" xfId="0" applyNumberFormat="1" applyFont="1" applyFill="1" applyBorder="1" applyAlignment="1">
      <alignment horizontal="center"/>
    </xf>
    <xf numFmtId="0" fontId="73" fillId="8" borderId="70" xfId="0" applyFont="1" applyFill="1" applyBorder="1" applyAlignment="1">
      <alignment horizontal="center"/>
    </xf>
    <xf numFmtId="0" fontId="21" fillId="20" borderId="58" xfId="0" applyFont="1" applyFill="1" applyBorder="1"/>
    <xf numFmtId="0" fontId="21" fillId="21" borderId="58" xfId="0" applyFont="1" applyFill="1" applyBorder="1"/>
    <xf numFmtId="0" fontId="0" fillId="16" borderId="79" xfId="0" applyFill="1" applyBorder="1"/>
    <xf numFmtId="0" fontId="73" fillId="8" borderId="73" xfId="0" applyFont="1" applyFill="1" applyBorder="1" applyAlignment="1">
      <alignment horizontal="center"/>
    </xf>
    <xf numFmtId="0" fontId="46" fillId="21" borderId="38" xfId="0" applyFont="1" applyFill="1" applyBorder="1"/>
    <xf numFmtId="0" fontId="48" fillId="22" borderId="53" xfId="0" applyFont="1" applyFill="1" applyBorder="1" applyAlignment="1">
      <alignment horizontal="center"/>
    </xf>
    <xf numFmtId="0" fontId="73" fillId="22" borderId="16" xfId="0" applyFont="1" applyFill="1" applyBorder="1" applyAlignment="1">
      <alignment horizontal="center"/>
    </xf>
    <xf numFmtId="0" fontId="21" fillId="17" borderId="43" xfId="0" applyFont="1" applyFill="1" applyBorder="1"/>
    <xf numFmtId="0" fontId="73" fillId="8" borderId="51" xfId="0" applyFont="1" applyFill="1" applyBorder="1" applyAlignment="1">
      <alignment horizontal="center"/>
    </xf>
    <xf numFmtId="0" fontId="21" fillId="17" borderId="79" xfId="0" applyFont="1" applyFill="1" applyBorder="1"/>
    <xf numFmtId="0" fontId="46" fillId="23" borderId="38" xfId="0" applyFont="1" applyFill="1" applyBorder="1"/>
    <xf numFmtId="0" fontId="48" fillId="7" borderId="53" xfId="0" applyFont="1" applyFill="1" applyBorder="1" applyAlignment="1">
      <alignment horizontal="center"/>
    </xf>
    <xf numFmtId="0" fontId="73" fillId="7" borderId="16" xfId="0" applyFont="1" applyFill="1" applyBorder="1" applyAlignment="1">
      <alignment horizontal="center"/>
    </xf>
    <xf numFmtId="0" fontId="2" fillId="24" borderId="43" xfId="0" applyFont="1" applyFill="1" applyBorder="1" applyAlignment="1">
      <alignment horizontal="center"/>
    </xf>
    <xf numFmtId="0" fontId="21" fillId="24" borderId="58" xfId="0" applyFont="1" applyFill="1" applyBorder="1"/>
    <xf numFmtId="0" fontId="21" fillId="25" borderId="79" xfId="0" applyFont="1" applyFill="1" applyBorder="1"/>
    <xf numFmtId="0" fontId="46" fillId="26" borderId="38" xfId="0" applyFont="1" applyFill="1" applyBorder="1"/>
    <xf numFmtId="0" fontId="48" fillId="26" borderId="53" xfId="0" applyFont="1" applyFill="1" applyBorder="1" applyAlignment="1">
      <alignment horizontal="center"/>
    </xf>
    <xf numFmtId="0" fontId="73" fillId="26" borderId="16" xfId="0" applyFont="1" applyFill="1" applyBorder="1" applyAlignment="1">
      <alignment horizontal="center"/>
    </xf>
    <xf numFmtId="0" fontId="2" fillId="27" borderId="58" xfId="0" applyFont="1" applyFill="1" applyBorder="1"/>
    <xf numFmtId="0" fontId="2" fillId="27" borderId="79" xfId="0" applyFont="1" applyFill="1" applyBorder="1"/>
    <xf numFmtId="0" fontId="10" fillId="28" borderId="38" xfId="0" applyFont="1" applyFill="1" applyBorder="1"/>
    <xf numFmtId="0" fontId="48" fillId="11" borderId="53" xfId="0" applyFont="1" applyFill="1" applyBorder="1" applyAlignment="1">
      <alignment horizontal="center"/>
    </xf>
    <xf numFmtId="0" fontId="73" fillId="11" borderId="16" xfId="0" applyFont="1" applyFill="1" applyBorder="1" applyAlignment="1">
      <alignment horizontal="center"/>
    </xf>
    <xf numFmtId="0" fontId="2" fillId="29" borderId="58" xfId="0" applyFont="1" applyFill="1" applyBorder="1" applyAlignment="1">
      <alignment horizontal="center"/>
    </xf>
    <xf numFmtId="0" fontId="48" fillId="0" borderId="59" xfId="0" applyFont="1" applyBorder="1"/>
    <xf numFmtId="0" fontId="75" fillId="0" borderId="64" xfId="0" applyFont="1" applyBorder="1" applyAlignment="1">
      <alignment horizontal="center"/>
    </xf>
    <xf numFmtId="0" fontId="73" fillId="0" borderId="70" xfId="0" applyFont="1" applyBorder="1" applyAlignment="1">
      <alignment horizontal="center"/>
    </xf>
    <xf numFmtId="0" fontId="44" fillId="0" borderId="69" xfId="0" applyFont="1" applyBorder="1" applyAlignment="1">
      <alignment horizontal="center"/>
    </xf>
    <xf numFmtId="0" fontId="125" fillId="0" borderId="62" xfId="0" applyFont="1" applyBorder="1" applyAlignment="1">
      <alignment horizontal="center"/>
    </xf>
    <xf numFmtId="0" fontId="73" fillId="0" borderId="62" xfId="0" applyFont="1" applyBorder="1" applyAlignment="1">
      <alignment horizontal="center"/>
    </xf>
    <xf numFmtId="0" fontId="21" fillId="29" borderId="58" xfId="0" applyFont="1" applyFill="1" applyBorder="1"/>
    <xf numFmtId="166" fontId="62" fillId="0" borderId="54" xfId="0" applyNumberFormat="1" applyFont="1" applyBorder="1" applyAlignment="1">
      <alignment horizontal="center"/>
    </xf>
    <xf numFmtId="0" fontId="0" fillId="29" borderId="64" xfId="0" applyFill="1" applyBorder="1"/>
    <xf numFmtId="0" fontId="73" fillId="29" borderId="70" xfId="0" applyFont="1" applyFill="1" applyBorder="1" applyAlignment="1">
      <alignment horizontal="center"/>
    </xf>
    <xf numFmtId="0" fontId="73" fillId="29" borderId="69" xfId="0" applyFont="1" applyFill="1" applyBorder="1" applyAlignment="1">
      <alignment horizontal="center"/>
    </xf>
    <xf numFmtId="2" fontId="28" fillId="14" borderId="62" xfId="0" applyNumberFormat="1" applyFont="1" applyFill="1" applyBorder="1" applyAlignment="1">
      <alignment horizontal="center"/>
    </xf>
    <xf numFmtId="0" fontId="73" fillId="14" borderId="62" xfId="0" applyFont="1" applyFill="1" applyBorder="1" applyAlignment="1">
      <alignment horizontal="center"/>
    </xf>
    <xf numFmtId="0" fontId="21" fillId="30" borderId="58" xfId="0" applyFont="1" applyFill="1" applyBorder="1"/>
    <xf numFmtId="0" fontId="126" fillId="0" borderId="54" xfId="0" applyFont="1" applyBorder="1" applyAlignment="1">
      <alignment horizontal="center"/>
    </xf>
    <xf numFmtId="0" fontId="0" fillId="14" borderId="64" xfId="0" applyFill="1" applyBorder="1"/>
    <xf numFmtId="0" fontId="73" fillId="14" borderId="70" xfId="0" applyFont="1" applyFill="1" applyBorder="1" applyAlignment="1">
      <alignment horizontal="center"/>
    </xf>
    <xf numFmtId="166" fontId="48" fillId="0" borderId="54" xfId="0" applyNumberFormat="1" applyFont="1" applyBorder="1" applyAlignment="1">
      <alignment horizontal="center"/>
    </xf>
    <xf numFmtId="0" fontId="73" fillId="14" borderId="69" xfId="0" applyFont="1" applyFill="1" applyBorder="1" applyAlignment="1">
      <alignment horizontal="center"/>
    </xf>
    <xf numFmtId="0" fontId="21" fillId="31" borderId="58" xfId="0" applyFont="1" applyFill="1" applyBorder="1"/>
    <xf numFmtId="0" fontId="0" fillId="14" borderId="79" xfId="0" applyFill="1" applyBorder="1"/>
    <xf numFmtId="0" fontId="126" fillId="0" borderId="71" xfId="0" applyFont="1" applyBorder="1" applyAlignment="1">
      <alignment horizontal="center"/>
    </xf>
    <xf numFmtId="0" fontId="0" fillId="14" borderId="66" xfId="0" applyFill="1" applyBorder="1"/>
    <xf numFmtId="0" fontId="73" fillId="14" borderId="73" xfId="0" applyFont="1" applyFill="1" applyBorder="1" applyAlignment="1">
      <alignment horizontal="center"/>
    </xf>
    <xf numFmtId="0" fontId="73" fillId="14" borderId="33" xfId="0" applyFont="1" applyFill="1" applyBorder="1" applyAlignment="1">
      <alignment horizontal="center"/>
    </xf>
    <xf numFmtId="0" fontId="28" fillId="14" borderId="46" xfId="0" applyFont="1" applyFill="1" applyBorder="1"/>
    <xf numFmtId="0" fontId="73" fillId="14" borderId="46" xfId="0" applyFont="1" applyFill="1" applyBorder="1" applyAlignment="1">
      <alignment horizontal="center"/>
    </xf>
    <xf numFmtId="0" fontId="46" fillId="31" borderId="38" xfId="0" applyFont="1" applyFill="1" applyBorder="1"/>
    <xf numFmtId="0" fontId="126" fillId="14" borderId="53" xfId="0" applyFont="1" applyFill="1" applyBorder="1" applyAlignment="1">
      <alignment horizontal="center"/>
    </xf>
    <xf numFmtId="0" fontId="28" fillId="14" borderId="77" xfId="0" applyFont="1" applyFill="1" applyBorder="1" applyAlignment="1">
      <alignment horizontal="center"/>
    </xf>
    <xf numFmtId="0" fontId="32" fillId="14" borderId="53" xfId="0" applyFont="1" applyFill="1" applyBorder="1"/>
    <xf numFmtId="0" fontId="73" fillId="14" borderId="16" xfId="0" applyFont="1" applyFill="1" applyBorder="1" applyAlignment="1">
      <alignment horizontal="center"/>
    </xf>
    <xf numFmtId="0" fontId="48" fillId="14" borderId="53" xfId="0" applyFont="1" applyFill="1" applyBorder="1" applyAlignment="1">
      <alignment horizontal="center"/>
    </xf>
    <xf numFmtId="0" fontId="73" fillId="14" borderId="15" xfId="0" applyFont="1" applyFill="1" applyBorder="1" applyAlignment="1">
      <alignment horizontal="center"/>
    </xf>
    <xf numFmtId="2" fontId="28" fillId="14" borderId="28" xfId="0" applyNumberFormat="1" applyFont="1" applyFill="1" applyBorder="1" applyAlignment="1">
      <alignment horizontal="center"/>
    </xf>
    <xf numFmtId="0" fontId="73" fillId="14" borderId="28" xfId="0" applyFont="1" applyFill="1" applyBorder="1" applyAlignment="1">
      <alignment horizontal="center"/>
    </xf>
    <xf numFmtId="0" fontId="126" fillId="0" borderId="50" xfId="0" applyFont="1" applyBorder="1" applyAlignment="1">
      <alignment horizontal="center"/>
    </xf>
    <xf numFmtId="0" fontId="0" fillId="17" borderId="1" xfId="0" applyFill="1" applyBorder="1"/>
    <xf numFmtId="0" fontId="73" fillId="17" borderId="51" xfId="0" applyFont="1" applyFill="1" applyBorder="1" applyAlignment="1">
      <alignment horizontal="center"/>
    </xf>
    <xf numFmtId="2" fontId="28" fillId="7" borderId="47" xfId="0" applyNumberFormat="1" applyFont="1" applyFill="1" applyBorder="1" applyAlignment="1">
      <alignment horizontal="center"/>
    </xf>
    <xf numFmtId="0" fontId="73" fillId="7" borderId="47" xfId="0" applyFont="1" applyFill="1" applyBorder="1" applyAlignment="1">
      <alignment horizontal="center"/>
    </xf>
    <xf numFmtId="0" fontId="0" fillId="17" borderId="33" xfId="0" applyFill="1" applyBorder="1"/>
    <xf numFmtId="0" fontId="73" fillId="17" borderId="73" xfId="0" applyFont="1" applyFill="1" applyBorder="1" applyAlignment="1">
      <alignment horizontal="center"/>
    </xf>
    <xf numFmtId="2" fontId="28" fillId="7" borderId="46" xfId="0" applyNumberFormat="1" applyFont="1" applyFill="1" applyBorder="1" applyAlignment="1">
      <alignment horizontal="center"/>
    </xf>
    <xf numFmtId="0" fontId="73" fillId="7" borderId="46" xfId="0" applyFont="1" applyFill="1" applyBorder="1" applyAlignment="1">
      <alignment horizontal="center"/>
    </xf>
    <xf numFmtId="0" fontId="45" fillId="7" borderId="15" xfId="0" applyFont="1" applyFill="1" applyBorder="1" applyAlignment="1">
      <alignment horizontal="center"/>
    </xf>
    <xf numFmtId="0" fontId="28" fillId="7" borderId="15" xfId="0" applyFont="1" applyFill="1" applyBorder="1" applyAlignment="1">
      <alignment horizontal="center"/>
    </xf>
    <xf numFmtId="0" fontId="127" fillId="7" borderId="77" xfId="0" applyFont="1" applyFill="1" applyBorder="1" applyAlignment="1">
      <alignment horizontal="center"/>
    </xf>
    <xf numFmtId="2" fontId="28" fillId="7" borderId="28" xfId="0" applyNumberFormat="1" applyFont="1" applyFill="1" applyBorder="1" applyAlignment="1">
      <alignment horizontal="center"/>
    </xf>
    <xf numFmtId="0" fontId="73" fillId="7" borderId="28" xfId="0" applyFont="1" applyFill="1" applyBorder="1" applyAlignment="1">
      <alignment horizontal="center"/>
    </xf>
    <xf numFmtId="0" fontId="62" fillId="0" borderId="29" xfId="0" applyFont="1" applyBorder="1" applyAlignment="1">
      <alignment horizontal="center"/>
    </xf>
    <xf numFmtId="0" fontId="75" fillId="26" borderId="21" xfId="0" applyFont="1" applyFill="1" applyBorder="1" applyAlignment="1">
      <alignment horizontal="center"/>
    </xf>
    <xf numFmtId="0" fontId="62" fillId="0" borderId="1" xfId="0" applyFont="1" applyBorder="1" applyAlignment="1">
      <alignment horizontal="center"/>
    </xf>
    <xf numFmtId="0" fontId="75" fillId="26" borderId="52" xfId="0" applyFont="1" applyFill="1" applyBorder="1" applyAlignment="1">
      <alignment horizontal="center"/>
    </xf>
    <xf numFmtId="0" fontId="125" fillId="26" borderId="47" xfId="0" applyFont="1" applyFill="1" applyBorder="1" applyAlignment="1">
      <alignment horizontal="center"/>
    </xf>
    <xf numFmtId="0" fontId="73" fillId="26" borderId="47" xfId="0" applyFont="1" applyFill="1" applyBorder="1" applyAlignment="1">
      <alignment horizontal="center"/>
    </xf>
    <xf numFmtId="0" fontId="51" fillId="0" borderId="59" xfId="0" applyFont="1" applyBorder="1" applyAlignment="1">
      <alignment horizontal="center"/>
    </xf>
    <xf numFmtId="0" fontId="73" fillId="24" borderId="70" xfId="0" applyFont="1" applyFill="1" applyBorder="1" applyAlignment="1">
      <alignment horizontal="center"/>
    </xf>
    <xf numFmtId="0" fontId="51" fillId="0" borderId="69" xfId="0" applyFont="1" applyBorder="1" applyAlignment="1">
      <alignment horizontal="center"/>
    </xf>
    <xf numFmtId="0" fontId="73" fillId="24" borderId="64" xfId="0" applyFont="1" applyFill="1" applyBorder="1" applyAlignment="1">
      <alignment horizontal="center"/>
    </xf>
    <xf numFmtId="2" fontId="28" fillId="26" borderId="62" xfId="0" applyNumberFormat="1" applyFont="1" applyFill="1" applyBorder="1" applyAlignment="1">
      <alignment horizontal="center"/>
    </xf>
    <xf numFmtId="0" fontId="73" fillId="26" borderId="62" xfId="0" applyFont="1" applyFill="1" applyBorder="1" applyAlignment="1">
      <alignment horizontal="center"/>
    </xf>
    <xf numFmtId="0" fontId="51" fillId="0" borderId="74" xfId="0" applyFont="1" applyBorder="1" applyAlignment="1">
      <alignment horizontal="center"/>
    </xf>
    <xf numFmtId="0" fontId="73" fillId="26" borderId="57" xfId="0" applyFont="1" applyFill="1" applyBorder="1" applyAlignment="1">
      <alignment horizontal="center"/>
    </xf>
    <xf numFmtId="0" fontId="51" fillId="0" borderId="33" xfId="0" applyFont="1" applyBorder="1" applyAlignment="1">
      <alignment horizontal="center"/>
    </xf>
    <xf numFmtId="0" fontId="73" fillId="26" borderId="60" xfId="0" applyFont="1" applyFill="1" applyBorder="1" applyAlignment="1">
      <alignment horizontal="center"/>
    </xf>
    <xf numFmtId="2" fontId="28" fillId="26" borderId="46" xfId="0" applyNumberFormat="1" applyFont="1" applyFill="1" applyBorder="1" applyAlignment="1">
      <alignment horizontal="center"/>
    </xf>
    <xf numFmtId="0" fontId="73" fillId="26" borderId="46" xfId="0" applyFont="1" applyFill="1" applyBorder="1" applyAlignment="1">
      <alignment horizontal="center"/>
    </xf>
    <xf numFmtId="0" fontId="107" fillId="27" borderId="1" xfId="0" applyFont="1" applyFill="1" applyBorder="1" applyAlignment="1">
      <alignment horizontal="center"/>
    </xf>
    <xf numFmtId="0" fontId="73" fillId="27" borderId="51" xfId="0" applyFont="1" applyFill="1" applyBorder="1" applyAlignment="1">
      <alignment horizontal="center"/>
    </xf>
    <xf numFmtId="0" fontId="73" fillId="27" borderId="1" xfId="0" applyFont="1" applyFill="1" applyBorder="1" applyAlignment="1">
      <alignment horizontal="center"/>
    </xf>
    <xf numFmtId="2" fontId="28" fillId="0" borderId="47" xfId="0" applyNumberFormat="1" applyFont="1" applyBorder="1" applyAlignment="1">
      <alignment horizontal="center"/>
    </xf>
    <xf numFmtId="0" fontId="73" fillId="0" borderId="47" xfId="0" applyFont="1" applyBorder="1" applyAlignment="1">
      <alignment horizontal="center"/>
    </xf>
    <xf numFmtId="0" fontId="107" fillId="27" borderId="69" xfId="0" applyFont="1" applyFill="1" applyBorder="1" applyAlignment="1">
      <alignment horizontal="center"/>
    </xf>
    <xf numFmtId="0" fontId="73" fillId="27" borderId="70" xfId="0" applyFont="1" applyFill="1" applyBorder="1" applyAlignment="1">
      <alignment horizontal="center"/>
    </xf>
    <xf numFmtId="0" fontId="73" fillId="27" borderId="69" xfId="0" applyFont="1" applyFill="1" applyBorder="1" applyAlignment="1">
      <alignment horizontal="center"/>
    </xf>
    <xf numFmtId="2" fontId="28" fillId="0" borderId="62" xfId="0" applyNumberFormat="1" applyFont="1" applyBorder="1" applyAlignment="1">
      <alignment horizontal="center"/>
    </xf>
    <xf numFmtId="2" fontId="62" fillId="0" borderId="54" xfId="0" applyNumberFormat="1" applyFont="1" applyBorder="1" applyAlignment="1">
      <alignment horizontal="center"/>
    </xf>
    <xf numFmtId="1" fontId="107" fillId="27" borderId="69" xfId="0" applyNumberFormat="1" applyFont="1" applyFill="1" applyBorder="1" applyAlignment="1">
      <alignment horizontal="center"/>
    </xf>
    <xf numFmtId="1" fontId="73" fillId="27" borderId="70" xfId="0" applyNumberFormat="1" applyFont="1" applyFill="1" applyBorder="1" applyAlignment="1">
      <alignment horizontal="center"/>
    </xf>
    <xf numFmtId="1" fontId="73" fillId="27" borderId="69" xfId="0" applyNumberFormat="1" applyFont="1" applyFill="1" applyBorder="1" applyAlignment="1">
      <alignment horizontal="center"/>
    </xf>
    <xf numFmtId="1" fontId="73" fillId="11" borderId="69" xfId="0" applyNumberFormat="1" applyFont="1" applyFill="1" applyBorder="1" applyAlignment="1">
      <alignment horizontal="center"/>
    </xf>
    <xf numFmtId="2" fontId="107" fillId="27" borderId="33" xfId="0" applyNumberFormat="1" applyFont="1" applyFill="1" applyBorder="1" applyAlignment="1">
      <alignment horizontal="center"/>
    </xf>
    <xf numFmtId="2" fontId="73" fillId="27" borderId="73" xfId="0" applyNumberFormat="1" applyFont="1" applyFill="1" applyBorder="1" applyAlignment="1">
      <alignment horizontal="center"/>
    </xf>
    <xf numFmtId="2" fontId="73" fillId="27" borderId="33" xfId="0" applyNumberFormat="1" applyFont="1" applyFill="1" applyBorder="1" applyAlignment="1">
      <alignment horizontal="center"/>
    </xf>
    <xf numFmtId="2" fontId="28" fillId="0" borderId="46" xfId="0" applyNumberFormat="1" applyFont="1" applyBorder="1" applyAlignment="1">
      <alignment horizontal="center"/>
    </xf>
    <xf numFmtId="0" fontId="126" fillId="11" borderId="80" xfId="0" applyFont="1" applyFill="1" applyBorder="1" applyAlignment="1">
      <alignment horizontal="center"/>
    </xf>
    <xf numFmtId="0" fontId="107" fillId="11" borderId="15" xfId="0" applyFont="1" applyFill="1" applyBorder="1" applyAlignment="1">
      <alignment horizontal="center"/>
    </xf>
    <xf numFmtId="0" fontId="126" fillId="11" borderId="53" xfId="0" applyFont="1" applyFill="1" applyBorder="1" applyAlignment="1">
      <alignment horizontal="center"/>
    </xf>
    <xf numFmtId="0" fontId="73" fillId="11" borderId="15" xfId="0" applyFont="1" applyFill="1" applyBorder="1" applyAlignment="1">
      <alignment horizontal="center"/>
    </xf>
    <xf numFmtId="2" fontId="28" fillId="11" borderId="28" xfId="0" applyNumberFormat="1" applyFont="1" applyFill="1" applyBorder="1" applyAlignment="1">
      <alignment horizontal="center"/>
    </xf>
    <xf numFmtId="0" fontId="73" fillId="11" borderId="28" xfId="0" applyFont="1" applyFill="1" applyBorder="1" applyAlignment="1">
      <alignment horizontal="center"/>
    </xf>
    <xf numFmtId="0" fontId="73" fillId="9" borderId="51" xfId="0" applyFont="1" applyFill="1" applyBorder="1" applyAlignment="1">
      <alignment horizontal="center"/>
    </xf>
    <xf numFmtId="2" fontId="73" fillId="0" borderId="8" xfId="0" applyNumberFormat="1" applyFont="1" applyBorder="1" applyAlignment="1">
      <alignment horizontal="center"/>
    </xf>
    <xf numFmtId="0" fontId="73" fillId="0" borderId="8" xfId="0" applyFont="1" applyBorder="1" applyAlignment="1">
      <alignment horizontal="center"/>
    </xf>
    <xf numFmtId="0" fontId="73" fillId="9" borderId="70" xfId="0" applyFont="1" applyFill="1" applyBorder="1" applyAlignment="1">
      <alignment horizontal="center"/>
    </xf>
    <xf numFmtId="2" fontId="73" fillId="0" borderId="62" xfId="0" applyNumberFormat="1" applyFont="1" applyBorder="1" applyAlignment="1">
      <alignment horizontal="center"/>
    </xf>
    <xf numFmtId="0" fontId="73" fillId="9" borderId="73" xfId="0" applyFont="1" applyFill="1" applyBorder="1" applyAlignment="1">
      <alignment horizontal="center"/>
    </xf>
    <xf numFmtId="2" fontId="73" fillId="0" borderId="46" xfId="0" applyNumberFormat="1" applyFont="1" applyBorder="1" applyAlignment="1">
      <alignment horizontal="center"/>
    </xf>
    <xf numFmtId="0" fontId="48" fillId="0" borderId="0" xfId="0" applyFont="1"/>
    <xf numFmtId="0" fontId="75" fillId="0" borderId="0" xfId="0" applyFont="1" applyAlignment="1">
      <alignment horizontal="left"/>
    </xf>
    <xf numFmtId="0" fontId="106" fillId="0" borderId="0" xfId="0" applyFont="1"/>
    <xf numFmtId="0" fontId="73" fillId="0" borderId="1" xfId="0" applyFont="1" applyBorder="1" applyAlignment="1">
      <alignment horizontal="center"/>
    </xf>
    <xf numFmtId="0" fontId="73" fillId="0" borderId="4" xfId="0" applyFont="1" applyBorder="1" applyAlignment="1">
      <alignment horizontal="center"/>
    </xf>
    <xf numFmtId="0" fontId="77" fillId="0" borderId="69" xfId="0" applyFont="1" applyBorder="1" applyAlignment="1">
      <alignment horizontal="center"/>
    </xf>
    <xf numFmtId="0" fontId="77" fillId="0" borderId="62" xfId="0" applyFont="1" applyBorder="1" applyAlignment="1">
      <alignment horizontal="center"/>
    </xf>
    <xf numFmtId="165" fontId="73" fillId="0" borderId="33" xfId="0" applyNumberFormat="1" applyFont="1" applyBorder="1" applyAlignment="1">
      <alignment horizontal="center"/>
    </xf>
    <xf numFmtId="165" fontId="73" fillId="0" borderId="69" xfId="0" applyNumberFormat="1" applyFont="1" applyBorder="1" applyAlignment="1">
      <alignment horizontal="center"/>
    </xf>
    <xf numFmtId="0" fontId="73" fillId="11" borderId="62" xfId="0" applyFont="1" applyFill="1" applyBorder="1" applyAlignment="1">
      <alignment horizontal="center"/>
    </xf>
    <xf numFmtId="0" fontId="73" fillId="11" borderId="69" xfId="0" applyFont="1" applyFill="1" applyBorder="1" applyAlignment="1">
      <alignment horizontal="center"/>
    </xf>
    <xf numFmtId="0" fontId="73" fillId="0" borderId="69" xfId="0" applyFont="1" applyBorder="1" applyAlignment="1">
      <alignment horizontal="center"/>
    </xf>
    <xf numFmtId="0" fontId="73" fillId="9" borderId="64" xfId="0" applyFont="1" applyFill="1" applyBorder="1" applyAlignment="1">
      <alignment horizontal="center"/>
    </xf>
    <xf numFmtId="0" fontId="73" fillId="9" borderId="62" xfId="0" applyFont="1" applyFill="1" applyBorder="1" applyAlignment="1">
      <alignment horizontal="center"/>
    </xf>
    <xf numFmtId="0" fontId="73" fillId="9" borderId="69" xfId="0" applyFont="1" applyFill="1" applyBorder="1" applyAlignment="1">
      <alignment horizontal="center"/>
    </xf>
    <xf numFmtId="2" fontId="73" fillId="0" borderId="64" xfId="0" applyNumberFormat="1" applyFont="1" applyBorder="1" applyAlignment="1">
      <alignment horizontal="center"/>
    </xf>
    <xf numFmtId="2" fontId="73" fillId="0" borderId="69" xfId="0" applyNumberFormat="1" applyFont="1" applyBorder="1" applyAlignment="1">
      <alignment horizontal="center"/>
    </xf>
    <xf numFmtId="165" fontId="73" fillId="0" borderId="64" xfId="0" applyNumberFormat="1" applyFont="1" applyBorder="1" applyAlignment="1">
      <alignment horizontal="center"/>
    </xf>
    <xf numFmtId="1" fontId="73" fillId="0" borderId="62" xfId="0" applyNumberFormat="1" applyFont="1" applyBorder="1" applyAlignment="1">
      <alignment horizontal="center"/>
    </xf>
    <xf numFmtId="1" fontId="73" fillId="0" borderId="69" xfId="0" applyNumberFormat="1" applyFont="1" applyBorder="1" applyAlignment="1">
      <alignment horizontal="center"/>
    </xf>
    <xf numFmtId="165" fontId="73" fillId="0" borderId="62" xfId="0" applyNumberFormat="1" applyFont="1" applyBorder="1" applyAlignment="1">
      <alignment horizontal="center"/>
    </xf>
    <xf numFmtId="168" fontId="73" fillId="0" borderId="64" xfId="0" applyNumberFormat="1" applyFont="1" applyBorder="1" applyAlignment="1">
      <alignment horizontal="center"/>
    </xf>
    <xf numFmtId="167" fontId="73" fillId="0" borderId="70" xfId="0" applyNumberFormat="1" applyFont="1" applyBorder="1" applyAlignment="1">
      <alignment horizontal="center"/>
    </xf>
    <xf numFmtId="167" fontId="73" fillId="0" borderId="64" xfId="0" applyNumberFormat="1" applyFont="1" applyBorder="1" applyAlignment="1">
      <alignment horizontal="center"/>
    </xf>
    <xf numFmtId="167" fontId="73" fillId="11" borderId="64" xfId="0" applyNumberFormat="1" applyFont="1" applyFill="1" applyBorder="1" applyAlignment="1">
      <alignment horizontal="center"/>
    </xf>
    <xf numFmtId="167" fontId="73" fillId="11" borderId="62" xfId="0" applyNumberFormat="1" applyFont="1" applyFill="1" applyBorder="1" applyAlignment="1">
      <alignment horizontal="center"/>
    </xf>
    <xf numFmtId="166" fontId="73" fillId="11" borderId="64" xfId="0" applyNumberFormat="1" applyFont="1" applyFill="1" applyBorder="1" applyAlignment="1">
      <alignment horizontal="center"/>
    </xf>
    <xf numFmtId="166" fontId="73" fillId="11" borderId="62" xfId="0" applyNumberFormat="1" applyFont="1" applyFill="1" applyBorder="1" applyAlignment="1">
      <alignment horizontal="center"/>
    </xf>
    <xf numFmtId="0" fontId="27" fillId="11" borderId="64" xfId="0" applyFont="1" applyFill="1" applyBorder="1" applyAlignment="1">
      <alignment horizontal="center"/>
    </xf>
    <xf numFmtId="0" fontId="27" fillId="11" borderId="62" xfId="0" applyFont="1" applyFill="1" applyBorder="1" applyAlignment="1">
      <alignment horizontal="center"/>
    </xf>
    <xf numFmtId="165" fontId="73" fillId="0" borderId="60" xfId="0" applyNumberFormat="1" applyFont="1" applyBorder="1" applyAlignment="1">
      <alignment horizontal="center"/>
    </xf>
    <xf numFmtId="165" fontId="73" fillId="0" borderId="63" xfId="0" applyNumberFormat="1" applyFont="1" applyBorder="1" applyAlignment="1">
      <alignment horizontal="center"/>
    </xf>
    <xf numFmtId="165" fontId="73" fillId="0" borderId="67" xfId="0" applyNumberFormat="1" applyFont="1" applyBorder="1" applyAlignment="1">
      <alignment horizontal="center"/>
    </xf>
    <xf numFmtId="1" fontId="73" fillId="0" borderId="63" xfId="0" applyNumberFormat="1" applyFont="1" applyBorder="1" applyAlignment="1">
      <alignment horizontal="center"/>
    </xf>
    <xf numFmtId="2" fontId="107" fillId="27" borderId="69" xfId="0" applyNumberFormat="1" applyFont="1" applyFill="1" applyBorder="1" applyAlignment="1">
      <alignment horizontal="center"/>
    </xf>
    <xf numFmtId="2" fontId="73" fillId="11" borderId="64" xfId="0" applyNumberFormat="1" applyFont="1" applyFill="1" applyBorder="1" applyAlignment="1">
      <alignment horizontal="center"/>
    </xf>
    <xf numFmtId="0" fontId="16" fillId="0" borderId="50" xfId="0" applyFont="1" applyBorder="1"/>
    <xf numFmtId="168" fontId="21" fillId="0" borderId="0" xfId="0" applyNumberFormat="1" applyFont="1" applyFill="1"/>
    <xf numFmtId="167" fontId="21" fillId="0" borderId="0" xfId="0" applyNumberFormat="1" applyFont="1" applyFill="1" applyBorder="1"/>
    <xf numFmtId="168" fontId="0" fillId="0" borderId="0" xfId="0" applyNumberFormat="1" applyFill="1"/>
    <xf numFmtId="167" fontId="21" fillId="0" borderId="0" xfId="0" applyNumberFormat="1" applyFont="1" applyFill="1"/>
    <xf numFmtId="166" fontId="0" fillId="0" borderId="0" xfId="0" applyNumberFormat="1" applyFill="1"/>
    <xf numFmtId="2" fontId="0" fillId="0" borderId="0" xfId="0" applyNumberFormat="1" applyFill="1"/>
    <xf numFmtId="0" fontId="123" fillId="0" borderId="30" xfId="0" applyFont="1" applyBorder="1" applyAlignment="1">
      <alignment horizontal="left"/>
    </xf>
    <xf numFmtId="0" fontId="0" fillId="0" borderId="10" xfId="0" applyBorder="1" applyAlignment="1">
      <alignment horizontal="right"/>
    </xf>
    <xf numFmtId="0" fontId="21" fillId="32" borderId="79" xfId="0" applyFont="1" applyFill="1" applyBorder="1"/>
    <xf numFmtId="0" fontId="21" fillId="33" borderId="79" xfId="0" applyFont="1" applyFill="1" applyBorder="1"/>
    <xf numFmtId="0" fontId="46" fillId="11" borderId="38" xfId="0" applyFont="1" applyFill="1" applyBorder="1"/>
    <xf numFmtId="0" fontId="51" fillId="11" borderId="15" xfId="0" applyFont="1" applyFill="1" applyBorder="1" applyAlignment="1">
      <alignment horizontal="center"/>
    </xf>
    <xf numFmtId="0" fontId="75" fillId="11" borderId="21" xfId="0" applyFont="1" applyFill="1" applyBorder="1" applyAlignment="1">
      <alignment horizontal="center"/>
    </xf>
    <xf numFmtId="0" fontId="73" fillId="34" borderId="70" xfId="0" applyFont="1" applyFill="1" applyBorder="1" applyAlignment="1">
      <alignment horizontal="center"/>
    </xf>
    <xf numFmtId="0" fontId="73" fillId="11" borderId="57" xfId="0" applyFont="1" applyFill="1" applyBorder="1" applyAlignment="1">
      <alignment horizontal="center"/>
    </xf>
    <xf numFmtId="0" fontId="75" fillId="11" borderId="52" xfId="0" applyFont="1" applyFill="1" applyBorder="1" applyAlignment="1">
      <alignment horizontal="center"/>
    </xf>
    <xf numFmtId="0" fontId="73" fillId="34" borderId="64" xfId="0" applyFont="1" applyFill="1" applyBorder="1" applyAlignment="1">
      <alignment horizontal="center"/>
    </xf>
    <xf numFmtId="0" fontId="73" fillId="11" borderId="60" xfId="0" applyFont="1" applyFill="1" applyBorder="1" applyAlignment="1">
      <alignment horizontal="center"/>
    </xf>
    <xf numFmtId="0" fontId="125" fillId="11" borderId="47" xfId="0" applyFont="1" applyFill="1" applyBorder="1" applyAlignment="1">
      <alignment horizontal="center"/>
    </xf>
    <xf numFmtId="2" fontId="28" fillId="11" borderId="62" xfId="0" applyNumberFormat="1" applyFont="1" applyFill="1" applyBorder="1" applyAlignment="1">
      <alignment horizontal="center"/>
    </xf>
    <xf numFmtId="2" fontId="28" fillId="11" borderId="46" xfId="0" applyNumberFormat="1" applyFont="1" applyFill="1" applyBorder="1" applyAlignment="1">
      <alignment horizontal="center"/>
    </xf>
    <xf numFmtId="0" fontId="73" fillId="11" borderId="47" xfId="0" applyFont="1" applyFill="1" applyBorder="1" applyAlignment="1">
      <alignment horizontal="center"/>
    </xf>
    <xf numFmtId="0" fontId="73" fillId="11" borderId="46" xfId="0" applyFont="1" applyFill="1" applyBorder="1" applyAlignment="1">
      <alignment horizontal="center"/>
    </xf>
    <xf numFmtId="0" fontId="111" fillId="32" borderId="43" xfId="0" applyFont="1" applyFill="1" applyBorder="1"/>
    <xf numFmtId="0" fontId="46" fillId="14" borderId="38" xfId="0" applyFont="1" applyFill="1" applyBorder="1"/>
    <xf numFmtId="0" fontId="51" fillId="14" borderId="15" xfId="0" applyFont="1" applyFill="1" applyBorder="1" applyAlignment="1">
      <alignment horizontal="center"/>
    </xf>
    <xf numFmtId="0" fontId="58" fillId="19" borderId="38" xfId="0" applyFont="1" applyFill="1" applyBorder="1"/>
    <xf numFmtId="0" fontId="48" fillId="9" borderId="53" xfId="0" applyFont="1" applyFill="1" applyBorder="1" applyAlignment="1">
      <alignment horizontal="center"/>
    </xf>
    <xf numFmtId="2" fontId="28" fillId="9" borderId="28" xfId="0" applyNumberFormat="1" applyFont="1" applyFill="1" applyBorder="1" applyAlignment="1">
      <alignment horizontal="center"/>
    </xf>
    <xf numFmtId="0" fontId="73" fillId="9" borderId="28" xfId="0" applyFont="1" applyFill="1" applyBorder="1" applyAlignment="1">
      <alignment horizontal="center"/>
    </xf>
    <xf numFmtId="0" fontId="51" fillId="11" borderId="14" xfId="0" applyFont="1" applyFill="1" applyBorder="1" applyAlignment="1">
      <alignment horizontal="center"/>
    </xf>
    <xf numFmtId="0" fontId="0" fillId="35" borderId="58" xfId="0" applyFill="1" applyBorder="1"/>
    <xf numFmtId="0" fontId="2" fillId="27" borderId="78" xfId="0" applyFont="1" applyFill="1" applyBorder="1"/>
    <xf numFmtId="0" fontId="48" fillId="8" borderId="61" xfId="0" applyFont="1" applyFill="1" applyBorder="1" applyAlignment="1">
      <alignment horizontal="center"/>
    </xf>
    <xf numFmtId="0" fontId="48" fillId="8" borderId="30" xfId="0" applyFont="1" applyFill="1" applyBorder="1" applyAlignment="1">
      <alignment horizontal="center"/>
    </xf>
    <xf numFmtId="0" fontId="75" fillId="8" borderId="26" xfId="0" applyFont="1" applyFill="1" applyBorder="1" applyAlignment="1">
      <alignment horizontal="center"/>
    </xf>
    <xf numFmtId="0" fontId="0" fillId="9" borderId="4" xfId="0" applyFill="1" applyBorder="1"/>
    <xf numFmtId="0" fontId="0" fillId="9" borderId="69" xfId="0" applyFill="1" applyBorder="1"/>
    <xf numFmtId="0" fontId="0" fillId="9" borderId="33" xfId="0" applyFill="1" applyBorder="1"/>
    <xf numFmtId="2" fontId="0" fillId="36" borderId="52" xfId="0" applyNumberFormat="1" applyFill="1" applyBorder="1"/>
    <xf numFmtId="0" fontId="0" fillId="36" borderId="64" xfId="0" applyFill="1" applyBorder="1"/>
    <xf numFmtId="0" fontId="43" fillId="36" borderId="64" xfId="0" applyFont="1" applyFill="1" applyBorder="1"/>
    <xf numFmtId="1" fontId="43" fillId="36" borderId="64" xfId="0" applyNumberFormat="1" applyFont="1" applyFill="1" applyBorder="1"/>
    <xf numFmtId="2" fontId="43" fillId="36" borderId="64" xfId="0" applyNumberFormat="1" applyFont="1" applyFill="1" applyBorder="1"/>
    <xf numFmtId="0" fontId="2" fillId="36" borderId="64" xfId="0" applyFont="1" applyFill="1" applyBorder="1"/>
    <xf numFmtId="2" fontId="2" fillId="36" borderId="64" xfId="0" applyNumberFormat="1" applyFont="1" applyFill="1" applyBorder="1"/>
    <xf numFmtId="0" fontId="21" fillId="36" borderId="66" xfId="0" applyFont="1" applyFill="1" applyBorder="1"/>
    <xf numFmtId="2" fontId="99" fillId="9" borderId="70" xfId="0" applyNumberFormat="1" applyFont="1" applyFill="1" applyBorder="1" applyAlignment="1">
      <alignment horizontal="center"/>
    </xf>
    <xf numFmtId="2" fontId="99" fillId="9" borderId="16" xfId="0" applyNumberFormat="1" applyFont="1" applyFill="1" applyBorder="1" applyAlignment="1">
      <alignment horizontal="center"/>
    </xf>
    <xf numFmtId="0" fontId="32" fillId="0" borderId="66" xfId="0" applyFont="1" applyBorder="1"/>
    <xf numFmtId="0" fontId="7" fillId="0" borderId="42" xfId="0" applyFont="1" applyBorder="1"/>
    <xf numFmtId="0" fontId="0" fillId="0" borderId="68" xfId="0" applyBorder="1"/>
    <xf numFmtId="0" fontId="21" fillId="0" borderId="68" xfId="0" applyFont="1" applyBorder="1"/>
    <xf numFmtId="0" fontId="32" fillId="0" borderId="71" xfId="0" applyFont="1" applyFill="1" applyBorder="1"/>
    <xf numFmtId="0" fontId="48" fillId="0" borderId="54" xfId="0" applyFont="1" applyFill="1" applyBorder="1" applyAlignment="1">
      <alignment horizontal="center"/>
    </xf>
    <xf numFmtId="166" fontId="48" fillId="0" borderId="54" xfId="0" applyNumberFormat="1" applyFont="1" applyFill="1" applyBorder="1" applyAlignment="1">
      <alignment horizontal="center"/>
    </xf>
    <xf numFmtId="0" fontId="48" fillId="0" borderId="71" xfId="0" applyFont="1" applyFill="1" applyBorder="1" applyAlignment="1">
      <alignment horizontal="center"/>
    </xf>
    <xf numFmtId="165" fontId="107" fillId="27" borderId="69" xfId="0" applyNumberFormat="1" applyFont="1" applyFill="1" applyBorder="1" applyAlignment="1">
      <alignment horizontal="center"/>
    </xf>
    <xf numFmtId="0" fontId="44" fillId="0" borderId="3" xfId="0" applyFont="1" applyBorder="1"/>
    <xf numFmtId="0" fontId="44" fillId="0" borderId="18" xfId="0" applyFont="1" applyBorder="1"/>
    <xf numFmtId="0" fontId="48" fillId="0" borderId="24" xfId="0" applyFont="1" applyBorder="1"/>
    <xf numFmtId="0" fontId="46" fillId="0" borderId="23" xfId="0" applyFont="1" applyBorder="1"/>
    <xf numFmtId="0" fontId="75" fillId="0" borderId="0" xfId="0" applyFont="1"/>
    <xf numFmtId="0" fontId="46" fillId="0" borderId="9" xfId="0" applyFont="1" applyBorder="1"/>
    <xf numFmtId="0" fontId="75" fillId="0" borderId="10" xfId="0" applyFont="1" applyBorder="1"/>
    <xf numFmtId="0" fontId="8" fillId="0" borderId="30" xfId="0" applyFont="1" applyBorder="1"/>
    <xf numFmtId="0" fontId="44" fillId="0" borderId="10" xfId="0" applyFont="1" applyBorder="1"/>
    <xf numFmtId="0" fontId="44" fillId="0" borderId="13" xfId="0" applyFont="1" applyBorder="1"/>
    <xf numFmtId="0" fontId="2" fillId="0" borderId="5" xfId="0" applyFont="1" applyBorder="1"/>
    <xf numFmtId="0" fontId="32" fillId="0" borderId="20" xfId="0" applyFont="1" applyBorder="1" applyAlignment="1">
      <alignment horizontal="left"/>
    </xf>
    <xf numFmtId="0" fontId="2" fillId="0" borderId="20" xfId="0" applyFont="1" applyBorder="1"/>
    <xf numFmtId="0" fontId="27" fillId="0" borderId="7" xfId="0" applyFont="1" applyBorder="1" applyAlignment="1">
      <alignment horizontal="left"/>
    </xf>
    <xf numFmtId="0" fontId="48" fillId="0" borderId="38" xfId="0" applyFont="1" applyBorder="1"/>
    <xf numFmtId="0" fontId="46" fillId="0" borderId="38" xfId="0" applyFont="1" applyBorder="1"/>
    <xf numFmtId="0" fontId="75" fillId="0" borderId="28" xfId="0" applyFont="1" applyBorder="1"/>
    <xf numFmtId="0" fontId="77" fillId="0" borderId="64" xfId="0" applyFont="1" applyBorder="1" applyAlignment="1">
      <alignment horizontal="left"/>
    </xf>
    <xf numFmtId="0" fontId="27" fillId="0" borderId="64" xfId="0" applyFont="1" applyBorder="1" applyAlignment="1">
      <alignment horizontal="left"/>
    </xf>
    <xf numFmtId="0" fontId="75" fillId="0" borderId="64" xfId="0" applyFont="1" applyBorder="1" applyAlignment="1">
      <alignment horizontal="left"/>
    </xf>
    <xf numFmtId="0" fontId="73" fillId="0" borderId="70" xfId="0" applyFont="1" applyBorder="1" applyAlignment="1">
      <alignment horizontal="left"/>
    </xf>
    <xf numFmtId="0" fontId="73" fillId="0" borderId="64" xfId="0" applyFont="1" applyBorder="1" applyAlignment="1">
      <alignment horizontal="left"/>
    </xf>
    <xf numFmtId="0" fontId="43" fillId="0" borderId="68" xfId="0" applyFont="1" applyBorder="1"/>
    <xf numFmtId="0" fontId="14" fillId="0" borderId="68" xfId="0" applyFont="1" applyBorder="1" applyAlignment="1">
      <alignment horizontal="left"/>
    </xf>
    <xf numFmtId="0" fontId="2" fillId="0" borderId="71" xfId="0" applyFont="1" applyBorder="1"/>
    <xf numFmtId="0" fontId="21" fillId="0" borderId="72" xfId="0" applyFont="1" applyBorder="1" applyAlignment="1">
      <alignment horizontal="left"/>
    </xf>
    <xf numFmtId="0" fontId="73" fillId="0" borderId="73" xfId="0" applyFont="1" applyBorder="1" applyAlignment="1">
      <alignment horizontal="left"/>
    </xf>
    <xf numFmtId="0" fontId="21" fillId="0" borderId="71" xfId="0" applyFont="1" applyBorder="1"/>
    <xf numFmtId="0" fontId="27" fillId="0" borderId="70" xfId="0" applyFont="1" applyBorder="1" applyAlignment="1">
      <alignment horizontal="left"/>
    </xf>
    <xf numFmtId="0" fontId="32" fillId="0" borderId="28" xfId="0" applyFont="1" applyBorder="1"/>
    <xf numFmtId="0" fontId="73" fillId="0" borderId="66" xfId="0" applyFont="1" applyBorder="1" applyAlignment="1">
      <alignment horizontal="left"/>
    </xf>
    <xf numFmtId="0" fontId="48" fillId="0" borderId="17" xfId="0" applyFont="1" applyBorder="1"/>
    <xf numFmtId="0" fontId="46" fillId="0" borderId="2" xfId="0" applyFont="1" applyBorder="1"/>
    <xf numFmtId="0" fontId="75" fillId="0" borderId="18" xfId="0" applyFont="1" applyBorder="1"/>
    <xf numFmtId="0" fontId="48" fillId="0" borderId="14" xfId="0" applyFont="1" applyBorder="1"/>
    <xf numFmtId="0" fontId="2" fillId="0" borderId="50" xfId="0" applyFont="1" applyBorder="1"/>
    <xf numFmtId="0" fontId="2" fillId="0" borderId="49" xfId="0" applyFont="1" applyBorder="1" applyAlignment="1">
      <alignment horizontal="left"/>
    </xf>
    <xf numFmtId="0" fontId="27" fillId="0" borderId="51" xfId="0" applyFont="1" applyBorder="1" applyAlignment="1">
      <alignment horizontal="left"/>
    </xf>
    <xf numFmtId="0" fontId="2" fillId="0" borderId="56" xfId="0" applyFont="1" applyBorder="1" applyAlignment="1">
      <alignment horizontal="left"/>
    </xf>
    <xf numFmtId="0" fontId="77" fillId="0" borderId="57" xfId="0" applyFont="1" applyBorder="1" applyAlignment="1">
      <alignment horizontal="left"/>
    </xf>
    <xf numFmtId="0" fontId="5" fillId="0" borderId="15" xfId="0" applyFont="1" applyBorder="1"/>
    <xf numFmtId="0" fontId="48" fillId="0" borderId="3" xfId="0" applyFont="1" applyBorder="1"/>
    <xf numFmtId="0" fontId="48" fillId="0" borderId="18" xfId="0" applyFont="1" applyBorder="1"/>
    <xf numFmtId="0" fontId="0" fillId="0" borderId="29" xfId="0" applyBorder="1"/>
    <xf numFmtId="0" fontId="75" fillId="0" borderId="24" xfId="0" applyFont="1" applyBorder="1"/>
    <xf numFmtId="0" fontId="48" fillId="0" borderId="10" xfId="0" applyFont="1" applyBorder="1"/>
    <xf numFmtId="0" fontId="48" fillId="0" borderId="13" xfId="0" applyFont="1" applyBorder="1"/>
    <xf numFmtId="164" fontId="14" fillId="0" borderId="59" xfId="0" applyNumberFormat="1" applyFont="1" applyBorder="1" applyAlignment="1">
      <alignment horizontal="right"/>
    </xf>
    <xf numFmtId="0" fontId="43" fillId="0" borderId="5" xfId="0" applyFont="1" applyBorder="1"/>
    <xf numFmtId="0" fontId="43" fillId="0" borderId="20" xfId="0" applyFont="1" applyBorder="1" applyAlignment="1">
      <alignment horizontal="left"/>
    </xf>
    <xf numFmtId="0" fontId="72" fillId="0" borderId="7" xfId="0" applyFont="1" applyBorder="1" applyAlignment="1">
      <alignment horizontal="left"/>
    </xf>
    <xf numFmtId="0" fontId="48" fillId="0" borderId="22" xfId="0" applyFont="1" applyBorder="1"/>
    <xf numFmtId="0" fontId="43" fillId="0" borderId="61" xfId="0" applyFont="1" applyBorder="1"/>
    <xf numFmtId="165" fontId="43" fillId="0" borderId="68" xfId="0" applyNumberFormat="1" applyFont="1" applyBorder="1" applyAlignment="1">
      <alignment horizontal="left"/>
    </xf>
    <xf numFmtId="0" fontId="43" fillId="0" borderId="68" xfId="0" applyFont="1" applyBorder="1" applyAlignment="1">
      <alignment horizontal="left"/>
    </xf>
    <xf numFmtId="0" fontId="72" fillId="0" borderId="64" xfId="0" applyFont="1" applyBorder="1" applyAlignment="1">
      <alignment horizontal="left"/>
    </xf>
    <xf numFmtId="0" fontId="27" fillId="0" borderId="66" xfId="0" applyFont="1" applyBorder="1" applyAlignment="1">
      <alignment horizontal="left"/>
    </xf>
    <xf numFmtId="0" fontId="21" fillId="0" borderId="15" xfId="0" applyFont="1" applyBorder="1"/>
    <xf numFmtId="0" fontId="48" fillId="0" borderId="28" xfId="0" applyFont="1" applyBorder="1"/>
    <xf numFmtId="0" fontId="48" fillId="0" borderId="15" xfId="0" applyFont="1" applyBorder="1"/>
    <xf numFmtId="0" fontId="75" fillId="0" borderId="21" xfId="0" applyFont="1" applyBorder="1" applyAlignment="1">
      <alignment horizontal="left"/>
    </xf>
    <xf numFmtId="0" fontId="73" fillId="0" borderId="7" xfId="0" applyFont="1" applyBorder="1" applyAlignment="1">
      <alignment horizontal="left"/>
    </xf>
    <xf numFmtId="0" fontId="21" fillId="0" borderId="19" xfId="0" applyFont="1" applyBorder="1" applyAlignment="1">
      <alignment horizontal="left"/>
    </xf>
    <xf numFmtId="0" fontId="21" fillId="0" borderId="20" xfId="0" applyFont="1" applyBorder="1" applyAlignment="1">
      <alignment horizontal="left"/>
    </xf>
    <xf numFmtId="0" fontId="73" fillId="0" borderId="21" xfId="0" applyFont="1" applyBorder="1" applyAlignment="1">
      <alignment horizontal="left"/>
    </xf>
    <xf numFmtId="0" fontId="75" fillId="0" borderId="70" xfId="0" applyFont="1" applyBorder="1" applyAlignment="1">
      <alignment horizontal="left"/>
    </xf>
    <xf numFmtId="0" fontId="21" fillId="0" borderId="54" xfId="0" applyFont="1" applyBorder="1"/>
    <xf numFmtId="2" fontId="71" fillId="0" borderId="68" xfId="0" applyNumberFormat="1" applyFont="1" applyBorder="1" applyAlignment="1">
      <alignment horizontal="left"/>
    </xf>
    <xf numFmtId="0" fontId="2" fillId="0" borderId="69" xfId="0" applyFont="1" applyBorder="1" applyAlignment="1">
      <alignment horizontal="center"/>
    </xf>
    <xf numFmtId="0" fontId="43" fillId="0" borderId="54" xfId="0" applyFont="1" applyBorder="1"/>
    <xf numFmtId="0" fontId="43" fillId="0" borderId="22" xfId="0" applyFont="1" applyBorder="1"/>
    <xf numFmtId="0" fontId="73" fillId="0" borderId="24" xfId="0" applyFont="1" applyBorder="1" applyAlignment="1">
      <alignment horizontal="left"/>
    </xf>
    <xf numFmtId="0" fontId="27" fillId="0" borderId="73" xfId="0" applyFont="1" applyBorder="1" applyAlignment="1">
      <alignment horizontal="left"/>
    </xf>
    <xf numFmtId="0" fontId="14" fillId="0" borderId="27" xfId="0" applyFont="1" applyBorder="1"/>
    <xf numFmtId="0" fontId="73" fillId="0" borderId="57" xfId="0" applyFont="1" applyBorder="1" applyAlignment="1">
      <alignment horizontal="left"/>
    </xf>
    <xf numFmtId="0" fontId="10" fillId="0" borderId="30" xfId="0" applyFont="1" applyBorder="1"/>
    <xf numFmtId="0" fontId="21" fillId="0" borderId="22" xfId="0" applyFont="1" applyBorder="1"/>
    <xf numFmtId="0" fontId="75" fillId="0" borderId="24" xfId="0" applyFont="1" applyBorder="1" applyAlignment="1">
      <alignment horizontal="left"/>
    </xf>
    <xf numFmtId="0" fontId="27" fillId="0" borderId="25" xfId="0" applyFont="1" applyBorder="1" applyAlignment="1">
      <alignment horizontal="left"/>
    </xf>
    <xf numFmtId="0" fontId="51" fillId="0" borderId="19" xfId="0" applyFont="1" applyBorder="1"/>
    <xf numFmtId="1" fontId="21" fillId="0" borderId="72" xfId="0" applyNumberFormat="1" applyFont="1" applyBorder="1" applyAlignment="1">
      <alignment horizontal="left"/>
    </xf>
    <xf numFmtId="1" fontId="73" fillId="0" borderId="73" xfId="0" applyNumberFormat="1" applyFont="1" applyBorder="1" applyAlignment="1">
      <alignment horizontal="left"/>
    </xf>
    <xf numFmtId="0" fontId="63" fillId="0" borderId="14" xfId="0" applyFont="1" applyBorder="1"/>
    <xf numFmtId="0" fontId="63" fillId="0" borderId="15" xfId="0" applyFont="1" applyBorder="1"/>
    <xf numFmtId="0" fontId="2" fillId="0" borderId="32" xfId="0" applyFont="1" applyBorder="1" applyAlignment="1">
      <alignment horizontal="left"/>
    </xf>
    <xf numFmtId="0" fontId="73" fillId="0" borderId="31" xfId="0" applyFont="1" applyBorder="1" applyAlignment="1">
      <alignment horizontal="left"/>
    </xf>
    <xf numFmtId="0" fontId="73" fillId="0" borderId="51" xfId="0" applyFont="1" applyBorder="1" applyAlignment="1">
      <alignment horizontal="left"/>
    </xf>
    <xf numFmtId="0" fontId="2" fillId="0" borderId="33" xfId="0" applyFont="1" applyBorder="1" applyAlignment="1">
      <alignment horizontal="left"/>
    </xf>
    <xf numFmtId="0" fontId="2" fillId="0" borderId="22" xfId="0" applyFont="1" applyBorder="1"/>
    <xf numFmtId="0" fontId="27" fillId="0" borderId="24" xfId="0" applyFont="1" applyBorder="1" applyAlignment="1">
      <alignment horizontal="left"/>
    </xf>
    <xf numFmtId="0" fontId="27" fillId="0" borderId="68" xfId="0" applyFont="1" applyBorder="1" applyAlignment="1">
      <alignment horizontal="left"/>
    </xf>
    <xf numFmtId="0" fontId="43" fillId="0" borderId="56" xfId="0" applyFont="1" applyBorder="1" applyAlignment="1">
      <alignment horizontal="left"/>
    </xf>
    <xf numFmtId="0" fontId="2" fillId="0" borderId="30" xfId="0" applyFont="1" applyBorder="1" applyAlignment="1">
      <alignment horizontal="left"/>
    </xf>
    <xf numFmtId="0" fontId="107" fillId="0" borderId="15" xfId="0" applyFont="1" applyBorder="1"/>
    <xf numFmtId="0" fontId="48" fillId="0" borderId="2" xfId="0" applyFont="1" applyBorder="1"/>
    <xf numFmtId="0" fontId="27" fillId="0" borderId="21" xfId="0" applyFont="1" applyBorder="1" applyAlignment="1">
      <alignment horizontal="left"/>
    </xf>
    <xf numFmtId="2" fontId="21" fillId="0" borderId="20" xfId="0" applyNumberFormat="1" applyFont="1" applyBorder="1" applyAlignment="1">
      <alignment horizontal="left"/>
    </xf>
    <xf numFmtId="2" fontId="73" fillId="0" borderId="21" xfId="0" applyNumberFormat="1" applyFont="1" applyBorder="1" applyAlignment="1">
      <alignment horizontal="left"/>
    </xf>
    <xf numFmtId="0" fontId="78" fillId="0" borderId="70" xfId="0" applyFont="1" applyBorder="1" applyAlignment="1">
      <alignment horizontal="left"/>
    </xf>
    <xf numFmtId="165" fontId="21" fillId="0" borderId="68" xfId="0" applyNumberFormat="1" applyFont="1" applyBorder="1" applyAlignment="1">
      <alignment horizontal="left"/>
    </xf>
    <xf numFmtId="0" fontId="14" fillId="0" borderId="72" xfId="0" applyFont="1" applyBorder="1" applyAlignment="1">
      <alignment horizontal="left"/>
    </xf>
    <xf numFmtId="0" fontId="78" fillId="0" borderId="73" xfId="0" applyFont="1" applyBorder="1" applyAlignment="1">
      <alignment horizontal="left"/>
    </xf>
    <xf numFmtId="0" fontId="75" fillId="0" borderId="3" xfId="0" applyFont="1" applyBorder="1"/>
    <xf numFmtId="0" fontId="58" fillId="0" borderId="38" xfId="0" applyFont="1" applyBorder="1"/>
    <xf numFmtId="0" fontId="32" fillId="0" borderId="15" xfId="0" applyFont="1" applyBorder="1"/>
    <xf numFmtId="49" fontId="14" fillId="0" borderId="59" xfId="0" applyNumberFormat="1" applyFont="1" applyBorder="1" applyAlignment="1">
      <alignment horizontal="left"/>
    </xf>
    <xf numFmtId="0" fontId="27" fillId="0" borderId="31" xfId="0" applyFont="1" applyBorder="1" applyAlignment="1">
      <alignment horizontal="left"/>
    </xf>
    <xf numFmtId="0" fontId="14" fillId="0" borderId="54" xfId="0" applyFont="1" applyBorder="1"/>
    <xf numFmtId="0" fontId="75" fillId="0" borderId="73" xfId="0" applyFont="1" applyBorder="1" applyAlignment="1">
      <alignment horizontal="left"/>
    </xf>
    <xf numFmtId="0" fontId="14" fillId="0" borderId="48" xfId="0" applyFont="1" applyBorder="1"/>
    <xf numFmtId="0" fontId="0" fillId="0" borderId="72" xfId="0" applyBorder="1" applyAlignment="1">
      <alignment horizontal="right"/>
    </xf>
    <xf numFmtId="0" fontId="75" fillId="0" borderId="9" xfId="0" applyFont="1" applyBorder="1"/>
    <xf numFmtId="0" fontId="0" fillId="0" borderId="41" xfId="0" applyBorder="1" applyAlignment="1">
      <alignment horizontal="right"/>
    </xf>
    <xf numFmtId="0" fontId="72" fillId="0" borderId="73" xfId="0" applyFont="1" applyBorder="1" applyAlignment="1">
      <alignment horizontal="left"/>
    </xf>
    <xf numFmtId="0" fontId="75" fillId="0" borderId="15" xfId="0" applyFont="1" applyBorder="1"/>
    <xf numFmtId="0" fontId="0" fillId="0" borderId="11" xfId="0" applyBorder="1" applyAlignment="1">
      <alignment horizontal="right"/>
    </xf>
    <xf numFmtId="0" fontId="2" fillId="0" borderId="34" xfId="0" applyFont="1" applyBorder="1"/>
    <xf numFmtId="0" fontId="45" fillId="0" borderId="10" xfId="0" applyFont="1" applyBorder="1"/>
    <xf numFmtId="0" fontId="63" fillId="0" borderId="38" xfId="0" applyFont="1" applyBorder="1"/>
    <xf numFmtId="0" fontId="77" fillId="0" borderId="68" xfId="0" applyFont="1" applyBorder="1" applyAlignment="1">
      <alignment horizontal="left"/>
    </xf>
    <xf numFmtId="0" fontId="63" fillId="0" borderId="68" xfId="0" applyFont="1" applyBorder="1"/>
    <xf numFmtId="0" fontId="72" fillId="0" borderId="24" xfId="0" applyFont="1" applyBorder="1" applyAlignment="1">
      <alignment horizontal="left"/>
    </xf>
    <xf numFmtId="0" fontId="14" fillId="0" borderId="56" xfId="0" applyFont="1" applyBorder="1" applyAlignment="1">
      <alignment horizontal="left"/>
    </xf>
    <xf numFmtId="0" fontId="21" fillId="0" borderId="69" xfId="0" applyFont="1" applyBorder="1" applyAlignment="1">
      <alignment horizontal="center"/>
    </xf>
    <xf numFmtId="1" fontId="2" fillId="0" borderId="68" xfId="0" applyNumberFormat="1" applyFont="1" applyBorder="1" applyAlignment="1">
      <alignment horizontal="left"/>
    </xf>
    <xf numFmtId="165" fontId="16" fillId="0" borderId="72" xfId="0" applyNumberFormat="1" applyFont="1" applyBorder="1" applyAlignment="1">
      <alignment horizontal="left"/>
    </xf>
    <xf numFmtId="165" fontId="73" fillId="0" borderId="66" xfId="0" applyNumberFormat="1" applyFont="1" applyBorder="1" applyAlignment="1">
      <alignment horizontal="left"/>
    </xf>
    <xf numFmtId="0" fontId="64" fillId="0" borderId="30" xfId="0" applyFont="1" applyBorder="1"/>
    <xf numFmtId="0" fontId="48" fillId="0" borderId="30" xfId="0" applyFont="1" applyBorder="1"/>
    <xf numFmtId="0" fontId="75" fillId="0" borderId="13" xfId="0" applyFont="1" applyBorder="1"/>
    <xf numFmtId="0" fontId="21" fillId="0" borderId="55" xfId="0" applyFont="1" applyBorder="1"/>
    <xf numFmtId="0" fontId="63" fillId="0" borderId="53" xfId="0" applyFont="1" applyBorder="1"/>
    <xf numFmtId="0" fontId="32" fillId="0" borderId="69" xfId="0" applyFont="1" applyBorder="1" applyAlignment="1">
      <alignment horizontal="center"/>
    </xf>
    <xf numFmtId="0" fontId="21" fillId="0" borderId="32" xfId="0" applyFont="1" applyBorder="1" applyAlignment="1">
      <alignment horizontal="left"/>
    </xf>
    <xf numFmtId="0" fontId="58" fillId="0" borderId="3" xfId="0" applyFont="1" applyBorder="1"/>
    <xf numFmtId="2" fontId="2" fillId="0" borderId="68" xfId="0" applyNumberFormat="1" applyFont="1" applyBorder="1" applyAlignment="1">
      <alignment horizontal="left"/>
    </xf>
    <xf numFmtId="165" fontId="27" fillId="0" borderId="70" xfId="0" applyNumberFormat="1" applyFont="1" applyBorder="1" applyAlignment="1">
      <alignment horizontal="left"/>
    </xf>
    <xf numFmtId="0" fontId="14" fillId="0" borderId="68" xfId="0" applyFont="1" applyBorder="1"/>
    <xf numFmtId="0" fontId="2" fillId="0" borderId="1" xfId="0" applyFont="1" applyBorder="1" applyAlignment="1">
      <alignment horizontal="center"/>
    </xf>
    <xf numFmtId="2" fontId="73" fillId="0" borderId="70" xfId="0" applyNumberFormat="1" applyFont="1" applyBorder="1" applyAlignment="1">
      <alignment horizontal="left"/>
    </xf>
    <xf numFmtId="0" fontId="21" fillId="0" borderId="19" xfId="0" applyFont="1" applyBorder="1"/>
    <xf numFmtId="0" fontId="43" fillId="0" borderId="27" xfId="0" applyFont="1" applyBorder="1"/>
    <xf numFmtId="0" fontId="21" fillId="0" borderId="44" xfId="0" applyFont="1" applyBorder="1"/>
    <xf numFmtId="0" fontId="21" fillId="0" borderId="56" xfId="0" applyFont="1" applyBorder="1" applyAlignment="1">
      <alignment horizontal="left"/>
    </xf>
    <xf numFmtId="0" fontId="73" fillId="0" borderId="60" xfId="0" applyFont="1" applyBorder="1" applyAlignment="1">
      <alignment horizontal="left"/>
    </xf>
    <xf numFmtId="0" fontId="64" fillId="0" borderId="17" xfId="0" applyFont="1" applyBorder="1"/>
    <xf numFmtId="2" fontId="8" fillId="0" borderId="3" xfId="0" applyNumberFormat="1" applyFont="1" applyBorder="1" applyAlignment="1">
      <alignment horizontal="left"/>
    </xf>
    <xf numFmtId="2" fontId="74" fillId="0" borderId="18" xfId="0" applyNumberFormat="1" applyFont="1" applyBorder="1" applyAlignment="1">
      <alignment horizontal="left"/>
    </xf>
    <xf numFmtId="0" fontId="14" fillId="0" borderId="50" xfId="0" applyFont="1" applyBorder="1" applyAlignment="1">
      <alignment horizontal="left"/>
    </xf>
    <xf numFmtId="0" fontId="0" fillId="0" borderId="70" xfId="0" applyBorder="1"/>
    <xf numFmtId="0" fontId="10" fillId="0" borderId="17" xfId="0" applyFont="1" applyBorder="1"/>
    <xf numFmtId="0" fontId="45" fillId="0" borderId="3" xfId="0" applyFont="1" applyBorder="1"/>
    <xf numFmtId="0" fontId="63" fillId="0" borderId="34" xfId="0" applyFont="1" applyBorder="1"/>
    <xf numFmtId="0" fontId="32" fillId="0" borderId="3" xfId="0" applyFont="1" applyBorder="1"/>
    <xf numFmtId="0" fontId="32" fillId="0" borderId="18" xfId="0" applyFont="1" applyBorder="1"/>
    <xf numFmtId="0" fontId="48" fillId="0" borderId="30" xfId="0" applyFont="1" applyBorder="1" applyAlignment="1">
      <alignment horizontal="left"/>
    </xf>
    <xf numFmtId="0" fontId="32" fillId="0" borderId="10" xfId="0" applyFont="1" applyBorder="1"/>
    <xf numFmtId="0" fontId="32" fillId="0" borderId="13" xfId="0" applyFont="1" applyBorder="1"/>
    <xf numFmtId="0" fontId="77" fillId="0" borderId="51" xfId="0" applyFont="1" applyBorder="1" applyAlignment="1">
      <alignment horizontal="left"/>
    </xf>
    <xf numFmtId="0" fontId="0" fillId="0" borderId="64" xfId="0" applyBorder="1"/>
    <xf numFmtId="0" fontId="77" fillId="0" borderId="7" xfId="0" applyFont="1" applyBorder="1" applyAlignment="1">
      <alignment horizontal="left"/>
    </xf>
    <xf numFmtId="0" fontId="2" fillId="0" borderId="30" xfId="0" applyFont="1" applyBorder="1"/>
    <xf numFmtId="0" fontId="55" fillId="0" borderId="0" xfId="0" applyFont="1"/>
    <xf numFmtId="1" fontId="21" fillId="0" borderId="32" xfId="0" applyNumberFormat="1" applyFont="1" applyBorder="1" applyAlignment="1">
      <alignment horizontal="left"/>
    </xf>
    <xf numFmtId="1" fontId="73" fillId="0" borderId="25" xfId="0" applyNumberFormat="1" applyFont="1" applyBorder="1" applyAlignment="1">
      <alignment horizontal="left"/>
    </xf>
    <xf numFmtId="0" fontId="14" fillId="0" borderId="55" xfId="0" applyFont="1" applyBorder="1"/>
    <xf numFmtId="0" fontId="32" fillId="0" borderId="33" xfId="0" applyFont="1" applyBorder="1" applyAlignment="1">
      <alignment horizontal="center"/>
    </xf>
    <xf numFmtId="0" fontId="45" fillId="0" borderId="30" xfId="0" applyFont="1" applyBorder="1" applyAlignment="1">
      <alignment horizontal="left"/>
    </xf>
    <xf numFmtId="0" fontId="0" fillId="0" borderId="3" xfId="0" applyBorder="1" applyAlignment="1">
      <alignment horizontal="right"/>
    </xf>
    <xf numFmtId="0" fontId="10" fillId="0" borderId="34" xfId="0" applyFont="1" applyBorder="1"/>
    <xf numFmtId="0" fontId="21" fillId="0" borderId="27" xfId="0" applyFont="1" applyBorder="1"/>
    <xf numFmtId="0" fontId="67" fillId="0" borderId="54" xfId="0" applyFont="1" applyBorder="1"/>
    <xf numFmtId="0" fontId="78" fillId="0" borderId="68" xfId="0" applyFont="1" applyBorder="1" applyAlignment="1">
      <alignment horizontal="left"/>
    </xf>
    <xf numFmtId="166" fontId="14" fillId="0" borderId="20" xfId="0" applyNumberFormat="1" applyFont="1" applyBorder="1" applyAlignment="1">
      <alignment horizontal="left"/>
    </xf>
    <xf numFmtId="0" fontId="73" fillId="0" borderId="68" xfId="0" applyFont="1" applyBorder="1" applyAlignment="1">
      <alignment horizontal="left"/>
    </xf>
    <xf numFmtId="0" fontId="2" fillId="0" borderId="10" xfId="0" applyFont="1" applyBorder="1" applyAlignment="1">
      <alignment horizontal="left"/>
    </xf>
    <xf numFmtId="0" fontId="27" fillId="0" borderId="57" xfId="0" applyFont="1" applyBorder="1" applyAlignment="1">
      <alignment horizontal="left"/>
    </xf>
    <xf numFmtId="0" fontId="32" fillId="0" borderId="61" xfId="0" applyFont="1" applyBorder="1"/>
    <xf numFmtId="0" fontId="73" fillId="0" borderId="25" xfId="0" applyFont="1" applyBorder="1" applyAlignment="1">
      <alignment horizontal="left"/>
    </xf>
    <xf numFmtId="0" fontId="2" fillId="0" borderId="65" xfId="0" applyFont="1" applyBorder="1"/>
    <xf numFmtId="0" fontId="8" fillId="0" borderId="14" xfId="0" applyFont="1" applyBorder="1"/>
    <xf numFmtId="0" fontId="43" fillId="0" borderId="19" xfId="0" applyFont="1" applyBorder="1"/>
    <xf numFmtId="165" fontId="79" fillId="0" borderId="70" xfId="0" applyNumberFormat="1" applyFont="1" applyBorder="1" applyAlignment="1">
      <alignment horizontal="left"/>
    </xf>
    <xf numFmtId="0" fontId="43" fillId="0" borderId="72" xfId="0" applyFont="1" applyBorder="1" applyAlignment="1">
      <alignment horizontal="left"/>
    </xf>
    <xf numFmtId="0" fontId="72" fillId="0" borderId="66" xfId="0" applyFont="1" applyBorder="1" applyAlignment="1">
      <alignment horizontal="left"/>
    </xf>
    <xf numFmtId="0" fontId="63" fillId="0" borderId="30" xfId="0" applyFont="1" applyBorder="1"/>
    <xf numFmtId="0" fontId="58" fillId="0" borderId="14" xfId="0" applyFont="1" applyBorder="1"/>
    <xf numFmtId="0" fontId="27" fillId="0" borderId="13" xfId="0" applyFont="1" applyBorder="1" applyAlignment="1">
      <alignment horizontal="left"/>
    </xf>
    <xf numFmtId="0" fontId="100" fillId="0" borderId="17" xfId="0" applyFont="1" applyBorder="1" applyAlignment="1">
      <alignment horizontal="left"/>
    </xf>
    <xf numFmtId="0" fontId="45" fillId="0" borderId="18" xfId="0" applyFont="1" applyBorder="1"/>
    <xf numFmtId="0" fontId="45" fillId="0" borderId="13" xfId="0" applyFont="1" applyBorder="1"/>
    <xf numFmtId="0" fontId="44" fillId="0" borderId="30" xfId="0" applyFont="1" applyBorder="1" applyAlignment="1">
      <alignment horizontal="left"/>
    </xf>
    <xf numFmtId="0" fontId="21" fillId="0" borderId="5" xfId="0" applyFont="1" applyBorder="1"/>
    <xf numFmtId="0" fontId="64" fillId="0" borderId="15" xfId="0" applyFont="1" applyBorder="1"/>
    <xf numFmtId="0" fontId="48" fillId="0" borderId="53" xfId="0" applyFont="1" applyBorder="1"/>
    <xf numFmtId="0" fontId="46" fillId="0" borderId="39" xfId="0" applyFont="1" applyBorder="1"/>
    <xf numFmtId="0" fontId="75" fillId="0" borderId="16" xfId="0" applyFont="1" applyBorder="1"/>
    <xf numFmtId="0" fontId="32" fillId="0" borderId="32" xfId="0" applyFont="1" applyBorder="1" applyAlignment="1">
      <alignment horizontal="left"/>
    </xf>
    <xf numFmtId="0" fontId="75" fillId="0" borderId="25" xfId="0" applyFont="1" applyBorder="1" applyAlignment="1">
      <alignment horizontal="left"/>
    </xf>
    <xf numFmtId="0" fontId="21" fillId="0" borderId="49" xfId="0" applyFont="1" applyBorder="1" applyAlignment="1">
      <alignment horizontal="left"/>
    </xf>
    <xf numFmtId="0" fontId="44" fillId="0" borderId="0" xfId="0" applyFont="1"/>
    <xf numFmtId="2" fontId="41" fillId="0" borderId="68" xfId="0" applyNumberFormat="1" applyFont="1" applyBorder="1" applyAlignment="1">
      <alignment horizontal="left"/>
    </xf>
    <xf numFmtId="1" fontId="21" fillId="0" borderId="68" xfId="0" applyNumberFormat="1" applyFont="1" applyBorder="1" applyAlignment="1">
      <alignment horizontal="left"/>
    </xf>
    <xf numFmtId="0" fontId="21" fillId="0" borderId="41" xfId="0" applyFont="1" applyBorder="1" applyAlignment="1">
      <alignment horizontal="left"/>
    </xf>
    <xf numFmtId="0" fontId="44" fillId="0" borderId="38" xfId="0" applyFont="1" applyBorder="1"/>
    <xf numFmtId="165" fontId="14" fillId="0" borderId="68" xfId="0" applyNumberFormat="1" applyFont="1" applyBorder="1" applyAlignment="1">
      <alignment horizontal="left"/>
    </xf>
    <xf numFmtId="0" fontId="21" fillId="0" borderId="33" xfId="0" applyFont="1" applyBorder="1" applyAlignment="1">
      <alignment horizontal="center"/>
    </xf>
    <xf numFmtId="0" fontId="14" fillId="0" borderId="71" xfId="0" applyFont="1" applyBorder="1"/>
    <xf numFmtId="0" fontId="2" fillId="0" borderId="54" xfId="0" applyFont="1" applyBorder="1" applyAlignment="1">
      <alignment horizontal="left"/>
    </xf>
    <xf numFmtId="164" fontId="53" fillId="0" borderId="59" xfId="0" applyNumberFormat="1" applyFont="1" applyBorder="1" applyAlignment="1">
      <alignment horizontal="left"/>
    </xf>
    <xf numFmtId="0" fontId="5" fillId="0" borderId="17" xfId="0" applyFont="1" applyBorder="1"/>
    <xf numFmtId="0" fontId="48" fillId="0" borderId="76" xfId="0" applyFont="1" applyBorder="1" applyAlignment="1">
      <alignment horizontal="left"/>
    </xf>
    <xf numFmtId="1" fontId="14" fillId="0" borderId="20" xfId="0" applyNumberFormat="1" applyFont="1" applyBorder="1" applyAlignment="1">
      <alignment horizontal="left"/>
    </xf>
    <xf numFmtId="49" fontId="14" fillId="0" borderId="48" xfId="0" applyNumberFormat="1" applyFont="1" applyBorder="1" applyAlignment="1">
      <alignment horizontal="right"/>
    </xf>
    <xf numFmtId="165" fontId="126" fillId="0" borderId="54" xfId="0" applyNumberFormat="1" applyFont="1" applyBorder="1" applyAlignment="1">
      <alignment horizontal="center"/>
    </xf>
    <xf numFmtId="2" fontId="73" fillId="36" borderId="52" xfId="0" applyNumberFormat="1" applyFont="1" applyFill="1" applyBorder="1" applyAlignment="1">
      <alignment horizontal="center"/>
    </xf>
    <xf numFmtId="0" fontId="73" fillId="36" borderId="64" xfId="0" applyFont="1" applyFill="1" applyBorder="1" applyAlignment="1">
      <alignment horizontal="center"/>
    </xf>
    <xf numFmtId="0" fontId="72" fillId="36" borderId="64" xfId="0" applyFont="1" applyFill="1" applyBorder="1" applyAlignment="1">
      <alignment horizontal="center"/>
    </xf>
    <xf numFmtId="1" fontId="72" fillId="36" borderId="64" xfId="0" applyNumberFormat="1" applyFont="1" applyFill="1" applyBorder="1" applyAlignment="1">
      <alignment horizontal="center"/>
    </xf>
    <xf numFmtId="165" fontId="72" fillId="36" borderId="64" xfId="0" applyNumberFormat="1" applyFont="1" applyFill="1" applyBorder="1" applyAlignment="1">
      <alignment horizontal="center"/>
    </xf>
    <xf numFmtId="2" fontId="72" fillId="36" borderId="64" xfId="0" applyNumberFormat="1" applyFont="1" applyFill="1" applyBorder="1" applyAlignment="1">
      <alignment horizontal="center"/>
    </xf>
    <xf numFmtId="0" fontId="27" fillId="36" borderId="64" xfId="0" applyFont="1" applyFill="1" applyBorder="1" applyAlignment="1">
      <alignment horizontal="center"/>
    </xf>
    <xf numFmtId="2" fontId="27" fillId="36" borderId="64" xfId="0" applyNumberFormat="1" applyFont="1" applyFill="1" applyBorder="1" applyAlignment="1">
      <alignment horizontal="center"/>
    </xf>
    <xf numFmtId="0" fontId="73" fillId="36" borderId="66" xfId="0" applyFont="1" applyFill="1" applyBorder="1" applyAlignment="1">
      <alignment horizontal="center"/>
    </xf>
    <xf numFmtId="0" fontId="73" fillId="9" borderId="4" xfId="0" applyFont="1" applyFill="1" applyBorder="1" applyAlignment="1">
      <alignment horizontal="center"/>
    </xf>
    <xf numFmtId="0" fontId="73" fillId="9" borderId="33" xfId="0" applyFont="1" applyFill="1" applyBorder="1" applyAlignment="1">
      <alignment horizontal="center"/>
    </xf>
    <xf numFmtId="0" fontId="21" fillId="0" borderId="10" xfId="0" applyFont="1" applyBorder="1"/>
    <xf numFmtId="2" fontId="32" fillId="0" borderId="54" xfId="0" applyNumberFormat="1" applyFont="1" applyBorder="1"/>
    <xf numFmtId="2" fontId="44" fillId="0" borderId="54" xfId="0" applyNumberFormat="1" applyFont="1" applyBorder="1" applyAlignment="1">
      <alignment horizontal="center"/>
    </xf>
    <xf numFmtId="165" fontId="32" fillId="0" borderId="54" xfId="0" applyNumberFormat="1" applyFont="1" applyBorder="1"/>
    <xf numFmtId="0" fontId="124" fillId="0" borderId="13" xfId="0" applyFont="1" applyBorder="1" applyAlignment="1">
      <alignment horizontal="center"/>
    </xf>
    <xf numFmtId="0" fontId="0" fillId="0" borderId="47" xfId="0" applyBorder="1" applyAlignment="1">
      <alignment horizontal="center"/>
    </xf>
    <xf numFmtId="2" fontId="73" fillId="0" borderId="33" xfId="0" applyNumberFormat="1" applyFont="1" applyBorder="1" applyAlignment="1">
      <alignment horizontal="center"/>
    </xf>
    <xf numFmtId="166" fontId="72" fillId="36" borderId="64" xfId="0" applyNumberFormat="1" applyFont="1" applyFill="1" applyBorder="1" applyAlignment="1">
      <alignment horizontal="center"/>
    </xf>
    <xf numFmtId="0" fontId="63" fillId="0" borderId="17" xfId="0" applyFont="1" applyBorder="1"/>
    <xf numFmtId="168" fontId="44" fillId="0" borderId="54" xfId="0" applyNumberFormat="1" applyFont="1" applyBorder="1" applyAlignment="1">
      <alignment horizontal="center"/>
    </xf>
    <xf numFmtId="0" fontId="0" fillId="0" borderId="52" xfId="0" applyBorder="1" applyAlignment="1">
      <alignment horizontal="left"/>
    </xf>
    <xf numFmtId="0" fontId="7" fillId="0" borderId="10" xfId="0" applyFont="1" applyBorder="1" applyAlignment="1">
      <alignment horizontal="center"/>
    </xf>
    <xf numFmtId="9" fontId="128" fillId="0" borderId="69" xfId="0" applyNumberFormat="1" applyFont="1" applyBorder="1" applyAlignment="1">
      <alignment horizontal="left"/>
    </xf>
    <xf numFmtId="0" fontId="16" fillId="0" borderId="40" xfId="0" applyFont="1" applyBorder="1"/>
    <xf numFmtId="0" fontId="16" fillId="0" borderId="49" xfId="0" applyFont="1" applyBorder="1"/>
    <xf numFmtId="0" fontId="111" fillId="0" borderId="21" xfId="0" applyFont="1" applyBorder="1" applyAlignment="1">
      <alignment horizontal="center"/>
    </xf>
    <xf numFmtId="0" fontId="16" fillId="0" borderId="40" xfId="0" applyFont="1" applyBorder="1" applyAlignment="1">
      <alignment horizontal="center"/>
    </xf>
    <xf numFmtId="0" fontId="0" fillId="0" borderId="50" xfId="0" applyBorder="1" applyAlignment="1">
      <alignment horizontal="left"/>
    </xf>
    <xf numFmtId="2" fontId="0" fillId="0" borderId="40" xfId="0" applyNumberFormat="1" applyBorder="1" applyAlignment="1">
      <alignment horizontal="left"/>
    </xf>
    <xf numFmtId="165" fontId="0" fillId="0" borderId="49" xfId="0" applyNumberFormat="1" applyBorder="1" applyAlignment="1">
      <alignment horizontal="left"/>
    </xf>
    <xf numFmtId="2" fontId="16" fillId="0" borderId="22" xfId="0" applyNumberFormat="1" applyFont="1" applyBorder="1" applyAlignment="1">
      <alignment horizontal="center"/>
    </xf>
    <xf numFmtId="166" fontId="16" fillId="0" borderId="40" xfId="0" applyNumberFormat="1" applyFont="1" applyBorder="1" applyAlignment="1">
      <alignment horizontal="center"/>
    </xf>
    <xf numFmtId="2" fontId="16" fillId="0" borderId="41" xfId="0" applyNumberFormat="1" applyFont="1" applyBorder="1" applyAlignment="1">
      <alignment horizontal="center"/>
    </xf>
    <xf numFmtId="166" fontId="16" fillId="0" borderId="41" xfId="0" applyNumberFormat="1" applyFont="1" applyBorder="1" applyAlignment="1">
      <alignment horizontal="center"/>
    </xf>
    <xf numFmtId="49" fontId="16" fillId="0" borderId="49" xfId="0" applyNumberFormat="1" applyFont="1" applyBorder="1" applyAlignment="1">
      <alignment horizontal="center"/>
    </xf>
    <xf numFmtId="0" fontId="48" fillId="0" borderId="33" xfId="0" applyFont="1" applyBorder="1" applyAlignment="1">
      <alignment horizontal="left"/>
    </xf>
    <xf numFmtId="0" fontId="48" fillId="0" borderId="22" xfId="0" applyFont="1" applyBorder="1" applyAlignment="1">
      <alignment horizontal="left"/>
    </xf>
    <xf numFmtId="0" fontId="48" fillId="0" borderId="67" xfId="0" applyFont="1" applyBorder="1" applyAlignment="1">
      <alignment horizontal="left"/>
    </xf>
    <xf numFmtId="0" fontId="14" fillId="0" borderId="67" xfId="0" applyFont="1" applyBorder="1" applyAlignment="1">
      <alignment horizontal="center"/>
    </xf>
    <xf numFmtId="166" fontId="14" fillId="0" borderId="55" xfId="0" applyNumberFormat="1" applyFont="1" applyBorder="1" applyAlignment="1">
      <alignment horizontal="center"/>
    </xf>
    <xf numFmtId="166" fontId="14" fillId="0" borderId="57" xfId="0" applyNumberFormat="1" applyFont="1" applyBorder="1" applyAlignment="1">
      <alignment horizontal="center"/>
    </xf>
    <xf numFmtId="49" fontId="2" fillId="0" borderId="58" xfId="0" applyNumberFormat="1" applyFont="1" applyBorder="1" applyAlignment="1">
      <alignment horizontal="center"/>
    </xf>
    <xf numFmtId="0" fontId="16" fillId="0" borderId="79" xfId="0" applyFont="1" applyBorder="1" applyAlignment="1">
      <alignment horizontal="right"/>
    </xf>
    <xf numFmtId="166" fontId="0" fillId="0" borderId="0" xfId="0" applyNumberFormat="1" applyBorder="1"/>
    <xf numFmtId="9" fontId="128" fillId="0" borderId="69" xfId="0" applyNumberFormat="1" applyFont="1" applyBorder="1" applyAlignment="1">
      <alignment horizontal="center"/>
    </xf>
    <xf numFmtId="0" fontId="0" fillId="0" borderId="67" xfId="0" applyBorder="1" applyAlignment="1">
      <alignment horizontal="left"/>
    </xf>
    <xf numFmtId="2" fontId="0" fillId="0" borderId="0" xfId="0" applyNumberFormat="1" applyAlignment="1">
      <alignment horizontal="center"/>
    </xf>
    <xf numFmtId="0" fontId="2" fillId="0" borderId="66" xfId="0" applyFont="1" applyBorder="1"/>
    <xf numFmtId="0" fontId="129" fillId="0" borderId="0" xfId="0" applyFont="1" applyAlignment="1">
      <alignment horizontal="left" vertical="center"/>
    </xf>
    <xf numFmtId="0" fontId="14" fillId="0" borderId="63" xfId="0" applyFont="1" applyBorder="1" applyAlignment="1">
      <alignment horizontal="center"/>
    </xf>
    <xf numFmtId="2" fontId="34" fillId="0" borderId="3" xfId="0" applyNumberFormat="1" applyFont="1" applyBorder="1"/>
    <xf numFmtId="166" fontId="0" fillId="0" borderId="0" xfId="0" applyNumberFormat="1" applyBorder="1" applyAlignment="1">
      <alignment horizontal="center"/>
    </xf>
    <xf numFmtId="1" fontId="102" fillId="0" borderId="22" xfId="0" applyNumberFormat="1" applyFont="1" applyBorder="1" applyAlignment="1">
      <alignment horizontal="center"/>
    </xf>
    <xf numFmtId="1" fontId="102" fillId="0" borderId="45" xfId="0" applyNumberFormat="1" applyFont="1" applyBorder="1" applyAlignment="1">
      <alignment horizontal="center"/>
    </xf>
    <xf numFmtId="166" fontId="14" fillId="0" borderId="0" xfId="0" applyNumberFormat="1" applyFont="1" applyAlignment="1">
      <alignment horizontal="center"/>
    </xf>
    <xf numFmtId="9" fontId="128" fillId="0" borderId="33" xfId="0" applyNumberFormat="1" applyFont="1" applyBorder="1" applyAlignment="1">
      <alignment horizontal="center"/>
    </xf>
    <xf numFmtId="0" fontId="34" fillId="0" borderId="3" xfId="0" applyFont="1" applyBorder="1" applyAlignment="1">
      <alignment horizontal="left" vertical="center"/>
    </xf>
    <xf numFmtId="1" fontId="2" fillId="0" borderId="0" xfId="0" applyNumberFormat="1" applyFont="1" applyAlignment="1">
      <alignment horizontal="left"/>
    </xf>
    <xf numFmtId="164" fontId="2" fillId="0" borderId="0" xfId="0" applyNumberFormat="1" applyFont="1" applyAlignment="1">
      <alignment horizontal="center"/>
    </xf>
    <xf numFmtId="0" fontId="53" fillId="0" borderId="0" xfId="0" applyFont="1" applyAlignment="1">
      <alignment horizontal="left"/>
    </xf>
    <xf numFmtId="0" fontId="16" fillId="0" borderId="17" xfId="0" applyFont="1" applyBorder="1" applyAlignment="1">
      <alignment horizontal="right"/>
    </xf>
    <xf numFmtId="2" fontId="21" fillId="0" borderId="57" xfId="0" applyNumberFormat="1" applyFont="1" applyBorder="1" applyAlignment="1">
      <alignment horizontal="center"/>
    </xf>
    <xf numFmtId="1" fontId="34" fillId="0" borderId="78" xfId="0" applyNumberFormat="1" applyFont="1" applyBorder="1" applyAlignment="1">
      <alignment horizontal="center"/>
    </xf>
    <xf numFmtId="9" fontId="128" fillId="0" borderId="1" xfId="0" applyNumberFormat="1" applyFont="1" applyBorder="1" applyAlignment="1">
      <alignment horizontal="left"/>
    </xf>
    <xf numFmtId="2" fontId="16" fillId="0" borderId="0" xfId="0" applyNumberFormat="1" applyFont="1" applyAlignment="1">
      <alignment horizontal="center"/>
    </xf>
    <xf numFmtId="165" fontId="38" fillId="2" borderId="68" xfId="0" applyNumberFormat="1" applyFont="1" applyFill="1" applyBorder="1" applyAlignment="1">
      <alignment horizontal="center"/>
    </xf>
    <xf numFmtId="0" fontId="45" fillId="0" borderId="8" xfId="0" applyFont="1" applyBorder="1" applyAlignment="1">
      <alignment horizontal="center"/>
    </xf>
    <xf numFmtId="0" fontId="52" fillId="0" borderId="43" xfId="0" applyFont="1" applyBorder="1" applyAlignment="1">
      <alignment horizontal="center"/>
    </xf>
    <xf numFmtId="0" fontId="8" fillId="0" borderId="29" xfId="0" applyFont="1" applyBorder="1" applyAlignment="1">
      <alignment horizontal="right"/>
    </xf>
    <xf numFmtId="167" fontId="16" fillId="0" borderId="72" xfId="0" applyNumberFormat="1" applyFont="1" applyBorder="1" applyAlignment="1">
      <alignment horizontal="center"/>
    </xf>
    <xf numFmtId="0" fontId="16" fillId="0" borderId="78" xfId="0" applyFont="1" applyBorder="1" applyAlignment="1">
      <alignment horizontal="right"/>
    </xf>
    <xf numFmtId="0" fontId="0" fillId="0" borderId="49" xfId="0" applyBorder="1"/>
    <xf numFmtId="2" fontId="95" fillId="4" borderId="54" xfId="0" applyNumberFormat="1" applyFont="1" applyFill="1" applyBorder="1" applyAlignment="1">
      <alignment horizontal="center"/>
    </xf>
    <xf numFmtId="2" fontId="95" fillId="4" borderId="68" xfId="0" applyNumberFormat="1" applyFont="1" applyFill="1" applyBorder="1" applyAlignment="1">
      <alignment horizontal="center"/>
    </xf>
    <xf numFmtId="2" fontId="95" fillId="4" borderId="70" xfId="0" applyNumberFormat="1" applyFont="1" applyFill="1" applyBorder="1" applyAlignment="1">
      <alignment horizontal="center"/>
    </xf>
    <xf numFmtId="0" fontId="0" fillId="0" borderId="51" xfId="0" applyBorder="1"/>
    <xf numFmtId="0" fontId="52" fillId="0" borderId="28" xfId="0" applyFont="1" applyBorder="1"/>
    <xf numFmtId="0" fontId="145" fillId="0" borderId="68" xfId="0" applyFont="1" applyBorder="1"/>
    <xf numFmtId="0" fontId="43" fillId="0" borderId="0" xfId="0" applyFont="1" applyBorder="1" applyAlignment="1">
      <alignment horizontal="left"/>
    </xf>
    <xf numFmtId="0" fontId="63" fillId="0" borderId="0" xfId="0" applyFont="1" applyBorder="1"/>
    <xf numFmtId="165" fontId="73" fillId="0" borderId="21" xfId="0" applyNumberFormat="1" applyFont="1" applyBorder="1" applyAlignment="1">
      <alignment horizontal="left"/>
    </xf>
    <xf numFmtId="0" fontId="77" fillId="0" borderId="66" xfId="0" applyFont="1" applyBorder="1" applyAlignment="1">
      <alignment horizontal="left"/>
    </xf>
    <xf numFmtId="2" fontId="73" fillId="0" borderId="7" xfId="0" applyNumberFormat="1" applyFont="1" applyBorder="1" applyAlignment="1">
      <alignment horizontal="left"/>
    </xf>
    <xf numFmtId="165" fontId="44" fillId="0" borderId="54" xfId="0" applyNumberFormat="1" applyFont="1" applyBorder="1" applyAlignment="1">
      <alignment horizontal="center"/>
    </xf>
    <xf numFmtId="166" fontId="73" fillId="0" borderId="64" xfId="0" applyNumberFormat="1" applyFont="1" applyBorder="1" applyAlignment="1">
      <alignment horizontal="center"/>
    </xf>
    <xf numFmtId="167" fontId="113" fillId="0" borderId="59" xfId="0" applyNumberFormat="1" applyFont="1" applyBorder="1" applyAlignment="1">
      <alignment horizontal="center"/>
    </xf>
    <xf numFmtId="0" fontId="63" fillId="0" borderId="53" xfId="0" applyFont="1" applyFill="1" applyBorder="1"/>
    <xf numFmtId="0" fontId="124" fillId="0" borderId="10" xfId="0" applyFont="1" applyBorder="1" applyAlignment="1">
      <alignment horizontal="center"/>
    </xf>
    <xf numFmtId="0" fontId="44" fillId="0" borderId="2" xfId="0" applyFont="1" applyBorder="1" applyAlignment="1">
      <alignment horizontal="center" vertical="center"/>
    </xf>
    <xf numFmtId="0" fontId="48" fillId="0" borderId="9" xfId="0" applyFont="1" applyBorder="1" applyAlignment="1">
      <alignment horizontal="center" vertical="center"/>
    </xf>
    <xf numFmtId="0" fontId="71" fillId="0" borderId="59" xfId="0" applyFont="1" applyBorder="1"/>
    <xf numFmtId="0" fontId="116" fillId="0" borderId="45" xfId="0" applyFont="1" applyBorder="1"/>
    <xf numFmtId="0" fontId="46" fillId="0" borderId="10" xfId="0" applyFont="1" applyBorder="1"/>
    <xf numFmtId="0" fontId="45" fillId="0" borderId="22" xfId="0" applyFont="1" applyBorder="1" applyAlignment="1">
      <alignment horizontal="center"/>
    </xf>
    <xf numFmtId="2" fontId="34" fillId="0" borderId="22" xfId="0" applyNumberFormat="1" applyFont="1" applyBorder="1" applyAlignment="1">
      <alignment horizontal="center" vertical="center" wrapText="1"/>
    </xf>
    <xf numFmtId="0" fontId="24" fillId="0" borderId="22" xfId="0" applyFont="1" applyBorder="1" applyAlignment="1">
      <alignment horizontal="center" vertical="center"/>
    </xf>
    <xf numFmtId="2" fontId="15" fillId="0" borderId="22" xfId="0" applyNumberFormat="1" applyFont="1" applyBorder="1" applyAlignment="1">
      <alignment horizontal="center" vertical="center" wrapText="1"/>
    </xf>
    <xf numFmtId="0" fontId="2" fillId="0" borderId="8" xfId="0" applyFont="1" applyBorder="1" applyAlignment="1">
      <alignment horizontal="center"/>
    </xf>
    <xf numFmtId="0" fontId="14" fillId="0" borderId="35" xfId="0" applyFont="1" applyBorder="1" applyAlignment="1">
      <alignment horizontal="left"/>
    </xf>
    <xf numFmtId="0" fontId="14" fillId="0" borderId="27" xfId="0" applyFont="1" applyBorder="1" applyAlignment="1">
      <alignment horizontal="center"/>
    </xf>
    <xf numFmtId="0" fontId="32" fillId="0" borderId="23" xfId="0" applyFont="1" applyBorder="1"/>
    <xf numFmtId="0" fontId="0" fillId="0" borderId="23" xfId="0" applyBorder="1" applyAlignment="1">
      <alignment horizontal="left"/>
    </xf>
    <xf numFmtId="170" fontId="14" fillId="0" borderId="58" xfId="0" applyNumberFormat="1" applyFont="1" applyBorder="1" applyAlignment="1">
      <alignment horizontal="right"/>
    </xf>
    <xf numFmtId="0" fontId="48" fillId="0" borderId="10" xfId="0" applyFont="1" applyBorder="1" applyAlignment="1">
      <alignment horizontal="left"/>
    </xf>
    <xf numFmtId="0" fontId="77" fillId="0" borderId="20" xfId="0" applyFont="1" applyBorder="1" applyAlignment="1">
      <alignment horizontal="left"/>
    </xf>
    <xf numFmtId="0" fontId="73" fillId="0" borderId="75" xfId="0" applyFont="1" applyBorder="1" applyAlignment="1">
      <alignment horizontal="left"/>
    </xf>
    <xf numFmtId="2" fontId="16" fillId="0" borderId="33" xfId="0" applyNumberFormat="1" applyFont="1" applyBorder="1" applyAlignment="1">
      <alignment horizontal="center"/>
    </xf>
    <xf numFmtId="0" fontId="48" fillId="0" borderId="34" xfId="0" applyFont="1" applyBorder="1" applyAlignment="1">
      <alignment horizontal="left"/>
    </xf>
    <xf numFmtId="0" fontId="127" fillId="0" borderId="3" xfId="0" applyFont="1" applyBorder="1" applyAlignment="1">
      <alignment horizontal="left"/>
    </xf>
    <xf numFmtId="0" fontId="73" fillId="0" borderId="18" xfId="0" applyFont="1" applyBorder="1" applyAlignment="1">
      <alignment horizontal="left"/>
    </xf>
    <xf numFmtId="0" fontId="127" fillId="0" borderId="10" xfId="0" applyFont="1" applyBorder="1" applyAlignment="1">
      <alignment horizontal="left"/>
    </xf>
    <xf numFmtId="0" fontId="71" fillId="0" borderId="68" xfId="0" applyFont="1" applyFill="1" applyBorder="1"/>
    <xf numFmtId="0" fontId="52" fillId="0" borderId="15" xfId="0" applyFont="1" applyBorder="1"/>
    <xf numFmtId="0" fontId="1" fillId="0" borderId="28" xfId="0" applyFont="1" applyBorder="1"/>
    <xf numFmtId="0" fontId="2" fillId="0" borderId="3" xfId="0" applyFont="1" applyBorder="1" applyAlignment="1">
      <alignment horizontal="right"/>
    </xf>
    <xf numFmtId="0" fontId="53" fillId="0" borderId="45" xfId="0" applyFont="1" applyBorder="1" applyAlignment="1">
      <alignment horizontal="left"/>
    </xf>
    <xf numFmtId="0" fontId="0" fillId="0" borderId="67" xfId="0" applyFill="1" applyBorder="1"/>
    <xf numFmtId="0" fontId="0" fillId="0" borderId="63" xfId="0" applyFill="1" applyBorder="1"/>
    <xf numFmtId="0" fontId="48" fillId="0" borderId="18" xfId="0" applyFont="1" applyFill="1" applyBorder="1"/>
    <xf numFmtId="0" fontId="48" fillId="0" borderId="3" xfId="0" applyFont="1" applyFill="1" applyBorder="1"/>
    <xf numFmtId="0" fontId="48" fillId="0" borderId="10" xfId="0" applyFont="1" applyFill="1" applyBorder="1"/>
    <xf numFmtId="0" fontId="48" fillId="0" borderId="13" xfId="0" applyFont="1" applyFill="1" applyBorder="1"/>
    <xf numFmtId="0" fontId="45" fillId="0" borderId="17" xfId="0" applyFont="1" applyFill="1" applyBorder="1"/>
    <xf numFmtId="0" fontId="10" fillId="0" borderId="3" xfId="0" applyFont="1" applyFill="1" applyBorder="1"/>
    <xf numFmtId="0" fontId="2" fillId="0" borderId="3" xfId="0" applyFont="1" applyFill="1" applyBorder="1" applyAlignment="1">
      <alignment horizontal="right"/>
    </xf>
    <xf numFmtId="0" fontId="5" fillId="0" borderId="3" xfId="0" applyFont="1" applyFill="1" applyBorder="1"/>
    <xf numFmtId="0" fontId="48" fillId="0" borderId="15" xfId="0" applyFont="1" applyFill="1" applyBorder="1"/>
    <xf numFmtId="0" fontId="27" fillId="0" borderId="21" xfId="0" applyFont="1" applyFill="1" applyBorder="1" applyAlignment="1">
      <alignment horizontal="left"/>
    </xf>
    <xf numFmtId="0" fontId="58" fillId="0" borderId="53" xfId="0" applyFont="1" applyFill="1" applyBorder="1"/>
    <xf numFmtId="0" fontId="77" fillId="0" borderId="73" xfId="0" applyFont="1" applyFill="1" applyBorder="1" applyAlignment="1">
      <alignment horizontal="left"/>
    </xf>
    <xf numFmtId="2" fontId="144" fillId="0" borderId="0" xfId="0" applyNumberFormat="1" applyFont="1" applyBorder="1" applyAlignment="1">
      <alignment horizontal="center"/>
    </xf>
    <xf numFmtId="0" fontId="77" fillId="0" borderId="13" xfId="0" applyFont="1" applyBorder="1" applyAlignment="1">
      <alignment horizontal="left"/>
    </xf>
    <xf numFmtId="2" fontId="17" fillId="0" borderId="33" xfId="0" applyNumberFormat="1" applyFont="1" applyBorder="1" applyAlignment="1">
      <alignment horizontal="center"/>
    </xf>
    <xf numFmtId="0" fontId="0" fillId="0" borderId="44" xfId="0" applyBorder="1" applyAlignment="1">
      <alignment horizontal="left"/>
    </xf>
    <xf numFmtId="2" fontId="126" fillId="0" borderId="54" xfId="0" applyNumberFormat="1" applyFont="1" applyBorder="1" applyAlignment="1">
      <alignment horizontal="center"/>
    </xf>
    <xf numFmtId="0" fontId="48" fillId="0" borderId="3" xfId="0" applyFont="1" applyBorder="1" applyAlignment="1">
      <alignment horizontal="left"/>
    </xf>
    <xf numFmtId="0" fontId="21" fillId="0" borderId="34" xfId="0" applyFont="1" applyBorder="1"/>
    <xf numFmtId="0" fontId="21" fillId="0" borderId="32" xfId="0" applyFont="1" applyBorder="1" applyAlignment="1">
      <alignment horizontal="center"/>
    </xf>
    <xf numFmtId="0" fontId="0" fillId="0" borderId="63" xfId="0" applyBorder="1"/>
    <xf numFmtId="0" fontId="0" fillId="0" borderId="33" xfId="0" applyBorder="1" applyAlignment="1">
      <alignment horizontal="right"/>
    </xf>
    <xf numFmtId="49" fontId="14" fillId="0" borderId="45" xfId="0" applyNumberFormat="1" applyFont="1" applyBorder="1" applyAlignment="1">
      <alignment horizontal="right"/>
    </xf>
    <xf numFmtId="2" fontId="16" fillId="0" borderId="68" xfId="0" applyNumberFormat="1" applyFont="1" applyBorder="1" applyAlignment="1">
      <alignment horizontal="center"/>
    </xf>
    <xf numFmtId="0" fontId="51" fillId="0" borderId="71" xfId="0" applyFont="1" applyBorder="1"/>
    <xf numFmtId="0" fontId="147" fillId="0" borderId="68" xfId="0" applyFont="1" applyBorder="1"/>
    <xf numFmtId="0" fontId="21" fillId="0" borderId="3" xfId="0" applyFont="1" applyBorder="1"/>
    <xf numFmtId="0" fontId="48" fillId="0" borderId="50" xfId="0" applyFont="1" applyBorder="1" applyAlignment="1">
      <alignment horizontal="left"/>
    </xf>
    <xf numFmtId="0" fontId="116" fillId="0" borderId="23" xfId="0" applyFont="1" applyBorder="1" applyAlignment="1">
      <alignment horizontal="right"/>
    </xf>
    <xf numFmtId="0" fontId="0" fillId="0" borderId="78" xfId="0" applyBorder="1"/>
    <xf numFmtId="0" fontId="2" fillId="0" borderId="47" xfId="0" applyFont="1" applyBorder="1"/>
    <xf numFmtId="0" fontId="32" fillId="0" borderId="61" xfId="0" applyFont="1" applyBorder="1" applyAlignment="1">
      <alignment horizontal="left"/>
    </xf>
    <xf numFmtId="0" fontId="0" fillId="0" borderId="58" xfId="0" applyBorder="1"/>
    <xf numFmtId="0" fontId="46" fillId="0" borderId="41" xfId="0" applyFont="1" applyBorder="1"/>
    <xf numFmtId="0" fontId="75" fillId="0" borderId="75" xfId="0" applyFont="1" applyBorder="1"/>
    <xf numFmtId="0" fontId="48" fillId="0" borderId="36" xfId="0" applyFont="1" applyBorder="1"/>
    <xf numFmtId="0" fontId="2" fillId="0" borderId="41" xfId="0" applyFont="1" applyBorder="1" applyAlignment="1">
      <alignment horizontal="left"/>
    </xf>
    <xf numFmtId="0" fontId="2" fillId="0" borderId="36" xfId="0" applyFont="1" applyBorder="1"/>
    <xf numFmtId="164" fontId="14" fillId="0" borderId="45" xfId="0" applyNumberFormat="1" applyFont="1" applyBorder="1" applyAlignment="1">
      <alignment horizontal="right"/>
    </xf>
    <xf numFmtId="0" fontId="63" fillId="0" borderId="54" xfId="0" applyFont="1" applyBorder="1"/>
    <xf numFmtId="0" fontId="32" fillId="0" borderId="69" xfId="0" applyFont="1" applyBorder="1"/>
    <xf numFmtId="0" fontId="32" fillId="0" borderId="62" xfId="0" applyFont="1" applyBorder="1"/>
    <xf numFmtId="0" fontId="72" fillId="0" borderId="56" xfId="0" applyFont="1" applyBorder="1" applyAlignment="1">
      <alignment horizontal="left"/>
    </xf>
    <xf numFmtId="2" fontId="15" fillId="0" borderId="30" xfId="0" applyNumberFormat="1" applyFont="1" applyBorder="1" applyAlignment="1">
      <alignment horizontal="center" vertical="center" wrapText="1"/>
    </xf>
    <xf numFmtId="0" fontId="32" fillId="0" borderId="33" xfId="0" applyFont="1" applyBorder="1"/>
    <xf numFmtId="2" fontId="0" fillId="0" borderId="25" xfId="0" applyNumberFormat="1" applyBorder="1" applyAlignment="1">
      <alignment horizontal="center"/>
    </xf>
    <xf numFmtId="2" fontId="0" fillId="0" borderId="70" xfId="0" applyNumberFormat="1" applyBorder="1" applyAlignment="1">
      <alignment horizontal="center"/>
    </xf>
    <xf numFmtId="2" fontId="0" fillId="0" borderId="26" xfId="0" applyNumberFormat="1" applyBorder="1" applyAlignment="1">
      <alignment horizontal="center"/>
    </xf>
    <xf numFmtId="166" fontId="2" fillId="0" borderId="22" xfId="0" applyNumberFormat="1" applyFont="1" applyBorder="1"/>
    <xf numFmtId="0" fontId="123" fillId="0" borderId="22" xfId="0" applyFont="1" applyBorder="1" applyAlignment="1">
      <alignment horizontal="left"/>
    </xf>
    <xf numFmtId="0" fontId="124" fillId="0" borderId="0" xfId="0" applyFont="1" applyBorder="1" applyAlignment="1">
      <alignment horizontal="center"/>
    </xf>
    <xf numFmtId="0" fontId="123" fillId="0" borderId="0" xfId="0" applyFont="1" applyBorder="1" applyAlignment="1">
      <alignment horizontal="left"/>
    </xf>
    <xf numFmtId="0" fontId="53" fillId="0" borderId="22" xfId="0" applyFont="1" applyBorder="1" applyAlignment="1">
      <alignment horizontal="left"/>
    </xf>
    <xf numFmtId="49" fontId="14" fillId="0" borderId="45" xfId="0" applyNumberFormat="1" applyFont="1" applyBorder="1" applyAlignment="1">
      <alignment horizontal="left"/>
    </xf>
    <xf numFmtId="2" fontId="146" fillId="0" borderId="0" xfId="0" applyNumberFormat="1" applyFont="1" applyFill="1" applyBorder="1" applyAlignment="1">
      <alignment horizontal="center"/>
    </xf>
    <xf numFmtId="2" fontId="144" fillId="0" borderId="0" xfId="0" applyNumberFormat="1" applyFont="1" applyFill="1" applyBorder="1" applyAlignment="1">
      <alignment horizontal="center"/>
    </xf>
    <xf numFmtId="0" fontId="70" fillId="0" borderId="79" xfId="0" applyFont="1" applyBorder="1"/>
    <xf numFmtId="0" fontId="112" fillId="0" borderId="0" xfId="0" applyFont="1" applyBorder="1" applyAlignment="1">
      <alignment horizontal="left"/>
    </xf>
    <xf numFmtId="0" fontId="149" fillId="0" borderId="54" xfId="0" applyFont="1" applyFill="1" applyBorder="1" applyAlignment="1">
      <alignment horizontal="right"/>
    </xf>
    <xf numFmtId="0" fontId="70" fillId="0" borderId="0" xfId="0" applyFont="1"/>
    <xf numFmtId="1" fontId="44" fillId="0" borderId="54" xfId="0" applyNumberFormat="1" applyFont="1" applyBorder="1" applyAlignment="1">
      <alignment horizontal="center"/>
    </xf>
    <xf numFmtId="167" fontId="44" fillId="0" borderId="54" xfId="0" applyNumberFormat="1" applyFont="1" applyBorder="1" applyAlignment="1">
      <alignment horizontal="center"/>
    </xf>
    <xf numFmtId="1" fontId="73" fillId="0" borderId="64" xfId="0" applyNumberFormat="1" applyFont="1" applyBorder="1" applyAlignment="1">
      <alignment horizontal="center"/>
    </xf>
    <xf numFmtId="166" fontId="113" fillId="0" borderId="59" xfId="0" applyNumberFormat="1" applyFont="1" applyBorder="1" applyAlignment="1">
      <alignment horizontal="center"/>
    </xf>
    <xf numFmtId="1" fontId="126" fillId="0" borderId="54" xfId="0" applyNumberFormat="1" applyFont="1" applyBorder="1" applyAlignment="1">
      <alignment horizontal="center"/>
    </xf>
    <xf numFmtId="1" fontId="21" fillId="0" borderId="0" xfId="0" applyNumberFormat="1" applyFont="1" applyBorder="1" applyAlignment="1">
      <alignment horizontal="left"/>
    </xf>
    <xf numFmtId="0" fontId="58" fillId="0" borderId="0" xfId="0" applyFont="1" applyBorder="1"/>
    <xf numFmtId="2" fontId="71" fillId="0" borderId="0" xfId="0" applyNumberFormat="1" applyFont="1" applyBorder="1" applyAlignment="1">
      <alignment horizontal="left"/>
    </xf>
    <xf numFmtId="0" fontId="56" fillId="0" borderId="0" xfId="0" applyFont="1" applyBorder="1" applyAlignment="1">
      <alignment horizontal="left"/>
    </xf>
    <xf numFmtId="166" fontId="14" fillId="0" borderId="0" xfId="0" applyNumberFormat="1" applyFont="1" applyBorder="1" applyAlignment="1">
      <alignment horizontal="left"/>
    </xf>
    <xf numFmtId="0" fontId="51" fillId="0" borderId="0" xfId="0" applyFont="1" applyBorder="1"/>
    <xf numFmtId="1" fontId="73" fillId="0" borderId="0" xfId="0" applyNumberFormat="1" applyFont="1" applyBorder="1" applyAlignment="1">
      <alignment horizontal="left"/>
    </xf>
    <xf numFmtId="0" fontId="48" fillId="0" borderId="0" xfId="0" applyFont="1" applyBorder="1" applyAlignment="1">
      <alignment horizontal="left"/>
    </xf>
    <xf numFmtId="0" fontId="62" fillId="0" borderId="0" xfId="0" applyFont="1" applyBorder="1"/>
    <xf numFmtId="0" fontId="150" fillId="0" borderId="0" xfId="0" applyFont="1"/>
    <xf numFmtId="0" fontId="116" fillId="0" borderId="0" xfId="0" applyFont="1"/>
    <xf numFmtId="165" fontId="2" fillId="0" borderId="68" xfId="0" applyNumberFormat="1" applyFont="1" applyBorder="1" applyAlignment="1">
      <alignment horizontal="left"/>
    </xf>
    <xf numFmtId="2" fontId="27" fillId="0" borderId="70" xfId="0" applyNumberFormat="1" applyFont="1" applyBorder="1" applyAlignment="1">
      <alignment horizontal="left"/>
    </xf>
    <xf numFmtId="0" fontId="151" fillId="0" borderId="72" xfId="0" applyFont="1" applyBorder="1"/>
    <xf numFmtId="0" fontId="152" fillId="0" borderId="53" xfId="0" applyFont="1" applyBorder="1"/>
    <xf numFmtId="0" fontId="10" fillId="0" borderId="15" xfId="0" applyFont="1" applyBorder="1" applyAlignment="1">
      <alignment horizontal="left"/>
    </xf>
    <xf numFmtId="0" fontId="73" fillId="0" borderId="28" xfId="0" applyFont="1" applyBorder="1" applyAlignment="1">
      <alignment horizontal="left"/>
    </xf>
    <xf numFmtId="165" fontId="14" fillId="0" borderId="39" xfId="0" applyNumberFormat="1" applyFont="1" applyBorder="1" applyAlignment="1">
      <alignment horizontal="left"/>
    </xf>
    <xf numFmtId="165" fontId="73" fillId="9" borderId="70" xfId="0" applyNumberFormat="1" applyFont="1" applyFill="1" applyBorder="1" applyAlignment="1">
      <alignment horizontal="center"/>
    </xf>
    <xf numFmtId="0" fontId="21" fillId="6" borderId="58" xfId="0" applyFont="1" applyFill="1" applyBorder="1"/>
    <xf numFmtId="165" fontId="73" fillId="26" borderId="60" xfId="0" applyNumberFormat="1" applyFont="1" applyFill="1" applyBorder="1" applyAlignment="1">
      <alignment horizontal="center"/>
    </xf>
    <xf numFmtId="0" fontId="68" fillId="0" borderId="45" xfId="0" applyFont="1" applyBorder="1"/>
    <xf numFmtId="0" fontId="32" fillId="0" borderId="17" xfId="0" applyFont="1" applyBorder="1"/>
    <xf numFmtId="0" fontId="71" fillId="0" borderId="54" xfId="0" applyFont="1" applyBorder="1"/>
    <xf numFmtId="0" fontId="21" fillId="0" borderId="1" xfId="0" applyFont="1" applyBorder="1"/>
    <xf numFmtId="2" fontId="73" fillId="0" borderId="73" xfId="0" applyNumberFormat="1" applyFont="1" applyBorder="1" applyAlignment="1">
      <alignment horizontal="left"/>
    </xf>
    <xf numFmtId="0" fontId="2" fillId="0" borderId="53" xfId="0" applyFont="1" applyBorder="1"/>
    <xf numFmtId="0" fontId="149" fillId="0" borderId="71" xfId="0" applyFont="1" applyBorder="1" applyAlignment="1">
      <alignment horizontal="right"/>
    </xf>
    <xf numFmtId="2" fontId="71" fillId="0" borderId="20" xfId="0" applyNumberFormat="1" applyFont="1" applyBorder="1" applyAlignment="1">
      <alignment horizontal="left"/>
    </xf>
    <xf numFmtId="0" fontId="153" fillId="0" borderId="45" xfId="0" applyFont="1" applyBorder="1" applyAlignment="1">
      <alignment horizontal="left"/>
    </xf>
    <xf numFmtId="0" fontId="63" fillId="0" borderId="80" xfId="0" applyFont="1" applyBorder="1"/>
    <xf numFmtId="0" fontId="2" fillId="29" borderId="58" xfId="0" applyFont="1" applyFill="1" applyBorder="1" applyAlignment="1">
      <alignment horizontal="left"/>
    </xf>
    <xf numFmtId="166" fontId="126" fillId="14" borderId="53" xfId="0" applyNumberFormat="1" applyFont="1" applyFill="1" applyBorder="1" applyAlignment="1">
      <alignment horizontal="center"/>
    </xf>
    <xf numFmtId="0" fontId="5" fillId="0" borderId="3" xfId="0" applyFont="1" applyBorder="1"/>
    <xf numFmtId="0" fontId="52" fillId="0" borderId="18" xfId="0" applyFont="1" applyBorder="1"/>
    <xf numFmtId="2" fontId="14" fillId="0" borderId="20" xfId="0" applyNumberFormat="1" applyFont="1" applyFill="1" applyBorder="1" applyAlignment="1">
      <alignment horizontal="left"/>
    </xf>
    <xf numFmtId="0" fontId="21" fillId="0" borderId="34" xfId="0" applyFont="1" applyBorder="1" applyAlignment="1">
      <alignment horizontal="left"/>
    </xf>
    <xf numFmtId="164" fontId="14" fillId="0" borderId="22" xfId="0" applyNumberFormat="1" applyFont="1" applyBorder="1" applyAlignment="1">
      <alignment horizontal="right"/>
    </xf>
    <xf numFmtId="49" fontId="149" fillId="0" borderId="59" xfId="0" applyNumberFormat="1" applyFont="1" applyBorder="1" applyAlignment="1">
      <alignment horizontal="left"/>
    </xf>
    <xf numFmtId="0" fontId="14" fillId="0" borderId="41" xfId="0" applyFont="1" applyBorder="1"/>
    <xf numFmtId="0" fontId="71" fillId="0" borderId="72" xfId="0" applyFont="1" applyBorder="1"/>
    <xf numFmtId="0" fontId="63" fillId="0" borderId="76" xfId="0" applyFont="1" applyBorder="1"/>
    <xf numFmtId="2" fontId="17" fillId="0" borderId="60" xfId="0" applyNumberFormat="1" applyFont="1" applyBorder="1" applyAlignment="1">
      <alignment horizontal="center"/>
    </xf>
    <xf numFmtId="2" fontId="18" fillId="0" borderId="64" xfId="0" applyNumberFormat="1" applyFont="1" applyBorder="1" applyAlignment="1">
      <alignment horizontal="center"/>
    </xf>
    <xf numFmtId="0" fontId="48" fillId="0" borderId="14" xfId="0" applyFont="1" applyFill="1" applyBorder="1"/>
    <xf numFmtId="0" fontId="58" fillId="0" borderId="53" xfId="0" applyFont="1" applyBorder="1"/>
    <xf numFmtId="165" fontId="72" fillId="0" borderId="64" xfId="0" applyNumberFormat="1" applyFont="1" applyBorder="1" applyAlignment="1">
      <alignment horizontal="left"/>
    </xf>
    <xf numFmtId="0" fontId="154" fillId="0" borderId="0" xfId="0" applyFont="1" applyFill="1" applyBorder="1" applyAlignment="1">
      <alignment horizontal="left"/>
    </xf>
    <xf numFmtId="0" fontId="28" fillId="0" borderId="0" xfId="0" applyFont="1" applyBorder="1" applyAlignment="1">
      <alignment horizontal="left"/>
    </xf>
    <xf numFmtId="0" fontId="71" fillId="0" borderId="68" xfId="0" applyFont="1" applyBorder="1"/>
    <xf numFmtId="2" fontId="16" fillId="0" borderId="0" xfId="0" applyNumberFormat="1" applyFont="1" applyBorder="1" applyAlignment="1">
      <alignment horizontal="center"/>
    </xf>
    <xf numFmtId="2" fontId="73" fillId="0" borderId="60" xfId="0" applyNumberFormat="1" applyFont="1" applyBorder="1" applyAlignment="1">
      <alignment horizontal="center"/>
    </xf>
    <xf numFmtId="0" fontId="155" fillId="0" borderId="71" xfId="0" applyFont="1" applyBorder="1"/>
    <xf numFmtId="0" fontId="46" fillId="0" borderId="14" xfId="0" applyFont="1" applyBorder="1"/>
    <xf numFmtId="0" fontId="16" fillId="0" borderId="68" xfId="0" applyFont="1" applyBorder="1" applyAlignment="1">
      <alignment horizontal="left"/>
    </xf>
    <xf numFmtId="0" fontId="16" fillId="0" borderId="72" xfId="0" applyFont="1" applyBorder="1" applyAlignment="1">
      <alignment horizontal="left"/>
    </xf>
    <xf numFmtId="0" fontId="78" fillId="0" borderId="18" xfId="0" applyFont="1" applyBorder="1" applyAlignment="1">
      <alignment horizontal="left"/>
    </xf>
    <xf numFmtId="165" fontId="27" fillId="0" borderId="64" xfId="0" applyNumberFormat="1" applyFont="1" applyBorder="1" applyAlignment="1">
      <alignment horizontal="left"/>
    </xf>
    <xf numFmtId="1" fontId="73" fillId="17" borderId="73" xfId="0" applyNumberFormat="1" applyFont="1" applyFill="1" applyBorder="1" applyAlignment="1">
      <alignment horizontal="center"/>
    </xf>
    <xf numFmtId="0" fontId="8" fillId="0" borderId="18" xfId="0" applyFont="1" applyBorder="1"/>
    <xf numFmtId="0" fontId="72" fillId="0" borderId="21" xfId="0" applyFont="1" applyBorder="1" applyAlignment="1">
      <alignment horizontal="left"/>
    </xf>
    <xf numFmtId="165" fontId="72" fillId="0" borderId="70" xfId="0" applyNumberFormat="1" applyFont="1" applyBorder="1" applyAlignment="1">
      <alignment horizontal="left"/>
    </xf>
    <xf numFmtId="0" fontId="72" fillId="0" borderId="68" xfId="0" applyFont="1" applyBorder="1" applyAlignment="1">
      <alignment horizontal="left"/>
    </xf>
    <xf numFmtId="0" fontId="156" fillId="0" borderId="14" xfId="0" applyFont="1" applyBorder="1"/>
    <xf numFmtId="0" fontId="151" fillId="0" borderId="68" xfId="0" applyFont="1" applyBorder="1"/>
    <xf numFmtId="0" fontId="67" fillId="0" borderId="71" xfId="0" applyFont="1" applyBorder="1"/>
    <xf numFmtId="166" fontId="2" fillId="0" borderId="68" xfId="0" applyNumberFormat="1" applyFont="1" applyBorder="1" applyAlignment="1">
      <alignment horizontal="left"/>
    </xf>
    <xf numFmtId="0" fontId="75" fillId="0" borderId="51" xfId="0" applyFont="1" applyBorder="1" applyAlignment="1">
      <alignment horizontal="left"/>
    </xf>
    <xf numFmtId="165" fontId="27" fillId="0" borderId="21" xfId="0" applyNumberFormat="1" applyFont="1" applyBorder="1" applyAlignment="1">
      <alignment horizontal="left"/>
    </xf>
    <xf numFmtId="0" fontId="44" fillId="0" borderId="53" xfId="0" applyFont="1" applyBorder="1" applyAlignment="1">
      <alignment horizontal="left"/>
    </xf>
    <xf numFmtId="0" fontId="45" fillId="0" borderId="28" xfId="0" applyFont="1" applyBorder="1"/>
    <xf numFmtId="0" fontId="149" fillId="0" borderId="71" xfId="0" applyFont="1" applyBorder="1" applyAlignment="1">
      <alignment horizontal="left"/>
    </xf>
    <xf numFmtId="0" fontId="44" fillId="0" borderId="53" xfId="0" applyFont="1" applyBorder="1"/>
    <xf numFmtId="0" fontId="44" fillId="0" borderId="30" xfId="0" applyFont="1" applyFill="1" applyBorder="1" applyAlignment="1">
      <alignment horizontal="left"/>
    </xf>
    <xf numFmtId="165" fontId="73" fillId="27" borderId="70" xfId="0" applyNumberFormat="1" applyFont="1" applyFill="1" applyBorder="1" applyAlignment="1">
      <alignment horizontal="center"/>
    </xf>
    <xf numFmtId="0" fontId="10" fillId="0" borderId="53" xfId="0" applyFont="1" applyBorder="1"/>
    <xf numFmtId="165" fontId="77" fillId="0" borderId="62" xfId="0" applyNumberFormat="1" applyFont="1" applyBorder="1" applyAlignment="1">
      <alignment horizontal="center"/>
    </xf>
    <xf numFmtId="0" fontId="46" fillId="0" borderId="14" xfId="0" applyFont="1" applyBorder="1" applyAlignment="1">
      <alignment horizontal="left"/>
    </xf>
    <xf numFmtId="0" fontId="21" fillId="0" borderId="47" xfId="0" applyFont="1" applyBorder="1"/>
    <xf numFmtId="0" fontId="0" fillId="0" borderId="56" xfId="0" applyBorder="1"/>
    <xf numFmtId="0" fontId="157" fillId="0" borderId="14" xfId="0" applyFont="1" applyBorder="1"/>
    <xf numFmtId="0" fontId="0" fillId="0" borderId="60" xfId="0" applyBorder="1"/>
    <xf numFmtId="2" fontId="21" fillId="0" borderId="68" xfId="0" applyNumberFormat="1" applyFont="1" applyBorder="1" applyAlignment="1">
      <alignment horizontal="left"/>
    </xf>
    <xf numFmtId="0" fontId="106" fillId="0" borderId="38" xfId="0" applyFont="1" applyBorder="1"/>
    <xf numFmtId="0" fontId="75" fillId="0" borderId="30" xfId="0" applyFont="1" applyBorder="1"/>
    <xf numFmtId="0" fontId="2" fillId="0" borderId="51" xfId="0" applyFont="1" applyBorder="1" applyAlignment="1">
      <alignment horizontal="center"/>
    </xf>
    <xf numFmtId="0" fontId="63" fillId="0" borderId="80" xfId="0" applyFont="1" applyFill="1" applyBorder="1"/>
    <xf numFmtId="2" fontId="73" fillId="27" borderId="70" xfId="0" applyNumberFormat="1" applyFont="1" applyFill="1" applyBorder="1" applyAlignment="1">
      <alignment horizontal="center"/>
    </xf>
    <xf numFmtId="2" fontId="0" fillId="0" borderId="0" xfId="0" applyNumberFormat="1" applyBorder="1"/>
    <xf numFmtId="0" fontId="72" fillId="0" borderId="70" xfId="0" applyFont="1" applyFill="1" applyBorder="1" applyAlignment="1">
      <alignment horizontal="left"/>
    </xf>
    <xf numFmtId="0" fontId="21" fillId="0" borderId="76" xfId="0" applyFont="1" applyBorder="1"/>
    <xf numFmtId="0" fontId="58" fillId="0" borderId="6" xfId="0" applyFont="1" applyBorder="1"/>
    <xf numFmtId="0" fontId="96" fillId="0" borderId="0" xfId="0" applyFont="1" applyBorder="1"/>
    <xf numFmtId="2" fontId="41" fillId="0" borderId="0" xfId="0" applyNumberFormat="1" applyFont="1" applyBorder="1" applyAlignment="1">
      <alignment horizontal="left"/>
    </xf>
    <xf numFmtId="165" fontId="77" fillId="0" borderId="0" xfId="0" applyNumberFormat="1" applyFont="1" applyBorder="1" applyAlignment="1">
      <alignment horizontal="left"/>
    </xf>
    <xf numFmtId="165" fontId="77" fillId="0" borderId="70" xfId="0" applyNumberFormat="1" applyFont="1" applyBorder="1" applyAlignment="1">
      <alignment horizontal="left"/>
    </xf>
    <xf numFmtId="0" fontId="48" fillId="0" borderId="35" xfId="0" applyFont="1" applyBorder="1" applyAlignment="1">
      <alignment horizontal="left"/>
    </xf>
    <xf numFmtId="0" fontId="45" fillId="0" borderId="24" xfId="0" applyFont="1" applyBorder="1"/>
    <xf numFmtId="49" fontId="14" fillId="0" borderId="59" xfId="0" applyNumberFormat="1" applyFont="1" applyFill="1" applyBorder="1" applyAlignment="1">
      <alignment horizontal="left"/>
    </xf>
    <xf numFmtId="0" fontId="21" fillId="0" borderId="39" xfId="0" applyFont="1" applyBorder="1" applyAlignment="1">
      <alignment horizontal="left"/>
    </xf>
    <xf numFmtId="0" fontId="73" fillId="0" borderId="16" xfId="0" applyFont="1" applyBorder="1" applyAlignment="1">
      <alignment horizontal="left"/>
    </xf>
    <xf numFmtId="0" fontId="73" fillId="0" borderId="64" xfId="0" applyFont="1" applyFill="1" applyBorder="1" applyAlignment="1">
      <alignment horizontal="left"/>
    </xf>
    <xf numFmtId="164" fontId="149" fillId="0" borderId="59" xfId="0" applyNumberFormat="1" applyFont="1" applyBorder="1" applyAlignment="1">
      <alignment horizontal="right"/>
    </xf>
    <xf numFmtId="164" fontId="149" fillId="0" borderId="59" xfId="0" applyNumberFormat="1" applyFont="1" applyBorder="1" applyAlignment="1">
      <alignment horizontal="left"/>
    </xf>
    <xf numFmtId="0" fontId="67" fillId="0" borderId="5" xfId="0" applyFont="1" applyBorder="1"/>
    <xf numFmtId="0" fontId="53" fillId="0" borderId="22" xfId="0" applyFont="1" applyBorder="1" applyAlignment="1">
      <alignment horizontal="right"/>
    </xf>
    <xf numFmtId="0" fontId="2" fillId="0" borderId="11" xfId="0" applyFont="1" applyBorder="1" applyAlignment="1">
      <alignment horizontal="left"/>
    </xf>
    <xf numFmtId="0" fontId="27" fillId="0" borderId="26" xfId="0" applyFont="1" applyBorder="1" applyAlignment="1">
      <alignment horizontal="left"/>
    </xf>
    <xf numFmtId="164" fontId="2" fillId="0" borderId="59" xfId="0" applyNumberFormat="1" applyFont="1" applyBorder="1" applyAlignment="1">
      <alignment horizontal="left"/>
    </xf>
    <xf numFmtId="0" fontId="63" fillId="0" borderId="68" xfId="0" applyFont="1" applyFill="1" applyBorder="1"/>
    <xf numFmtId="0" fontId="0" fillId="0" borderId="15" xfId="0" applyFill="1" applyBorder="1"/>
    <xf numFmtId="0" fontId="0" fillId="0" borderId="28" xfId="0" applyFill="1" applyBorder="1"/>
    <xf numFmtId="2" fontId="14" fillId="0" borderId="39" xfId="0" applyNumberFormat="1" applyFont="1" applyFill="1" applyBorder="1" applyAlignment="1">
      <alignment horizontal="left"/>
    </xf>
    <xf numFmtId="0" fontId="27" fillId="0" borderId="16" xfId="0" applyFont="1" applyFill="1" applyBorder="1" applyAlignment="1">
      <alignment horizontal="left"/>
    </xf>
    <xf numFmtId="0" fontId="2" fillId="0" borderId="39" xfId="0" applyFont="1" applyBorder="1" applyAlignment="1">
      <alignment horizontal="left"/>
    </xf>
    <xf numFmtId="0" fontId="77" fillId="0" borderId="16" xfId="0" applyFont="1" applyBorder="1" applyAlignment="1">
      <alignment horizontal="left"/>
    </xf>
    <xf numFmtId="0" fontId="45" fillId="0" borderId="41" xfId="0" applyFont="1" applyBorder="1" applyAlignment="1">
      <alignment horizontal="center"/>
    </xf>
    <xf numFmtId="2" fontId="48" fillId="0" borderId="54" xfId="0" applyNumberFormat="1" applyFont="1" applyBorder="1" applyAlignment="1">
      <alignment horizontal="center"/>
    </xf>
    <xf numFmtId="165" fontId="48" fillId="0" borderId="54" xfId="0" applyNumberFormat="1" applyFont="1" applyBorder="1" applyAlignment="1">
      <alignment horizontal="center"/>
    </xf>
    <xf numFmtId="166" fontId="73" fillId="0" borderId="70" xfId="0" applyNumberFormat="1" applyFont="1" applyBorder="1" applyAlignment="1">
      <alignment horizontal="left"/>
    </xf>
    <xf numFmtId="166" fontId="73" fillId="0" borderId="62" xfId="0" applyNumberFormat="1" applyFont="1" applyBorder="1" applyAlignment="1">
      <alignment horizontal="center"/>
    </xf>
    <xf numFmtId="167" fontId="46" fillId="0" borderId="54" xfId="0" applyNumberFormat="1" applyFont="1" applyBorder="1" applyAlignment="1">
      <alignment horizontal="center"/>
    </xf>
    <xf numFmtId="165" fontId="0" fillId="0" borderId="55" xfId="0" applyNumberFormat="1" applyBorder="1"/>
    <xf numFmtId="168" fontId="2" fillId="0" borderId="68" xfId="0" applyNumberFormat="1" applyFont="1" applyBorder="1" applyAlignment="1">
      <alignment horizontal="left"/>
    </xf>
    <xf numFmtId="165" fontId="52" fillId="0" borderId="64" xfId="0" applyNumberFormat="1" applyFont="1" applyBorder="1" applyAlignment="1">
      <alignment horizontal="center"/>
    </xf>
    <xf numFmtId="49" fontId="2" fillId="0" borderId="47" xfId="0" applyNumberFormat="1" applyFont="1" applyBorder="1" applyAlignment="1">
      <alignment horizontal="center"/>
    </xf>
    <xf numFmtId="0" fontId="32" fillId="0" borderId="64" xfId="0" applyFont="1" applyBorder="1" applyAlignment="1">
      <alignment horizontal="left"/>
    </xf>
    <xf numFmtId="0" fontId="21" fillId="0" borderId="35" xfId="0" applyFont="1" applyBorder="1"/>
    <xf numFmtId="0" fontId="27" fillId="0" borderId="75" xfId="0" applyFont="1" applyBorder="1" applyAlignment="1">
      <alignment horizontal="left"/>
    </xf>
    <xf numFmtId="0" fontId="143" fillId="0" borderId="0" xfId="2" applyFont="1" applyFill="1" applyBorder="1"/>
    <xf numFmtId="0" fontId="23" fillId="0" borderId="0" xfId="0" applyFont="1" applyFill="1" applyBorder="1" applyAlignment="1">
      <alignment horizontal="left"/>
    </xf>
    <xf numFmtId="0" fontId="23" fillId="0" borderId="0" xfId="0" applyFont="1" applyFill="1" applyBorder="1" applyAlignment="1">
      <alignment horizontal="center"/>
    </xf>
    <xf numFmtId="0" fontId="10" fillId="0" borderId="10" xfId="0" applyFont="1" applyBorder="1" applyAlignment="1">
      <alignment horizontal="center" vertical="center"/>
    </xf>
    <xf numFmtId="0" fontId="52" fillId="0" borderId="24" xfId="0" applyFont="1" applyBorder="1"/>
    <xf numFmtId="2" fontId="5" fillId="0" borderId="15" xfId="0" applyNumberFormat="1" applyFont="1" applyBorder="1" applyAlignment="1">
      <alignment horizontal="left"/>
    </xf>
    <xf numFmtId="2" fontId="108" fillId="0" borderId="28" xfId="0" applyNumberFormat="1" applyFont="1" applyBorder="1" applyAlignment="1">
      <alignment horizontal="left"/>
    </xf>
    <xf numFmtId="0" fontId="33" fillId="0" borderId="15" xfId="0" applyFont="1" applyBorder="1" applyAlignment="1">
      <alignment horizontal="left"/>
    </xf>
    <xf numFmtId="0" fontId="48" fillId="0" borderId="23" xfId="0" applyFont="1" applyBorder="1"/>
    <xf numFmtId="0" fontId="75" fillId="0" borderId="68" xfId="0" applyFont="1" applyBorder="1" applyAlignment="1">
      <alignment horizontal="left"/>
    </xf>
    <xf numFmtId="166" fontId="14" fillId="0" borderId="68" xfId="0" applyNumberFormat="1" applyFont="1" applyBorder="1" applyAlignment="1">
      <alignment horizontal="left"/>
    </xf>
    <xf numFmtId="0" fontId="72" fillId="0" borderId="60" xfId="0" applyFont="1" applyBorder="1" applyAlignment="1">
      <alignment horizontal="left"/>
    </xf>
    <xf numFmtId="0" fontId="53" fillId="0" borderId="54" xfId="0" applyFont="1" applyBorder="1" applyAlignment="1">
      <alignment horizontal="left"/>
    </xf>
    <xf numFmtId="0" fontId="63" fillId="0" borderId="19" xfId="0" applyFont="1" applyBorder="1"/>
    <xf numFmtId="0" fontId="43" fillId="0" borderId="72" xfId="0" applyFont="1" applyBorder="1"/>
    <xf numFmtId="0" fontId="43" fillId="0" borderId="33" xfId="0" applyFont="1" applyBorder="1" applyAlignment="1">
      <alignment horizontal="left"/>
    </xf>
    <xf numFmtId="0" fontId="72" fillId="0" borderId="46" xfId="0" applyFont="1" applyBorder="1" applyAlignment="1">
      <alignment horizontal="left"/>
    </xf>
    <xf numFmtId="0" fontId="43" fillId="0" borderId="55" xfId="0" applyFont="1" applyBorder="1"/>
    <xf numFmtId="0" fontId="73" fillId="0" borderId="12" xfId="0" applyFont="1" applyFill="1" applyBorder="1" applyAlignment="1">
      <alignment horizontal="center"/>
    </xf>
    <xf numFmtId="0" fontId="46" fillId="0" borderId="15" xfId="0" applyFont="1" applyBorder="1"/>
    <xf numFmtId="0" fontId="78" fillId="0" borderId="24" xfId="0" applyFont="1" applyBorder="1" applyAlignment="1">
      <alignment horizontal="left"/>
    </xf>
    <xf numFmtId="0" fontId="14" fillId="0" borderId="75" xfId="0" applyFont="1" applyBorder="1" applyAlignment="1">
      <alignment horizontal="center"/>
    </xf>
    <xf numFmtId="0" fontId="48" fillId="0" borderId="9" xfId="0" applyFont="1" applyBorder="1"/>
    <xf numFmtId="0" fontId="63" fillId="0" borderId="28" xfId="0" applyFont="1" applyBorder="1"/>
    <xf numFmtId="0" fontId="32" fillId="0" borderId="24" xfId="0" applyFont="1" applyBorder="1"/>
    <xf numFmtId="0" fontId="70" fillId="0" borderId="72" xfId="0" applyFont="1" applyBorder="1"/>
    <xf numFmtId="0" fontId="2" fillId="0" borderId="52" xfId="0" applyFont="1" applyBorder="1"/>
    <xf numFmtId="0" fontId="21" fillId="0" borderId="51" xfId="0" applyFont="1" applyBorder="1" applyAlignment="1">
      <alignment horizontal="center"/>
    </xf>
    <xf numFmtId="0" fontId="0" fillId="0" borderId="8" xfId="0" applyBorder="1" applyAlignment="1">
      <alignment horizontal="center"/>
    </xf>
    <xf numFmtId="0" fontId="0" fillId="0" borderId="19" xfId="0" applyBorder="1"/>
    <xf numFmtId="0" fontId="72" fillId="0" borderId="20" xfId="0" applyFont="1" applyBorder="1" applyAlignment="1">
      <alignment horizontal="left"/>
    </xf>
    <xf numFmtId="0" fontId="0" fillId="0" borderId="47" xfId="0" applyFont="1" applyBorder="1"/>
    <xf numFmtId="0" fontId="48" fillId="0" borderId="14" xfId="0" applyFont="1" applyBorder="1" applyAlignment="1">
      <alignment horizontal="left"/>
    </xf>
    <xf numFmtId="0" fontId="27" fillId="0" borderId="33" xfId="0" applyFont="1" applyBorder="1" applyAlignment="1">
      <alignment horizontal="left"/>
    </xf>
    <xf numFmtId="0" fontId="73" fillId="0" borderId="20" xfId="0" applyFont="1" applyBorder="1" applyAlignment="1">
      <alignment horizontal="left"/>
    </xf>
    <xf numFmtId="0" fontId="0" fillId="0" borderId="6" xfId="0" applyBorder="1"/>
    <xf numFmtId="0" fontId="113" fillId="0" borderId="15" xfId="0" applyFont="1" applyFill="1" applyBorder="1"/>
    <xf numFmtId="0" fontId="63" fillId="0" borderId="15" xfId="0" applyFont="1" applyFill="1" applyBorder="1"/>
    <xf numFmtId="0" fontId="33" fillId="0" borderId="15" xfId="0" applyFont="1" applyFill="1" applyBorder="1" applyAlignment="1">
      <alignment horizontal="left"/>
    </xf>
    <xf numFmtId="0" fontId="46" fillId="0" borderId="9" xfId="0" applyFont="1" applyFill="1" applyBorder="1"/>
    <xf numFmtId="0" fontId="75" fillId="0" borderId="10" xfId="0" applyFont="1" applyFill="1" applyBorder="1"/>
    <xf numFmtId="0" fontId="48" fillId="0" borderId="9" xfId="0" applyFont="1" applyFill="1" applyBorder="1"/>
    <xf numFmtId="0" fontId="75" fillId="0" borderId="13" xfId="0" applyFont="1" applyFill="1" applyBorder="1"/>
    <xf numFmtId="0" fontId="159" fillId="0" borderId="72" xfId="0" applyFont="1" applyFill="1" applyBorder="1"/>
    <xf numFmtId="0" fontId="77" fillId="0" borderId="7" xfId="0" applyFont="1" applyFill="1" applyBorder="1" applyAlignment="1">
      <alignment horizontal="left"/>
    </xf>
    <xf numFmtId="0" fontId="27" fillId="0" borderId="64" xfId="0" applyFont="1" applyFill="1" applyBorder="1" applyAlignment="1">
      <alignment horizontal="left"/>
    </xf>
    <xf numFmtId="0" fontId="2" fillId="0" borderId="20" xfId="0" applyFont="1" applyFill="1" applyBorder="1"/>
    <xf numFmtId="0" fontId="77" fillId="0" borderId="21" xfId="0" applyFont="1" applyFill="1" applyBorder="1" applyAlignment="1">
      <alignment horizontal="left"/>
    </xf>
    <xf numFmtId="0" fontId="27" fillId="0" borderId="68" xfId="0" applyFont="1" applyFill="1" applyBorder="1" applyAlignment="1">
      <alignment horizontal="left"/>
    </xf>
    <xf numFmtId="0" fontId="43" fillId="0" borderId="72" xfId="0" applyFont="1" applyFill="1" applyBorder="1"/>
    <xf numFmtId="0" fontId="77" fillId="0" borderId="70" xfId="0" applyFont="1" applyFill="1" applyBorder="1" applyAlignment="1">
      <alignment horizontal="left"/>
    </xf>
    <xf numFmtId="0" fontId="0" fillId="0" borderId="41" xfId="0" applyFill="1" applyBorder="1" applyAlignment="1">
      <alignment horizontal="right"/>
    </xf>
    <xf numFmtId="0" fontId="77" fillId="0" borderId="68" xfId="0" applyFont="1" applyFill="1" applyBorder="1" applyAlignment="1">
      <alignment horizontal="left"/>
    </xf>
    <xf numFmtId="0" fontId="0" fillId="0" borderId="30" xfId="0" applyFill="1" applyBorder="1"/>
    <xf numFmtId="0" fontId="0" fillId="0" borderId="11" xfId="0" applyFill="1" applyBorder="1" applyAlignment="1">
      <alignment horizontal="right"/>
    </xf>
    <xf numFmtId="0" fontId="0" fillId="0" borderId="13" xfId="0" applyFill="1" applyBorder="1"/>
    <xf numFmtId="0" fontId="0" fillId="0" borderId="10" xfId="0" applyFill="1" applyBorder="1"/>
    <xf numFmtId="0" fontId="21" fillId="0" borderId="56" xfId="0" applyFont="1" applyFill="1" applyBorder="1"/>
    <xf numFmtId="0" fontId="2" fillId="0" borderId="56" xfId="0" applyFont="1" applyFill="1" applyBorder="1" applyAlignment="1">
      <alignment horizontal="left"/>
    </xf>
    <xf numFmtId="0" fontId="77" fillId="0" borderId="57" xfId="0" applyFont="1" applyFill="1" applyBorder="1" applyAlignment="1">
      <alignment horizontal="left"/>
    </xf>
    <xf numFmtId="0" fontId="21" fillId="0" borderId="50" xfId="0" applyFont="1" applyFill="1" applyBorder="1"/>
    <xf numFmtId="0" fontId="2" fillId="0" borderId="32" xfId="0" applyFont="1" applyFill="1" applyBorder="1" applyAlignment="1">
      <alignment horizontal="left"/>
    </xf>
    <xf numFmtId="0" fontId="27" fillId="0" borderId="25" xfId="0" applyFont="1" applyFill="1" applyBorder="1" applyAlignment="1">
      <alignment horizontal="left"/>
    </xf>
    <xf numFmtId="0" fontId="43" fillId="0" borderId="71" xfId="0" applyFont="1" applyFill="1" applyBorder="1"/>
    <xf numFmtId="0" fontId="2" fillId="0" borderId="33" xfId="0" applyFont="1" applyFill="1" applyBorder="1" applyAlignment="1">
      <alignment horizontal="left"/>
    </xf>
    <xf numFmtId="0" fontId="73" fillId="0" borderId="72" xfId="0" applyFont="1" applyBorder="1" applyAlignment="1">
      <alignment horizontal="left"/>
    </xf>
    <xf numFmtId="0" fontId="58" fillId="0" borderId="80" xfId="0" applyFont="1" applyBorder="1"/>
    <xf numFmtId="0" fontId="72" fillId="0" borderId="72" xfId="0" applyFont="1" applyBorder="1" applyAlignment="1">
      <alignment horizontal="left"/>
    </xf>
    <xf numFmtId="0" fontId="45" fillId="0" borderId="0" xfId="0" applyFont="1" applyFill="1" applyAlignment="1">
      <alignment horizontal="center"/>
    </xf>
    <xf numFmtId="2" fontId="5" fillId="0" borderId="15" xfId="0" applyNumberFormat="1" applyFont="1" applyFill="1" applyBorder="1" applyAlignment="1">
      <alignment horizontal="left"/>
    </xf>
    <xf numFmtId="2" fontId="108" fillId="0" borderId="28" xfId="0" applyNumberFormat="1" applyFont="1" applyFill="1" applyBorder="1" applyAlignment="1">
      <alignment horizontal="left"/>
    </xf>
    <xf numFmtId="0" fontId="63" fillId="0" borderId="14" xfId="0" applyFont="1" applyFill="1" applyBorder="1"/>
    <xf numFmtId="0" fontId="48" fillId="0" borderId="17" xfId="0" applyFont="1" applyFill="1" applyBorder="1"/>
    <xf numFmtId="0" fontId="75" fillId="0" borderId="18" xfId="0" applyFont="1" applyFill="1" applyBorder="1"/>
    <xf numFmtId="0" fontId="48" fillId="0" borderId="23" xfId="0" applyFont="1" applyFill="1" applyBorder="1"/>
    <xf numFmtId="0" fontId="75" fillId="0" borderId="24" xfId="0" applyFont="1" applyFill="1" applyBorder="1"/>
    <xf numFmtId="0" fontId="48" fillId="0" borderId="38" xfId="0" applyFont="1" applyFill="1" applyBorder="1"/>
    <xf numFmtId="0" fontId="2" fillId="0" borderId="33" xfId="0" applyFont="1" applyFill="1" applyBorder="1" applyAlignment="1">
      <alignment horizontal="center"/>
    </xf>
    <xf numFmtId="0" fontId="73" fillId="0" borderId="31" xfId="0" applyFont="1" applyFill="1" applyBorder="1" applyAlignment="1">
      <alignment horizontal="left"/>
    </xf>
    <xf numFmtId="0" fontId="73" fillId="0" borderId="21" xfId="0" applyFont="1" applyFill="1" applyBorder="1" applyAlignment="1">
      <alignment horizontal="left"/>
    </xf>
    <xf numFmtId="0" fontId="2" fillId="0" borderId="45" xfId="0" applyFont="1" applyFill="1" applyBorder="1"/>
    <xf numFmtId="0" fontId="27" fillId="0" borderId="46" xfId="0" applyFont="1" applyFill="1" applyBorder="1" applyAlignment="1">
      <alignment horizontal="left"/>
    </xf>
    <xf numFmtId="0" fontId="73" fillId="0" borderId="70" xfId="0" applyFont="1" applyFill="1" applyBorder="1" applyAlignment="1">
      <alignment horizontal="left"/>
    </xf>
    <xf numFmtId="0" fontId="21" fillId="0" borderId="22" xfId="0" applyFont="1" applyFill="1" applyBorder="1"/>
    <xf numFmtId="0" fontId="77" fillId="0" borderId="24" xfId="0" applyFont="1" applyFill="1" applyBorder="1" applyAlignment="1">
      <alignment horizontal="left"/>
    </xf>
    <xf numFmtId="0" fontId="43" fillId="0" borderId="54" xfId="0" applyFont="1" applyFill="1" applyBorder="1"/>
    <xf numFmtId="0" fontId="43" fillId="0" borderId="68" xfId="0" applyFont="1" applyFill="1" applyBorder="1" applyAlignment="1">
      <alignment horizontal="left"/>
    </xf>
    <xf numFmtId="0" fontId="72" fillId="0" borderId="64" xfId="0" applyFont="1" applyFill="1" applyBorder="1" applyAlignment="1">
      <alignment horizontal="left"/>
    </xf>
    <xf numFmtId="0" fontId="2" fillId="0" borderId="22" xfId="0" applyFont="1" applyFill="1" applyBorder="1"/>
    <xf numFmtId="0" fontId="27" fillId="0" borderId="24" xfId="0" applyFont="1" applyFill="1" applyBorder="1" applyAlignment="1">
      <alignment horizontal="left"/>
    </xf>
    <xf numFmtId="0" fontId="75" fillId="0" borderId="68" xfId="0" applyFont="1" applyFill="1" applyBorder="1" applyAlignment="1">
      <alignment horizontal="left"/>
    </xf>
    <xf numFmtId="0" fontId="43" fillId="0" borderId="68" xfId="0" applyFont="1" applyFill="1" applyBorder="1"/>
    <xf numFmtId="166" fontId="14" fillId="0" borderId="68" xfId="0" applyNumberFormat="1" applyFont="1" applyFill="1" applyBorder="1" applyAlignment="1">
      <alignment horizontal="left"/>
    </xf>
    <xf numFmtId="0" fontId="123" fillId="0" borderId="30" xfId="0" applyFont="1" applyFill="1" applyBorder="1" applyAlignment="1">
      <alignment horizontal="left"/>
    </xf>
    <xf numFmtId="0" fontId="0" fillId="0" borderId="10" xfId="0" applyFill="1" applyBorder="1" applyAlignment="1">
      <alignment horizontal="right"/>
    </xf>
    <xf numFmtId="0" fontId="124" fillId="0" borderId="13" xfId="0" applyFont="1" applyFill="1" applyBorder="1" applyAlignment="1">
      <alignment horizontal="center"/>
    </xf>
    <xf numFmtId="0" fontId="43" fillId="0" borderId="56" xfId="0" applyFont="1" applyFill="1" applyBorder="1" applyAlignment="1">
      <alignment horizontal="left"/>
    </xf>
    <xf numFmtId="0" fontId="72" fillId="0" borderId="56" xfId="0" applyFont="1" applyFill="1" applyBorder="1" applyAlignment="1">
      <alignment horizontal="left"/>
    </xf>
    <xf numFmtId="0" fontId="2" fillId="0" borderId="55" xfId="0" applyFont="1" applyFill="1" applyBorder="1"/>
    <xf numFmtId="167" fontId="14" fillId="0" borderId="68" xfId="0" applyNumberFormat="1" applyFont="1" applyBorder="1" applyAlignment="1">
      <alignment horizontal="left"/>
    </xf>
    <xf numFmtId="2" fontId="73" fillId="0" borderId="67" xfId="0" applyNumberFormat="1" applyFont="1" applyBorder="1" applyAlignment="1">
      <alignment horizontal="center"/>
    </xf>
    <xf numFmtId="166" fontId="126" fillId="0" borderId="54" xfId="0" applyNumberFormat="1" applyFont="1" applyBorder="1" applyAlignment="1">
      <alignment horizontal="center"/>
    </xf>
    <xf numFmtId="169" fontId="44" fillId="0" borderId="54" xfId="0" applyNumberFormat="1" applyFont="1" applyBorder="1" applyAlignment="1">
      <alignment horizontal="center"/>
    </xf>
    <xf numFmtId="0" fontId="48" fillId="0" borderId="40" xfId="0" applyFont="1" applyBorder="1"/>
    <xf numFmtId="0" fontId="58" fillId="0" borderId="17" xfId="0" applyFont="1" applyBorder="1"/>
    <xf numFmtId="0" fontId="58" fillId="0" borderId="30" xfId="0" applyFont="1" applyBorder="1"/>
    <xf numFmtId="0" fontId="2" fillId="0" borderId="13" xfId="0" applyFont="1" applyBorder="1" applyAlignment="1">
      <alignment horizontal="center"/>
    </xf>
    <xf numFmtId="0" fontId="2" fillId="0" borderId="64" xfId="0" applyFont="1" applyBorder="1" applyAlignment="1">
      <alignment horizontal="center"/>
    </xf>
    <xf numFmtId="0" fontId="2" fillId="0" borderId="64" xfId="0" applyFont="1" applyFill="1" applyBorder="1" applyAlignment="1">
      <alignment horizontal="center"/>
    </xf>
    <xf numFmtId="0" fontId="8" fillId="0" borderId="53" xfId="0" applyFont="1" applyFill="1" applyBorder="1"/>
    <xf numFmtId="0" fontId="48" fillId="0" borderId="28" xfId="0" applyFont="1" applyFill="1" applyBorder="1"/>
    <xf numFmtId="0" fontId="27" fillId="0" borderId="60" xfId="0" applyFont="1" applyBorder="1" applyAlignment="1">
      <alignment horizontal="left"/>
    </xf>
    <xf numFmtId="0" fontId="16" fillId="0" borderId="48" xfId="0" applyFont="1" applyFill="1" applyBorder="1"/>
    <xf numFmtId="1" fontId="73" fillId="0" borderId="70" xfId="0" applyNumberFormat="1" applyFont="1" applyBorder="1" applyAlignment="1">
      <alignment horizontal="left"/>
    </xf>
    <xf numFmtId="0" fontId="160" fillId="0" borderId="68" xfId="0" applyFont="1" applyBorder="1" applyAlignment="1">
      <alignment horizontal="left"/>
    </xf>
    <xf numFmtId="167" fontId="2" fillId="0" borderId="0" xfId="0" applyNumberFormat="1" applyFont="1" applyBorder="1"/>
    <xf numFmtId="0" fontId="27" fillId="0" borderId="10" xfId="0" applyFont="1" applyBorder="1" applyAlignment="1">
      <alignment horizontal="left"/>
    </xf>
    <xf numFmtId="0" fontId="77" fillId="0" borderId="24" xfId="0" applyFont="1" applyBorder="1" applyAlignment="1">
      <alignment horizontal="left"/>
    </xf>
    <xf numFmtId="0" fontId="109" fillId="0" borderId="0" xfId="0" applyFont="1"/>
    <xf numFmtId="2" fontId="32" fillId="0" borderId="55" xfId="0" applyNumberFormat="1" applyFont="1" applyBorder="1" applyAlignment="1">
      <alignment horizontal="center"/>
    </xf>
    <xf numFmtId="2" fontId="32" fillId="0" borderId="56" xfId="0" applyNumberFormat="1" applyFont="1" applyBorder="1" applyAlignment="1">
      <alignment horizontal="center"/>
    </xf>
    <xf numFmtId="2" fontId="10" fillId="0" borderId="31" xfId="0" applyNumberFormat="1" applyFont="1" applyBorder="1" applyAlignment="1">
      <alignment horizontal="center" vertical="center"/>
    </xf>
    <xf numFmtId="49" fontId="2" fillId="0" borderId="70" xfId="0" applyNumberFormat="1" applyFont="1" applyBorder="1" applyAlignment="1">
      <alignment horizontal="center"/>
    </xf>
    <xf numFmtId="2" fontId="14" fillId="0" borderId="61" xfId="0" applyNumberFormat="1" applyFont="1" applyBorder="1" applyAlignment="1">
      <alignment horizontal="center"/>
    </xf>
    <xf numFmtId="0" fontId="16" fillId="0" borderId="27" xfId="0" applyFont="1" applyBorder="1" applyAlignment="1">
      <alignment horizontal="center"/>
    </xf>
    <xf numFmtId="2" fontId="14" fillId="0" borderId="33" xfId="0" applyNumberFormat="1" applyFont="1" applyBorder="1" applyAlignment="1">
      <alignment horizontal="center"/>
    </xf>
    <xf numFmtId="0" fontId="32" fillId="0" borderId="66" xfId="0" applyFont="1" applyBorder="1" applyAlignment="1">
      <alignment horizontal="left"/>
    </xf>
    <xf numFmtId="0" fontId="75" fillId="0" borderId="25" xfId="0" applyFont="1" applyFill="1" applyBorder="1" applyAlignment="1">
      <alignment horizontal="left"/>
    </xf>
    <xf numFmtId="9" fontId="128" fillId="0" borderId="1" xfId="0" applyNumberFormat="1" applyFont="1" applyBorder="1" applyAlignment="1">
      <alignment horizontal="center"/>
    </xf>
    <xf numFmtId="0" fontId="69" fillId="0" borderId="72" xfId="0" applyFont="1" applyBorder="1" applyAlignment="1">
      <alignment horizontal="center"/>
    </xf>
    <xf numFmtId="49" fontId="14" fillId="0" borderId="79" xfId="0" applyNumberFormat="1" applyFont="1" applyBorder="1" applyAlignment="1">
      <alignment horizontal="right"/>
    </xf>
    <xf numFmtId="0" fontId="14" fillId="0" borderId="9" xfId="0" applyFont="1" applyBorder="1" applyAlignment="1">
      <alignment horizontal="right"/>
    </xf>
    <xf numFmtId="0" fontId="45" fillId="0" borderId="13" xfId="0" applyFont="1" applyBorder="1" applyAlignment="1">
      <alignment horizontal="left"/>
    </xf>
    <xf numFmtId="2" fontId="17" fillId="0" borderId="73" xfId="0" applyNumberFormat="1" applyFont="1" applyBorder="1" applyAlignment="1">
      <alignment horizontal="center"/>
    </xf>
    <xf numFmtId="0" fontId="149" fillId="0" borderId="59" xfId="0" applyFont="1" applyBorder="1" applyAlignment="1">
      <alignment horizontal="left"/>
    </xf>
    <xf numFmtId="1" fontId="17" fillId="0" borderId="66" xfId="0" applyNumberFormat="1" applyFont="1" applyBorder="1" applyAlignment="1">
      <alignment horizontal="center"/>
    </xf>
    <xf numFmtId="0" fontId="151" fillId="0" borderId="27" xfId="0" applyFont="1" applyBorder="1"/>
    <xf numFmtId="0" fontId="2" fillId="0" borderId="5" xfId="0" applyFont="1" applyFill="1" applyBorder="1"/>
    <xf numFmtId="164" fontId="2" fillId="0" borderId="45" xfId="0" applyNumberFormat="1" applyFont="1" applyBorder="1" applyAlignment="1">
      <alignment horizontal="left"/>
    </xf>
    <xf numFmtId="166" fontId="10" fillId="0" borderId="21" xfId="0" applyNumberFormat="1" applyFont="1" applyBorder="1" applyAlignment="1">
      <alignment horizontal="center" vertical="center"/>
    </xf>
    <xf numFmtId="0" fontId="7" fillId="0" borderId="8" xfId="0" applyFont="1" applyBorder="1" applyAlignment="1">
      <alignment horizontal="center"/>
    </xf>
    <xf numFmtId="0" fontId="58" fillId="0" borderId="0" xfId="0" applyFont="1" applyAlignment="1">
      <alignment horizontal="left"/>
    </xf>
    <xf numFmtId="0" fontId="32" fillId="0" borderId="56" xfId="0" applyFont="1" applyBorder="1" applyAlignment="1">
      <alignment horizontal="left"/>
    </xf>
    <xf numFmtId="0" fontId="53" fillId="0" borderId="0" xfId="0" applyFont="1" applyBorder="1" applyAlignment="1">
      <alignment horizontal="right"/>
    </xf>
    <xf numFmtId="0" fontId="70" fillId="0" borderId="43" xfId="0" applyFont="1" applyBorder="1"/>
    <xf numFmtId="0" fontId="151" fillId="0" borderId="58" xfId="0" applyFont="1" applyBorder="1"/>
    <xf numFmtId="0" fontId="151" fillId="0" borderId="79" xfId="0" applyFont="1" applyBorder="1"/>
    <xf numFmtId="0" fontId="100" fillId="0" borderId="14" xfId="0" applyFont="1" applyBorder="1" applyAlignment="1">
      <alignment horizontal="left"/>
    </xf>
    <xf numFmtId="0" fontId="0" fillId="0" borderId="28" xfId="0" applyBorder="1" applyAlignment="1">
      <alignment horizontal="right"/>
    </xf>
    <xf numFmtId="164" fontId="149" fillId="0" borderId="58" xfId="0" applyNumberFormat="1" applyFont="1" applyBorder="1" applyAlignment="1">
      <alignment horizontal="right"/>
    </xf>
    <xf numFmtId="0" fontId="71" fillId="0" borderId="70" xfId="0" applyFont="1" applyFill="1" applyBorder="1" applyAlignment="1">
      <alignment horizontal="center"/>
    </xf>
    <xf numFmtId="0" fontId="14" fillId="0" borderId="61" xfId="0" applyFont="1" applyFill="1" applyBorder="1"/>
    <xf numFmtId="0" fontId="2" fillId="0" borderId="27" xfId="0" applyFont="1" applyFill="1" applyBorder="1"/>
    <xf numFmtId="0" fontId="2" fillId="0" borderId="61" xfId="0" applyFont="1" applyFill="1" applyBorder="1"/>
    <xf numFmtId="0" fontId="124" fillId="0" borderId="13" xfId="0" applyFont="1" applyFill="1" applyBorder="1"/>
    <xf numFmtId="0" fontId="21" fillId="0" borderId="33" xfId="0" applyFont="1" applyBorder="1"/>
    <xf numFmtId="0" fontId="48" fillId="0" borderId="23" xfId="0" applyFont="1" applyBorder="1" applyAlignment="1">
      <alignment horizontal="center" vertical="center"/>
    </xf>
    <xf numFmtId="0" fontId="71" fillId="0" borderId="79" xfId="0" applyFont="1" applyBorder="1"/>
    <xf numFmtId="0" fontId="45" fillId="0" borderId="0" xfId="0" applyFont="1" applyAlignment="1">
      <alignment horizontal="left"/>
    </xf>
    <xf numFmtId="0" fontId="149" fillId="0" borderId="79" xfId="0" applyFont="1" applyBorder="1" applyAlignment="1">
      <alignment horizontal="right"/>
    </xf>
    <xf numFmtId="0" fontId="149" fillId="0" borderId="45" xfId="0" applyFont="1" applyBorder="1" applyAlignment="1">
      <alignment horizontal="left"/>
    </xf>
    <xf numFmtId="165" fontId="17" fillId="0" borderId="0" xfId="0" applyNumberFormat="1" applyFont="1" applyBorder="1" applyAlignment="1">
      <alignment horizontal="center"/>
    </xf>
    <xf numFmtId="0" fontId="151" fillId="0" borderId="64" xfId="0" applyFont="1" applyBorder="1"/>
    <xf numFmtId="0" fontId="32" fillId="0" borderId="45" xfId="0" applyFont="1" applyBorder="1"/>
    <xf numFmtId="166" fontId="14" fillId="0" borderId="66" xfId="0" applyNumberFormat="1" applyFont="1" applyBorder="1" applyAlignment="1">
      <alignment horizontal="center"/>
    </xf>
    <xf numFmtId="0" fontId="158" fillId="0" borderId="52" xfId="0" applyFont="1" applyBorder="1" applyAlignment="1">
      <alignment horizontal="left"/>
    </xf>
    <xf numFmtId="2" fontId="52" fillId="0" borderId="64" xfId="0" applyNumberFormat="1" applyFont="1" applyBorder="1" applyAlignment="1">
      <alignment horizontal="center"/>
    </xf>
    <xf numFmtId="165" fontId="52" fillId="0" borderId="12" xfId="0" applyNumberFormat="1" applyFont="1" applyBorder="1" applyAlignment="1">
      <alignment horizontal="center"/>
    </xf>
    <xf numFmtId="165" fontId="52" fillId="0" borderId="7" xfId="0" applyNumberFormat="1" applyFont="1" applyBorder="1" applyAlignment="1">
      <alignment horizontal="center"/>
    </xf>
    <xf numFmtId="0" fontId="68" fillId="0" borderId="49" xfId="0" applyFont="1" applyBorder="1" applyAlignment="1">
      <alignment horizontal="center"/>
    </xf>
    <xf numFmtId="0" fontId="16" fillId="0" borderId="44" xfId="0" applyFont="1" applyBorder="1" applyAlignment="1">
      <alignment horizontal="center"/>
    </xf>
    <xf numFmtId="0" fontId="16" fillId="0" borderId="44" xfId="0" applyFont="1" applyBorder="1"/>
    <xf numFmtId="166" fontId="111" fillId="0" borderId="20" xfId="0" applyNumberFormat="1" applyFont="1" applyBorder="1" applyAlignment="1">
      <alignment horizontal="left"/>
    </xf>
    <xf numFmtId="2" fontId="111" fillId="0" borderId="21" xfId="0" applyNumberFormat="1" applyFont="1" applyBorder="1"/>
    <xf numFmtId="2" fontId="32" fillId="0" borderId="57" xfId="0" applyNumberFormat="1" applyFont="1" applyBorder="1" applyAlignment="1">
      <alignment horizontal="center"/>
    </xf>
    <xf numFmtId="165" fontId="144" fillId="0" borderId="0" xfId="0" applyNumberFormat="1" applyFont="1" applyBorder="1" applyAlignment="1">
      <alignment horizontal="center"/>
    </xf>
    <xf numFmtId="9" fontId="128" fillId="0" borderId="0" xfId="0" applyNumberFormat="1" applyFont="1" applyFill="1" applyBorder="1" applyAlignment="1">
      <alignment horizontal="left"/>
    </xf>
    <xf numFmtId="166" fontId="21" fillId="0" borderId="0" xfId="0" applyNumberFormat="1" applyFont="1" applyFill="1" applyBorder="1" applyAlignment="1">
      <alignment horizontal="center"/>
    </xf>
    <xf numFmtId="0" fontId="151" fillId="0" borderId="0" xfId="0" applyFont="1" applyFill="1" applyBorder="1"/>
    <xf numFmtId="166" fontId="144" fillId="0" borderId="0" xfId="0" applyNumberFormat="1" applyFont="1" applyFill="1" applyBorder="1" applyAlignment="1">
      <alignment horizontal="center"/>
    </xf>
    <xf numFmtId="166" fontId="32" fillId="0" borderId="0" xfId="0" applyNumberFormat="1" applyFont="1" applyFill="1" applyBorder="1" applyAlignment="1">
      <alignment horizontal="center"/>
    </xf>
    <xf numFmtId="166" fontId="18" fillId="0" borderId="0" xfId="0" applyNumberFormat="1" applyFont="1" applyFill="1" applyBorder="1" applyAlignment="1">
      <alignment horizontal="center"/>
    </xf>
    <xf numFmtId="2" fontId="32" fillId="0" borderId="0" xfId="0" applyNumberFormat="1" applyFont="1" applyFill="1" applyBorder="1" applyAlignment="1">
      <alignment horizontal="center"/>
    </xf>
    <xf numFmtId="0" fontId="117" fillId="0" borderId="2" xfId="0" applyFont="1" applyBorder="1" applyAlignment="1">
      <alignment horizontal="center" vertical="center"/>
    </xf>
    <xf numFmtId="0" fontId="10" fillId="0" borderId="9" xfId="0" applyFont="1" applyBorder="1" applyAlignment="1">
      <alignment horizontal="center"/>
    </xf>
    <xf numFmtId="0" fontId="163" fillId="0" borderId="23" xfId="0" applyFont="1" applyBorder="1" applyAlignment="1">
      <alignment horizontal="center"/>
    </xf>
    <xf numFmtId="2" fontId="117" fillId="0" borderId="21" xfId="0" applyNumberFormat="1" applyFont="1" applyBorder="1" applyAlignment="1">
      <alignment horizontal="center" vertical="center"/>
    </xf>
    <xf numFmtId="2" fontId="14" fillId="0" borderId="54" xfId="0" applyNumberFormat="1" applyFont="1" applyBorder="1" applyAlignment="1">
      <alignment horizontal="center"/>
    </xf>
    <xf numFmtId="0" fontId="16" fillId="0" borderId="5" xfId="0" applyFont="1" applyBorder="1" applyAlignment="1">
      <alignment horizontal="center"/>
    </xf>
    <xf numFmtId="9" fontId="128" fillId="0" borderId="0" xfId="0" applyNumberFormat="1" applyFont="1" applyFill="1" applyBorder="1" applyAlignment="1">
      <alignment horizontal="center"/>
    </xf>
    <xf numFmtId="166" fontId="0" fillId="0" borderId="0" xfId="0" applyNumberFormat="1" applyFill="1" applyBorder="1" applyAlignment="1">
      <alignment horizontal="center"/>
    </xf>
    <xf numFmtId="165" fontId="17" fillId="0" borderId="0" xfId="0" applyNumberFormat="1" applyFont="1" applyFill="1" applyBorder="1" applyAlignment="1">
      <alignment horizontal="center"/>
    </xf>
    <xf numFmtId="166" fontId="52" fillId="0" borderId="0" xfId="0" applyNumberFormat="1" applyFont="1" applyFill="1" applyBorder="1" applyAlignment="1">
      <alignment horizontal="center"/>
    </xf>
    <xf numFmtId="0" fontId="63" fillId="0" borderId="0" xfId="0" applyFont="1" applyFill="1" applyBorder="1" applyAlignment="1">
      <alignment horizontal="center"/>
    </xf>
    <xf numFmtId="2" fontId="0" fillId="0" borderId="0" xfId="0" applyNumberFormat="1" applyFill="1" applyBorder="1" applyAlignment="1">
      <alignment horizontal="center"/>
    </xf>
    <xf numFmtId="2" fontId="32" fillId="0" borderId="0" xfId="0" applyNumberFormat="1" applyFont="1" applyAlignment="1">
      <alignment horizontal="left"/>
    </xf>
    <xf numFmtId="165" fontId="10" fillId="0" borderId="7" xfId="0" applyNumberFormat="1" applyFont="1" applyBorder="1" applyAlignment="1">
      <alignment horizontal="center" vertical="center"/>
    </xf>
    <xf numFmtId="0" fontId="46" fillId="0" borderId="5" xfId="0" applyFont="1" applyBorder="1" applyAlignment="1">
      <alignment horizontal="left"/>
    </xf>
    <xf numFmtId="0" fontId="53" fillId="0" borderId="68" xfId="0" applyFont="1" applyBorder="1" applyAlignment="1">
      <alignment horizontal="center"/>
    </xf>
    <xf numFmtId="0" fontId="14" fillId="0" borderId="7" xfId="0" applyFont="1" applyBorder="1" applyAlignment="1">
      <alignment horizontal="center"/>
    </xf>
    <xf numFmtId="0" fontId="14" fillId="0" borderId="64" xfId="0" applyFont="1" applyBorder="1" applyAlignment="1">
      <alignment horizontal="center"/>
    </xf>
    <xf numFmtId="0" fontId="14" fillId="0" borderId="66" xfId="0" applyFont="1" applyBorder="1" applyAlignment="1">
      <alignment horizontal="center"/>
    </xf>
    <xf numFmtId="2" fontId="16" fillId="0" borderId="66" xfId="0" applyNumberFormat="1" applyFont="1" applyBorder="1" applyAlignment="1">
      <alignment horizontal="center"/>
    </xf>
    <xf numFmtId="2" fontId="117" fillId="0" borderId="5" xfId="0" applyNumberFormat="1" applyFont="1" applyBorder="1" applyAlignment="1">
      <alignment horizontal="center" vertical="center"/>
    </xf>
    <xf numFmtId="165" fontId="33" fillId="0" borderId="3" xfId="0" applyNumberFormat="1" applyFont="1" applyBorder="1" applyAlignment="1">
      <alignment horizontal="center" vertical="center"/>
    </xf>
    <xf numFmtId="165" fontId="33" fillId="0" borderId="31" xfId="0" applyNumberFormat="1" applyFont="1" applyBorder="1" applyAlignment="1">
      <alignment horizontal="center" vertical="center"/>
    </xf>
    <xf numFmtId="2" fontId="117" fillId="0" borderId="31" xfId="0" applyNumberFormat="1" applyFont="1" applyBorder="1" applyAlignment="1">
      <alignment horizontal="center" vertical="center"/>
    </xf>
    <xf numFmtId="0" fontId="58" fillId="0" borderId="30" xfId="0" applyFont="1" applyBorder="1" applyAlignment="1">
      <alignment horizontal="left"/>
    </xf>
    <xf numFmtId="0" fontId="0" fillId="0" borderId="32" xfId="0" applyBorder="1" applyAlignment="1">
      <alignment horizontal="left"/>
    </xf>
    <xf numFmtId="0" fontId="116" fillId="0" borderId="31" xfId="0" applyFont="1" applyBorder="1" applyAlignment="1">
      <alignment horizontal="left"/>
    </xf>
    <xf numFmtId="0" fontId="116" fillId="0" borderId="32" xfId="0" applyFont="1" applyBorder="1" applyAlignment="1">
      <alignment horizontal="left"/>
    </xf>
    <xf numFmtId="0" fontId="116" fillId="0" borderId="3" xfId="0" applyFont="1" applyBorder="1" applyAlignment="1">
      <alignment horizontal="left"/>
    </xf>
    <xf numFmtId="0" fontId="116" fillId="0" borderId="25" xfId="0" applyFont="1" applyBorder="1" applyAlignment="1">
      <alignment horizontal="left"/>
    </xf>
    <xf numFmtId="0" fontId="10" fillId="0" borderId="30" xfId="0" applyFont="1" applyBorder="1" applyAlignment="1">
      <alignment horizontal="center"/>
    </xf>
    <xf numFmtId="0" fontId="10" fillId="0" borderId="11" xfId="0" applyFont="1" applyBorder="1" applyAlignment="1">
      <alignment horizontal="center"/>
    </xf>
    <xf numFmtId="0" fontId="10" fillId="0" borderId="10" xfId="0" applyFont="1" applyBorder="1" applyAlignment="1">
      <alignment horizontal="center"/>
    </xf>
    <xf numFmtId="0" fontId="10" fillId="0" borderId="12" xfId="0" applyFont="1" applyBorder="1" applyAlignment="1">
      <alignment horizontal="center"/>
    </xf>
    <xf numFmtId="0" fontId="10" fillId="0" borderId="26" xfId="0" applyFont="1" applyBorder="1" applyAlignment="1">
      <alignment horizontal="center"/>
    </xf>
    <xf numFmtId="165" fontId="117" fillId="0" borderId="20" xfId="0" applyNumberFormat="1" applyFont="1" applyBorder="1" applyAlignment="1">
      <alignment horizontal="center" vertical="center"/>
    </xf>
    <xf numFmtId="0" fontId="149" fillId="0" borderId="45" xfId="0" applyFont="1" applyBorder="1" applyAlignment="1">
      <alignment horizontal="right"/>
    </xf>
    <xf numFmtId="0" fontId="45" fillId="0" borderId="20" xfId="0" applyFont="1" applyBorder="1" applyAlignment="1">
      <alignment horizontal="center"/>
    </xf>
    <xf numFmtId="0" fontId="2" fillId="0" borderId="11" xfId="0" applyFont="1" applyBorder="1"/>
    <xf numFmtId="0" fontId="162" fillId="0" borderId="59" xfId="0" applyFont="1" applyBorder="1" applyAlignment="1">
      <alignment horizontal="right"/>
    </xf>
    <xf numFmtId="0" fontId="122" fillId="0" borderId="45" xfId="0" applyFont="1" applyBorder="1" applyAlignment="1">
      <alignment horizontal="right"/>
    </xf>
    <xf numFmtId="0" fontId="53" fillId="0" borderId="30" xfId="0" applyFont="1" applyBorder="1" applyAlignment="1">
      <alignment horizontal="right"/>
    </xf>
    <xf numFmtId="164" fontId="149" fillId="0" borderId="45" xfId="0" applyNumberFormat="1" applyFont="1" applyBorder="1" applyAlignment="1">
      <alignment horizontal="right"/>
    </xf>
    <xf numFmtId="0" fontId="53" fillId="0" borderId="45" xfId="0" applyFont="1" applyBorder="1" applyAlignment="1">
      <alignment horizontal="right"/>
    </xf>
    <xf numFmtId="0" fontId="116" fillId="0" borderId="74" xfId="0" applyFont="1" applyBorder="1" applyAlignment="1">
      <alignment horizontal="right"/>
    </xf>
    <xf numFmtId="0" fontId="161" fillId="0" borderId="68" xfId="0" applyFont="1" applyBorder="1"/>
    <xf numFmtId="164" fontId="53" fillId="0" borderId="59" xfId="0" applyNumberFormat="1" applyFont="1" applyBorder="1" applyAlignment="1">
      <alignment horizontal="right"/>
    </xf>
    <xf numFmtId="0" fontId="45" fillId="0" borderId="31" xfId="0" applyFont="1" applyBorder="1" applyAlignment="1">
      <alignment horizontal="center"/>
    </xf>
    <xf numFmtId="0" fontId="0" fillId="0" borderId="25" xfId="0" applyBorder="1"/>
    <xf numFmtId="0" fontId="2" fillId="0" borderId="73" xfId="0" applyFont="1" applyBorder="1" applyAlignment="1">
      <alignment horizontal="center"/>
    </xf>
    <xf numFmtId="0" fontId="2" fillId="0" borderId="57" xfId="0" applyFont="1" applyBorder="1" applyAlignment="1">
      <alignment horizontal="center"/>
    </xf>
    <xf numFmtId="0" fontId="2" fillId="0" borderId="56" xfId="0" applyFont="1" applyFill="1" applyBorder="1"/>
    <xf numFmtId="0" fontId="16" fillId="0" borderId="72" xfId="0" applyFont="1" applyFill="1" applyBorder="1" applyAlignment="1">
      <alignment horizontal="center"/>
    </xf>
    <xf numFmtId="0" fontId="14" fillId="0" borderId="49" xfId="0" applyFont="1" applyFill="1" applyBorder="1" applyAlignment="1">
      <alignment horizontal="center"/>
    </xf>
    <xf numFmtId="166" fontId="17" fillId="0" borderId="1" xfId="0" applyNumberFormat="1" applyFont="1" applyBorder="1" applyAlignment="1">
      <alignment horizontal="center"/>
    </xf>
    <xf numFmtId="167" fontId="144" fillId="0" borderId="0" xfId="0" applyNumberFormat="1" applyFont="1" applyBorder="1" applyAlignment="1">
      <alignment horizontal="center"/>
    </xf>
    <xf numFmtId="167" fontId="0" fillId="0" borderId="0" xfId="0" applyNumberFormat="1" applyBorder="1" applyAlignment="1">
      <alignment horizontal="center"/>
    </xf>
    <xf numFmtId="167" fontId="144" fillId="0" borderId="0" xfId="0" applyNumberFormat="1" applyFont="1" applyFill="1" applyBorder="1" applyAlignment="1">
      <alignment horizontal="center"/>
    </xf>
    <xf numFmtId="1" fontId="17" fillId="0" borderId="0" xfId="0" applyNumberFormat="1" applyFont="1" applyFill="1" applyBorder="1" applyAlignment="1">
      <alignment horizontal="center"/>
    </xf>
    <xf numFmtId="0" fontId="45" fillId="0" borderId="5" xfId="0" applyFont="1" applyBorder="1" applyAlignment="1">
      <alignment horizontal="center"/>
    </xf>
    <xf numFmtId="0" fontId="0" fillId="0" borderId="34" xfId="0" applyBorder="1"/>
    <xf numFmtId="0" fontId="19" fillId="2" borderId="1" xfId="0" applyFont="1" applyFill="1" applyBorder="1" applyAlignment="1">
      <alignment horizontal="right"/>
    </xf>
    <xf numFmtId="0" fontId="16" fillId="0" borderId="73" xfId="0" applyFont="1" applyBorder="1" applyAlignment="1">
      <alignment horizontal="center"/>
    </xf>
    <xf numFmtId="2" fontId="106" fillId="0" borderId="20" xfId="0" applyNumberFormat="1" applyFont="1" applyBorder="1" applyAlignment="1">
      <alignment horizontal="center" vertical="center"/>
    </xf>
    <xf numFmtId="0" fontId="0" fillId="0" borderId="21" xfId="0" applyBorder="1"/>
    <xf numFmtId="0" fontId="45" fillId="0" borderId="3" xfId="0" applyFont="1" applyBorder="1" applyAlignment="1">
      <alignment horizontal="left"/>
    </xf>
    <xf numFmtId="2" fontId="106" fillId="0" borderId="7" xfId="0" applyNumberFormat="1" applyFont="1" applyBorder="1" applyAlignment="1">
      <alignment horizontal="center" vertical="center"/>
    </xf>
    <xf numFmtId="167" fontId="0" fillId="0" borderId="0" xfId="0" applyNumberFormat="1" applyFill="1" applyBorder="1" applyAlignment="1">
      <alignment horizontal="center"/>
    </xf>
    <xf numFmtId="164" fontId="14" fillId="0" borderId="49" xfId="0" applyNumberFormat="1" applyFont="1" applyBorder="1" applyAlignment="1">
      <alignment horizontal="left"/>
    </xf>
    <xf numFmtId="2" fontId="14" fillId="0" borderId="64" xfId="0" applyNumberFormat="1" applyFont="1" applyBorder="1" applyAlignment="1">
      <alignment horizontal="center"/>
    </xf>
    <xf numFmtId="0" fontId="14" fillId="0" borderId="59" xfId="0" applyFont="1" applyFill="1" applyBorder="1" applyAlignment="1">
      <alignment horizontal="right"/>
    </xf>
    <xf numFmtId="2" fontId="17" fillId="0" borderId="64" xfId="0" applyNumberFormat="1" applyFont="1" applyFill="1" applyBorder="1" applyAlignment="1">
      <alignment horizontal="center"/>
    </xf>
    <xf numFmtId="164" fontId="14" fillId="0" borderId="74" xfId="0" applyNumberFormat="1" applyFont="1" applyBorder="1" applyAlignment="1">
      <alignment horizontal="right"/>
    </xf>
    <xf numFmtId="2" fontId="38" fillId="2" borderId="70" xfId="0" applyNumberFormat="1" applyFont="1" applyFill="1" applyBorder="1" applyAlignment="1">
      <alignment horizontal="center"/>
    </xf>
    <xf numFmtId="0" fontId="0" fillId="0" borderId="51" xfId="0" applyBorder="1" applyAlignment="1">
      <alignment horizontal="left"/>
    </xf>
    <xf numFmtId="2" fontId="117" fillId="0" borderId="20" xfId="0" applyNumberFormat="1" applyFont="1" applyBorder="1" applyAlignment="1">
      <alignment horizontal="center"/>
    </xf>
    <xf numFmtId="165" fontId="10" fillId="0" borderId="0" xfId="0" applyNumberFormat="1" applyFont="1" applyFill="1" applyBorder="1" applyAlignment="1">
      <alignment horizontal="center" vertical="center"/>
    </xf>
    <xf numFmtId="0" fontId="111" fillId="0" borderId="2" xfId="0" applyFont="1" applyBorder="1" applyAlignment="1">
      <alignment horizontal="center" vertical="center"/>
    </xf>
    <xf numFmtId="0" fontId="163" fillId="0" borderId="22" xfId="0" applyFont="1" applyBorder="1" applyAlignment="1">
      <alignment horizontal="center"/>
    </xf>
    <xf numFmtId="0" fontId="8" fillId="0" borderId="3" xfId="0" applyFont="1" applyBorder="1"/>
    <xf numFmtId="0" fontId="8" fillId="0" borderId="3" xfId="0" applyFont="1" applyBorder="1" applyAlignment="1">
      <alignment horizontal="center" vertical="center"/>
    </xf>
    <xf numFmtId="0" fontId="116" fillId="0" borderId="3" xfId="0" applyFont="1" applyBorder="1" applyAlignment="1">
      <alignment horizontal="center"/>
    </xf>
    <xf numFmtId="0" fontId="116" fillId="0" borderId="32" xfId="0" applyFont="1" applyBorder="1" applyAlignment="1">
      <alignment horizontal="center"/>
    </xf>
    <xf numFmtId="0" fontId="116" fillId="0" borderId="25" xfId="0" applyFont="1" applyBorder="1" applyAlignment="1">
      <alignment horizontal="center"/>
    </xf>
    <xf numFmtId="0" fontId="10" fillId="0" borderId="11" xfId="0" applyFont="1" applyBorder="1" applyAlignment="1">
      <alignment horizontal="center" vertical="center"/>
    </xf>
    <xf numFmtId="165" fontId="95" fillId="4" borderId="68" xfId="0" applyNumberFormat="1" applyFont="1" applyFill="1" applyBorder="1" applyAlignment="1">
      <alignment horizontal="center"/>
    </xf>
    <xf numFmtId="0" fontId="46" fillId="0" borderId="10" xfId="0" applyFont="1" applyBorder="1" applyAlignment="1">
      <alignment horizontal="left"/>
    </xf>
    <xf numFmtId="0" fontId="0" fillId="4" borderId="59" xfId="0" applyFill="1" applyBorder="1"/>
    <xf numFmtId="2" fontId="15" fillId="4" borderId="61" xfId="0" applyNumberFormat="1" applyFont="1" applyFill="1" applyBorder="1" applyAlignment="1">
      <alignment horizontal="center"/>
    </xf>
    <xf numFmtId="0" fontId="39" fillId="4" borderId="69" xfId="0" applyFont="1" applyFill="1" applyBorder="1" applyAlignment="1">
      <alignment horizontal="right"/>
    </xf>
    <xf numFmtId="0" fontId="36" fillId="0" borderId="20" xfId="0" applyFont="1" applyBorder="1" applyAlignment="1">
      <alignment horizontal="center"/>
    </xf>
    <xf numFmtId="164" fontId="14" fillId="0" borderId="49" xfId="0" applyNumberFormat="1" applyFont="1" applyBorder="1" applyAlignment="1">
      <alignment horizontal="center"/>
    </xf>
    <xf numFmtId="2" fontId="33" fillId="0" borderId="3" xfId="0" applyNumberFormat="1" applyFont="1" applyBorder="1" applyAlignment="1">
      <alignment horizontal="center" vertical="center"/>
    </xf>
    <xf numFmtId="0" fontId="16" fillId="0" borderId="45" xfId="0" applyFont="1" applyBorder="1" applyAlignment="1">
      <alignment horizontal="right"/>
    </xf>
    <xf numFmtId="0" fontId="16" fillId="0" borderId="74" xfId="0" applyFont="1" applyBorder="1" applyAlignment="1">
      <alignment horizontal="right"/>
    </xf>
    <xf numFmtId="0" fontId="14" fillId="0" borderId="64" xfId="0" applyFont="1" applyBorder="1"/>
    <xf numFmtId="165" fontId="33" fillId="0" borderId="20" xfId="0" applyNumberFormat="1" applyFont="1" applyBorder="1" applyAlignment="1">
      <alignment horizontal="center"/>
    </xf>
    <xf numFmtId="0" fontId="111" fillId="0" borderId="49" xfId="0" applyFont="1" applyBorder="1" applyAlignment="1">
      <alignment horizontal="center"/>
    </xf>
    <xf numFmtId="2" fontId="17" fillId="0" borderId="1" xfId="0" applyNumberFormat="1" applyFont="1" applyBorder="1" applyAlignment="1">
      <alignment horizontal="center"/>
    </xf>
    <xf numFmtId="164" fontId="14" fillId="0" borderId="71" xfId="0" applyNumberFormat="1" applyFont="1" applyBorder="1" applyAlignment="1">
      <alignment horizontal="right"/>
    </xf>
    <xf numFmtId="164" fontId="14" fillId="0" borderId="55" xfId="0" applyNumberFormat="1" applyFont="1" applyBorder="1" applyAlignment="1">
      <alignment horizontal="right"/>
    </xf>
    <xf numFmtId="0" fontId="32" fillId="0" borderId="33" xfId="0" applyFont="1" applyBorder="1" applyAlignment="1">
      <alignment horizontal="left"/>
    </xf>
    <xf numFmtId="168" fontId="144" fillId="0" borderId="0" xfId="0" applyNumberFormat="1" applyFont="1" applyFill="1" applyBorder="1" applyAlignment="1">
      <alignment horizontal="center"/>
    </xf>
    <xf numFmtId="0" fontId="2" fillId="0" borderId="18" xfId="0" applyFont="1" applyBorder="1" applyAlignment="1">
      <alignment horizontal="center"/>
    </xf>
    <xf numFmtId="0" fontId="53" fillId="0" borderId="74" xfId="0" applyFont="1" applyFill="1" applyBorder="1" applyAlignment="1">
      <alignment horizontal="right"/>
    </xf>
    <xf numFmtId="164" fontId="149" fillId="0" borderId="0" xfId="0" applyNumberFormat="1" applyFont="1" applyFill="1" applyBorder="1" applyAlignment="1">
      <alignment horizontal="right"/>
    </xf>
    <xf numFmtId="167" fontId="146" fillId="0" borderId="0" xfId="0" applyNumberFormat="1" applyFont="1" applyFill="1" applyBorder="1" applyAlignment="1">
      <alignment horizontal="center"/>
    </xf>
    <xf numFmtId="2" fontId="16" fillId="0" borderId="71" xfId="0" applyNumberFormat="1" applyFont="1" applyBorder="1" applyAlignment="1">
      <alignment horizontal="center"/>
    </xf>
    <xf numFmtId="0" fontId="14" fillId="0" borderId="34" xfId="0" applyFont="1" applyBorder="1" applyAlignment="1">
      <alignment horizontal="center"/>
    </xf>
    <xf numFmtId="166" fontId="17" fillId="0" borderId="32" xfId="0" applyNumberFormat="1" applyFont="1" applyBorder="1" applyAlignment="1">
      <alignment horizontal="center"/>
    </xf>
    <xf numFmtId="0" fontId="0" fillId="0" borderId="32" xfId="0" applyBorder="1"/>
    <xf numFmtId="0" fontId="0" fillId="0" borderId="31" xfId="0" applyBorder="1"/>
    <xf numFmtId="0" fontId="46" fillId="0" borderId="0" xfId="0" applyFont="1" applyBorder="1" applyAlignment="1">
      <alignment horizontal="center" vertical="center"/>
    </xf>
    <xf numFmtId="165" fontId="16" fillId="0" borderId="68" xfId="0" applyNumberFormat="1" applyFont="1" applyBorder="1" applyAlignment="1">
      <alignment horizontal="center"/>
    </xf>
    <xf numFmtId="2" fontId="14" fillId="0" borderId="71" xfId="0" applyNumberFormat="1" applyFont="1" applyBorder="1" applyAlignment="1">
      <alignment horizontal="center"/>
    </xf>
    <xf numFmtId="2" fontId="69" fillId="0" borderId="56" xfId="0" applyNumberFormat="1" applyFont="1" applyBorder="1" applyAlignment="1">
      <alignment horizontal="center"/>
    </xf>
    <xf numFmtId="165" fontId="69" fillId="0" borderId="68" xfId="0" applyNumberFormat="1" applyFont="1" applyBorder="1" applyAlignment="1">
      <alignment horizontal="center"/>
    </xf>
    <xf numFmtId="2" fontId="16" fillId="0" borderId="61" xfId="0" applyNumberFormat="1" applyFont="1" applyBorder="1" applyAlignment="1">
      <alignment horizontal="center"/>
    </xf>
    <xf numFmtId="2" fontId="14" fillId="0" borderId="27" xfId="0" applyNumberFormat="1" applyFont="1" applyBorder="1" applyAlignment="1">
      <alignment horizontal="center"/>
    </xf>
    <xf numFmtId="2" fontId="14" fillId="0" borderId="66" xfId="0" applyNumberFormat="1" applyFont="1" applyBorder="1" applyAlignment="1">
      <alignment horizontal="center"/>
    </xf>
    <xf numFmtId="0" fontId="158" fillId="0" borderId="0" xfId="0" applyFont="1" applyFill="1" applyBorder="1" applyAlignment="1">
      <alignment horizontal="left"/>
    </xf>
    <xf numFmtId="167" fontId="0" fillId="0" borderId="0" xfId="0" applyNumberFormat="1" applyFill="1" applyBorder="1" applyAlignment="1">
      <alignment horizontal="left"/>
    </xf>
    <xf numFmtId="0" fontId="10" fillId="0" borderId="22" xfId="0" applyFont="1" applyBorder="1" applyAlignment="1">
      <alignment horizontal="center"/>
    </xf>
    <xf numFmtId="0" fontId="0" fillId="15" borderId="45" xfId="0" applyFill="1" applyBorder="1"/>
    <xf numFmtId="2" fontId="15" fillId="15" borderId="27" xfId="0" applyNumberFormat="1" applyFont="1" applyFill="1" applyBorder="1" applyAlignment="1">
      <alignment horizontal="center"/>
    </xf>
    <xf numFmtId="0" fontId="39" fillId="15" borderId="33" xfId="0" applyFont="1" applyFill="1" applyBorder="1" applyAlignment="1">
      <alignment horizontal="right"/>
    </xf>
    <xf numFmtId="2" fontId="89" fillId="10" borderId="68" xfId="0" applyNumberFormat="1" applyFont="1" applyFill="1" applyBorder="1" applyAlignment="1">
      <alignment horizontal="center"/>
    </xf>
    <xf numFmtId="2" fontId="95" fillId="15" borderId="68" xfId="0" applyNumberFormat="1" applyFont="1" applyFill="1" applyBorder="1" applyAlignment="1">
      <alignment horizontal="center"/>
    </xf>
    <xf numFmtId="165" fontId="95" fillId="15" borderId="68" xfId="0" applyNumberFormat="1" applyFont="1" applyFill="1" applyBorder="1" applyAlignment="1">
      <alignment horizontal="center"/>
    </xf>
    <xf numFmtId="2" fontId="95" fillId="15" borderId="54" xfId="0" applyNumberFormat="1" applyFont="1" applyFill="1" applyBorder="1" applyAlignment="1">
      <alignment horizontal="center"/>
    </xf>
    <xf numFmtId="2" fontId="95" fillId="15" borderId="70" xfId="0" applyNumberFormat="1" applyFont="1" applyFill="1" applyBorder="1" applyAlignment="1">
      <alignment horizontal="center"/>
    </xf>
    <xf numFmtId="2" fontId="36" fillId="0" borderId="22" xfId="0" applyNumberFormat="1" applyFont="1" applyBorder="1" applyAlignment="1">
      <alignment horizontal="left"/>
    </xf>
    <xf numFmtId="0" fontId="2" fillId="0" borderId="17" xfId="0" applyFont="1" applyBorder="1" applyAlignment="1">
      <alignment vertical="center"/>
    </xf>
    <xf numFmtId="2" fontId="83" fillId="10" borderId="68" xfId="0" applyNumberFormat="1" applyFont="1" applyFill="1" applyBorder="1" applyAlignment="1">
      <alignment horizontal="center"/>
    </xf>
    <xf numFmtId="2" fontId="19" fillId="10" borderId="54" xfId="0" applyNumberFormat="1" applyFont="1" applyFill="1" applyBorder="1" applyAlignment="1">
      <alignment horizontal="center"/>
    </xf>
    <xf numFmtId="2" fontId="19" fillId="10" borderId="68" xfId="0" applyNumberFormat="1" applyFont="1" applyFill="1" applyBorder="1" applyAlignment="1">
      <alignment horizontal="center"/>
    </xf>
    <xf numFmtId="2" fontId="19" fillId="10" borderId="70" xfId="0" applyNumberFormat="1" applyFont="1" applyFill="1" applyBorder="1" applyAlignment="1">
      <alignment horizontal="center"/>
    </xf>
    <xf numFmtId="0" fontId="46" fillId="0" borderId="67" xfId="0" applyFont="1" applyBorder="1" applyAlignment="1">
      <alignment horizontal="right"/>
    </xf>
    <xf numFmtId="2" fontId="52" fillId="0" borderId="55" xfId="0" applyNumberFormat="1" applyFont="1" applyBorder="1" applyAlignment="1">
      <alignment horizontal="center"/>
    </xf>
    <xf numFmtId="2" fontId="52" fillId="0" borderId="56" xfId="0" applyNumberFormat="1" applyFont="1" applyBorder="1" applyAlignment="1">
      <alignment horizontal="center"/>
    </xf>
    <xf numFmtId="2" fontId="52" fillId="0" borderId="57" xfId="0" applyNumberFormat="1" applyFont="1" applyBorder="1" applyAlignment="1">
      <alignment horizontal="center"/>
    </xf>
    <xf numFmtId="2" fontId="32" fillId="0" borderId="21" xfId="0" applyNumberFormat="1" applyFont="1" applyBorder="1" applyAlignment="1">
      <alignment horizontal="center" vertical="center"/>
    </xf>
    <xf numFmtId="2" fontId="32" fillId="0" borderId="70" xfId="0" applyNumberFormat="1" applyFont="1" applyBorder="1" applyAlignment="1">
      <alignment horizontal="center" vertical="center"/>
    </xf>
    <xf numFmtId="2" fontId="32" fillId="0" borderId="73" xfId="0" applyNumberFormat="1" applyFont="1" applyBorder="1" applyAlignment="1">
      <alignment horizontal="center" vertical="center"/>
    </xf>
    <xf numFmtId="2" fontId="0" fillId="0" borderId="46" xfId="0" applyNumberFormat="1" applyFont="1" applyBorder="1"/>
    <xf numFmtId="2" fontId="32" fillId="0" borderId="13" xfId="0" applyNumberFormat="1" applyFont="1" applyBorder="1" applyAlignment="1">
      <alignment horizontal="center" vertical="center"/>
    </xf>
    <xf numFmtId="166" fontId="63" fillId="0" borderId="0" xfId="0" applyNumberFormat="1" applyFont="1" applyFill="1" applyBorder="1" applyAlignment="1">
      <alignment horizontal="center"/>
    </xf>
    <xf numFmtId="0" fontId="0" fillId="12" borderId="68" xfId="0" applyFill="1" applyBorder="1"/>
    <xf numFmtId="2" fontId="0" fillId="12" borderId="68" xfId="0" applyNumberFormat="1" applyFill="1" applyBorder="1"/>
    <xf numFmtId="0" fontId="28" fillId="36" borderId="64" xfId="0" applyFont="1" applyFill="1" applyBorder="1" applyAlignment="1">
      <alignment horizontal="center"/>
    </xf>
    <xf numFmtId="2" fontId="28" fillId="36" borderId="52" xfId="0" applyNumberFormat="1" applyFont="1" applyFill="1" applyBorder="1" applyAlignment="1">
      <alignment horizontal="center"/>
    </xf>
    <xf numFmtId="0" fontId="28" fillId="12" borderId="68" xfId="0" applyFont="1" applyFill="1" applyBorder="1" applyAlignment="1">
      <alignment horizontal="center"/>
    </xf>
    <xf numFmtId="0" fontId="107" fillId="9" borderId="69" xfId="0" applyFont="1" applyFill="1" applyBorder="1" applyAlignment="1">
      <alignment horizontal="center"/>
    </xf>
    <xf numFmtId="0" fontId="107" fillId="9" borderId="33" xfId="0" applyFont="1" applyFill="1" applyBorder="1" applyAlignment="1">
      <alignment horizontal="center"/>
    </xf>
    <xf numFmtId="0" fontId="107" fillId="12" borderId="68" xfId="0" applyFont="1" applyFill="1" applyBorder="1" applyAlignment="1">
      <alignment horizontal="center"/>
    </xf>
    <xf numFmtId="165" fontId="28" fillId="12" borderId="68" xfId="0" applyNumberFormat="1" applyFont="1" applyFill="1" applyBorder="1" applyAlignment="1">
      <alignment horizontal="center"/>
    </xf>
    <xf numFmtId="0" fontId="63" fillId="44" borderId="14" xfId="0" applyFont="1" applyFill="1" applyBorder="1"/>
    <xf numFmtId="0" fontId="32" fillId="0" borderId="54" xfId="0" applyFont="1" applyBorder="1" applyAlignment="1">
      <alignment horizontal="center"/>
    </xf>
    <xf numFmtId="0" fontId="0" fillId="12" borderId="68" xfId="0" applyFill="1" applyBorder="1" applyAlignment="1">
      <alignment horizontal="center"/>
    </xf>
    <xf numFmtId="0" fontId="165" fillId="36" borderId="64" xfId="0" applyFont="1" applyFill="1" applyBorder="1" applyAlignment="1">
      <alignment horizontal="center"/>
    </xf>
    <xf numFmtId="0" fontId="148" fillId="36" borderId="64" xfId="0" applyFont="1" applyFill="1" applyBorder="1" applyAlignment="1">
      <alignment horizontal="center"/>
    </xf>
    <xf numFmtId="2" fontId="148" fillId="36" borderId="64" xfId="0" applyNumberFormat="1" applyFont="1" applyFill="1" applyBorder="1" applyAlignment="1">
      <alignment horizontal="center"/>
    </xf>
    <xf numFmtId="1" fontId="165" fillId="36" borderId="64" xfId="0" applyNumberFormat="1" applyFont="1" applyFill="1" applyBorder="1" applyAlignment="1">
      <alignment horizontal="center"/>
    </xf>
    <xf numFmtId="0" fontId="2" fillId="29" borderId="43" xfId="0" applyFont="1" applyFill="1" applyBorder="1" applyAlignment="1">
      <alignment horizontal="center"/>
    </xf>
    <xf numFmtId="0" fontId="48" fillId="0" borderId="48" xfId="0" applyFont="1" applyBorder="1"/>
    <xf numFmtId="0" fontId="75" fillId="0" borderId="52" xfId="0" applyFont="1" applyBorder="1" applyAlignment="1">
      <alignment horizontal="center"/>
    </xf>
    <xf numFmtId="0" fontId="32" fillId="0" borderId="50" xfId="0" applyFont="1" applyFill="1" applyBorder="1"/>
    <xf numFmtId="0" fontId="32" fillId="9" borderId="53" xfId="0" applyFont="1" applyFill="1" applyBorder="1" applyAlignment="1">
      <alignment horizontal="center"/>
    </xf>
    <xf numFmtId="2" fontId="48" fillId="8" borderId="61" xfId="0" applyNumberFormat="1" applyFont="1" applyFill="1" applyBorder="1" applyAlignment="1">
      <alignment horizontal="center"/>
    </xf>
    <xf numFmtId="165" fontId="48" fillId="8" borderId="61" xfId="0" applyNumberFormat="1" applyFont="1" applyFill="1" applyBorder="1" applyAlignment="1">
      <alignment horizontal="center"/>
    </xf>
    <xf numFmtId="0" fontId="0" fillId="0" borderId="23" xfId="0" applyFill="1" applyBorder="1"/>
    <xf numFmtId="2" fontId="0" fillId="0" borderId="52" xfId="0" applyNumberFormat="1" applyFill="1" applyBorder="1"/>
    <xf numFmtId="0" fontId="48" fillId="0" borderId="50" xfId="0" applyFont="1" applyFill="1" applyBorder="1" applyAlignment="1">
      <alignment horizontal="center"/>
    </xf>
    <xf numFmtId="0" fontId="73" fillId="0" borderId="51" xfId="0" applyFont="1" applyFill="1" applyBorder="1" applyAlignment="1">
      <alignment horizontal="center"/>
    </xf>
    <xf numFmtId="0" fontId="0" fillId="0" borderId="1" xfId="0" applyFill="1" applyBorder="1"/>
    <xf numFmtId="0" fontId="48" fillId="0" borderId="19" xfId="0" applyFont="1" applyFill="1" applyBorder="1" applyAlignment="1">
      <alignment horizontal="center"/>
    </xf>
    <xf numFmtId="0" fontId="0" fillId="0" borderId="4" xfId="0" applyFill="1" applyBorder="1"/>
    <xf numFmtId="0" fontId="2" fillId="29" borderId="42" xfId="0" applyFont="1" applyFill="1" applyBorder="1" applyAlignment="1">
      <alignment horizontal="center"/>
    </xf>
    <xf numFmtId="0" fontId="0" fillId="0" borderId="4" xfId="0" applyBorder="1"/>
    <xf numFmtId="0" fontId="0" fillId="14" borderId="78" xfId="0" applyFill="1" applyBorder="1"/>
    <xf numFmtId="0" fontId="126" fillId="0" borderId="55" xfId="0" applyFont="1" applyBorder="1" applyAlignment="1">
      <alignment horizontal="center"/>
    </xf>
    <xf numFmtId="0" fontId="0" fillId="14" borderId="60" xfId="0" applyFill="1" applyBorder="1"/>
    <xf numFmtId="0" fontId="32" fillId="0" borderId="55" xfId="0" applyFont="1" applyBorder="1"/>
    <xf numFmtId="0" fontId="73" fillId="14" borderId="57" xfId="0" applyFont="1" applyFill="1" applyBorder="1" applyAlignment="1">
      <alignment horizontal="center"/>
    </xf>
    <xf numFmtId="0" fontId="48" fillId="0" borderId="55" xfId="0" applyFont="1" applyBorder="1" applyAlignment="1">
      <alignment horizontal="center"/>
    </xf>
    <xf numFmtId="0" fontId="73" fillId="14" borderId="67" xfId="0" applyFont="1" applyFill="1" applyBorder="1" applyAlignment="1">
      <alignment horizontal="center"/>
    </xf>
    <xf numFmtId="0" fontId="28" fillId="14" borderId="63" xfId="0" applyFont="1" applyFill="1" applyBorder="1"/>
    <xf numFmtId="0" fontId="73" fillId="14" borderId="63" xfId="0" applyFont="1" applyFill="1" applyBorder="1" applyAlignment="1">
      <alignment horizontal="center"/>
    </xf>
    <xf numFmtId="0" fontId="75" fillId="8" borderId="64" xfId="0" applyFont="1" applyFill="1" applyBorder="1" applyAlignment="1">
      <alignment horizontal="center"/>
    </xf>
    <xf numFmtId="0" fontId="44" fillId="8" borderId="69" xfId="0" applyFont="1" applyFill="1" applyBorder="1" applyAlignment="1">
      <alignment horizontal="center"/>
    </xf>
    <xf numFmtId="0" fontId="28" fillId="14" borderId="64" xfId="0" applyFont="1" applyFill="1" applyBorder="1" applyAlignment="1">
      <alignment horizontal="center"/>
    </xf>
    <xf numFmtId="0" fontId="75" fillId="0" borderId="51" xfId="0" applyFont="1" applyBorder="1" applyAlignment="1">
      <alignment horizontal="center"/>
    </xf>
    <xf numFmtId="0" fontId="75" fillId="8" borderId="70" xfId="0" applyFont="1" applyFill="1" applyBorder="1" applyAlignment="1">
      <alignment horizontal="center"/>
    </xf>
    <xf numFmtId="0" fontId="75" fillId="29" borderId="70" xfId="0" applyFont="1" applyFill="1" applyBorder="1" applyAlignment="1">
      <alignment horizontal="center"/>
    </xf>
    <xf numFmtId="0" fontId="75" fillId="14" borderId="70" xfId="0" applyFont="1" applyFill="1" applyBorder="1" applyAlignment="1">
      <alignment horizontal="center"/>
    </xf>
    <xf numFmtId="0" fontId="75" fillId="14" borderId="73" xfId="0" applyFont="1" applyFill="1" applyBorder="1" applyAlignment="1">
      <alignment horizontal="center"/>
    </xf>
    <xf numFmtId="0" fontId="75" fillId="14" borderId="16" xfId="0" applyFont="1" applyFill="1" applyBorder="1" applyAlignment="1">
      <alignment horizontal="center"/>
    </xf>
    <xf numFmtId="0" fontId="125" fillId="0" borderId="1" xfId="0" applyFont="1" applyBorder="1" applyAlignment="1">
      <alignment horizontal="center"/>
    </xf>
    <xf numFmtId="0" fontId="125" fillId="8" borderId="69" xfId="0" applyFont="1" applyFill="1" applyBorder="1" applyAlignment="1">
      <alignment horizontal="center"/>
    </xf>
    <xf numFmtId="0" fontId="48" fillId="0" borderId="59" xfId="0" applyFont="1" applyBorder="1" applyAlignment="1">
      <alignment horizontal="center"/>
    </xf>
    <xf numFmtId="0" fontId="58" fillId="44" borderId="38" xfId="0" applyFont="1" applyFill="1" applyBorder="1"/>
    <xf numFmtId="0" fontId="32" fillId="12" borderId="53" xfId="0" applyFont="1" applyFill="1" applyBorder="1" applyAlignment="1">
      <alignment horizontal="center"/>
    </xf>
    <xf numFmtId="0" fontId="48" fillId="12" borderId="53" xfId="0" applyFont="1" applyFill="1" applyBorder="1" applyAlignment="1">
      <alignment horizontal="center"/>
    </xf>
    <xf numFmtId="2" fontId="28" fillId="12" borderId="28" xfId="0" applyNumberFormat="1" applyFont="1" applyFill="1" applyBorder="1" applyAlignment="1">
      <alignment horizontal="center"/>
    </xf>
    <xf numFmtId="0" fontId="73" fillId="12" borderId="28" xfId="0" applyFont="1" applyFill="1" applyBorder="1" applyAlignment="1">
      <alignment horizontal="center"/>
    </xf>
    <xf numFmtId="0" fontId="63" fillId="19" borderId="14" xfId="0" applyFont="1" applyFill="1" applyBorder="1"/>
    <xf numFmtId="0" fontId="0" fillId="9" borderId="68" xfId="0" applyFill="1" applyBorder="1" applyAlignment="1">
      <alignment horizontal="center"/>
    </xf>
    <xf numFmtId="0" fontId="107" fillId="9" borderId="68" xfId="0" applyFont="1" applyFill="1" applyBorder="1" applyAlignment="1">
      <alignment horizontal="center"/>
    </xf>
    <xf numFmtId="165" fontId="72" fillId="36" borderId="66" xfId="0" applyNumberFormat="1" applyFont="1" applyFill="1" applyBorder="1" applyAlignment="1">
      <alignment horizontal="center"/>
    </xf>
    <xf numFmtId="2" fontId="48" fillId="0" borderId="71" xfId="0" applyNumberFormat="1" applyFont="1" applyBorder="1" applyAlignment="1">
      <alignment horizontal="center"/>
    </xf>
    <xf numFmtId="0" fontId="0" fillId="0" borderId="53" xfId="0" applyFill="1" applyBorder="1" applyAlignment="1">
      <alignment horizontal="center"/>
    </xf>
    <xf numFmtId="0" fontId="107" fillId="9" borderId="39" xfId="0" applyFont="1" applyFill="1" applyBorder="1" applyAlignment="1">
      <alignment horizontal="center"/>
    </xf>
    <xf numFmtId="0" fontId="0" fillId="0" borderId="39" xfId="0" applyFill="1" applyBorder="1" applyAlignment="1">
      <alignment horizontal="center"/>
    </xf>
    <xf numFmtId="2" fontId="48" fillId="0" borderId="53" xfId="0" applyNumberFormat="1" applyFont="1" applyBorder="1" applyAlignment="1">
      <alignment horizontal="center"/>
    </xf>
    <xf numFmtId="2" fontId="73" fillId="0" borderId="28" xfId="0" applyNumberFormat="1" applyFont="1" applyBorder="1" applyAlignment="1">
      <alignment horizontal="center"/>
    </xf>
    <xf numFmtId="165" fontId="73" fillId="0" borderId="28" xfId="0" applyNumberFormat="1" applyFont="1" applyBorder="1" applyAlignment="1">
      <alignment horizontal="center"/>
    </xf>
    <xf numFmtId="0" fontId="7" fillId="44" borderId="43" xfId="0" applyFont="1" applyFill="1" applyBorder="1"/>
    <xf numFmtId="0" fontId="28" fillId="9" borderId="68" xfId="0" applyFont="1" applyFill="1" applyBorder="1" applyAlignment="1">
      <alignment horizontal="center"/>
    </xf>
    <xf numFmtId="2" fontId="0" fillId="9" borderId="68" xfId="0" applyNumberFormat="1" applyFill="1" applyBorder="1"/>
    <xf numFmtId="165" fontId="28" fillId="9" borderId="68" xfId="0" applyNumberFormat="1" applyFont="1" applyFill="1" applyBorder="1" applyAlignment="1">
      <alignment horizontal="center"/>
    </xf>
    <xf numFmtId="0" fontId="0" fillId="9" borderId="68" xfId="0" applyFill="1" applyBorder="1"/>
    <xf numFmtId="0" fontId="75" fillId="12" borderId="53" xfId="0" applyFont="1" applyFill="1" applyBorder="1" applyAlignment="1">
      <alignment horizontal="center"/>
    </xf>
    <xf numFmtId="0" fontId="125" fillId="12" borderId="53" xfId="0" applyFont="1" applyFill="1" applyBorder="1" applyAlignment="1">
      <alignment horizontal="center"/>
    </xf>
    <xf numFmtId="0" fontId="32" fillId="6" borderId="79" xfId="0" applyFont="1" applyFill="1" applyBorder="1"/>
    <xf numFmtId="2" fontId="48" fillId="8" borderId="27" xfId="0" applyNumberFormat="1" applyFont="1" applyFill="1" applyBorder="1" applyAlignment="1">
      <alignment horizontal="center"/>
    </xf>
    <xf numFmtId="2" fontId="99" fillId="9" borderId="73" xfId="0" applyNumberFormat="1" applyFont="1" applyFill="1" applyBorder="1" applyAlignment="1">
      <alignment horizontal="center"/>
    </xf>
    <xf numFmtId="2" fontId="48" fillId="8" borderId="80" xfId="0" applyNumberFormat="1" applyFont="1" applyFill="1" applyBorder="1" applyAlignment="1">
      <alignment horizontal="center"/>
    </xf>
    <xf numFmtId="0" fontId="100" fillId="0" borderId="0" xfId="0" applyFont="1" applyBorder="1" applyAlignment="1">
      <alignment horizontal="left"/>
    </xf>
    <xf numFmtId="0" fontId="107" fillId="0" borderId="0" xfId="0" applyFont="1" applyBorder="1"/>
    <xf numFmtId="0" fontId="0" fillId="0" borderId="0" xfId="0" applyFont="1" applyBorder="1"/>
    <xf numFmtId="166" fontId="2" fillId="0" borderId="0" xfId="0" applyNumberFormat="1" applyFont="1" applyBorder="1" applyAlignment="1">
      <alignment horizontal="left"/>
    </xf>
    <xf numFmtId="2" fontId="77" fillId="0" borderId="0" xfId="0" applyNumberFormat="1" applyFont="1" applyBorder="1" applyAlignment="1">
      <alignment horizontal="left"/>
    </xf>
    <xf numFmtId="165" fontId="73" fillId="0" borderId="0" xfId="0" applyNumberFormat="1" applyFont="1" applyBorder="1" applyAlignment="1">
      <alignment horizontal="left"/>
    </xf>
    <xf numFmtId="0" fontId="80" fillId="0" borderId="0" xfId="0" applyFont="1" applyBorder="1" applyAlignment="1">
      <alignment horizontal="left"/>
    </xf>
    <xf numFmtId="0" fontId="54" fillId="0" borderId="0" xfId="0" applyFont="1" applyBorder="1" applyAlignment="1">
      <alignment horizontal="left"/>
    </xf>
    <xf numFmtId="165" fontId="75" fillId="12" borderId="53" xfId="0" applyNumberFormat="1" applyFont="1" applyFill="1" applyBorder="1" applyAlignment="1">
      <alignment horizontal="center"/>
    </xf>
    <xf numFmtId="2" fontId="32" fillId="12" borderId="53" xfId="0" applyNumberFormat="1" applyFont="1" applyFill="1" applyBorder="1" applyAlignment="1">
      <alignment horizontal="center"/>
    </xf>
    <xf numFmtId="165" fontId="48" fillId="14" borderId="53" xfId="0" applyNumberFormat="1" applyFont="1" applyFill="1" applyBorder="1" applyAlignment="1">
      <alignment horizontal="center"/>
    </xf>
    <xf numFmtId="166" fontId="48" fillId="22" borderId="53" xfId="0" applyNumberFormat="1" applyFont="1" applyFill="1" applyBorder="1" applyAlignment="1">
      <alignment horizontal="center"/>
    </xf>
    <xf numFmtId="2" fontId="48" fillId="8" borderId="53" xfId="0" applyNumberFormat="1" applyFont="1" applyFill="1" applyBorder="1" applyAlignment="1">
      <alignment horizontal="center"/>
    </xf>
    <xf numFmtId="2" fontId="73" fillId="9" borderId="16" xfId="0" applyNumberFormat="1" applyFont="1" applyFill="1" applyBorder="1" applyAlignment="1">
      <alignment horizontal="center"/>
    </xf>
    <xf numFmtId="2" fontId="48" fillId="9" borderId="53" xfId="0" applyNumberFormat="1" applyFont="1" applyFill="1" applyBorder="1" applyAlignment="1">
      <alignment horizontal="center"/>
    </xf>
    <xf numFmtId="2" fontId="48" fillId="12" borderId="53" xfId="0" applyNumberFormat="1" applyFont="1" applyFill="1" applyBorder="1" applyAlignment="1">
      <alignment horizontal="center"/>
    </xf>
    <xf numFmtId="165" fontId="32" fillId="12" borderId="53" xfId="0" applyNumberFormat="1" applyFont="1" applyFill="1" applyBorder="1" applyAlignment="1">
      <alignment horizontal="center"/>
    </xf>
    <xf numFmtId="0" fontId="48" fillId="8" borderId="27" xfId="0" applyFont="1" applyFill="1" applyBorder="1" applyAlignment="1">
      <alignment horizontal="center"/>
    </xf>
    <xf numFmtId="0" fontId="56" fillId="6" borderId="43" xfId="0" applyFont="1" applyFill="1" applyBorder="1"/>
    <xf numFmtId="0" fontId="72" fillId="36" borderId="52" xfId="0" applyFont="1" applyFill="1" applyBorder="1" applyAlignment="1">
      <alignment horizontal="center"/>
    </xf>
    <xf numFmtId="0" fontId="73" fillId="9" borderId="1" xfId="0" applyFont="1" applyFill="1" applyBorder="1" applyAlignment="1">
      <alignment horizontal="center"/>
    </xf>
    <xf numFmtId="2" fontId="73" fillId="0" borderId="47" xfId="0" applyNumberFormat="1" applyFont="1" applyBorder="1" applyAlignment="1">
      <alignment horizontal="center"/>
    </xf>
    <xf numFmtId="0" fontId="0" fillId="9" borderId="39" xfId="0" applyFill="1" applyBorder="1" applyAlignment="1">
      <alignment horizontal="center"/>
    </xf>
    <xf numFmtId="0" fontId="28" fillId="9" borderId="39" xfId="0" applyFont="1" applyFill="1" applyBorder="1" applyAlignment="1">
      <alignment horizontal="center"/>
    </xf>
    <xf numFmtId="2" fontId="0" fillId="9" borderId="39" xfId="0" applyNumberFormat="1" applyFill="1" applyBorder="1"/>
    <xf numFmtId="165" fontId="28" fillId="9" borderId="39" xfId="0" applyNumberFormat="1" applyFont="1" applyFill="1" applyBorder="1" applyAlignment="1">
      <alignment horizontal="center"/>
    </xf>
    <xf numFmtId="0" fontId="0" fillId="9" borderId="39" xfId="0" applyFill="1" applyBorder="1"/>
    <xf numFmtId="165" fontId="73" fillId="12" borderId="28" xfId="0" applyNumberFormat="1" applyFont="1" applyFill="1" applyBorder="1" applyAlignment="1">
      <alignment horizontal="center"/>
    </xf>
    <xf numFmtId="0" fontId="2" fillId="24" borderId="42" xfId="0" applyFont="1" applyFill="1" applyBorder="1" applyAlignment="1">
      <alignment horizontal="center"/>
    </xf>
    <xf numFmtId="0" fontId="73" fillId="8" borderId="21" xfId="0" applyFont="1" applyFill="1" applyBorder="1" applyAlignment="1">
      <alignment horizontal="center"/>
    </xf>
    <xf numFmtId="0" fontId="21" fillId="25" borderId="78" xfId="0" applyFont="1" applyFill="1" applyBorder="1"/>
    <xf numFmtId="0" fontId="73" fillId="8" borderId="57" xfId="0" applyFont="1" applyFill="1" applyBorder="1" applyAlignment="1">
      <alignment horizontal="center"/>
    </xf>
    <xf numFmtId="0" fontId="48" fillId="8" borderId="80" xfId="0" applyFont="1" applyFill="1" applyBorder="1" applyAlignment="1">
      <alignment horizontal="center"/>
    </xf>
    <xf numFmtId="0" fontId="2" fillId="15" borderId="43" xfId="0" applyFont="1" applyFill="1" applyBorder="1" applyAlignment="1">
      <alignment horizontal="center"/>
    </xf>
    <xf numFmtId="0" fontId="7" fillId="19" borderId="38" xfId="0" applyFont="1" applyFill="1" applyBorder="1"/>
    <xf numFmtId="2" fontId="48" fillId="9" borderId="80" xfId="0" applyNumberFormat="1" applyFont="1" applyFill="1" applyBorder="1" applyAlignment="1">
      <alignment horizontal="center"/>
    </xf>
    <xf numFmtId="165" fontId="0" fillId="0" borderId="20" xfId="0" applyNumberFormat="1" applyBorder="1" applyAlignment="1">
      <alignment horizontal="center"/>
    </xf>
    <xf numFmtId="165" fontId="0" fillId="0" borderId="68" xfId="0" applyNumberFormat="1" applyBorder="1" applyAlignment="1">
      <alignment horizontal="center"/>
    </xf>
    <xf numFmtId="165" fontId="52" fillId="0" borderId="68" xfId="0" applyNumberFormat="1" applyFont="1" applyBorder="1" applyAlignment="1">
      <alignment horizontal="center"/>
    </xf>
    <xf numFmtId="165" fontId="52" fillId="0" borderId="56" xfId="0" applyNumberFormat="1" applyFont="1" applyBorder="1" applyAlignment="1">
      <alignment horizontal="center"/>
    </xf>
    <xf numFmtId="2" fontId="34" fillId="0" borderId="0" xfId="0" applyNumberFormat="1" applyFont="1" applyFill="1" applyBorder="1" applyAlignment="1">
      <alignment horizontal="left"/>
    </xf>
    <xf numFmtId="2" fontId="34" fillId="0" borderId="0" xfId="0" applyNumberFormat="1" applyFont="1" applyFill="1" applyBorder="1"/>
    <xf numFmtId="2" fontId="14" fillId="0" borderId="11" xfId="0" applyNumberFormat="1" applyFont="1" applyBorder="1" applyAlignment="1">
      <alignment horizontal="center"/>
    </xf>
    <xf numFmtId="166" fontId="14" fillId="0" borderId="11" xfId="0" applyNumberFormat="1" applyFont="1" applyBorder="1" applyAlignment="1">
      <alignment horizontal="center"/>
    </xf>
    <xf numFmtId="166" fontId="17" fillId="0" borderId="12" xfId="0" applyNumberFormat="1" applyFont="1" applyBorder="1" applyAlignment="1">
      <alignment horizontal="center"/>
    </xf>
    <xf numFmtId="0" fontId="16" fillId="0" borderId="26" xfId="0" applyFont="1" applyBorder="1" applyAlignment="1">
      <alignment horizontal="center"/>
    </xf>
    <xf numFmtId="164" fontId="53" fillId="0" borderId="72" xfId="0" applyNumberFormat="1" applyFont="1" applyBorder="1" applyAlignment="1">
      <alignment horizontal="center"/>
    </xf>
    <xf numFmtId="2" fontId="117" fillId="0" borderId="32" xfId="0" applyNumberFormat="1" applyFont="1" applyBorder="1" applyAlignment="1">
      <alignment horizontal="center" vertical="center"/>
    </xf>
    <xf numFmtId="1" fontId="33" fillId="0" borderId="20" xfId="0" applyNumberFormat="1" applyFont="1" applyBorder="1" applyAlignment="1">
      <alignment horizontal="center"/>
    </xf>
    <xf numFmtId="165" fontId="117" fillId="0" borderId="20" xfId="0" applyNumberFormat="1" applyFont="1" applyBorder="1" applyAlignment="1">
      <alignment horizontal="center"/>
    </xf>
    <xf numFmtId="168" fontId="0" fillId="0" borderId="0" xfId="0" applyNumberFormat="1" applyBorder="1"/>
    <xf numFmtId="166" fontId="116" fillId="0" borderId="33" xfId="0" applyNumberFormat="1" applyFont="1" applyBorder="1" applyAlignment="1">
      <alignment horizontal="center"/>
    </xf>
    <xf numFmtId="166" fontId="16" fillId="0" borderId="56" xfId="0" applyNumberFormat="1" applyFont="1" applyBorder="1" applyAlignment="1">
      <alignment horizontal="center"/>
    </xf>
    <xf numFmtId="2" fontId="16" fillId="0" borderId="70" xfId="0" applyNumberFormat="1" applyFont="1" applyBorder="1" applyAlignment="1">
      <alignment horizontal="center"/>
    </xf>
    <xf numFmtId="166" fontId="53" fillId="0" borderId="72" xfId="0" applyNumberFormat="1" applyFont="1" applyBorder="1" applyAlignment="1">
      <alignment horizontal="center"/>
    </xf>
    <xf numFmtId="0" fontId="0" fillId="0" borderId="45" xfId="0" applyBorder="1" applyAlignment="1">
      <alignment horizontal="center"/>
    </xf>
    <xf numFmtId="0" fontId="0" fillId="0" borderId="48" xfId="0" applyBorder="1" applyAlignment="1">
      <alignment horizontal="center"/>
    </xf>
    <xf numFmtId="0" fontId="7" fillId="5" borderId="0" xfId="0" applyFont="1" applyFill="1"/>
    <xf numFmtId="0" fontId="7" fillId="19" borderId="61" xfId="0" applyFont="1" applyFill="1" applyBorder="1"/>
    <xf numFmtId="2" fontId="44" fillId="9" borderId="54" xfId="0" applyNumberFormat="1" applyFont="1" applyFill="1" applyBorder="1" applyAlignment="1">
      <alignment horizontal="center"/>
    </xf>
    <xf numFmtId="165" fontId="73" fillId="9" borderId="62" xfId="0" applyNumberFormat="1" applyFont="1" applyFill="1" applyBorder="1" applyAlignment="1">
      <alignment horizontal="center"/>
    </xf>
    <xf numFmtId="2" fontId="48" fillId="9" borderId="54" xfId="0" applyNumberFormat="1" applyFont="1" applyFill="1" applyBorder="1" applyAlignment="1">
      <alignment horizontal="center"/>
    </xf>
    <xf numFmtId="0" fontId="41" fillId="0" borderId="36" xfId="0" applyFont="1" applyBorder="1" applyAlignment="1">
      <alignment horizontal="center"/>
    </xf>
    <xf numFmtId="0" fontId="41" fillId="0" borderId="41" xfId="0" applyFont="1" applyBorder="1" applyAlignment="1">
      <alignment horizontal="center"/>
    </xf>
    <xf numFmtId="0" fontId="41" fillId="0" borderId="40" xfId="0" applyFont="1" applyBorder="1" applyAlignment="1">
      <alignment horizontal="center"/>
    </xf>
    <xf numFmtId="0" fontId="0" fillId="0" borderId="71" xfId="0" applyBorder="1" applyAlignment="1">
      <alignment horizontal="center"/>
    </xf>
    <xf numFmtId="165" fontId="0" fillId="0" borderId="72" xfId="0" applyNumberFormat="1" applyBorder="1" applyAlignment="1">
      <alignment horizontal="center"/>
    </xf>
    <xf numFmtId="165" fontId="0" fillId="0" borderId="49" xfId="0" applyNumberFormat="1" applyBorder="1" applyAlignment="1">
      <alignment horizontal="center"/>
    </xf>
    <xf numFmtId="2" fontId="41" fillId="0" borderId="49" xfId="0" applyNumberFormat="1" applyFont="1" applyBorder="1" applyAlignment="1">
      <alignment horizontal="center"/>
    </xf>
    <xf numFmtId="2" fontId="41" fillId="0" borderId="36" xfId="0" applyNumberFormat="1" applyFont="1" applyBorder="1" applyAlignment="1">
      <alignment horizontal="center"/>
    </xf>
    <xf numFmtId="2" fontId="41" fillId="0" borderId="41" xfId="0" applyNumberFormat="1" applyFont="1" applyBorder="1" applyAlignment="1">
      <alignment horizontal="center"/>
    </xf>
    <xf numFmtId="2" fontId="41" fillId="0" borderId="40" xfId="0" applyNumberFormat="1" applyFont="1" applyBorder="1" applyAlignment="1">
      <alignment horizontal="center"/>
    </xf>
    <xf numFmtId="165" fontId="52" fillId="0" borderId="66" xfId="0" applyNumberFormat="1" applyFont="1" applyBorder="1" applyAlignment="1">
      <alignment horizontal="center"/>
    </xf>
    <xf numFmtId="165" fontId="52" fillId="0" borderId="52" xfId="0" applyNumberFormat="1" applyFont="1" applyBorder="1" applyAlignment="1">
      <alignment horizontal="center"/>
    </xf>
    <xf numFmtId="2" fontId="41" fillId="0" borderId="1" xfId="0" applyNumberFormat="1" applyFont="1" applyBorder="1" applyAlignment="1">
      <alignment horizontal="center"/>
    </xf>
    <xf numFmtId="2" fontId="52" fillId="0" borderId="49" xfId="0" applyNumberFormat="1" applyFont="1" applyBorder="1" applyAlignment="1">
      <alignment horizontal="center"/>
    </xf>
    <xf numFmtId="2" fontId="52" fillId="0" borderId="52" xfId="0" applyNumberFormat="1" applyFont="1" applyBorder="1" applyAlignment="1">
      <alignment horizontal="center"/>
    </xf>
    <xf numFmtId="167" fontId="0" fillId="0" borderId="0" xfId="0" applyNumberFormat="1" applyBorder="1" applyAlignment="1">
      <alignment horizontal="left"/>
    </xf>
    <xf numFmtId="167" fontId="0" fillId="0" borderId="10" xfId="0" applyNumberFormat="1" applyBorder="1"/>
    <xf numFmtId="166" fontId="144" fillId="0" borderId="0" xfId="0" applyNumberFormat="1" applyFont="1" applyBorder="1" applyAlignment="1">
      <alignment horizontal="center"/>
    </xf>
    <xf numFmtId="2" fontId="10" fillId="0" borderId="25" xfId="0" applyNumberFormat="1" applyFont="1" applyBorder="1" applyAlignment="1">
      <alignment horizontal="center" vertical="center"/>
    </xf>
    <xf numFmtId="0" fontId="162" fillId="0" borderId="22" xfId="0" applyFont="1" applyBorder="1"/>
    <xf numFmtId="2" fontId="10" fillId="0" borderId="7" xfId="0" applyNumberFormat="1" applyFont="1" applyBorder="1" applyAlignment="1">
      <alignment horizontal="center" vertical="center"/>
    </xf>
    <xf numFmtId="0" fontId="107" fillId="29" borderId="64" xfId="0" applyFont="1" applyFill="1" applyBorder="1" applyAlignment="1">
      <alignment horizontal="center"/>
    </xf>
    <xf numFmtId="0" fontId="107" fillId="14" borderId="64" xfId="0" applyFont="1" applyFill="1" applyBorder="1" applyAlignment="1">
      <alignment horizontal="center"/>
    </xf>
    <xf numFmtId="0" fontId="107" fillId="14" borderId="66" xfId="0" applyFont="1" applyFill="1" applyBorder="1" applyAlignment="1">
      <alignment horizontal="center"/>
    </xf>
    <xf numFmtId="166" fontId="10" fillId="0" borderId="0" xfId="0" applyNumberFormat="1" applyFont="1" applyBorder="1" applyAlignment="1">
      <alignment horizontal="center" vertical="center"/>
    </xf>
    <xf numFmtId="166" fontId="2" fillId="0" borderId="30" xfId="0" applyNumberFormat="1" applyFont="1" applyBorder="1"/>
    <xf numFmtId="0" fontId="166" fillId="0" borderId="0" xfId="0" applyFont="1"/>
    <xf numFmtId="165" fontId="14" fillId="0" borderId="54" xfId="0" applyNumberFormat="1" applyFont="1" applyBorder="1" applyAlignment="1">
      <alignment horizontal="center"/>
    </xf>
    <xf numFmtId="165" fontId="14" fillId="0" borderId="68" xfId="0" applyNumberFormat="1" applyFont="1" applyBorder="1" applyAlignment="1">
      <alignment horizontal="center"/>
    </xf>
    <xf numFmtId="2" fontId="16" fillId="0" borderId="27" xfId="0" applyNumberFormat="1" applyFont="1" applyBorder="1" applyAlignment="1">
      <alignment horizontal="center"/>
    </xf>
    <xf numFmtId="2" fontId="0" fillId="0" borderId="24" xfId="0" applyNumberFormat="1" applyBorder="1" applyAlignment="1">
      <alignment horizontal="left"/>
    </xf>
    <xf numFmtId="0" fontId="14" fillId="0" borderId="41" xfId="0" applyFont="1" applyBorder="1" applyAlignment="1">
      <alignment horizontal="center"/>
    </xf>
    <xf numFmtId="2" fontId="17" fillId="0" borderId="41" xfId="0" applyNumberFormat="1" applyFont="1" applyBorder="1" applyAlignment="1">
      <alignment horizontal="center"/>
    </xf>
    <xf numFmtId="166" fontId="116" fillId="0" borderId="72" xfId="0" applyNumberFormat="1" applyFont="1" applyBorder="1" applyAlignment="1">
      <alignment horizontal="center"/>
    </xf>
    <xf numFmtId="0" fontId="14" fillId="0" borderId="36" xfId="0" applyFont="1" applyBorder="1" applyAlignment="1">
      <alignment horizontal="center"/>
    </xf>
    <xf numFmtId="0" fontId="2" fillId="0" borderId="70" xfId="0" applyFont="1" applyBorder="1"/>
    <xf numFmtId="0" fontId="2" fillId="0" borderId="73" xfId="0" applyFont="1" applyBorder="1"/>
    <xf numFmtId="166" fontId="16" fillId="0" borderId="64" xfId="0" applyNumberFormat="1" applyFont="1" applyBorder="1" applyAlignment="1">
      <alignment horizontal="center"/>
    </xf>
    <xf numFmtId="0" fontId="71" fillId="0" borderId="72" xfId="0" applyFont="1" applyFill="1" applyBorder="1"/>
    <xf numFmtId="0" fontId="2" fillId="0" borderId="11" xfId="0" applyFont="1" applyFill="1" applyBorder="1"/>
    <xf numFmtId="0" fontId="71" fillId="0" borderId="49" xfId="0" applyFont="1" applyFill="1" applyBorder="1"/>
    <xf numFmtId="1" fontId="21" fillId="0" borderId="46" xfId="0" applyNumberFormat="1" applyFont="1" applyBorder="1" applyAlignment="1">
      <alignment horizontal="center"/>
    </xf>
    <xf numFmtId="2" fontId="7" fillId="0" borderId="0" xfId="0" applyNumberFormat="1" applyFont="1" applyFill="1" applyBorder="1"/>
    <xf numFmtId="0" fontId="149" fillId="0" borderId="0" xfId="0" applyFont="1" applyBorder="1" applyAlignment="1">
      <alignment horizontal="right"/>
    </xf>
    <xf numFmtId="2" fontId="2" fillId="0" borderId="0" xfId="0" applyNumberFormat="1" applyFont="1" applyBorder="1"/>
    <xf numFmtId="2" fontId="2" fillId="0" borderId="20" xfId="0" applyNumberFormat="1" applyFont="1" applyBorder="1" applyAlignment="1">
      <alignment horizontal="left"/>
    </xf>
    <xf numFmtId="166" fontId="2" fillId="0" borderId="0" xfId="0" applyNumberFormat="1" applyFont="1" applyFill="1" applyBorder="1"/>
    <xf numFmtId="164" fontId="53" fillId="0" borderId="45" xfId="0" applyNumberFormat="1" applyFont="1" applyBorder="1" applyAlignment="1">
      <alignment horizontal="left"/>
    </xf>
    <xf numFmtId="0" fontId="7" fillId="0" borderId="68" xfId="0" applyFont="1" applyFill="1" applyBorder="1"/>
    <xf numFmtId="0" fontId="151" fillId="0" borderId="72" xfId="0" applyFont="1" applyFill="1" applyBorder="1"/>
    <xf numFmtId="2" fontId="14" fillId="0" borderId="45" xfId="0" applyNumberFormat="1" applyFont="1" applyBorder="1" applyAlignment="1">
      <alignment horizontal="center"/>
    </xf>
    <xf numFmtId="0" fontId="0" fillId="0" borderId="40" xfId="0" applyFill="1" applyBorder="1" applyAlignment="1">
      <alignment horizontal="left"/>
    </xf>
    <xf numFmtId="0" fontId="0" fillId="0" borderId="42" xfId="0" applyFill="1" applyBorder="1" applyAlignment="1">
      <alignment horizontal="left"/>
    </xf>
    <xf numFmtId="167" fontId="16" fillId="0" borderId="0" xfId="0" applyNumberFormat="1" applyFont="1" applyAlignment="1">
      <alignment horizontal="left"/>
    </xf>
    <xf numFmtId="2" fontId="14" fillId="0" borderId="61" xfId="0" applyNumberFormat="1" applyFont="1" applyFill="1" applyBorder="1" applyAlignment="1">
      <alignment horizontal="center"/>
    </xf>
    <xf numFmtId="2" fontId="14" fillId="0" borderId="68" xfId="0" applyNumberFormat="1" applyFont="1" applyFill="1" applyBorder="1" applyAlignment="1">
      <alignment horizontal="center"/>
    </xf>
    <xf numFmtId="2" fontId="14" fillId="0" borderId="49" xfId="0" applyNumberFormat="1" applyFont="1" applyFill="1" applyBorder="1" applyAlignment="1">
      <alignment horizontal="center"/>
    </xf>
    <xf numFmtId="166" fontId="14" fillId="0" borderId="33" xfId="0" applyNumberFormat="1" applyFont="1" applyFill="1" applyBorder="1" applyAlignment="1">
      <alignment horizontal="center"/>
    </xf>
    <xf numFmtId="0" fontId="16" fillId="0" borderId="33" xfId="0" applyFont="1" applyFill="1" applyBorder="1" applyAlignment="1">
      <alignment horizontal="center"/>
    </xf>
    <xf numFmtId="2" fontId="116" fillId="0" borderId="68" xfId="0" applyNumberFormat="1" applyFont="1" applyBorder="1" applyAlignment="1">
      <alignment horizontal="center"/>
    </xf>
    <xf numFmtId="2" fontId="16" fillId="0" borderId="68" xfId="0" applyNumberFormat="1" applyFont="1" applyFill="1" applyBorder="1" applyAlignment="1">
      <alignment horizontal="center"/>
    </xf>
    <xf numFmtId="2" fontId="116" fillId="0" borderId="68" xfId="0" applyNumberFormat="1" applyFont="1" applyFill="1" applyBorder="1" applyAlignment="1">
      <alignment horizontal="center"/>
    </xf>
    <xf numFmtId="2" fontId="14" fillId="0" borderId="72" xfId="0" applyNumberFormat="1" applyFont="1" applyFill="1" applyBorder="1" applyAlignment="1">
      <alignment horizontal="center"/>
    </xf>
    <xf numFmtId="2" fontId="17" fillId="0" borderId="66" xfId="0" applyNumberFormat="1" applyFont="1" applyFill="1" applyBorder="1" applyAlignment="1">
      <alignment horizontal="center"/>
    </xf>
    <xf numFmtId="165" fontId="16" fillId="0" borderId="68" xfId="0" applyNumberFormat="1" applyFont="1" applyFill="1" applyBorder="1" applyAlignment="1">
      <alignment horizontal="center"/>
    </xf>
    <xf numFmtId="0" fontId="151" fillId="0" borderId="68" xfId="0" applyFont="1" applyFill="1" applyBorder="1"/>
    <xf numFmtId="0" fontId="21" fillId="0" borderId="49" xfId="0" applyFont="1" applyFill="1" applyBorder="1" applyAlignment="1">
      <alignment horizontal="left"/>
    </xf>
    <xf numFmtId="0" fontId="32" fillId="0" borderId="49" xfId="0" applyFont="1" applyFill="1" applyBorder="1" applyAlignment="1">
      <alignment horizontal="left"/>
    </xf>
    <xf numFmtId="0" fontId="158" fillId="0" borderId="49" xfId="0" applyFont="1" applyFill="1" applyBorder="1" applyAlignment="1">
      <alignment horizontal="left"/>
    </xf>
    <xf numFmtId="0" fontId="164" fillId="0" borderId="50" xfId="0" applyFont="1" applyBorder="1" applyAlignment="1">
      <alignment horizontal="left"/>
    </xf>
    <xf numFmtId="0" fontId="53" fillId="0" borderId="23" xfId="0" applyFont="1" applyBorder="1" applyAlignment="1">
      <alignment horizontal="right"/>
    </xf>
    <xf numFmtId="165" fontId="16" fillId="0" borderId="72" xfId="0" applyNumberFormat="1" applyFont="1" applyBorder="1" applyAlignment="1">
      <alignment horizontal="center"/>
    </xf>
    <xf numFmtId="1" fontId="1" fillId="0" borderId="79" xfId="0" applyNumberFormat="1" applyFont="1" applyBorder="1" applyAlignment="1">
      <alignment horizontal="center"/>
    </xf>
    <xf numFmtId="0" fontId="32" fillId="0" borderId="72" xfId="0" applyFont="1" applyFill="1" applyBorder="1" applyAlignment="1">
      <alignment horizontal="left"/>
    </xf>
    <xf numFmtId="0" fontId="32" fillId="0" borderId="41" xfId="0" applyFont="1" applyFill="1" applyBorder="1" applyAlignment="1">
      <alignment horizontal="left"/>
    </xf>
    <xf numFmtId="0" fontId="2" fillId="0" borderId="44" xfId="0" applyFont="1" applyFill="1" applyBorder="1"/>
    <xf numFmtId="1" fontId="16" fillId="0" borderId="61" xfId="0" applyNumberFormat="1" applyFont="1" applyBorder="1" applyAlignment="1">
      <alignment horizontal="center"/>
    </xf>
    <xf numFmtId="0" fontId="7" fillId="0" borderId="72" xfId="0" applyFont="1" applyFill="1" applyBorder="1"/>
    <xf numFmtId="165" fontId="17" fillId="0" borderId="66" xfId="0" applyNumberFormat="1" applyFont="1" applyBorder="1" applyAlignment="1">
      <alignment horizontal="center"/>
    </xf>
    <xf numFmtId="0" fontId="116" fillId="0" borderId="22" xfId="0" applyFont="1" applyBorder="1"/>
    <xf numFmtId="0" fontId="2" fillId="0" borderId="34" xfId="0" applyFont="1" applyFill="1" applyBorder="1"/>
    <xf numFmtId="0" fontId="63" fillId="0" borderId="72" xfId="0" applyFont="1" applyBorder="1"/>
    <xf numFmtId="0" fontId="71" fillId="0" borderId="41" xfId="0" applyFont="1" applyFill="1" applyBorder="1"/>
    <xf numFmtId="0" fontId="70" fillId="0" borderId="72" xfId="0" applyFont="1" applyFill="1" applyBorder="1"/>
    <xf numFmtId="2" fontId="17" fillId="0" borderId="70" xfId="0" applyNumberFormat="1" applyFont="1" applyBorder="1" applyAlignment="1">
      <alignment horizontal="center"/>
    </xf>
    <xf numFmtId="0" fontId="52" fillId="0" borderId="49" xfId="0" applyFont="1" applyFill="1" applyBorder="1" applyAlignment="1">
      <alignment horizontal="left"/>
    </xf>
    <xf numFmtId="0" fontId="14" fillId="0" borderId="68" xfId="0" applyFont="1" applyFill="1" applyBorder="1"/>
    <xf numFmtId="0" fontId="32" fillId="0" borderId="72" xfId="0" applyFont="1" applyFill="1" applyBorder="1"/>
    <xf numFmtId="0" fontId="0" fillId="0" borderId="66" xfId="0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64" xfId="0" applyBorder="1" applyAlignment="1">
      <alignment horizontal="center"/>
    </xf>
    <xf numFmtId="0" fontId="0" fillId="0" borderId="52" xfId="0" applyBorder="1" applyAlignment="1">
      <alignment horizontal="center"/>
    </xf>
    <xf numFmtId="0" fontId="0" fillId="0" borderId="60" xfId="0" applyBorder="1" applyAlignment="1">
      <alignment horizontal="center"/>
    </xf>
    <xf numFmtId="0" fontId="0" fillId="8" borderId="42" xfId="0" applyFill="1" applyBorder="1" applyAlignment="1">
      <alignment horizontal="center"/>
    </xf>
    <xf numFmtId="0" fontId="0" fillId="8" borderId="58" xfId="0" applyFill="1" applyBorder="1" applyAlignment="1">
      <alignment horizontal="center"/>
    </xf>
    <xf numFmtId="0" fontId="0" fillId="8" borderId="79" xfId="0" applyFill="1" applyBorder="1" applyAlignment="1">
      <alignment horizontal="center"/>
    </xf>
    <xf numFmtId="0" fontId="0" fillId="8" borderId="43" xfId="0" applyFill="1" applyBorder="1" applyAlignment="1">
      <alignment horizontal="center"/>
    </xf>
    <xf numFmtId="1" fontId="32" fillId="8" borderId="78" xfId="0" applyNumberFormat="1" applyFont="1" applyFill="1" applyBorder="1" applyAlignment="1">
      <alignment horizontal="center"/>
    </xf>
    <xf numFmtId="9" fontId="2" fillId="0" borderId="23" xfId="0" applyNumberFormat="1" applyFont="1" applyBorder="1" applyAlignment="1">
      <alignment horizontal="center"/>
    </xf>
    <xf numFmtId="0" fontId="45" fillId="0" borderId="21" xfId="0" applyFont="1" applyBorder="1" applyAlignment="1">
      <alignment horizontal="center"/>
    </xf>
    <xf numFmtId="0" fontId="45" fillId="0" borderId="70" xfId="0" applyFont="1" applyBorder="1" applyAlignment="1">
      <alignment horizontal="center"/>
    </xf>
    <xf numFmtId="0" fontId="45" fillId="0" borderId="57" xfId="0" applyFont="1" applyBorder="1" applyAlignment="1">
      <alignment horizontal="center"/>
    </xf>
    <xf numFmtId="0" fontId="7" fillId="0" borderId="7" xfId="0" applyFont="1" applyBorder="1"/>
    <xf numFmtId="0" fontId="7" fillId="0" borderId="64" xfId="0" applyFont="1" applyBorder="1"/>
    <xf numFmtId="0" fontId="145" fillId="0" borderId="64" xfId="0" applyFont="1" applyBorder="1"/>
    <xf numFmtId="0" fontId="7" fillId="0" borderId="60" xfId="0" applyFont="1" applyBorder="1"/>
    <xf numFmtId="0" fontId="45" fillId="0" borderId="51" xfId="0" applyFont="1" applyBorder="1" applyAlignment="1">
      <alignment horizontal="center"/>
    </xf>
    <xf numFmtId="0" fontId="45" fillId="0" borderId="26" xfId="0" applyFont="1" applyBorder="1" applyAlignment="1">
      <alignment horizontal="center"/>
    </xf>
    <xf numFmtId="9" fontId="7" fillId="8" borderId="9" xfId="0" applyNumberFormat="1" applyFont="1" applyFill="1" applyBorder="1" applyAlignment="1">
      <alignment horizontal="center"/>
    </xf>
    <xf numFmtId="0" fontId="45" fillId="0" borderId="73" xfId="0" applyFont="1" applyBorder="1" applyAlignment="1">
      <alignment horizontal="center"/>
    </xf>
    <xf numFmtId="2" fontId="45" fillId="0" borderId="33" xfId="0" applyNumberFormat="1" applyFont="1" applyBorder="1" applyAlignment="1">
      <alignment horizontal="center"/>
    </xf>
    <xf numFmtId="2" fontId="45" fillId="0" borderId="0" xfId="0" applyNumberFormat="1" applyFont="1" applyBorder="1" applyAlignment="1">
      <alignment horizontal="center"/>
    </xf>
    <xf numFmtId="166" fontId="45" fillId="0" borderId="0" xfId="0" applyNumberFormat="1" applyFont="1" applyBorder="1" applyAlignment="1">
      <alignment horizontal="center"/>
    </xf>
    <xf numFmtId="2" fontId="14" fillId="0" borderId="55" xfId="0" applyNumberFormat="1" applyFont="1" applyBorder="1" applyAlignment="1">
      <alignment horizontal="center"/>
    </xf>
    <xf numFmtId="2" fontId="14" fillId="0" borderId="57" xfId="0" applyNumberFormat="1" applyFont="1" applyBorder="1" applyAlignment="1">
      <alignment horizontal="center"/>
    </xf>
    <xf numFmtId="9" fontId="128" fillId="0" borderId="33" xfId="0" applyNumberFormat="1" applyFont="1" applyBorder="1" applyAlignment="1">
      <alignment horizontal="left"/>
    </xf>
    <xf numFmtId="2" fontId="46" fillId="0" borderId="1" xfId="0" applyNumberFormat="1" applyFont="1" applyBorder="1" applyAlignment="1">
      <alignment horizontal="center"/>
    </xf>
    <xf numFmtId="0" fontId="58" fillId="0" borderId="1" xfId="0" applyFont="1" applyBorder="1" applyAlignment="1">
      <alignment horizontal="center"/>
    </xf>
    <xf numFmtId="0" fontId="58" fillId="0" borderId="4" xfId="0" applyFont="1" applyBorder="1" applyAlignment="1">
      <alignment horizontal="center"/>
    </xf>
    <xf numFmtId="2" fontId="48" fillId="0" borderId="1" xfId="0" applyNumberFormat="1" applyFont="1" applyBorder="1" applyAlignment="1">
      <alignment horizontal="center"/>
    </xf>
    <xf numFmtId="0" fontId="45" fillId="0" borderId="4" xfId="0" applyFont="1" applyBorder="1" applyAlignment="1">
      <alignment horizontal="left"/>
    </xf>
    <xf numFmtId="0" fontId="46" fillId="0" borderId="4" xfId="0" applyFont="1" applyBorder="1" applyAlignment="1">
      <alignment horizontal="left"/>
    </xf>
    <xf numFmtId="2" fontId="32" fillId="0" borderId="0" xfId="0" applyNumberFormat="1" applyFont="1" applyAlignment="1">
      <alignment horizontal="center"/>
    </xf>
    <xf numFmtId="2" fontId="0" fillId="0" borderId="69" xfId="0" applyNumberFormat="1" applyBorder="1" applyAlignment="1">
      <alignment horizontal="center"/>
    </xf>
    <xf numFmtId="0" fontId="48" fillId="0" borderId="27" xfId="0" applyFont="1" applyBorder="1" applyAlignment="1">
      <alignment horizontal="center" vertical="center"/>
    </xf>
    <xf numFmtId="2" fontId="0" fillId="0" borderId="1" xfId="0" applyNumberFormat="1" applyBorder="1" applyAlignment="1">
      <alignment horizontal="center"/>
    </xf>
    <xf numFmtId="0" fontId="64" fillId="0" borderId="3" xfId="0" applyFont="1" applyBorder="1" applyAlignment="1">
      <alignment horizontal="left"/>
    </xf>
    <xf numFmtId="0" fontId="46" fillId="0" borderId="33" xfId="0" applyFont="1" applyBorder="1" applyAlignment="1">
      <alignment horizontal="left"/>
    </xf>
    <xf numFmtId="2" fontId="52" fillId="0" borderId="0" xfId="0" applyNumberFormat="1" applyFont="1" applyBorder="1" applyAlignment="1">
      <alignment horizontal="center"/>
    </xf>
    <xf numFmtId="0" fontId="14" fillId="0" borderId="17" xfId="0" applyFont="1" applyBorder="1"/>
    <xf numFmtId="165" fontId="21" fillId="0" borderId="57" xfId="0" applyNumberFormat="1" applyFont="1" applyBorder="1" applyAlignment="1">
      <alignment horizontal="center"/>
    </xf>
    <xf numFmtId="0" fontId="52" fillId="0" borderId="18" xfId="0" applyFont="1" applyBorder="1" applyAlignment="1">
      <alignment horizontal="center"/>
    </xf>
    <xf numFmtId="0" fontId="52" fillId="0" borderId="13" xfId="0" applyFont="1" applyBorder="1" applyAlignment="1">
      <alignment horizontal="center"/>
    </xf>
    <xf numFmtId="0" fontId="161" fillId="0" borderId="56" xfId="0" applyFont="1" applyBorder="1"/>
    <xf numFmtId="1" fontId="52" fillId="0" borderId="58" xfId="0" applyNumberFormat="1" applyFont="1" applyBorder="1" applyAlignment="1">
      <alignment horizontal="center"/>
    </xf>
    <xf numFmtId="164" fontId="53" fillId="0" borderId="45" xfId="0" applyNumberFormat="1" applyFont="1" applyBorder="1" applyAlignment="1">
      <alignment horizontal="right"/>
    </xf>
    <xf numFmtId="164" fontId="53" fillId="0" borderId="74" xfId="0" applyNumberFormat="1" applyFont="1" applyBorder="1" applyAlignment="1">
      <alignment horizontal="right"/>
    </xf>
    <xf numFmtId="0" fontId="14" fillId="0" borderId="56" xfId="0" applyFont="1" applyBorder="1"/>
    <xf numFmtId="1" fontId="52" fillId="0" borderId="58" xfId="0" applyNumberFormat="1" applyFont="1" applyFill="1" applyBorder="1" applyAlignment="1">
      <alignment horizontal="center"/>
    </xf>
    <xf numFmtId="0" fontId="116" fillId="0" borderId="59" xfId="0" applyFont="1" applyBorder="1" applyAlignment="1">
      <alignment horizontal="right"/>
    </xf>
    <xf numFmtId="0" fontId="122" fillId="0" borderId="48" xfId="0" applyFont="1" applyBorder="1" applyAlignment="1">
      <alignment horizontal="right"/>
    </xf>
    <xf numFmtId="0" fontId="122" fillId="0" borderId="30" xfId="0" applyFont="1" applyBorder="1" applyAlignment="1">
      <alignment horizontal="right"/>
    </xf>
    <xf numFmtId="1" fontId="52" fillId="0" borderId="9" xfId="0" applyNumberFormat="1" applyFont="1" applyBorder="1" applyAlignment="1">
      <alignment horizontal="center"/>
    </xf>
    <xf numFmtId="164" fontId="14" fillId="0" borderId="48" xfId="0" applyNumberFormat="1" applyFont="1" applyBorder="1" applyAlignment="1">
      <alignment horizontal="right"/>
    </xf>
    <xf numFmtId="1" fontId="52" fillId="0" borderId="43" xfId="0" applyNumberFormat="1" applyFont="1" applyBorder="1" applyAlignment="1">
      <alignment horizontal="center"/>
    </xf>
    <xf numFmtId="0" fontId="14" fillId="0" borderId="44" xfId="0" applyFont="1" applyBorder="1" applyAlignment="1">
      <alignment horizontal="center"/>
    </xf>
    <xf numFmtId="2" fontId="17" fillId="0" borderId="49" xfId="0" applyNumberFormat="1" applyFont="1" applyBorder="1" applyAlignment="1">
      <alignment horizontal="center"/>
    </xf>
    <xf numFmtId="2" fontId="17" fillId="0" borderId="27" xfId="0" applyNumberFormat="1" applyFont="1" applyBorder="1" applyAlignment="1">
      <alignment horizontal="center"/>
    </xf>
    <xf numFmtId="2" fontId="17" fillId="0" borderId="44" xfId="0" applyNumberFormat="1" applyFont="1" applyBorder="1" applyAlignment="1">
      <alignment horizontal="center"/>
    </xf>
    <xf numFmtId="0" fontId="63" fillId="0" borderId="0" xfId="0" applyFont="1" applyBorder="1" applyAlignment="1">
      <alignment horizontal="center"/>
    </xf>
    <xf numFmtId="0" fontId="2" fillId="0" borderId="26" xfId="0" applyFont="1" applyBorder="1" applyAlignment="1">
      <alignment horizontal="center"/>
    </xf>
    <xf numFmtId="2" fontId="69" fillId="0" borderId="1" xfId="0" applyNumberFormat="1" applyFont="1" applyBorder="1" applyAlignment="1">
      <alignment horizontal="center"/>
    </xf>
    <xf numFmtId="2" fontId="16" fillId="0" borderId="73" xfId="0" applyNumberFormat="1" applyFont="1" applyBorder="1" applyAlignment="1">
      <alignment horizontal="center"/>
    </xf>
    <xf numFmtId="0" fontId="16" fillId="0" borderId="51" xfId="0" applyFont="1" applyBorder="1" applyAlignment="1">
      <alignment horizontal="left"/>
    </xf>
    <xf numFmtId="164" fontId="168" fillId="0" borderId="59" xfId="0" applyNumberFormat="1" applyFont="1" applyBorder="1" applyAlignment="1">
      <alignment horizontal="right"/>
    </xf>
    <xf numFmtId="0" fontId="8" fillId="0" borderId="43" xfId="0" applyFont="1" applyBorder="1" applyAlignment="1">
      <alignment horizontal="left"/>
    </xf>
    <xf numFmtId="0" fontId="8" fillId="0" borderId="1" xfId="0" applyFont="1" applyBorder="1" applyAlignment="1">
      <alignment horizontal="right"/>
    </xf>
    <xf numFmtId="0" fontId="63" fillId="0" borderId="1" xfId="0" applyFont="1" applyBorder="1" applyAlignment="1">
      <alignment horizontal="center"/>
    </xf>
    <xf numFmtId="0" fontId="53" fillId="0" borderId="68" xfId="0" applyFont="1" applyFill="1" applyBorder="1"/>
    <xf numFmtId="0" fontId="2" fillId="0" borderId="63" xfId="0" applyFont="1" applyFill="1" applyBorder="1" applyAlignment="1">
      <alignment horizontal="center"/>
    </xf>
    <xf numFmtId="0" fontId="71" fillId="0" borderId="44" xfId="0" applyFont="1" applyBorder="1"/>
    <xf numFmtId="0" fontId="68" fillId="0" borderId="27" xfId="0" applyFont="1" applyBorder="1"/>
    <xf numFmtId="164" fontId="53" fillId="0" borderId="48" xfId="0" applyNumberFormat="1" applyFont="1" applyBorder="1" applyAlignment="1">
      <alignment horizontal="right"/>
    </xf>
    <xf numFmtId="0" fontId="32" fillId="0" borderId="52" xfId="0" applyFont="1" applyBorder="1" applyAlignment="1">
      <alignment horizontal="left"/>
    </xf>
    <xf numFmtId="1" fontId="52" fillId="0" borderId="79" xfId="0" applyNumberFormat="1" applyFont="1" applyFill="1" applyBorder="1" applyAlignment="1">
      <alignment horizontal="center"/>
    </xf>
    <xf numFmtId="1" fontId="52" fillId="0" borderId="23" xfId="0" applyNumberFormat="1" applyFont="1" applyFill="1" applyBorder="1" applyAlignment="1">
      <alignment horizontal="center"/>
    </xf>
    <xf numFmtId="1" fontId="52" fillId="0" borderId="43" xfId="0" applyNumberFormat="1" applyFont="1" applyFill="1" applyBorder="1" applyAlignment="1">
      <alignment horizontal="center"/>
    </xf>
    <xf numFmtId="1" fontId="52" fillId="0" borderId="78" xfId="0" applyNumberFormat="1" applyFont="1" applyFill="1" applyBorder="1" applyAlignment="1">
      <alignment horizontal="center"/>
    </xf>
    <xf numFmtId="164" fontId="167" fillId="0" borderId="45" xfId="0" applyNumberFormat="1" applyFont="1" applyBorder="1" applyAlignment="1">
      <alignment horizontal="right"/>
    </xf>
    <xf numFmtId="0" fontId="14" fillId="0" borderId="60" xfId="0" applyFont="1" applyBorder="1"/>
    <xf numFmtId="164" fontId="53" fillId="0" borderId="71" xfId="0" applyNumberFormat="1" applyFont="1" applyBorder="1" applyAlignment="1">
      <alignment horizontal="right"/>
    </xf>
    <xf numFmtId="0" fontId="32" fillId="0" borderId="67" xfId="0" applyFont="1" applyBorder="1" applyAlignment="1">
      <alignment horizontal="left"/>
    </xf>
    <xf numFmtId="0" fontId="2" fillId="0" borderId="60" xfId="0" applyFont="1" applyBorder="1" applyAlignment="1">
      <alignment horizontal="center"/>
    </xf>
    <xf numFmtId="0" fontId="69" fillId="0" borderId="49" xfId="0" applyFont="1" applyBorder="1" applyAlignment="1">
      <alignment horizontal="center"/>
    </xf>
    <xf numFmtId="1" fontId="52" fillId="0" borderId="78" xfId="0" applyNumberFormat="1" applyFont="1" applyBorder="1" applyAlignment="1">
      <alignment horizontal="center"/>
    </xf>
    <xf numFmtId="1" fontId="52" fillId="0" borderId="23" xfId="0" applyNumberFormat="1" applyFont="1" applyBorder="1" applyAlignment="1">
      <alignment horizontal="center"/>
    </xf>
    <xf numFmtId="0" fontId="116" fillId="0" borderId="45" xfId="0" applyFont="1" applyBorder="1" applyAlignment="1">
      <alignment horizontal="right"/>
    </xf>
    <xf numFmtId="0" fontId="164" fillId="0" borderId="48" xfId="0" applyFont="1" applyBorder="1" applyAlignment="1">
      <alignment horizontal="right"/>
    </xf>
    <xf numFmtId="0" fontId="167" fillId="0" borderId="45" xfId="0" applyFont="1" applyBorder="1" applyAlignment="1">
      <alignment horizontal="right"/>
    </xf>
    <xf numFmtId="0" fontId="7" fillId="0" borderId="33" xfId="0" applyFont="1" applyBorder="1" applyAlignment="1">
      <alignment horizontal="center"/>
    </xf>
    <xf numFmtId="0" fontId="164" fillId="0" borderId="30" xfId="0" applyFont="1" applyBorder="1" applyAlignment="1">
      <alignment horizontal="right"/>
    </xf>
    <xf numFmtId="0" fontId="81" fillId="0" borderId="49" xfId="0" applyFont="1" applyBorder="1" applyAlignment="1">
      <alignment horizontal="left"/>
    </xf>
    <xf numFmtId="2" fontId="19" fillId="2" borderId="70" xfId="0" applyNumberFormat="1" applyFont="1" applyFill="1" applyBorder="1" applyAlignment="1">
      <alignment horizontal="center"/>
    </xf>
    <xf numFmtId="165" fontId="19" fillId="2" borderId="68" xfId="0" applyNumberFormat="1" applyFont="1" applyFill="1" applyBorder="1" applyAlignment="1">
      <alignment horizontal="center"/>
    </xf>
    <xf numFmtId="1" fontId="19" fillId="2" borderId="68" xfId="0" applyNumberFormat="1" applyFont="1" applyFill="1" applyBorder="1" applyAlignment="1">
      <alignment horizontal="center"/>
    </xf>
    <xf numFmtId="1" fontId="38" fillId="2" borderId="68" xfId="0" applyNumberFormat="1" applyFont="1" applyFill="1" applyBorder="1" applyAlignment="1">
      <alignment horizontal="center"/>
    </xf>
    <xf numFmtId="0" fontId="63" fillId="0" borderId="40" xfId="0" applyFont="1" applyBorder="1" applyAlignment="1">
      <alignment horizontal="center"/>
    </xf>
    <xf numFmtId="0" fontId="63" fillId="0" borderId="1" xfId="0" applyFont="1" applyFill="1" applyBorder="1" applyAlignment="1">
      <alignment horizontal="center"/>
    </xf>
    <xf numFmtId="166" fontId="33" fillId="0" borderId="19" xfId="0" applyNumberFormat="1" applyFont="1" applyBorder="1" applyAlignment="1">
      <alignment horizontal="center" vertical="center"/>
    </xf>
    <xf numFmtId="0" fontId="107" fillId="0" borderId="0" xfId="0" applyFont="1"/>
    <xf numFmtId="2" fontId="0" fillId="0" borderId="22" xfId="0" applyNumberFormat="1" applyBorder="1"/>
    <xf numFmtId="2" fontId="32" fillId="0" borderId="0" xfId="0" applyNumberFormat="1" applyFont="1" applyBorder="1"/>
    <xf numFmtId="2" fontId="0" fillId="0" borderId="10" xfId="0" applyNumberFormat="1" applyBorder="1"/>
    <xf numFmtId="1" fontId="27" fillId="0" borderId="64" xfId="0" applyNumberFormat="1" applyFont="1" applyBorder="1" applyAlignment="1">
      <alignment horizontal="left"/>
    </xf>
    <xf numFmtId="165" fontId="73" fillId="0" borderId="25" xfId="0" applyNumberFormat="1" applyFont="1" applyBorder="1" applyAlignment="1">
      <alignment horizontal="left"/>
    </xf>
    <xf numFmtId="165" fontId="73" fillId="0" borderId="73" xfId="0" applyNumberFormat="1" applyFont="1" applyBorder="1" applyAlignment="1">
      <alignment horizontal="left"/>
    </xf>
    <xf numFmtId="0" fontId="2" fillId="0" borderId="76" xfId="0" applyFont="1" applyBorder="1"/>
    <xf numFmtId="165" fontId="73" fillId="0" borderId="56" xfId="0" applyNumberFormat="1" applyFont="1" applyBorder="1" applyAlignment="1">
      <alignment horizontal="left"/>
    </xf>
    <xf numFmtId="2" fontId="14" fillId="0" borderId="20" xfId="0" applyNumberFormat="1" applyFont="1" applyBorder="1" applyAlignment="1">
      <alignment horizontal="left"/>
    </xf>
    <xf numFmtId="0" fontId="48" fillId="0" borderId="53" xfId="0" applyFont="1" applyFill="1" applyBorder="1" applyAlignment="1">
      <alignment horizontal="left"/>
    </xf>
    <xf numFmtId="0" fontId="75" fillId="0" borderId="64" xfId="0" applyFont="1" applyFill="1" applyBorder="1" applyAlignment="1">
      <alignment horizontal="left"/>
    </xf>
    <xf numFmtId="0" fontId="77" fillId="0" borderId="64" xfId="0" applyFont="1" applyFill="1" applyBorder="1" applyAlignment="1">
      <alignment horizontal="left"/>
    </xf>
    <xf numFmtId="0" fontId="21" fillId="0" borderId="29" xfId="0" applyFont="1" applyBorder="1"/>
    <xf numFmtId="0" fontId="45" fillId="0" borderId="75" xfId="0" applyFont="1" applyBorder="1" applyAlignment="1">
      <alignment horizontal="center"/>
    </xf>
    <xf numFmtId="0" fontId="2" fillId="0" borderId="50" xfId="0" applyFont="1" applyFill="1" applyBorder="1"/>
    <xf numFmtId="0" fontId="2" fillId="0" borderId="49" xfId="0" applyFont="1" applyFill="1" applyBorder="1" applyAlignment="1">
      <alignment horizontal="left"/>
    </xf>
    <xf numFmtId="0" fontId="27" fillId="0" borderId="52" xfId="0" applyFont="1" applyFill="1" applyBorder="1" applyAlignment="1">
      <alignment horizontal="left"/>
    </xf>
    <xf numFmtId="2" fontId="68" fillId="0" borderId="0" xfId="0" applyNumberFormat="1" applyFont="1" applyFill="1" applyBorder="1" applyAlignment="1">
      <alignment horizontal="right"/>
    </xf>
    <xf numFmtId="0" fontId="2" fillId="0" borderId="15" xfId="0" applyFont="1" applyFill="1" applyBorder="1"/>
    <xf numFmtId="166" fontId="27" fillId="0" borderId="66" xfId="0" applyNumberFormat="1" applyFont="1" applyBorder="1" applyAlignment="1">
      <alignment horizontal="left"/>
    </xf>
    <xf numFmtId="0" fontId="21" fillId="0" borderId="20" xfId="0" applyFont="1" applyFill="1" applyBorder="1" applyAlignment="1">
      <alignment horizontal="left"/>
    </xf>
    <xf numFmtId="0" fontId="63" fillId="0" borderId="8" xfId="0" applyFont="1" applyBorder="1" applyAlignment="1">
      <alignment horizontal="center"/>
    </xf>
    <xf numFmtId="2" fontId="19" fillId="2" borderId="64" xfId="0" applyNumberFormat="1" applyFont="1" applyFill="1" applyBorder="1" applyAlignment="1">
      <alignment horizontal="center"/>
    </xf>
    <xf numFmtId="2" fontId="14" fillId="0" borderId="60" xfId="0" applyNumberFormat="1" applyFont="1" applyBorder="1" applyAlignment="1">
      <alignment horizontal="center"/>
    </xf>
    <xf numFmtId="0" fontId="46" fillId="0" borderId="17" xfId="0" applyFont="1" applyBorder="1" applyAlignment="1">
      <alignment horizontal="left"/>
    </xf>
    <xf numFmtId="2" fontId="0" fillId="0" borderId="22" xfId="0" applyNumberFormat="1" applyBorder="1" applyAlignment="1">
      <alignment horizontal="center"/>
    </xf>
    <xf numFmtId="0" fontId="0" fillId="0" borderId="74" xfId="0" applyBorder="1" applyAlignment="1">
      <alignment horizontal="left"/>
    </xf>
    <xf numFmtId="2" fontId="32" fillId="0" borderId="0" xfId="0" applyNumberFormat="1" applyFont="1" applyBorder="1" applyAlignment="1">
      <alignment horizontal="left"/>
    </xf>
    <xf numFmtId="167" fontId="0" fillId="0" borderId="0" xfId="0" applyNumberFormat="1" applyAlignment="1">
      <alignment horizontal="left"/>
    </xf>
    <xf numFmtId="2" fontId="116" fillId="0" borderId="72" xfId="0" applyNumberFormat="1" applyFont="1" applyBorder="1" applyAlignment="1">
      <alignment horizontal="center"/>
    </xf>
    <xf numFmtId="2" fontId="16" fillId="0" borderId="64" xfId="0" applyNumberFormat="1" applyFont="1" applyBorder="1" applyAlignment="1">
      <alignment horizontal="center"/>
    </xf>
    <xf numFmtId="0" fontId="2" fillId="0" borderId="33" xfId="0" applyFont="1" applyFill="1" applyBorder="1"/>
    <xf numFmtId="0" fontId="2" fillId="0" borderId="1" xfId="0" applyFont="1" applyFill="1" applyBorder="1"/>
    <xf numFmtId="164" fontId="53" fillId="0" borderId="30" xfId="0" applyNumberFormat="1" applyFont="1" applyBorder="1" applyAlignment="1">
      <alignment horizontal="right"/>
    </xf>
    <xf numFmtId="164" fontId="14" fillId="0" borderId="50" xfId="0" applyNumberFormat="1" applyFont="1" applyBorder="1" applyAlignment="1">
      <alignment horizontal="right"/>
    </xf>
    <xf numFmtId="0" fontId="14" fillId="0" borderId="33" xfId="0" applyFont="1" applyFill="1" applyBorder="1" applyAlignment="1">
      <alignment horizontal="center"/>
    </xf>
    <xf numFmtId="2" fontId="169" fillId="0" borderId="0" xfId="0" applyNumberFormat="1" applyFont="1" applyAlignment="1">
      <alignment horizontal="left"/>
    </xf>
    <xf numFmtId="167" fontId="21" fillId="0" borderId="0" xfId="0" applyNumberFormat="1" applyFont="1" applyAlignment="1">
      <alignment horizontal="left"/>
    </xf>
    <xf numFmtId="2" fontId="32" fillId="0" borderId="71" xfId="0" applyNumberFormat="1" applyFont="1" applyBorder="1"/>
    <xf numFmtId="165" fontId="32" fillId="0" borderId="0" xfId="0" applyNumberFormat="1" applyFont="1" applyFill="1" applyBorder="1"/>
    <xf numFmtId="0" fontId="106" fillId="0" borderId="22" xfId="0" applyFont="1" applyBorder="1"/>
    <xf numFmtId="0" fontId="10" fillId="0" borderId="76" xfId="0" applyFont="1" applyBorder="1"/>
    <xf numFmtId="165" fontId="79" fillId="0" borderId="16" xfId="0" applyNumberFormat="1" applyFont="1" applyBorder="1" applyAlignment="1">
      <alignment horizontal="left"/>
    </xf>
    <xf numFmtId="0" fontId="106" fillId="0" borderId="54" xfId="0" applyFont="1" applyBorder="1"/>
    <xf numFmtId="0" fontId="106" fillId="0" borderId="0" xfId="0" applyFont="1" applyBorder="1"/>
    <xf numFmtId="0" fontId="106" fillId="0" borderId="59" xfId="0" applyFont="1" applyBorder="1"/>
    <xf numFmtId="0" fontId="64" fillId="0" borderId="9" xfId="0" applyFont="1" applyBorder="1"/>
    <xf numFmtId="0" fontId="78" fillId="0" borderId="64" xfId="0" applyFont="1" applyBorder="1" applyAlignment="1">
      <alignment horizontal="left"/>
    </xf>
    <xf numFmtId="166" fontId="2" fillId="0" borderId="20" xfId="0" applyNumberFormat="1" applyFont="1" applyBorder="1" applyAlignment="1">
      <alignment horizontal="left"/>
    </xf>
    <xf numFmtId="0" fontId="80" fillId="0" borderId="70" xfId="0" applyFont="1" applyBorder="1" applyAlignment="1">
      <alignment horizontal="left"/>
    </xf>
    <xf numFmtId="0" fontId="72" fillId="0" borderId="57" xfId="0" applyFont="1" applyFill="1" applyBorder="1" applyAlignment="1">
      <alignment horizontal="left"/>
    </xf>
    <xf numFmtId="0" fontId="5" fillId="0" borderId="30" xfId="0" applyFont="1" applyBorder="1"/>
    <xf numFmtId="1" fontId="73" fillId="0" borderId="64" xfId="0" applyNumberFormat="1" applyFont="1" applyBorder="1" applyAlignment="1">
      <alignment horizontal="left"/>
    </xf>
    <xf numFmtId="0" fontId="62" fillId="0" borderId="54" xfId="0" applyFont="1" applyBorder="1"/>
    <xf numFmtId="0" fontId="0" fillId="0" borderId="57" xfId="0" applyBorder="1"/>
    <xf numFmtId="0" fontId="46" fillId="0" borderId="55" xfId="0" applyFont="1" applyBorder="1"/>
    <xf numFmtId="0" fontId="46" fillId="0" borderId="19" xfId="0" applyFont="1" applyBorder="1"/>
    <xf numFmtId="0" fontId="58" fillId="0" borderId="19" xfId="0" applyFont="1" applyBorder="1"/>
    <xf numFmtId="0" fontId="63" fillId="0" borderId="3" xfId="0" applyFont="1" applyBorder="1"/>
    <xf numFmtId="0" fontId="63" fillId="0" borderId="10" xfId="0" applyFont="1" applyBorder="1"/>
    <xf numFmtId="0" fontId="123" fillId="0" borderId="68" xfId="0" applyFont="1" applyBorder="1"/>
    <xf numFmtId="0" fontId="106" fillId="0" borderId="68" xfId="0" applyFont="1" applyBorder="1"/>
    <xf numFmtId="0" fontId="43" fillId="0" borderId="56" xfId="0" applyFont="1" applyBorder="1"/>
    <xf numFmtId="0" fontId="78" fillId="0" borderId="60" xfId="0" applyFont="1" applyBorder="1" applyAlignment="1">
      <alignment horizontal="left"/>
    </xf>
    <xf numFmtId="0" fontId="43" fillId="0" borderId="49" xfId="0" applyFont="1" applyBorder="1"/>
    <xf numFmtId="0" fontId="106" fillId="0" borderId="55" xfId="0" applyFont="1" applyBorder="1"/>
    <xf numFmtId="0" fontId="43" fillId="0" borderId="60" xfId="0" applyFont="1" applyBorder="1"/>
    <xf numFmtId="0" fontId="77" fillId="0" borderId="52" xfId="0" applyFont="1" applyBorder="1" applyAlignment="1">
      <alignment horizontal="left"/>
    </xf>
    <xf numFmtId="0" fontId="77" fillId="0" borderId="10" xfId="0" applyFont="1" applyBorder="1" applyAlignment="1">
      <alignment horizontal="left"/>
    </xf>
    <xf numFmtId="0" fontId="170" fillId="0" borderId="54" xfId="0" applyFont="1" applyBorder="1"/>
    <xf numFmtId="0" fontId="171" fillId="0" borderId="54" xfId="0" applyFont="1" applyBorder="1"/>
    <xf numFmtId="2" fontId="27" fillId="0" borderId="64" xfId="0" applyNumberFormat="1" applyFont="1" applyBorder="1" applyAlignment="1">
      <alignment horizontal="left"/>
    </xf>
    <xf numFmtId="2" fontId="73" fillId="0" borderId="66" xfId="0" applyNumberFormat="1" applyFont="1" applyBorder="1" applyAlignment="1">
      <alignment horizontal="left"/>
    </xf>
    <xf numFmtId="0" fontId="77" fillId="0" borderId="60" xfId="0" applyFont="1" applyBorder="1" applyAlignment="1">
      <alignment horizontal="left"/>
    </xf>
    <xf numFmtId="2" fontId="73" fillId="0" borderId="64" xfId="0" applyNumberFormat="1" applyFont="1" applyBorder="1" applyAlignment="1">
      <alignment horizontal="left"/>
    </xf>
    <xf numFmtId="0" fontId="48" fillId="0" borderId="35" xfId="0" applyFont="1" applyBorder="1"/>
    <xf numFmtId="2" fontId="14" fillId="0" borderId="68" xfId="0" applyNumberFormat="1" applyFont="1" applyBorder="1" applyAlignment="1">
      <alignment horizontal="left"/>
    </xf>
    <xf numFmtId="0" fontId="106" fillId="0" borderId="56" xfId="0" applyFont="1" applyBorder="1"/>
    <xf numFmtId="2" fontId="79" fillId="0" borderId="64" xfId="0" applyNumberFormat="1" applyFont="1" applyBorder="1" applyAlignment="1">
      <alignment horizontal="left"/>
    </xf>
    <xf numFmtId="0" fontId="67" fillId="0" borderId="61" xfId="0" applyFont="1" applyBorder="1"/>
    <xf numFmtId="0" fontId="71" fillId="0" borderId="61" xfId="0" applyFont="1" applyBorder="1"/>
    <xf numFmtId="0" fontId="7" fillId="0" borderId="22" xfId="0" applyFont="1" applyBorder="1" applyAlignment="1">
      <alignment horizontal="left"/>
    </xf>
    <xf numFmtId="0" fontId="7" fillId="0" borderId="30" xfId="0" applyFont="1" applyBorder="1" applyAlignment="1">
      <alignment horizontal="left"/>
    </xf>
    <xf numFmtId="0" fontId="21" fillId="0" borderId="68" xfId="0" applyFont="1" applyBorder="1" applyAlignment="1">
      <alignment horizontal="center"/>
    </xf>
    <xf numFmtId="0" fontId="21" fillId="0" borderId="72" xfId="0" applyFont="1" applyBorder="1" applyAlignment="1">
      <alignment horizontal="center"/>
    </xf>
    <xf numFmtId="0" fontId="21" fillId="0" borderId="49" xfId="0" applyFont="1" applyBorder="1" applyAlignment="1">
      <alignment horizontal="center"/>
    </xf>
    <xf numFmtId="0" fontId="21" fillId="0" borderId="52" xfId="0" applyFont="1" applyBorder="1" applyAlignment="1">
      <alignment horizontal="center"/>
    </xf>
    <xf numFmtId="0" fontId="21" fillId="0" borderId="64" xfId="0" applyFont="1" applyBorder="1" applyAlignment="1">
      <alignment horizontal="center"/>
    </xf>
    <xf numFmtId="0" fontId="21" fillId="0" borderId="66" xfId="0" applyFont="1" applyBorder="1" applyAlignment="1">
      <alignment horizontal="center"/>
    </xf>
    <xf numFmtId="165" fontId="0" fillId="0" borderId="4" xfId="0" applyNumberFormat="1" applyBorder="1" applyAlignment="1">
      <alignment horizontal="center"/>
    </xf>
    <xf numFmtId="165" fontId="0" fillId="0" borderId="69" xfId="0" applyNumberFormat="1" applyBorder="1" applyAlignment="1">
      <alignment horizontal="center"/>
    </xf>
    <xf numFmtId="165" fontId="0" fillId="0" borderId="33" xfId="0" applyNumberFormat="1" applyBorder="1" applyAlignment="1">
      <alignment horizontal="center"/>
    </xf>
    <xf numFmtId="165" fontId="0" fillId="0" borderId="1" xfId="0" applyNumberFormat="1" applyBorder="1" applyAlignment="1">
      <alignment horizontal="center"/>
    </xf>
    <xf numFmtId="1" fontId="0" fillId="0" borderId="69" xfId="0" applyNumberFormat="1" applyBorder="1" applyAlignment="1">
      <alignment horizontal="center"/>
    </xf>
    <xf numFmtId="165" fontId="52" fillId="0" borderId="69" xfId="0" applyNumberFormat="1" applyFont="1" applyBorder="1" applyAlignment="1">
      <alignment horizontal="center"/>
    </xf>
    <xf numFmtId="165" fontId="52" fillId="0" borderId="10" xfId="0" applyNumberFormat="1" applyFont="1" applyBorder="1" applyAlignment="1">
      <alignment horizontal="center"/>
    </xf>
    <xf numFmtId="0" fontId="2" fillId="0" borderId="22" xfId="0" applyFont="1" applyBorder="1" applyAlignment="1">
      <alignment horizontal="center"/>
    </xf>
    <xf numFmtId="0" fontId="58" fillId="0" borderId="22" xfId="0" applyFont="1" applyBorder="1" applyAlignment="1">
      <alignment horizontal="left"/>
    </xf>
    <xf numFmtId="2" fontId="21" fillId="0" borderId="68" xfId="0" applyNumberFormat="1" applyFont="1" applyBorder="1" applyAlignment="1">
      <alignment horizontal="center"/>
    </xf>
    <xf numFmtId="2" fontId="21" fillId="0" borderId="72" xfId="0" applyNumberFormat="1" applyFont="1" applyBorder="1" applyAlignment="1">
      <alignment horizontal="center"/>
    </xf>
    <xf numFmtId="2" fontId="21" fillId="0" borderId="49" xfId="0" applyNumberFormat="1" applyFont="1" applyBorder="1" applyAlignment="1">
      <alignment horizontal="center"/>
    </xf>
    <xf numFmtId="2" fontId="21" fillId="0" borderId="52" xfId="0" applyNumberFormat="1" applyFont="1" applyBorder="1" applyAlignment="1">
      <alignment horizontal="center"/>
    </xf>
    <xf numFmtId="2" fontId="21" fillId="0" borderId="64" xfId="0" applyNumberFormat="1" applyFont="1" applyBorder="1" applyAlignment="1">
      <alignment horizontal="center"/>
    </xf>
    <xf numFmtId="2" fontId="21" fillId="0" borderId="66" xfId="0" applyNumberFormat="1" applyFont="1" applyBorder="1" applyAlignment="1">
      <alignment horizontal="center"/>
    </xf>
    <xf numFmtId="2" fontId="52" fillId="0" borderId="68" xfId="0" applyNumberFormat="1" applyFont="1" applyBorder="1" applyAlignment="1">
      <alignment horizontal="center"/>
    </xf>
    <xf numFmtId="1" fontId="0" fillId="0" borderId="55" xfId="0" applyNumberFormat="1" applyBorder="1" applyAlignment="1">
      <alignment horizontal="center"/>
    </xf>
    <xf numFmtId="165" fontId="2" fillId="0" borderId="60" xfId="0" applyNumberFormat="1" applyFont="1" applyBorder="1" applyAlignment="1">
      <alignment horizontal="center"/>
    </xf>
    <xf numFmtId="0" fontId="14" fillId="0" borderId="23" xfId="0" applyFont="1" applyBorder="1" applyAlignment="1">
      <alignment horizontal="center"/>
    </xf>
    <xf numFmtId="2" fontId="36" fillId="4" borderId="68" xfId="0" applyNumberFormat="1" applyFont="1" applyFill="1" applyBorder="1" applyAlignment="1">
      <alignment horizontal="center"/>
    </xf>
    <xf numFmtId="2" fontId="36" fillId="4" borderId="54" xfId="0" applyNumberFormat="1" applyFont="1" applyFill="1" applyBorder="1" applyAlignment="1">
      <alignment horizontal="center"/>
    </xf>
    <xf numFmtId="2" fontId="36" fillId="4" borderId="70" xfId="0" applyNumberFormat="1" applyFont="1" applyFill="1" applyBorder="1" applyAlignment="1">
      <alignment horizontal="center"/>
    </xf>
    <xf numFmtId="0" fontId="55" fillId="0" borderId="0" xfId="0" applyFont="1" applyAlignment="1">
      <alignment horizontal="left" vertical="center"/>
    </xf>
    <xf numFmtId="0" fontId="41" fillId="0" borderId="20" xfId="0" applyFont="1" applyBorder="1" applyAlignment="1">
      <alignment horizontal="center"/>
    </xf>
    <xf numFmtId="0" fontId="21" fillId="0" borderId="20" xfId="0" applyFont="1" applyBorder="1" applyAlignment="1">
      <alignment horizontal="center"/>
    </xf>
    <xf numFmtId="0" fontId="41" fillId="0" borderId="5" xfId="0" applyFont="1" applyBorder="1" applyAlignment="1">
      <alignment horizontal="center"/>
    </xf>
    <xf numFmtId="0" fontId="41" fillId="0" borderId="7" xfId="0" applyFont="1" applyBorder="1" applyAlignment="1">
      <alignment horizontal="center"/>
    </xf>
    <xf numFmtId="0" fontId="21" fillId="0" borderId="73" xfId="0" applyFont="1" applyBorder="1" applyAlignment="1">
      <alignment horizontal="center"/>
    </xf>
    <xf numFmtId="2" fontId="71" fillId="0" borderId="54" xfId="0" applyNumberFormat="1" applyFont="1" applyBorder="1" applyAlignment="1">
      <alignment horizontal="center"/>
    </xf>
    <xf numFmtId="1" fontId="41" fillId="0" borderId="68" xfId="0" applyNumberFormat="1" applyFont="1" applyBorder="1" applyAlignment="1">
      <alignment horizontal="center"/>
    </xf>
    <xf numFmtId="2" fontId="2" fillId="0" borderId="54" xfId="0" applyNumberFormat="1" applyFont="1" applyBorder="1" applyAlignment="1">
      <alignment horizontal="center"/>
    </xf>
    <xf numFmtId="2" fontId="2" fillId="0" borderId="55" xfId="0" applyNumberFormat="1" applyFont="1" applyBorder="1" applyAlignment="1">
      <alignment horizontal="center"/>
    </xf>
    <xf numFmtId="0" fontId="21" fillId="0" borderId="56" xfId="0" applyFont="1" applyBorder="1" applyAlignment="1">
      <alignment horizontal="center"/>
    </xf>
    <xf numFmtId="2" fontId="36" fillId="15" borderId="68" xfId="0" applyNumberFormat="1" applyFont="1" applyFill="1" applyBorder="1" applyAlignment="1">
      <alignment horizontal="center"/>
    </xf>
    <xf numFmtId="2" fontId="36" fillId="15" borderId="54" xfId="0" applyNumberFormat="1" applyFont="1" applyFill="1" applyBorder="1" applyAlignment="1">
      <alignment horizontal="center"/>
    </xf>
    <xf numFmtId="2" fontId="36" fillId="15" borderId="70" xfId="0" applyNumberFormat="1" applyFont="1" applyFill="1" applyBorder="1" applyAlignment="1">
      <alignment horizontal="center"/>
    </xf>
    <xf numFmtId="2" fontId="21" fillId="0" borderId="70" xfId="0" applyNumberFormat="1" applyFont="1" applyBorder="1" applyAlignment="1">
      <alignment horizontal="center"/>
    </xf>
    <xf numFmtId="0" fontId="21" fillId="0" borderId="7" xfId="0" applyFont="1" applyBorder="1" applyAlignment="1">
      <alignment horizontal="center"/>
    </xf>
    <xf numFmtId="0" fontId="91" fillId="0" borderId="52" xfId="0" applyFont="1" applyBorder="1" applyAlignment="1">
      <alignment horizontal="center"/>
    </xf>
    <xf numFmtId="2" fontId="41" fillId="0" borderId="19" xfId="0" applyNumberFormat="1" applyFont="1" applyBorder="1" applyAlignment="1">
      <alignment horizontal="center"/>
    </xf>
    <xf numFmtId="2" fontId="41" fillId="0" borderId="20" xfId="0" applyNumberFormat="1" applyFont="1" applyBorder="1" applyAlignment="1">
      <alignment horizontal="center"/>
    </xf>
    <xf numFmtId="2" fontId="41" fillId="0" borderId="7" xfId="0" applyNumberFormat="1" applyFont="1" applyBorder="1" applyAlignment="1">
      <alignment horizontal="center"/>
    </xf>
    <xf numFmtId="2" fontId="21" fillId="0" borderId="20" xfId="0" applyNumberFormat="1" applyFont="1" applyBorder="1" applyAlignment="1">
      <alignment horizontal="center"/>
    </xf>
    <xf numFmtId="2" fontId="21" fillId="0" borderId="7" xfId="0" applyNumberFormat="1" applyFont="1" applyBorder="1" applyAlignment="1">
      <alignment horizontal="center"/>
    </xf>
    <xf numFmtId="0" fontId="52" fillId="0" borderId="21" xfId="0" applyFont="1" applyBorder="1" applyAlignment="1">
      <alignment horizontal="center"/>
    </xf>
    <xf numFmtId="2" fontId="41" fillId="0" borderId="50" xfId="0" applyNumberFormat="1" applyFont="1" applyBorder="1" applyAlignment="1">
      <alignment horizontal="center"/>
    </xf>
    <xf numFmtId="0" fontId="52" fillId="0" borderId="51" xfId="0" applyFont="1" applyBorder="1" applyAlignment="1">
      <alignment horizontal="center"/>
    </xf>
    <xf numFmtId="2" fontId="41" fillId="0" borderId="35" xfId="0" applyNumberFormat="1" applyFont="1" applyBorder="1" applyAlignment="1">
      <alignment horizontal="center"/>
    </xf>
    <xf numFmtId="2" fontId="41" fillId="0" borderId="48" xfId="0" applyNumberFormat="1" applyFont="1" applyBorder="1" applyAlignment="1">
      <alignment horizontal="center"/>
    </xf>
    <xf numFmtId="165" fontId="2" fillId="0" borderId="56" xfId="0" applyNumberFormat="1" applyFont="1" applyBorder="1" applyAlignment="1">
      <alignment horizontal="center"/>
    </xf>
    <xf numFmtId="2" fontId="41" fillId="0" borderId="5" xfId="0" applyNumberFormat="1" applyFont="1" applyBorder="1" applyAlignment="1">
      <alignment horizontal="center"/>
    </xf>
    <xf numFmtId="2" fontId="21" fillId="0" borderId="21" xfId="0" applyNumberFormat="1" applyFont="1" applyBorder="1" applyAlignment="1">
      <alignment horizontal="center"/>
    </xf>
    <xf numFmtId="2" fontId="21" fillId="0" borderId="73" xfId="0" applyNumberFormat="1" applyFont="1" applyBorder="1" applyAlignment="1">
      <alignment horizontal="center"/>
    </xf>
    <xf numFmtId="2" fontId="21" fillId="0" borderId="51" xfId="0" applyNumberFormat="1" applyFont="1" applyBorder="1" applyAlignment="1">
      <alignment horizontal="center"/>
    </xf>
    <xf numFmtId="2" fontId="52" fillId="0" borderId="19" xfId="0" applyNumberFormat="1" applyFont="1" applyBorder="1" applyAlignment="1">
      <alignment horizontal="center"/>
    </xf>
    <xf numFmtId="165" fontId="52" fillId="0" borderId="20" xfId="0" applyNumberFormat="1" applyFont="1" applyBorder="1" applyAlignment="1">
      <alignment horizontal="center"/>
    </xf>
    <xf numFmtId="2" fontId="52" fillId="0" borderId="54" xfId="0" applyNumberFormat="1" applyFont="1" applyBorder="1" applyAlignment="1">
      <alignment horizontal="center"/>
    </xf>
    <xf numFmtId="0" fontId="52" fillId="0" borderId="70" xfId="0" applyFont="1" applyBorder="1" applyAlignment="1">
      <alignment horizontal="center"/>
    </xf>
    <xf numFmtId="0" fontId="52" fillId="0" borderId="57" xfId="0" applyFont="1" applyBorder="1" applyAlignment="1">
      <alignment horizontal="center"/>
    </xf>
    <xf numFmtId="0" fontId="0" fillId="0" borderId="21" xfId="0" applyBorder="1" applyAlignment="1">
      <alignment horizontal="center"/>
    </xf>
    <xf numFmtId="0" fontId="0" fillId="0" borderId="57" xfId="0" applyBorder="1" applyAlignment="1">
      <alignment horizontal="center"/>
    </xf>
    <xf numFmtId="165" fontId="0" fillId="0" borderId="7" xfId="0" applyNumberFormat="1" applyBorder="1" applyAlignment="1">
      <alignment horizontal="center"/>
    </xf>
    <xf numFmtId="165" fontId="0" fillId="0" borderId="64" xfId="0" applyNumberFormat="1" applyBorder="1" applyAlignment="1">
      <alignment horizontal="center"/>
    </xf>
    <xf numFmtId="2" fontId="0" fillId="0" borderId="64" xfId="0" applyNumberFormat="1" applyBorder="1" applyAlignment="1">
      <alignment horizontal="center"/>
    </xf>
    <xf numFmtId="165" fontId="0" fillId="0" borderId="66" xfId="0" applyNumberFormat="1" applyBorder="1" applyAlignment="1">
      <alignment horizontal="center"/>
    </xf>
    <xf numFmtId="165" fontId="0" fillId="0" borderId="52" xfId="0" applyNumberFormat="1" applyBorder="1" applyAlignment="1">
      <alignment horizontal="center"/>
    </xf>
    <xf numFmtId="0" fontId="21" fillId="0" borderId="60" xfId="0" applyFont="1" applyBorder="1" applyAlignment="1">
      <alignment horizontal="center"/>
    </xf>
    <xf numFmtId="0" fontId="0" fillId="0" borderId="51" xfId="0" applyBorder="1" applyAlignment="1">
      <alignment horizontal="center"/>
    </xf>
    <xf numFmtId="2" fontId="21" fillId="0" borderId="60" xfId="0" applyNumberFormat="1" applyFont="1" applyBorder="1" applyAlignment="1">
      <alignment horizontal="center"/>
    </xf>
    <xf numFmtId="0" fontId="52" fillId="0" borderId="73" xfId="0" applyFont="1" applyBorder="1" applyAlignment="1">
      <alignment horizontal="center"/>
    </xf>
    <xf numFmtId="0" fontId="52" fillId="0" borderId="7" xfId="0" applyFont="1" applyBorder="1" applyAlignment="1">
      <alignment horizontal="center"/>
    </xf>
    <xf numFmtId="0" fontId="52" fillId="0" borderId="66" xfId="0" applyFont="1" applyBorder="1" applyAlignment="1">
      <alignment horizontal="center"/>
    </xf>
    <xf numFmtId="0" fontId="52" fillId="0" borderId="52" xfId="0" applyFont="1" applyBorder="1" applyAlignment="1">
      <alignment horizontal="center"/>
    </xf>
    <xf numFmtId="0" fontId="52" fillId="0" borderId="60" xfId="0" applyFont="1" applyBorder="1" applyAlignment="1">
      <alignment horizontal="center"/>
    </xf>
    <xf numFmtId="2" fontId="44" fillId="0" borderId="0" xfId="0" applyNumberFormat="1" applyFont="1" applyFill="1" applyBorder="1" applyAlignment="1">
      <alignment horizontal="center"/>
    </xf>
    <xf numFmtId="2" fontId="52" fillId="0" borderId="71" xfId="0" applyNumberFormat="1" applyFont="1" applyBorder="1" applyAlignment="1">
      <alignment horizontal="center"/>
    </xf>
    <xf numFmtId="165" fontId="52" fillId="0" borderId="72" xfId="0" applyNumberFormat="1" applyFont="1" applyBorder="1" applyAlignment="1">
      <alignment horizontal="center"/>
    </xf>
    <xf numFmtId="2" fontId="52" fillId="0" borderId="50" xfId="0" applyNumberFormat="1" applyFont="1" applyBorder="1" applyAlignment="1">
      <alignment horizontal="center"/>
    </xf>
    <xf numFmtId="165" fontId="52" fillId="0" borderId="49" xfId="0" applyNumberFormat="1" applyFont="1" applyBorder="1" applyAlignment="1">
      <alignment horizontal="center"/>
    </xf>
    <xf numFmtId="0" fontId="112" fillId="0" borderId="2" xfId="0" applyFont="1" applyFill="1" applyBorder="1" applyAlignment="1">
      <alignment horizontal="left"/>
    </xf>
    <xf numFmtId="0" fontId="0" fillId="0" borderId="3" xfId="0" applyFill="1" applyBorder="1" applyAlignment="1">
      <alignment horizontal="right"/>
    </xf>
    <xf numFmtId="0" fontId="43" fillId="0" borderId="0" xfId="0" applyFont="1"/>
    <xf numFmtId="0" fontId="63" fillId="0" borderId="0" xfId="0" applyFont="1"/>
    <xf numFmtId="49" fontId="14" fillId="0" borderId="54" xfId="0" applyNumberFormat="1" applyFont="1" applyBorder="1" applyAlignment="1">
      <alignment horizontal="right"/>
    </xf>
    <xf numFmtId="0" fontId="101" fillId="0" borderId="0" xfId="0" applyFont="1" applyFill="1" applyBorder="1"/>
    <xf numFmtId="0" fontId="88" fillId="0" borderId="0" xfId="0" applyFont="1" applyFill="1" applyBorder="1"/>
    <xf numFmtId="0" fontId="66" fillId="0" borderId="0" xfId="0" applyFont="1" applyFill="1" applyBorder="1" applyAlignment="1">
      <alignment horizontal="center"/>
    </xf>
    <xf numFmtId="0" fontId="106" fillId="0" borderId="53" xfId="0" applyFont="1" applyFill="1" applyBorder="1"/>
    <xf numFmtId="0" fontId="71" fillId="0" borderId="20" xfId="0" applyFont="1" applyBorder="1"/>
    <xf numFmtId="0" fontId="147" fillId="0" borderId="19" xfId="0" applyFont="1" applyBorder="1"/>
    <xf numFmtId="0" fontId="147" fillId="0" borderId="54" xfId="0" applyFont="1" applyBorder="1"/>
    <xf numFmtId="1" fontId="73" fillId="26" borderId="57" xfId="0" applyNumberFormat="1" applyFont="1" applyFill="1" applyBorder="1" applyAlignment="1">
      <alignment horizontal="center"/>
    </xf>
    <xf numFmtId="0" fontId="32" fillId="0" borderId="20" xfId="0" applyFont="1" applyFill="1" applyBorder="1" applyAlignment="1">
      <alignment horizontal="left"/>
    </xf>
    <xf numFmtId="0" fontId="58" fillId="0" borderId="14" xfId="0" applyFont="1" applyFill="1" applyBorder="1"/>
    <xf numFmtId="0" fontId="147" fillId="0" borderId="50" xfId="0" applyFont="1" applyBorder="1"/>
    <xf numFmtId="0" fontId="8" fillId="0" borderId="59" xfId="0" applyFont="1" applyBorder="1"/>
    <xf numFmtId="0" fontId="173" fillId="0" borderId="54" xfId="0" applyFont="1" applyBorder="1"/>
    <xf numFmtId="0" fontId="44" fillId="0" borderId="17" xfId="0" applyFont="1" applyFill="1" applyBorder="1" applyAlignment="1">
      <alignment horizontal="left"/>
    </xf>
    <xf numFmtId="0" fontId="8" fillId="0" borderId="22" xfId="0" applyFont="1" applyBorder="1"/>
    <xf numFmtId="0" fontId="58" fillId="0" borderId="49" xfId="0" applyFont="1" applyFill="1" applyBorder="1"/>
    <xf numFmtId="0" fontId="106" fillId="0" borderId="61" xfId="0" applyFont="1" applyBorder="1"/>
    <xf numFmtId="0" fontId="149" fillId="0" borderId="0" xfId="0" applyFont="1" applyFill="1" applyBorder="1" applyAlignment="1">
      <alignment horizontal="right"/>
    </xf>
    <xf numFmtId="0" fontId="77" fillId="0" borderId="62" xfId="0" applyFont="1" applyBorder="1" applyAlignment="1">
      <alignment horizontal="left"/>
    </xf>
    <xf numFmtId="0" fontId="0" fillId="0" borderId="65" xfId="0" applyBorder="1"/>
    <xf numFmtId="0" fontId="147" fillId="0" borderId="0" xfId="0" applyFont="1" applyBorder="1"/>
    <xf numFmtId="0" fontId="147" fillId="0" borderId="20" xfId="0" applyFont="1" applyBorder="1"/>
    <xf numFmtId="0" fontId="46" fillId="0" borderId="3" xfId="0" applyFont="1" applyBorder="1"/>
    <xf numFmtId="0" fontId="46" fillId="0" borderId="18" xfId="0" applyFont="1" applyBorder="1"/>
    <xf numFmtId="0" fontId="2" fillId="0" borderId="41" xfId="0" applyFont="1" applyFill="1" applyBorder="1" applyAlignment="1">
      <alignment horizontal="left"/>
    </xf>
    <xf numFmtId="0" fontId="58" fillId="0" borderId="80" xfId="0" applyFont="1" applyFill="1" applyBorder="1"/>
    <xf numFmtId="2" fontId="73" fillId="11" borderId="60" xfId="0" applyNumberFormat="1" applyFont="1" applyFill="1" applyBorder="1" applyAlignment="1">
      <alignment horizontal="center"/>
    </xf>
    <xf numFmtId="166" fontId="0" fillId="0" borderId="41" xfId="0" applyNumberFormat="1" applyBorder="1" applyAlignment="1">
      <alignment horizontal="right"/>
    </xf>
    <xf numFmtId="0" fontId="14" fillId="0" borderId="54" xfId="0" applyFont="1" applyFill="1" applyBorder="1"/>
    <xf numFmtId="0" fontId="106" fillId="0" borderId="54" xfId="0" applyFont="1" applyFill="1" applyBorder="1"/>
    <xf numFmtId="0" fontId="58" fillId="0" borderId="44" xfId="0" applyFont="1" applyFill="1" applyBorder="1"/>
    <xf numFmtId="0" fontId="174" fillId="0" borderId="30" xfId="0" applyFont="1" applyBorder="1"/>
    <xf numFmtId="168" fontId="0" fillId="0" borderId="22" xfId="0" applyNumberFormat="1" applyBorder="1"/>
    <xf numFmtId="0" fontId="8" fillId="0" borderId="36" xfId="0" applyFont="1" applyFill="1" applyBorder="1"/>
    <xf numFmtId="0" fontId="0" fillId="0" borderId="66" xfId="0" applyBorder="1"/>
    <xf numFmtId="2" fontId="126" fillId="14" borderId="53" xfId="0" applyNumberFormat="1" applyFont="1" applyFill="1" applyBorder="1" applyAlignment="1">
      <alignment horizontal="center"/>
    </xf>
    <xf numFmtId="0" fontId="21" fillId="0" borderId="45" xfId="0" applyFont="1" applyBorder="1"/>
    <xf numFmtId="0" fontId="27" fillId="0" borderId="46" xfId="0" applyFont="1" applyBorder="1" applyAlignment="1">
      <alignment horizontal="left"/>
    </xf>
    <xf numFmtId="0" fontId="5" fillId="0" borderId="17" xfId="0" applyFont="1" applyFill="1" applyBorder="1"/>
    <xf numFmtId="0" fontId="48" fillId="0" borderId="2" xfId="0" applyFont="1" applyFill="1" applyBorder="1"/>
    <xf numFmtId="2" fontId="51" fillId="0" borderId="33" xfId="0" applyNumberFormat="1" applyFont="1" applyBorder="1" applyAlignment="1">
      <alignment horizontal="center"/>
    </xf>
    <xf numFmtId="0" fontId="44" fillId="0" borderId="24" xfId="0" applyFont="1" applyFill="1" applyBorder="1"/>
    <xf numFmtId="0" fontId="32" fillId="0" borderId="46" xfId="0" applyFont="1" applyFill="1" applyBorder="1" applyAlignment="1">
      <alignment horizontal="center"/>
    </xf>
    <xf numFmtId="0" fontId="32" fillId="0" borderId="33" xfId="0" applyFont="1" applyFill="1" applyBorder="1" applyAlignment="1">
      <alignment horizontal="center"/>
    </xf>
    <xf numFmtId="0" fontId="77" fillId="0" borderId="25" xfId="0" applyFont="1" applyFill="1" applyBorder="1" applyAlignment="1">
      <alignment horizontal="left"/>
    </xf>
    <xf numFmtId="0" fontId="75" fillId="0" borderId="70" xfId="0" applyFont="1" applyFill="1" applyBorder="1" applyAlignment="1">
      <alignment horizontal="left"/>
    </xf>
    <xf numFmtId="2" fontId="21" fillId="0" borderId="20" xfId="0" applyNumberFormat="1" applyFont="1" applyFill="1" applyBorder="1" applyAlignment="1">
      <alignment horizontal="left"/>
    </xf>
    <xf numFmtId="2" fontId="73" fillId="0" borderId="21" xfId="0" applyNumberFormat="1" applyFont="1" applyFill="1" applyBorder="1" applyAlignment="1">
      <alignment horizontal="left"/>
    </xf>
    <xf numFmtId="0" fontId="14" fillId="0" borderId="48" xfId="0" applyFont="1" applyFill="1" applyBorder="1" applyAlignment="1">
      <alignment horizontal="left"/>
    </xf>
    <xf numFmtId="0" fontId="2" fillId="0" borderId="1" xfId="0" applyFont="1" applyFill="1" applyBorder="1" applyAlignment="1">
      <alignment horizontal="center"/>
    </xf>
    <xf numFmtId="0" fontId="174" fillId="0" borderId="22" xfId="0" applyFont="1" applyFill="1" applyBorder="1"/>
    <xf numFmtId="164" fontId="2" fillId="0" borderId="59" xfId="0" applyNumberFormat="1" applyFont="1" applyFill="1" applyBorder="1" applyAlignment="1">
      <alignment horizontal="left"/>
    </xf>
    <xf numFmtId="0" fontId="21" fillId="0" borderId="70" xfId="0" applyFont="1" applyFill="1" applyBorder="1" applyAlignment="1">
      <alignment horizontal="center"/>
    </xf>
    <xf numFmtId="0" fontId="21" fillId="0" borderId="71" xfId="0" applyFont="1" applyFill="1" applyBorder="1"/>
    <xf numFmtId="166" fontId="0" fillId="0" borderId="41" xfId="0" applyNumberFormat="1" applyFill="1" applyBorder="1" applyAlignment="1">
      <alignment horizontal="right"/>
    </xf>
    <xf numFmtId="2" fontId="73" fillId="9" borderId="70" xfId="0" applyNumberFormat="1" applyFont="1" applyFill="1" applyBorder="1" applyAlignment="1">
      <alignment horizontal="center"/>
    </xf>
    <xf numFmtId="0" fontId="43" fillId="0" borderId="20" xfId="0" applyFont="1" applyBorder="1"/>
    <xf numFmtId="0" fontId="106" fillId="0" borderId="41" xfId="0" applyFont="1" applyBorder="1"/>
    <xf numFmtId="0" fontId="2" fillId="0" borderId="18" xfId="0" applyFont="1" applyFill="1" applyBorder="1" applyAlignment="1">
      <alignment horizontal="right"/>
    </xf>
    <xf numFmtId="0" fontId="0" fillId="0" borderId="56" xfId="0" applyBorder="1" applyAlignment="1">
      <alignment horizontal="right"/>
    </xf>
    <xf numFmtId="0" fontId="45" fillId="0" borderId="63" xfId="0" applyFont="1" applyBorder="1" applyAlignment="1">
      <alignment horizontal="left"/>
    </xf>
    <xf numFmtId="49" fontId="14" fillId="0" borderId="54" xfId="0" applyNumberFormat="1" applyFont="1" applyBorder="1" applyAlignment="1">
      <alignment horizontal="left"/>
    </xf>
    <xf numFmtId="2" fontId="10" fillId="0" borderId="21" xfId="0" applyNumberFormat="1" applyFont="1" applyBorder="1" applyAlignment="1">
      <alignment horizontal="center" vertical="center"/>
    </xf>
    <xf numFmtId="0" fontId="69" fillId="0" borderId="72" xfId="0" applyFont="1" applyFill="1" applyBorder="1" applyAlignment="1">
      <alignment horizontal="center"/>
    </xf>
    <xf numFmtId="2" fontId="69" fillId="0" borderId="72" xfId="0" applyNumberFormat="1" applyFont="1" applyFill="1" applyBorder="1" applyAlignment="1">
      <alignment horizontal="center"/>
    </xf>
    <xf numFmtId="2" fontId="16" fillId="0" borderId="52" xfId="0" applyNumberFormat="1" applyFont="1" applyBorder="1" applyAlignment="1">
      <alignment horizontal="center"/>
    </xf>
    <xf numFmtId="2" fontId="16" fillId="0" borderId="1" xfId="0" applyNumberFormat="1" applyFont="1" applyBorder="1" applyAlignment="1">
      <alignment horizontal="center"/>
    </xf>
    <xf numFmtId="2" fontId="16" fillId="0" borderId="49" xfId="0" applyNumberFormat="1" applyFont="1" applyBorder="1" applyAlignment="1">
      <alignment horizontal="center"/>
    </xf>
    <xf numFmtId="0" fontId="69" fillId="0" borderId="61" xfId="0" applyFont="1" applyBorder="1" applyAlignment="1">
      <alignment horizontal="center"/>
    </xf>
    <xf numFmtId="0" fontId="69" fillId="0" borderId="27" xfId="0" applyFont="1" applyFill="1" applyBorder="1" applyAlignment="1">
      <alignment horizontal="center"/>
    </xf>
    <xf numFmtId="0" fontId="2" fillId="0" borderId="79" xfId="0" applyFont="1" applyFill="1" applyBorder="1" applyAlignment="1">
      <alignment horizontal="center"/>
    </xf>
    <xf numFmtId="0" fontId="2" fillId="0" borderId="43" xfId="0" applyFont="1" applyFill="1" applyBorder="1" applyAlignment="1">
      <alignment horizontal="center"/>
    </xf>
    <xf numFmtId="0" fontId="0" fillId="0" borderId="8" xfId="0" applyBorder="1" applyAlignment="1">
      <alignment horizontal="left"/>
    </xf>
    <xf numFmtId="164" fontId="14" fillId="0" borderId="62" xfId="0" applyNumberFormat="1" applyFont="1" applyBorder="1" applyAlignment="1">
      <alignment horizontal="right"/>
    </xf>
    <xf numFmtId="0" fontId="14" fillId="0" borderId="62" xfId="0" applyFont="1" applyBorder="1" applyAlignment="1">
      <alignment horizontal="right"/>
    </xf>
    <xf numFmtId="0" fontId="14" fillId="0" borderId="46" xfId="0" applyFont="1" applyFill="1" applyBorder="1" applyAlignment="1">
      <alignment horizontal="right"/>
    </xf>
    <xf numFmtId="0" fontId="14" fillId="0" borderId="47" xfId="0" applyFont="1" applyFill="1" applyBorder="1" applyAlignment="1">
      <alignment horizontal="right"/>
    </xf>
    <xf numFmtId="0" fontId="71" fillId="0" borderId="79" xfId="0" applyFont="1" applyFill="1" applyBorder="1"/>
    <xf numFmtId="0" fontId="2" fillId="0" borderId="43" xfId="0" applyFont="1" applyFill="1" applyBorder="1"/>
    <xf numFmtId="0" fontId="14" fillId="0" borderId="45" xfId="0" applyFont="1" applyBorder="1" applyAlignment="1">
      <alignment horizontal="right"/>
    </xf>
    <xf numFmtId="167" fontId="0" fillId="0" borderId="0" xfId="0" applyNumberFormat="1" applyBorder="1" applyAlignment="1">
      <alignment horizontal="right"/>
    </xf>
    <xf numFmtId="0" fontId="2" fillId="0" borderId="47" xfId="0" applyFont="1" applyFill="1" applyBorder="1" applyAlignment="1">
      <alignment horizontal="center"/>
    </xf>
    <xf numFmtId="0" fontId="14" fillId="0" borderId="71" xfId="0" applyFont="1" applyFill="1" applyBorder="1" applyAlignment="1">
      <alignment horizontal="center"/>
    </xf>
    <xf numFmtId="2" fontId="69" fillId="0" borderId="72" xfId="0" applyNumberFormat="1" applyFont="1" applyBorder="1" applyAlignment="1">
      <alignment horizontal="center"/>
    </xf>
    <xf numFmtId="0" fontId="14" fillId="0" borderId="50" xfId="0" applyFont="1" applyFill="1" applyBorder="1" applyAlignment="1">
      <alignment horizontal="center"/>
    </xf>
    <xf numFmtId="2" fontId="17" fillId="0" borderId="52" xfId="0" applyNumberFormat="1" applyFont="1" applyFill="1" applyBorder="1" applyAlignment="1">
      <alignment horizontal="center"/>
    </xf>
    <xf numFmtId="2" fontId="17" fillId="0" borderId="33" xfId="0" applyNumberFormat="1" applyFont="1" applyFill="1" applyBorder="1" applyAlignment="1">
      <alignment horizontal="center"/>
    </xf>
    <xf numFmtId="0" fontId="69" fillId="0" borderId="33" xfId="0" applyFont="1" applyBorder="1" applyAlignment="1">
      <alignment horizontal="center"/>
    </xf>
    <xf numFmtId="0" fontId="14" fillId="0" borderId="1" xfId="0" applyFont="1" applyFill="1" applyBorder="1" applyAlignment="1">
      <alignment horizontal="center"/>
    </xf>
    <xf numFmtId="2" fontId="17" fillId="0" borderId="1" xfId="0" applyNumberFormat="1" applyFont="1" applyFill="1" applyBorder="1" applyAlignment="1">
      <alignment horizontal="center"/>
    </xf>
    <xf numFmtId="0" fontId="69" fillId="0" borderId="1" xfId="0" applyFont="1" applyBorder="1" applyAlignment="1">
      <alignment horizontal="center"/>
    </xf>
    <xf numFmtId="2" fontId="69" fillId="0" borderId="49" xfId="0" applyNumberFormat="1" applyFont="1" applyBorder="1" applyAlignment="1">
      <alignment horizontal="center"/>
    </xf>
    <xf numFmtId="164" fontId="14" fillId="0" borderId="43" xfId="0" applyNumberFormat="1" applyFont="1" applyBorder="1" applyAlignment="1">
      <alignment horizontal="right"/>
    </xf>
    <xf numFmtId="164" fontId="53" fillId="0" borderId="78" xfId="0" applyNumberFormat="1" applyFont="1" applyBorder="1" applyAlignment="1">
      <alignment horizontal="right"/>
    </xf>
    <xf numFmtId="0" fontId="2" fillId="0" borderId="58" xfId="0" applyFont="1" applyFill="1" applyBorder="1"/>
    <xf numFmtId="165" fontId="10" fillId="0" borderId="21" xfId="0" applyNumberFormat="1" applyFont="1" applyBorder="1" applyAlignment="1">
      <alignment horizontal="center" vertical="center"/>
    </xf>
    <xf numFmtId="0" fontId="71" fillId="0" borderId="55" xfId="0" applyFont="1" applyFill="1" applyBorder="1"/>
    <xf numFmtId="166" fontId="21" fillId="0" borderId="0" xfId="0" applyNumberFormat="1" applyFont="1" applyBorder="1" applyAlignment="1">
      <alignment horizontal="left"/>
    </xf>
    <xf numFmtId="0" fontId="0" fillId="0" borderId="18" xfId="0" applyFill="1" applyBorder="1" applyAlignment="1">
      <alignment horizontal="right"/>
    </xf>
    <xf numFmtId="0" fontId="124" fillId="0" borderId="13" xfId="0" applyFont="1" applyBorder="1" applyAlignment="1">
      <alignment horizontal="left"/>
    </xf>
    <xf numFmtId="0" fontId="33" fillId="0" borderId="0" xfId="0" applyFont="1" applyBorder="1"/>
    <xf numFmtId="165" fontId="36" fillId="4" borderId="68" xfId="0" applyNumberFormat="1" applyFont="1" applyFill="1" applyBorder="1" applyAlignment="1">
      <alignment horizontal="center"/>
    </xf>
    <xf numFmtId="1" fontId="36" fillId="4" borderId="68" xfId="0" applyNumberFormat="1" applyFont="1" applyFill="1" applyBorder="1" applyAlignment="1">
      <alignment horizontal="center"/>
    </xf>
    <xf numFmtId="0" fontId="8" fillId="0" borderId="48" xfId="0" applyFont="1" applyBorder="1" applyAlignment="1">
      <alignment horizontal="right"/>
    </xf>
    <xf numFmtId="0" fontId="63" fillId="0" borderId="1" xfId="0" applyFont="1" applyBorder="1" applyAlignment="1">
      <alignment horizontal="left"/>
    </xf>
    <xf numFmtId="0" fontId="63" fillId="0" borderId="1" xfId="0" applyFont="1" applyFill="1" applyBorder="1" applyAlignment="1">
      <alignment horizontal="left"/>
    </xf>
    <xf numFmtId="2" fontId="14" fillId="0" borderId="27" xfId="0" applyNumberFormat="1" applyFont="1" applyFill="1" applyBorder="1" applyAlignment="1">
      <alignment horizontal="center"/>
    </xf>
    <xf numFmtId="0" fontId="14" fillId="0" borderId="74" xfId="0" applyFont="1" applyBorder="1" applyAlignment="1">
      <alignment horizontal="right"/>
    </xf>
    <xf numFmtId="166" fontId="32" fillId="0" borderId="0" xfId="0" applyNumberFormat="1" applyFont="1" applyAlignment="1">
      <alignment horizontal="left"/>
    </xf>
    <xf numFmtId="166" fontId="21" fillId="0" borderId="32" xfId="0" applyNumberFormat="1" applyFont="1" applyBorder="1" applyAlignment="1">
      <alignment horizontal="left"/>
    </xf>
    <xf numFmtId="166" fontId="175" fillId="0" borderId="25" xfId="0" applyNumberFormat="1" applyFont="1" applyBorder="1" applyAlignment="1">
      <alignment horizontal="left"/>
    </xf>
    <xf numFmtId="0" fontId="106" fillId="0" borderId="72" xfId="0" applyFont="1" applyBorder="1"/>
    <xf numFmtId="0" fontId="27" fillId="0" borderId="72" xfId="0" applyFont="1" applyBorder="1" applyAlignment="1">
      <alignment horizontal="left"/>
    </xf>
    <xf numFmtId="0" fontId="14" fillId="0" borderId="19" xfId="0" applyFont="1" applyBorder="1"/>
    <xf numFmtId="166" fontId="32" fillId="0" borderId="0" xfId="0" applyNumberFormat="1" applyFont="1" applyBorder="1" applyAlignment="1">
      <alignment horizontal="left"/>
    </xf>
    <xf numFmtId="165" fontId="32" fillId="0" borderId="0" xfId="0" applyNumberFormat="1" applyFont="1" applyBorder="1" applyAlignment="1">
      <alignment horizontal="left"/>
    </xf>
    <xf numFmtId="0" fontId="2" fillId="0" borderId="76" xfId="0" applyFont="1" applyFill="1" applyBorder="1"/>
    <xf numFmtId="0" fontId="77" fillId="0" borderId="26" xfId="0" applyFont="1" applyBorder="1" applyAlignment="1">
      <alignment horizontal="left"/>
    </xf>
    <xf numFmtId="0" fontId="0" fillId="0" borderId="39" xfId="0" applyBorder="1"/>
    <xf numFmtId="0" fontId="0" fillId="0" borderId="16" xfId="0" applyBorder="1"/>
    <xf numFmtId="166" fontId="0" fillId="0" borderId="0" xfId="0" applyNumberFormat="1" applyAlignment="1">
      <alignment horizontal="left"/>
    </xf>
    <xf numFmtId="0" fontId="64" fillId="0" borderId="35" xfId="0" applyFont="1" applyFill="1" applyBorder="1"/>
    <xf numFmtId="0" fontId="44" fillId="0" borderId="24" xfId="0" applyFont="1" applyBorder="1"/>
    <xf numFmtId="166" fontId="32" fillId="0" borderId="0" xfId="0" applyNumberFormat="1" applyFont="1" applyAlignment="1">
      <alignment horizontal="center"/>
    </xf>
    <xf numFmtId="0" fontId="77" fillId="0" borderId="75" xfId="0" applyFont="1" applyFill="1" applyBorder="1" applyAlignment="1">
      <alignment horizontal="left"/>
    </xf>
    <xf numFmtId="0" fontId="106" fillId="0" borderId="30" xfId="0" applyFont="1" applyBorder="1"/>
    <xf numFmtId="0" fontId="77" fillId="0" borderId="25" xfId="0" applyFont="1" applyBorder="1" applyAlignment="1">
      <alignment horizontal="left"/>
    </xf>
    <xf numFmtId="0" fontId="2" fillId="0" borderId="66" xfId="0" applyFont="1" applyBorder="1" applyAlignment="1">
      <alignment horizontal="left"/>
    </xf>
    <xf numFmtId="0" fontId="106" fillId="0" borderId="48" xfId="0" applyFont="1" applyBorder="1"/>
    <xf numFmtId="2" fontId="14" fillId="0" borderId="64" xfId="0" applyNumberFormat="1" applyFont="1" applyFill="1" applyBorder="1" applyAlignment="1">
      <alignment horizontal="center"/>
    </xf>
    <xf numFmtId="2" fontId="14" fillId="0" borderId="69" xfId="0" applyNumberFormat="1" applyFont="1" applyFill="1" applyBorder="1" applyAlignment="1">
      <alignment horizontal="center"/>
    </xf>
    <xf numFmtId="166" fontId="17" fillId="0" borderId="72" xfId="0" applyNumberFormat="1" applyFont="1" applyFill="1" applyBorder="1" applyAlignment="1">
      <alignment horizontal="center"/>
    </xf>
    <xf numFmtId="0" fontId="16" fillId="0" borderId="73" xfId="0" applyFont="1" applyFill="1" applyBorder="1" applyAlignment="1">
      <alignment horizontal="center"/>
    </xf>
    <xf numFmtId="2" fontId="169" fillId="0" borderId="0" xfId="0" applyNumberFormat="1" applyFont="1" applyAlignment="1">
      <alignment horizontal="center"/>
    </xf>
    <xf numFmtId="165" fontId="52" fillId="0" borderId="44" xfId="0" applyNumberFormat="1" applyFont="1" applyBorder="1" applyAlignment="1">
      <alignment horizontal="center"/>
    </xf>
    <xf numFmtId="2" fontId="177" fillId="0" borderId="33" xfId="0" applyNumberFormat="1" applyFont="1" applyBorder="1" applyAlignment="1">
      <alignment horizontal="center"/>
    </xf>
    <xf numFmtId="2" fontId="177" fillId="0" borderId="72" xfId="0" applyNumberFormat="1" applyFont="1" applyBorder="1" applyAlignment="1">
      <alignment horizontal="center"/>
    </xf>
    <xf numFmtId="2" fontId="178" fillId="0" borderId="72" xfId="0" applyNumberFormat="1" applyFont="1" applyBorder="1" applyAlignment="1">
      <alignment horizontal="center"/>
    </xf>
    <xf numFmtId="2" fontId="178" fillId="0" borderId="73" xfId="0" applyNumberFormat="1" applyFont="1" applyBorder="1" applyAlignment="1">
      <alignment horizontal="center"/>
    </xf>
    <xf numFmtId="0" fontId="178" fillId="8" borderId="79" xfId="0" applyFont="1" applyFill="1" applyBorder="1" applyAlignment="1">
      <alignment horizontal="center"/>
    </xf>
    <xf numFmtId="0" fontId="7" fillId="0" borderId="72" xfId="0" applyFont="1" applyBorder="1"/>
    <xf numFmtId="0" fontId="7" fillId="0" borderId="49" xfId="0" applyFont="1" applyBorder="1"/>
    <xf numFmtId="2" fontId="177" fillId="0" borderId="0" xfId="0" applyNumberFormat="1" applyFont="1" applyBorder="1" applyAlignment="1">
      <alignment horizontal="center"/>
    </xf>
    <xf numFmtId="165" fontId="178" fillId="0" borderId="0" xfId="0" applyNumberFormat="1" applyFont="1" applyBorder="1" applyAlignment="1">
      <alignment horizontal="center"/>
    </xf>
    <xf numFmtId="0" fontId="178" fillId="0" borderId="0" xfId="0" applyFont="1" applyBorder="1" applyAlignment="1">
      <alignment horizontal="center"/>
    </xf>
    <xf numFmtId="165" fontId="178" fillId="0" borderId="33" xfId="0" applyNumberFormat="1" applyFont="1" applyBorder="1" applyAlignment="1">
      <alignment horizontal="center"/>
    </xf>
    <xf numFmtId="0" fontId="178" fillId="0" borderId="33" xfId="0" applyFont="1" applyBorder="1" applyAlignment="1">
      <alignment horizontal="center"/>
    </xf>
    <xf numFmtId="0" fontId="71" fillId="0" borderId="41" xfId="0" applyFont="1" applyBorder="1"/>
    <xf numFmtId="2" fontId="177" fillId="0" borderId="41" xfId="0" applyNumberFormat="1" applyFont="1" applyBorder="1" applyAlignment="1">
      <alignment horizontal="center"/>
    </xf>
    <xf numFmtId="2" fontId="178" fillId="0" borderId="41" xfId="0" applyNumberFormat="1" applyFont="1" applyBorder="1" applyAlignment="1">
      <alignment horizontal="center"/>
    </xf>
    <xf numFmtId="0" fontId="178" fillId="8" borderId="23" xfId="0" applyFont="1" applyFill="1" applyBorder="1" applyAlignment="1">
      <alignment horizontal="center"/>
    </xf>
    <xf numFmtId="165" fontId="52" fillId="0" borderId="5" xfId="0" applyNumberFormat="1" applyFont="1" applyBorder="1" applyAlignment="1">
      <alignment horizontal="center"/>
    </xf>
    <xf numFmtId="165" fontId="52" fillId="0" borderId="61" xfId="0" applyNumberFormat="1" applyFont="1" applyBorder="1" applyAlignment="1">
      <alignment horizontal="center"/>
    </xf>
    <xf numFmtId="165" fontId="52" fillId="0" borderId="27" xfId="0" applyNumberFormat="1" applyFont="1" applyBorder="1" applyAlignment="1">
      <alignment horizontal="center"/>
    </xf>
    <xf numFmtId="1" fontId="52" fillId="0" borderId="65" xfId="0" applyNumberFormat="1" applyFont="1" applyBorder="1" applyAlignment="1">
      <alignment horizontal="center"/>
    </xf>
    <xf numFmtId="2" fontId="177" fillId="0" borderId="45" xfId="0" applyNumberFormat="1" applyFont="1" applyBorder="1" applyAlignment="1">
      <alignment horizontal="center"/>
    </xf>
    <xf numFmtId="2" fontId="177" fillId="0" borderId="22" xfId="0" applyNumberFormat="1" applyFont="1" applyBorder="1" applyAlignment="1">
      <alignment horizontal="center"/>
    </xf>
    <xf numFmtId="2" fontId="178" fillId="0" borderId="75" xfId="0" applyNumberFormat="1" applyFont="1" applyBorder="1" applyAlignment="1">
      <alignment horizontal="center"/>
    </xf>
    <xf numFmtId="2" fontId="41" fillId="0" borderId="51" xfId="0" applyNumberFormat="1" applyFont="1" applyBorder="1" applyAlignment="1">
      <alignment horizontal="center"/>
    </xf>
    <xf numFmtId="0" fontId="176" fillId="0" borderId="46" xfId="0" applyFont="1" applyBorder="1" applyAlignment="1">
      <alignment horizontal="center"/>
    </xf>
    <xf numFmtId="0" fontId="0" fillId="0" borderId="22" xfId="0" applyBorder="1" applyAlignment="1">
      <alignment horizontal="center"/>
    </xf>
    <xf numFmtId="0" fontId="176" fillId="0" borderId="24" xfId="0" applyFont="1" applyBorder="1" applyAlignment="1">
      <alignment horizontal="center"/>
    </xf>
    <xf numFmtId="0" fontId="45" fillId="0" borderId="47" xfId="0" applyFont="1" applyBorder="1" applyAlignment="1">
      <alignment horizontal="center"/>
    </xf>
    <xf numFmtId="0" fontId="145" fillId="0" borderId="52" xfId="0" applyFont="1" applyBorder="1"/>
    <xf numFmtId="0" fontId="149" fillId="0" borderId="54" xfId="0" applyFont="1" applyBorder="1" applyAlignment="1">
      <alignment horizontal="right"/>
    </xf>
    <xf numFmtId="0" fontId="149" fillId="0" borderId="59" xfId="0" applyFont="1" applyBorder="1" applyAlignment="1">
      <alignment horizontal="right"/>
    </xf>
    <xf numFmtId="0" fontId="174" fillId="0" borderId="59" xfId="0" applyFont="1" applyBorder="1"/>
    <xf numFmtId="0" fontId="170" fillId="0" borderId="22" xfId="0" applyFont="1" applyBorder="1"/>
    <xf numFmtId="0" fontId="174" fillId="0" borderId="22" xfId="0" applyFont="1" applyBorder="1"/>
    <xf numFmtId="0" fontId="66" fillId="0" borderId="15" xfId="0" applyFont="1" applyBorder="1"/>
    <xf numFmtId="0" fontId="0" fillId="0" borderId="68" xfId="0" applyFont="1" applyBorder="1"/>
    <xf numFmtId="2" fontId="77" fillId="0" borderId="20" xfId="0" applyNumberFormat="1" applyFont="1" applyBorder="1" applyAlignment="1">
      <alignment horizontal="left"/>
    </xf>
    <xf numFmtId="0" fontId="0" fillId="0" borderId="20" xfId="0" applyFont="1" applyBorder="1"/>
    <xf numFmtId="0" fontId="73" fillId="0" borderId="26" xfId="0" applyFont="1" applyBorder="1" applyAlignment="1">
      <alignment horizontal="left"/>
    </xf>
    <xf numFmtId="0" fontId="184" fillId="0" borderId="15" xfId="0" applyFont="1" applyBorder="1" applyAlignment="1">
      <alignment horizontal="left"/>
    </xf>
    <xf numFmtId="0" fontId="185" fillId="0" borderId="28" xfId="0" applyFont="1" applyBorder="1" applyAlignment="1">
      <alignment horizontal="left"/>
    </xf>
    <xf numFmtId="0" fontId="44" fillId="0" borderId="53" xfId="0" applyFont="1" applyFill="1" applyBorder="1" applyAlignment="1">
      <alignment horizontal="left"/>
    </xf>
    <xf numFmtId="0" fontId="75" fillId="0" borderId="38" xfId="0" applyFont="1" applyBorder="1"/>
    <xf numFmtId="0" fontId="111" fillId="0" borderId="3" xfId="0" applyFont="1" applyBorder="1"/>
    <xf numFmtId="0" fontId="111" fillId="0" borderId="18" xfId="0" applyFont="1" applyBorder="1"/>
    <xf numFmtId="0" fontId="172" fillId="0" borderId="54" xfId="0" applyFont="1" applyBorder="1"/>
    <xf numFmtId="0" fontId="106" fillId="0" borderId="71" xfId="0" applyFont="1" applyBorder="1"/>
    <xf numFmtId="0" fontId="0" fillId="0" borderId="72" xfId="0" applyBorder="1"/>
    <xf numFmtId="0" fontId="0" fillId="0" borderId="73" xfId="0" applyBorder="1"/>
    <xf numFmtId="0" fontId="27" fillId="0" borderId="52" xfId="0" applyFont="1" applyBorder="1" applyAlignment="1">
      <alignment horizontal="left"/>
    </xf>
    <xf numFmtId="165" fontId="14" fillId="0" borderId="20" xfId="0" applyNumberFormat="1" applyFont="1" applyBorder="1" applyAlignment="1">
      <alignment horizontal="left"/>
    </xf>
    <xf numFmtId="165" fontId="79" fillId="0" borderId="21" xfId="0" applyNumberFormat="1" applyFont="1" applyBorder="1" applyAlignment="1">
      <alignment horizontal="left"/>
    </xf>
    <xf numFmtId="165" fontId="27" fillId="36" borderId="64" xfId="0" applyNumberFormat="1" applyFont="1" applyFill="1" applyBorder="1" applyAlignment="1">
      <alignment horizontal="center"/>
    </xf>
    <xf numFmtId="0" fontId="150" fillId="0" borderId="61" xfId="0" applyFont="1" applyBorder="1"/>
    <xf numFmtId="0" fontId="2" fillId="0" borderId="53" xfId="0" applyFont="1" applyFill="1" applyBorder="1"/>
    <xf numFmtId="166" fontId="73" fillId="9" borderId="62" xfId="0" applyNumberFormat="1" applyFont="1" applyFill="1" applyBorder="1" applyAlignment="1">
      <alignment horizontal="center"/>
    </xf>
    <xf numFmtId="1" fontId="2" fillId="0" borderId="20" xfId="0" applyNumberFormat="1" applyFont="1" applyBorder="1" applyAlignment="1">
      <alignment horizontal="left"/>
    </xf>
    <xf numFmtId="0" fontId="149" fillId="0" borderId="50" xfId="0" applyFont="1" applyBorder="1" applyAlignment="1">
      <alignment horizontal="left"/>
    </xf>
    <xf numFmtId="0" fontId="32" fillId="0" borderId="36" xfId="0" applyFont="1" applyBorder="1"/>
    <xf numFmtId="0" fontId="45" fillId="0" borderId="10" xfId="0" applyFont="1" applyFill="1" applyBorder="1"/>
    <xf numFmtId="0" fontId="21" fillId="0" borderId="74" xfId="0" applyFont="1" applyBorder="1"/>
    <xf numFmtId="0" fontId="2" fillId="0" borderId="67" xfId="0" applyFont="1" applyBorder="1" applyAlignment="1">
      <alignment horizontal="left"/>
    </xf>
    <xf numFmtId="0" fontId="156" fillId="0" borderId="53" xfId="0" applyFont="1" applyBorder="1"/>
    <xf numFmtId="0" fontId="51" fillId="0" borderId="50" xfId="0" applyFont="1" applyBorder="1" applyAlignment="1">
      <alignment horizontal="left"/>
    </xf>
    <xf numFmtId="0" fontId="77" fillId="0" borderId="67" xfId="0" applyFont="1" applyBorder="1" applyAlignment="1">
      <alignment horizontal="left"/>
    </xf>
    <xf numFmtId="166" fontId="2" fillId="0" borderId="72" xfId="0" applyNumberFormat="1" applyFont="1" applyBorder="1" applyAlignment="1">
      <alignment horizontal="left"/>
    </xf>
    <xf numFmtId="0" fontId="32" fillId="0" borderId="34" xfId="0" applyFont="1" applyFill="1" applyBorder="1"/>
    <xf numFmtId="0" fontId="5" fillId="0" borderId="80" xfId="0" applyFont="1" applyBorder="1"/>
    <xf numFmtId="0" fontId="44" fillId="0" borderId="15" xfId="0" applyFont="1" applyBorder="1"/>
    <xf numFmtId="0" fontId="44" fillId="0" borderId="28" xfId="0" applyFont="1" applyBorder="1"/>
    <xf numFmtId="0" fontId="152" fillId="0" borderId="17" xfId="0" applyFont="1" applyBorder="1"/>
    <xf numFmtId="0" fontId="184" fillId="0" borderId="3" xfId="0" applyFont="1" applyBorder="1" applyAlignment="1">
      <alignment horizontal="left"/>
    </xf>
    <xf numFmtId="0" fontId="185" fillId="0" borderId="18" xfId="0" applyFont="1" applyBorder="1" applyAlignment="1">
      <alignment horizontal="left"/>
    </xf>
    <xf numFmtId="1" fontId="73" fillId="9" borderId="73" xfId="0" applyNumberFormat="1" applyFont="1" applyFill="1" applyBorder="1" applyAlignment="1">
      <alignment horizontal="center"/>
    </xf>
    <xf numFmtId="1" fontId="21" fillId="0" borderId="56" xfId="0" applyNumberFormat="1" applyFont="1" applyBorder="1" applyAlignment="1">
      <alignment horizontal="left"/>
    </xf>
    <xf numFmtId="2" fontId="2" fillId="0" borderId="49" xfId="0" applyNumberFormat="1" applyFont="1" applyBorder="1" applyAlignment="1">
      <alignment horizontal="center"/>
    </xf>
    <xf numFmtId="0" fontId="58" fillId="0" borderId="41" xfId="0" applyFont="1" applyFill="1" applyBorder="1"/>
    <xf numFmtId="0" fontId="53" fillId="0" borderId="45" xfId="0" applyFont="1" applyFill="1" applyBorder="1" applyAlignment="1">
      <alignment horizontal="left"/>
    </xf>
    <xf numFmtId="0" fontId="149" fillId="0" borderId="48" xfId="0" applyFont="1" applyBorder="1" applyAlignment="1">
      <alignment horizontal="left"/>
    </xf>
    <xf numFmtId="0" fontId="32" fillId="0" borderId="47" xfId="0" applyFont="1" applyBorder="1" applyAlignment="1">
      <alignment horizontal="center"/>
    </xf>
    <xf numFmtId="0" fontId="68" fillId="0" borderId="34" xfId="0" applyFont="1" applyBorder="1"/>
    <xf numFmtId="0" fontId="14" fillId="0" borderId="22" xfId="0" applyFont="1" applyBorder="1"/>
    <xf numFmtId="165" fontId="0" fillId="0" borderId="0" xfId="0" applyNumberFormat="1" applyFill="1" applyBorder="1" applyAlignment="1">
      <alignment horizontal="center"/>
    </xf>
    <xf numFmtId="2" fontId="52" fillId="0" borderId="0" xfId="0" applyNumberFormat="1" applyFont="1" applyFill="1" applyBorder="1" applyAlignment="1">
      <alignment horizontal="center"/>
    </xf>
    <xf numFmtId="166" fontId="32" fillId="0" borderId="54" xfId="0" applyNumberFormat="1" applyFont="1" applyBorder="1"/>
    <xf numFmtId="0" fontId="0" fillId="8" borderId="0" xfId="0" applyFill="1" applyBorder="1" applyAlignment="1">
      <alignment horizontal="center"/>
    </xf>
    <xf numFmtId="2" fontId="2" fillId="0" borderId="1" xfId="0" applyNumberFormat="1" applyFont="1" applyBorder="1" applyAlignment="1">
      <alignment horizontal="center"/>
    </xf>
    <xf numFmtId="0" fontId="145" fillId="0" borderId="49" xfId="0" applyFont="1" applyBorder="1"/>
    <xf numFmtId="165" fontId="52" fillId="0" borderId="48" xfId="0" applyNumberFormat="1" applyFont="1" applyBorder="1" applyAlignment="1">
      <alignment horizontal="center"/>
    </xf>
    <xf numFmtId="0" fontId="177" fillId="0" borderId="72" xfId="0" applyFont="1" applyBorder="1" applyAlignment="1">
      <alignment horizontal="center"/>
    </xf>
    <xf numFmtId="0" fontId="177" fillId="0" borderId="33" xfId="0" applyFont="1" applyBorder="1" applyAlignment="1">
      <alignment horizontal="center"/>
    </xf>
    <xf numFmtId="0" fontId="178" fillId="0" borderId="72" xfId="0" applyFont="1" applyBorder="1" applyAlignment="1">
      <alignment horizontal="center"/>
    </xf>
    <xf numFmtId="0" fontId="178" fillId="0" borderId="66" xfId="0" applyFont="1" applyBorder="1" applyAlignment="1">
      <alignment horizontal="center"/>
    </xf>
    <xf numFmtId="0" fontId="178" fillId="0" borderId="45" xfId="0" applyFont="1" applyBorder="1" applyAlignment="1">
      <alignment horizontal="center"/>
    </xf>
    <xf numFmtId="165" fontId="178" fillId="0" borderId="72" xfId="0" applyNumberFormat="1" applyFont="1" applyBorder="1" applyAlignment="1">
      <alignment horizontal="center"/>
    </xf>
    <xf numFmtId="0" fontId="178" fillId="0" borderId="73" xfId="0" applyFont="1" applyBorder="1" applyAlignment="1">
      <alignment horizontal="center"/>
    </xf>
    <xf numFmtId="0" fontId="177" fillId="0" borderId="41" xfId="0" applyFont="1" applyBorder="1" applyAlignment="1">
      <alignment horizontal="center"/>
    </xf>
    <xf numFmtId="0" fontId="177" fillId="0" borderId="0" xfId="0" applyFont="1" applyBorder="1" applyAlignment="1">
      <alignment horizontal="center"/>
    </xf>
    <xf numFmtId="0" fontId="178" fillId="0" borderId="41" xfId="0" applyFont="1" applyBorder="1" applyAlignment="1">
      <alignment horizontal="center"/>
    </xf>
    <xf numFmtId="0" fontId="178" fillId="0" borderId="40" xfId="0" applyFont="1" applyBorder="1" applyAlignment="1">
      <alignment horizontal="center"/>
    </xf>
    <xf numFmtId="0" fontId="178" fillId="0" borderId="22" xfId="0" applyFont="1" applyBorder="1" applyAlignment="1">
      <alignment horizontal="center"/>
    </xf>
    <xf numFmtId="165" fontId="178" fillId="0" borderId="41" xfId="0" applyNumberFormat="1" applyFont="1" applyBorder="1" applyAlignment="1">
      <alignment horizontal="center"/>
    </xf>
    <xf numFmtId="0" fontId="178" fillId="0" borderId="75" xfId="0" applyFont="1" applyBorder="1" applyAlignment="1">
      <alignment horizontal="center"/>
    </xf>
    <xf numFmtId="0" fontId="177" fillId="0" borderId="27" xfId="0" applyFont="1" applyBorder="1" applyAlignment="1">
      <alignment horizontal="center"/>
    </xf>
    <xf numFmtId="0" fontId="177" fillId="0" borderId="36" xfId="0" applyFont="1" applyBorder="1" applyAlignment="1">
      <alignment horizontal="center"/>
    </xf>
    <xf numFmtId="2" fontId="71" fillId="0" borderId="61" xfId="0" applyNumberFormat="1" applyFont="1" applyBorder="1" applyAlignment="1">
      <alignment horizontal="center"/>
    </xf>
    <xf numFmtId="2" fontId="2" fillId="0" borderId="61" xfId="0" applyNumberFormat="1" applyFont="1" applyBorder="1" applyAlignment="1">
      <alignment horizontal="center"/>
    </xf>
    <xf numFmtId="2" fontId="2" fillId="0" borderId="65" xfId="0" applyNumberFormat="1" applyFont="1" applyBorder="1" applyAlignment="1">
      <alignment horizontal="center"/>
    </xf>
    <xf numFmtId="167" fontId="114" fillId="0" borderId="0" xfId="0" applyNumberFormat="1" applyFont="1" applyFill="1" applyBorder="1" applyAlignment="1">
      <alignment horizontal="center"/>
    </xf>
    <xf numFmtId="0" fontId="7" fillId="0" borderId="66" xfId="0" applyFont="1" applyBorder="1"/>
    <xf numFmtId="0" fontId="7" fillId="0" borderId="52" xfId="0" applyFont="1" applyBorder="1"/>
    <xf numFmtId="0" fontId="0" fillId="0" borderId="1" xfId="0" applyBorder="1" applyAlignment="1">
      <alignment horizontal="center"/>
    </xf>
    <xf numFmtId="0" fontId="178" fillId="0" borderId="46" xfId="0" applyFont="1" applyBorder="1" applyAlignment="1">
      <alignment horizontal="center"/>
    </xf>
    <xf numFmtId="0" fontId="178" fillId="0" borderId="24" xfId="0" applyFont="1" applyBorder="1" applyAlignment="1">
      <alignment horizontal="center"/>
    </xf>
    <xf numFmtId="0" fontId="189" fillId="0" borderId="72" xfId="0" applyFont="1" applyBorder="1"/>
    <xf numFmtId="0" fontId="189" fillId="0" borderId="41" xfId="0" applyFont="1" applyBorder="1"/>
    <xf numFmtId="2" fontId="14" fillId="0" borderId="65" xfId="0" applyNumberFormat="1" applyFont="1" applyBorder="1" applyAlignment="1">
      <alignment horizontal="center"/>
    </xf>
    <xf numFmtId="2" fontId="178" fillId="0" borderId="66" xfId="0" applyNumberFormat="1" applyFont="1" applyBorder="1" applyAlignment="1">
      <alignment horizontal="center"/>
    </xf>
    <xf numFmtId="2" fontId="178" fillId="0" borderId="45" xfId="0" applyNumberFormat="1" applyFont="1" applyBorder="1" applyAlignment="1">
      <alignment horizontal="center"/>
    </xf>
    <xf numFmtId="2" fontId="178" fillId="0" borderId="40" xfId="0" applyNumberFormat="1" applyFont="1" applyBorder="1" applyAlignment="1">
      <alignment horizontal="center"/>
    </xf>
    <xf numFmtId="2" fontId="178" fillId="0" borderId="22" xfId="0" applyNumberFormat="1" applyFont="1" applyBorder="1" applyAlignment="1">
      <alignment horizontal="center"/>
    </xf>
    <xf numFmtId="167" fontId="60" fillId="0" borderId="0" xfId="0" applyNumberFormat="1" applyFont="1" applyBorder="1"/>
    <xf numFmtId="165" fontId="21" fillId="0" borderId="60" xfId="0" applyNumberFormat="1" applyFont="1" applyBorder="1" applyAlignment="1">
      <alignment horizontal="center"/>
    </xf>
    <xf numFmtId="168" fontId="0" fillId="0" borderId="0" xfId="0" applyNumberFormat="1"/>
    <xf numFmtId="166" fontId="21" fillId="0" borderId="0" xfId="0" applyNumberFormat="1" applyFont="1" applyBorder="1"/>
    <xf numFmtId="0" fontId="111" fillId="0" borderId="22" xfId="0" applyFont="1" applyBorder="1"/>
    <xf numFmtId="0" fontId="72" fillId="0" borderId="57" xfId="0" applyFont="1" applyBorder="1" applyAlignment="1">
      <alignment horizontal="left"/>
    </xf>
    <xf numFmtId="0" fontId="21" fillId="0" borderId="33" xfId="0" applyFont="1" applyFill="1" applyBorder="1" applyAlignment="1">
      <alignment horizontal="center"/>
    </xf>
    <xf numFmtId="0" fontId="14" fillId="0" borderId="59" xfId="0" applyFont="1" applyFill="1" applyBorder="1"/>
    <xf numFmtId="0" fontId="124" fillId="0" borderId="10" xfId="0" applyFont="1" applyFill="1" applyBorder="1" applyAlignment="1">
      <alignment horizontal="center"/>
    </xf>
    <xf numFmtId="0" fontId="16" fillId="0" borderId="45" xfId="0" applyFont="1" applyFill="1" applyBorder="1"/>
    <xf numFmtId="0" fontId="32" fillId="0" borderId="62" xfId="0" applyFont="1" applyFill="1" applyBorder="1" applyAlignment="1">
      <alignment horizontal="center"/>
    </xf>
    <xf numFmtId="0" fontId="2" fillId="0" borderId="24" xfId="0" applyFont="1" applyFill="1" applyBorder="1" applyAlignment="1">
      <alignment horizontal="center"/>
    </xf>
    <xf numFmtId="0" fontId="116" fillId="0" borderId="71" xfId="0" applyFont="1" applyBorder="1" applyAlignment="1">
      <alignment horizontal="right"/>
    </xf>
    <xf numFmtId="49" fontId="149" fillId="0" borderId="59" xfId="0" applyNumberFormat="1" applyFont="1" applyFill="1" applyBorder="1" applyAlignment="1">
      <alignment horizontal="left"/>
    </xf>
    <xf numFmtId="0" fontId="14" fillId="0" borderId="22" xfId="0" applyFont="1" applyFill="1" applyBorder="1" applyAlignment="1">
      <alignment horizontal="left"/>
    </xf>
    <xf numFmtId="0" fontId="149" fillId="0" borderId="71" xfId="0" applyFont="1" applyFill="1" applyBorder="1" applyAlignment="1">
      <alignment horizontal="left"/>
    </xf>
    <xf numFmtId="0" fontId="63" fillId="0" borderId="3" xfId="0" applyFont="1" applyBorder="1" applyAlignment="1">
      <alignment horizontal="left"/>
    </xf>
    <xf numFmtId="2" fontId="190" fillId="0" borderId="66" xfId="0" applyNumberFormat="1" applyFont="1" applyBorder="1" applyAlignment="1">
      <alignment horizontal="center"/>
    </xf>
    <xf numFmtId="2" fontId="190" fillId="0" borderId="64" xfId="0" applyNumberFormat="1" applyFont="1" applyBorder="1" applyAlignment="1">
      <alignment horizontal="center"/>
    </xf>
    <xf numFmtId="0" fontId="32" fillId="0" borderId="1" xfId="0" applyFont="1" applyBorder="1" applyAlignment="1">
      <alignment horizontal="left"/>
    </xf>
    <xf numFmtId="2" fontId="16" fillId="0" borderId="44" xfId="0" applyNumberFormat="1" applyFont="1" applyBorder="1" applyAlignment="1">
      <alignment horizontal="center"/>
    </xf>
    <xf numFmtId="165" fontId="17" fillId="0" borderId="49" xfId="0" applyNumberFormat="1" applyFont="1" applyBorder="1" applyAlignment="1">
      <alignment horizontal="center"/>
    </xf>
    <xf numFmtId="0" fontId="71" fillId="0" borderId="69" xfId="0" applyFont="1" applyBorder="1"/>
    <xf numFmtId="2" fontId="14" fillId="0" borderId="44" xfId="0" applyNumberFormat="1" applyFont="1" applyFill="1" applyBorder="1" applyAlignment="1">
      <alignment horizontal="center"/>
    </xf>
    <xf numFmtId="2" fontId="14" fillId="0" borderId="49" xfId="0" applyNumberFormat="1" applyFont="1" applyBorder="1" applyAlignment="1">
      <alignment horizontal="center"/>
    </xf>
    <xf numFmtId="0" fontId="191" fillId="0" borderId="72" xfId="0" applyFont="1" applyBorder="1" applyAlignment="1">
      <alignment horizontal="left"/>
    </xf>
    <xf numFmtId="2" fontId="190" fillId="0" borderId="52" xfId="0" applyNumberFormat="1" applyFont="1" applyBorder="1" applyAlignment="1">
      <alignment horizontal="center"/>
    </xf>
    <xf numFmtId="0" fontId="14" fillId="0" borderId="49" xfId="0" applyFont="1" applyBorder="1"/>
    <xf numFmtId="0" fontId="149" fillId="0" borderId="43" xfId="0" applyFont="1" applyBorder="1" applyAlignment="1">
      <alignment horizontal="right"/>
    </xf>
    <xf numFmtId="164" fontId="164" fillId="0" borderId="48" xfId="0" applyNumberFormat="1" applyFont="1" applyBorder="1" applyAlignment="1">
      <alignment horizontal="right"/>
    </xf>
    <xf numFmtId="0" fontId="62" fillId="0" borderId="71" xfId="0" applyFont="1" applyBorder="1"/>
    <xf numFmtId="0" fontId="21" fillId="0" borderId="48" xfId="0" applyFont="1" applyBorder="1"/>
    <xf numFmtId="0" fontId="32" fillId="0" borderId="79" xfId="0" applyFont="1" applyFill="1" applyBorder="1" applyAlignment="1">
      <alignment horizontal="left"/>
    </xf>
    <xf numFmtId="0" fontId="71" fillId="0" borderId="69" xfId="0" applyFont="1" applyFill="1" applyBorder="1"/>
    <xf numFmtId="0" fontId="58" fillId="0" borderId="18" xfId="0" applyFont="1" applyBorder="1" applyAlignment="1">
      <alignment horizontal="left"/>
    </xf>
    <xf numFmtId="9" fontId="128" fillId="0" borderId="62" xfId="0" applyNumberFormat="1" applyFont="1" applyBorder="1" applyAlignment="1">
      <alignment horizontal="center"/>
    </xf>
    <xf numFmtId="0" fontId="16" fillId="0" borderId="36" xfId="0" applyFont="1" applyBorder="1" applyAlignment="1">
      <alignment horizontal="center"/>
    </xf>
    <xf numFmtId="49" fontId="16" fillId="0" borderId="41" xfId="0" applyNumberFormat="1" applyFont="1" applyBorder="1" applyAlignment="1">
      <alignment horizontal="center"/>
    </xf>
    <xf numFmtId="165" fontId="69" fillId="0" borderId="49" xfId="0" applyNumberFormat="1" applyFont="1" applyBorder="1" applyAlignment="1">
      <alignment horizontal="center"/>
    </xf>
    <xf numFmtId="2" fontId="14" fillId="0" borderId="33" xfId="0" applyNumberFormat="1" applyFont="1" applyFill="1" applyBorder="1" applyAlignment="1">
      <alignment horizontal="center"/>
    </xf>
    <xf numFmtId="2" fontId="69" fillId="0" borderId="52" xfId="0" applyNumberFormat="1" applyFont="1" applyBorder="1" applyAlignment="1">
      <alignment horizontal="center"/>
    </xf>
    <xf numFmtId="2" fontId="69" fillId="0" borderId="64" xfId="0" applyNumberFormat="1" applyFont="1" applyBorder="1" applyAlignment="1">
      <alignment horizontal="center"/>
    </xf>
    <xf numFmtId="0" fontId="69" fillId="0" borderId="61" xfId="0" applyFont="1" applyFill="1" applyBorder="1" applyAlignment="1">
      <alignment horizontal="center"/>
    </xf>
    <xf numFmtId="0" fontId="14" fillId="0" borderId="65" xfId="0" applyFont="1" applyBorder="1" applyAlignment="1">
      <alignment horizontal="center"/>
    </xf>
    <xf numFmtId="0" fontId="69" fillId="0" borderId="44" xfId="0" applyFont="1" applyBorder="1" applyAlignment="1">
      <alignment horizontal="center"/>
    </xf>
    <xf numFmtId="0" fontId="149" fillId="0" borderId="23" xfId="0" applyFont="1" applyBorder="1" applyAlignment="1">
      <alignment horizontal="right"/>
    </xf>
    <xf numFmtId="0" fontId="63" fillId="0" borderId="34" xfId="0" applyFont="1" applyFill="1" applyBorder="1"/>
    <xf numFmtId="0" fontId="63" fillId="0" borderId="76" xfId="0" applyFont="1" applyFill="1" applyBorder="1"/>
    <xf numFmtId="49" fontId="149" fillId="0" borderId="45" xfId="0" applyNumberFormat="1" applyFont="1" applyBorder="1" applyAlignment="1">
      <alignment horizontal="left"/>
    </xf>
    <xf numFmtId="0" fontId="48" fillId="0" borderId="13" xfId="0" applyFont="1" applyBorder="1" applyAlignment="1">
      <alignment horizontal="left"/>
    </xf>
    <xf numFmtId="0" fontId="158" fillId="0" borderId="49" xfId="0" applyFont="1" applyBorder="1" applyAlignment="1">
      <alignment horizontal="left"/>
    </xf>
    <xf numFmtId="0" fontId="149" fillId="0" borderId="35" xfId="0" applyFont="1" applyBorder="1" applyAlignment="1">
      <alignment horizontal="left"/>
    </xf>
    <xf numFmtId="0" fontId="32" fillId="0" borderId="44" xfId="0" applyFont="1" applyBorder="1" applyAlignment="1">
      <alignment horizontal="left"/>
    </xf>
    <xf numFmtId="0" fontId="159" fillId="0" borderId="72" xfId="0" applyFont="1" applyBorder="1"/>
    <xf numFmtId="0" fontId="71" fillId="0" borderId="70" xfId="0" applyFont="1" applyBorder="1" applyAlignment="1">
      <alignment horizontal="center"/>
    </xf>
    <xf numFmtId="0" fontId="71" fillId="0" borderId="49" xfId="0" applyFont="1" applyBorder="1"/>
    <xf numFmtId="0" fontId="14" fillId="0" borderId="73" xfId="0" applyFont="1" applyBorder="1" applyAlignment="1">
      <alignment horizontal="center"/>
    </xf>
    <xf numFmtId="166" fontId="0" fillId="0" borderId="0" xfId="0" applyNumberFormat="1" applyBorder="1" applyAlignment="1">
      <alignment horizontal="right"/>
    </xf>
    <xf numFmtId="49" fontId="14" fillId="0" borderId="48" xfId="0" applyNumberFormat="1" applyFont="1" applyBorder="1" applyAlignment="1">
      <alignment horizontal="left"/>
    </xf>
    <xf numFmtId="0" fontId="161" fillId="0" borderId="72" xfId="0" applyFont="1" applyBorder="1"/>
    <xf numFmtId="165" fontId="69" fillId="0" borderId="61" xfId="0" applyNumberFormat="1" applyFont="1" applyBorder="1" applyAlignment="1">
      <alignment horizontal="center"/>
    </xf>
    <xf numFmtId="165" fontId="16" fillId="0" borderId="66" xfId="0" applyNumberFormat="1" applyFont="1" applyBorder="1" applyAlignment="1">
      <alignment horizontal="center"/>
    </xf>
    <xf numFmtId="2" fontId="16" fillId="0" borderId="65" xfId="0" applyNumberFormat="1" applyFont="1" applyBorder="1" applyAlignment="1">
      <alignment horizontal="center"/>
    </xf>
    <xf numFmtId="2" fontId="192" fillId="0" borderId="66" xfId="0" applyNumberFormat="1" applyFont="1" applyBorder="1" applyAlignment="1">
      <alignment horizontal="center"/>
    </xf>
    <xf numFmtId="165" fontId="16" fillId="0" borderId="49" xfId="0" applyNumberFormat="1" applyFont="1" applyBorder="1" applyAlignment="1">
      <alignment horizontal="center"/>
    </xf>
    <xf numFmtId="166" fontId="116" fillId="0" borderId="49" xfId="0" applyNumberFormat="1" applyFont="1" applyBorder="1" applyAlignment="1">
      <alignment horizontal="center"/>
    </xf>
    <xf numFmtId="2" fontId="53" fillId="0" borderId="72" xfId="0" applyNumberFormat="1" applyFont="1" applyBorder="1" applyAlignment="1">
      <alignment horizontal="center"/>
    </xf>
    <xf numFmtId="165" fontId="169" fillId="0" borderId="0" xfId="0" applyNumberFormat="1" applyFont="1" applyAlignment="1">
      <alignment horizontal="left"/>
    </xf>
    <xf numFmtId="0" fontId="53" fillId="0" borderId="54" xfId="0" applyFont="1" applyBorder="1" applyAlignment="1">
      <alignment horizontal="right"/>
    </xf>
    <xf numFmtId="0" fontId="53" fillId="0" borderId="59" xfId="0" applyFont="1" applyBorder="1" applyAlignment="1">
      <alignment horizontal="center"/>
    </xf>
    <xf numFmtId="0" fontId="33" fillId="0" borderId="0" xfId="0" applyFont="1" applyFill="1" applyBorder="1" applyAlignment="1">
      <alignment horizontal="left"/>
    </xf>
    <xf numFmtId="0" fontId="33" fillId="0" borderId="0" xfId="0" applyFont="1" applyFill="1" applyBorder="1"/>
    <xf numFmtId="0" fontId="106" fillId="0" borderId="0" xfId="0" applyFont="1" applyFill="1" applyBorder="1"/>
    <xf numFmtId="0" fontId="44" fillId="0" borderId="3" xfId="0" applyFont="1" applyFill="1" applyBorder="1" applyAlignment="1">
      <alignment horizontal="left"/>
    </xf>
    <xf numFmtId="0" fontId="10" fillId="0" borderId="34" xfId="0" applyFont="1" applyFill="1" applyBorder="1"/>
    <xf numFmtId="2" fontId="8" fillId="0" borderId="3" xfId="0" applyNumberFormat="1" applyFont="1" applyFill="1" applyBorder="1" applyAlignment="1">
      <alignment horizontal="left"/>
    </xf>
    <xf numFmtId="2" fontId="74" fillId="0" borderId="18" xfId="0" applyNumberFormat="1" applyFont="1" applyFill="1" applyBorder="1" applyAlignment="1">
      <alignment horizontal="left"/>
    </xf>
    <xf numFmtId="0" fontId="48" fillId="0" borderId="76" xfId="0" applyFont="1" applyFill="1" applyBorder="1" applyAlignment="1">
      <alignment horizontal="left"/>
    </xf>
    <xf numFmtId="0" fontId="21" fillId="0" borderId="5" xfId="0" applyFont="1" applyFill="1" applyBorder="1"/>
    <xf numFmtId="0" fontId="21" fillId="0" borderId="61" xfId="0" applyFont="1" applyFill="1" applyBorder="1"/>
    <xf numFmtId="0" fontId="14" fillId="0" borderId="68" xfId="0" applyFont="1" applyFill="1" applyBorder="1" applyAlignment="1">
      <alignment horizontal="left"/>
    </xf>
    <xf numFmtId="0" fontId="78" fillId="0" borderId="64" xfId="0" applyFont="1" applyFill="1" applyBorder="1" applyAlignment="1">
      <alignment horizontal="left"/>
    </xf>
    <xf numFmtId="0" fontId="48" fillId="0" borderId="30" xfId="0" applyFont="1" applyFill="1" applyBorder="1"/>
    <xf numFmtId="1" fontId="21" fillId="0" borderId="72" xfId="0" applyNumberFormat="1" applyFont="1" applyFill="1" applyBorder="1" applyAlignment="1">
      <alignment horizontal="left"/>
    </xf>
    <xf numFmtId="0" fontId="0" fillId="0" borderId="69" xfId="0" applyFill="1" applyBorder="1"/>
    <xf numFmtId="165" fontId="21" fillId="0" borderId="72" xfId="0" applyNumberFormat="1" applyFont="1" applyFill="1" applyBorder="1" applyAlignment="1">
      <alignment horizontal="left"/>
    </xf>
    <xf numFmtId="0" fontId="21" fillId="0" borderId="55" xfId="0" applyFont="1" applyFill="1" applyBorder="1"/>
    <xf numFmtId="1" fontId="21" fillId="0" borderId="56" xfId="0" applyNumberFormat="1" applyFont="1" applyFill="1" applyBorder="1" applyAlignment="1">
      <alignment horizontal="left"/>
    </xf>
    <xf numFmtId="0" fontId="73" fillId="0" borderId="57" xfId="0" applyFont="1" applyFill="1" applyBorder="1" applyAlignment="1">
      <alignment horizontal="left"/>
    </xf>
    <xf numFmtId="0" fontId="48" fillId="0" borderId="34" xfId="0" applyFont="1" applyFill="1" applyBorder="1" applyAlignment="1">
      <alignment horizontal="left"/>
    </xf>
    <xf numFmtId="0" fontId="78" fillId="0" borderId="70" xfId="0" applyFont="1" applyFill="1" applyBorder="1" applyAlignment="1">
      <alignment horizontal="left"/>
    </xf>
    <xf numFmtId="0" fontId="10" fillId="0" borderId="17" xfId="0" applyFont="1" applyFill="1" applyBorder="1"/>
    <xf numFmtId="0" fontId="107" fillId="0" borderId="0" xfId="0" applyFont="1" applyFill="1" applyBorder="1"/>
    <xf numFmtId="2" fontId="77" fillId="0" borderId="0" xfId="0" applyNumberFormat="1" applyFont="1" applyFill="1" applyBorder="1" applyAlignment="1">
      <alignment horizontal="left"/>
    </xf>
    <xf numFmtId="166" fontId="107" fillId="0" borderId="0" xfId="0" applyNumberFormat="1" applyFont="1" applyFill="1" applyBorder="1"/>
    <xf numFmtId="167" fontId="109" fillId="0" borderId="0" xfId="0" applyNumberFormat="1" applyFont="1" applyFill="1" applyBorder="1"/>
    <xf numFmtId="165" fontId="179" fillId="0" borderId="0" xfId="0" applyNumberFormat="1" applyFont="1" applyFill="1" applyBorder="1" applyAlignment="1">
      <alignment horizontal="center"/>
    </xf>
    <xf numFmtId="1" fontId="180" fillId="0" borderId="0" xfId="0" applyNumberFormat="1" applyFont="1" applyFill="1" applyBorder="1" applyAlignment="1">
      <alignment horizontal="center"/>
    </xf>
    <xf numFmtId="0" fontId="180" fillId="0" borderId="0" xfId="0" applyFont="1" applyFill="1" applyBorder="1" applyAlignment="1">
      <alignment horizontal="center"/>
    </xf>
    <xf numFmtId="0" fontId="181" fillId="0" borderId="0" xfId="0" applyFont="1" applyFill="1" applyBorder="1"/>
    <xf numFmtId="0" fontId="182" fillId="0" borderId="0" xfId="0" applyFont="1" applyFill="1" applyBorder="1" applyAlignment="1">
      <alignment horizontal="right"/>
    </xf>
    <xf numFmtId="0" fontId="180" fillId="0" borderId="0" xfId="0" applyFont="1" applyFill="1" applyBorder="1"/>
    <xf numFmtId="1" fontId="181" fillId="0" borderId="0" xfId="0" applyNumberFormat="1" applyFont="1" applyFill="1" applyBorder="1" applyAlignment="1">
      <alignment horizontal="center"/>
    </xf>
    <xf numFmtId="2" fontId="183" fillId="0" borderId="0" xfId="0" applyNumberFormat="1" applyFont="1" applyFill="1" applyBorder="1"/>
    <xf numFmtId="2" fontId="115" fillId="0" borderId="0" xfId="0" applyNumberFormat="1" applyFont="1" applyFill="1" applyBorder="1"/>
    <xf numFmtId="166" fontId="58" fillId="0" borderId="0" xfId="0" applyNumberFormat="1" applyFont="1" applyFill="1" applyBorder="1" applyAlignment="1">
      <alignment horizontal="center"/>
    </xf>
    <xf numFmtId="165" fontId="21" fillId="0" borderId="1" xfId="0" applyNumberFormat="1" applyFont="1" applyBorder="1" applyAlignment="1">
      <alignment horizontal="center"/>
    </xf>
    <xf numFmtId="0" fontId="21" fillId="0" borderId="1" xfId="0" applyFont="1" applyBorder="1" applyAlignment="1">
      <alignment horizontal="center"/>
    </xf>
    <xf numFmtId="0" fontId="21" fillId="8" borderId="43" xfId="0" applyFont="1" applyFill="1" applyBorder="1" applyAlignment="1">
      <alignment horizontal="center"/>
    </xf>
    <xf numFmtId="2" fontId="114" fillId="0" borderId="0" xfId="0" applyNumberFormat="1" applyFont="1" applyFill="1" applyBorder="1" applyAlignment="1">
      <alignment horizontal="center"/>
    </xf>
    <xf numFmtId="166" fontId="114" fillId="0" borderId="0" xfId="0" applyNumberFormat="1" applyFont="1" applyFill="1" applyBorder="1" applyAlignment="1">
      <alignment horizontal="center"/>
    </xf>
    <xf numFmtId="2" fontId="42" fillId="0" borderId="0" xfId="0" applyNumberFormat="1" applyFont="1" applyFill="1" applyBorder="1" applyAlignment="1">
      <alignment horizontal="center"/>
    </xf>
    <xf numFmtId="165" fontId="7" fillId="0" borderId="0" xfId="0" applyNumberFormat="1" applyFont="1" applyFill="1" applyBorder="1" applyAlignment="1">
      <alignment horizontal="center"/>
    </xf>
    <xf numFmtId="168" fontId="114" fillId="0" borderId="0" xfId="0" applyNumberFormat="1" applyFont="1" applyFill="1" applyBorder="1" applyAlignment="1">
      <alignment horizontal="center"/>
    </xf>
    <xf numFmtId="0" fontId="186" fillId="0" borderId="0" xfId="0" applyFont="1" applyFill="1" applyBorder="1"/>
    <xf numFmtId="167" fontId="187" fillId="0" borderId="0" xfId="0" applyNumberFormat="1" applyFont="1" applyFill="1" applyBorder="1" applyAlignment="1">
      <alignment horizontal="center"/>
    </xf>
    <xf numFmtId="2" fontId="115" fillId="0" borderId="0" xfId="0" applyNumberFormat="1" applyFont="1" applyFill="1" applyBorder="1" applyAlignment="1">
      <alignment horizontal="center"/>
    </xf>
    <xf numFmtId="2" fontId="104" fillId="0" borderId="0" xfId="0" applyNumberFormat="1" applyFont="1" applyFill="1" applyBorder="1" applyAlignment="1">
      <alignment horizontal="center"/>
    </xf>
    <xf numFmtId="167" fontId="58" fillId="0" borderId="0" xfId="0" applyNumberFormat="1" applyFont="1" applyFill="1" applyBorder="1" applyAlignment="1">
      <alignment horizontal="center"/>
    </xf>
    <xf numFmtId="0" fontId="181" fillId="0" borderId="0" xfId="0" applyFont="1" applyFill="1" applyBorder="1" applyAlignment="1">
      <alignment horizontal="center"/>
    </xf>
    <xf numFmtId="0" fontId="188" fillId="0" borderId="0" xfId="0" applyFont="1" applyFill="1" applyBorder="1" applyAlignment="1">
      <alignment horizontal="right"/>
    </xf>
    <xf numFmtId="1" fontId="186" fillId="0" borderId="0" xfId="0" applyNumberFormat="1" applyFont="1" applyFill="1" applyBorder="1" applyAlignment="1">
      <alignment horizontal="center"/>
    </xf>
    <xf numFmtId="167" fontId="183" fillId="0" borderId="0" xfId="0" applyNumberFormat="1" applyFont="1" applyFill="1" applyBorder="1" applyAlignment="1">
      <alignment horizontal="center"/>
    </xf>
    <xf numFmtId="166" fontId="115" fillId="0" borderId="0" xfId="0" applyNumberFormat="1" applyFont="1" applyFill="1" applyBorder="1" applyAlignment="1">
      <alignment horizontal="center"/>
    </xf>
    <xf numFmtId="167" fontId="115" fillId="0" borderId="0" xfId="0" applyNumberFormat="1" applyFont="1" applyFill="1" applyBorder="1" applyAlignment="1">
      <alignment horizontal="center"/>
    </xf>
    <xf numFmtId="168" fontId="115" fillId="0" borderId="0" xfId="0" applyNumberFormat="1" applyFont="1" applyFill="1" applyBorder="1" applyAlignment="1">
      <alignment horizontal="center"/>
    </xf>
    <xf numFmtId="166" fontId="109" fillId="0" borderId="0" xfId="0" applyNumberFormat="1" applyFont="1" applyFill="1" applyBorder="1"/>
    <xf numFmtId="2" fontId="179" fillId="0" borderId="0" xfId="0" applyNumberFormat="1" applyFont="1" applyFill="1" applyBorder="1" applyAlignment="1">
      <alignment horizontal="center"/>
    </xf>
    <xf numFmtId="166" fontId="180" fillId="0" borderId="0" xfId="0" applyNumberFormat="1" applyFont="1" applyFill="1" applyBorder="1" applyAlignment="1">
      <alignment horizontal="center"/>
    </xf>
    <xf numFmtId="167" fontId="183" fillId="0" borderId="0" xfId="0" applyNumberFormat="1" applyFont="1" applyFill="1" applyBorder="1"/>
    <xf numFmtId="1" fontId="0" fillId="0" borderId="0" xfId="0" applyNumberFormat="1" applyFont="1" applyFill="1" applyBorder="1" applyAlignment="1">
      <alignment horizontal="center"/>
    </xf>
    <xf numFmtId="2" fontId="121" fillId="0" borderId="0" xfId="0" applyNumberFormat="1" applyFont="1" applyFill="1" applyBorder="1" applyAlignment="1">
      <alignment horizontal="center"/>
    </xf>
    <xf numFmtId="0" fontId="179" fillId="0" borderId="0" xfId="0" applyFont="1" applyFill="1" applyBorder="1" applyAlignment="1">
      <alignment horizontal="center"/>
    </xf>
    <xf numFmtId="168" fontId="109" fillId="0" borderId="0" xfId="0" applyNumberFormat="1" applyFont="1" applyFill="1" applyBorder="1"/>
    <xf numFmtId="166" fontId="7" fillId="0" borderId="0" xfId="0" applyNumberFormat="1" applyFont="1" applyFill="1" applyBorder="1" applyAlignment="1">
      <alignment horizontal="center"/>
    </xf>
    <xf numFmtId="0" fontId="10" fillId="0" borderId="0" xfId="0" applyFont="1" applyAlignment="1">
      <alignment horizontal="left"/>
    </xf>
    <xf numFmtId="0" fontId="21" fillId="0" borderId="0" xfId="0" applyFont="1" applyAlignment="1">
      <alignment horizontal="right"/>
    </xf>
    <xf numFmtId="0" fontId="2" fillId="11" borderId="0" xfId="0" applyFont="1" applyFill="1"/>
    <xf numFmtId="167" fontId="27" fillId="0" borderId="0" xfId="0" applyNumberFormat="1" applyFont="1" applyFill="1" applyBorder="1" applyAlignment="1">
      <alignment horizontal="left"/>
    </xf>
  </cellXfs>
  <cellStyles count="21">
    <cellStyle name="Accent" xfId="3"/>
    <cellStyle name="Accent 1" xfId="4"/>
    <cellStyle name="Accent 2" xfId="5"/>
    <cellStyle name="Accent 3" xfId="6"/>
    <cellStyle name="Bad" xfId="7"/>
    <cellStyle name="Error" xfId="8"/>
    <cellStyle name="Footnote" xfId="9"/>
    <cellStyle name="Good" xfId="10"/>
    <cellStyle name="Heading" xfId="11"/>
    <cellStyle name="Heading 1" xfId="12"/>
    <cellStyle name="Heading 2" xfId="13"/>
    <cellStyle name="Hyperlink" xfId="14"/>
    <cellStyle name="Neutral" xfId="15"/>
    <cellStyle name="Note" xfId="16"/>
    <cellStyle name="Result" xfId="17"/>
    <cellStyle name="Status" xfId="18"/>
    <cellStyle name="Text" xfId="19"/>
    <cellStyle name="Warning" xfId="20"/>
    <cellStyle name="Обычный" xfId="0" builtinId="0"/>
    <cellStyle name="Обычный 2" xfId="2"/>
    <cellStyle name="Процентный" xfId="1" builtinId="5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CC00"/>
      <rgbColor rgb="FF0000FF"/>
      <rgbColor rgb="FFFFFF00"/>
      <rgbColor rgb="FFFF00FF"/>
      <rgbColor rgb="FF00FFFF"/>
      <rgbColor rgb="FFC00000"/>
      <rgbColor rgb="FF008000"/>
      <rgbColor rgb="FF000080"/>
      <rgbColor rgb="FFCC9900"/>
      <rgbColor rgb="FF990066"/>
      <rgbColor rgb="FF008080"/>
      <rgbColor rgb="FFC3D69B"/>
      <rgbColor rgb="FF808080"/>
      <rgbColor rgb="FF9999FF"/>
      <rgbColor rgb="FF993366"/>
      <rgbColor rgb="FFEBF1DE"/>
      <rgbColor rgb="FFCCFFFF"/>
      <rgbColor rgb="FF660066"/>
      <rgbColor rgb="FFFF8080"/>
      <rgbColor rgb="FF0066CC"/>
      <rgbColor rgb="FFBDD7EE"/>
      <rgbColor rgb="FF000080"/>
      <rgbColor rgb="FFFF00FF"/>
      <rgbColor rgb="FFFFD966"/>
      <rgbColor rgb="FF00FFFF"/>
      <rgbColor rgb="FF800080"/>
      <rgbColor rgb="FF800000"/>
      <rgbColor rgb="FF008080"/>
      <rgbColor rgb="FF0000FF"/>
      <rgbColor rgb="FF00CCFF"/>
      <rgbColor rgb="FFCCFFFF"/>
      <rgbColor rgb="FFF2DCDB"/>
      <rgbColor rgb="FFFDEADA"/>
      <rgbColor rgb="FF99CCFF"/>
      <rgbColor rgb="FFE6B9B8"/>
      <rgbColor rgb="FFCC99FF"/>
      <rgbColor rgb="FFFAC090"/>
      <rgbColor rgb="FF3366FF"/>
      <rgbColor rgb="FF33CCCC"/>
      <rgbColor rgb="FF92D050"/>
      <rgbColor rgb="FFFFC000"/>
      <rgbColor rgb="FFFF9900"/>
      <rgbColor rgb="FFFF6600"/>
      <rgbColor rgb="FF666699"/>
      <rgbColor rgb="FF969696"/>
      <rgbColor rgb="FF002060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CCFF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BH1239"/>
  <sheetViews>
    <sheetView topLeftCell="A37" workbookViewId="0">
      <selection activeCell="D39" sqref="D39"/>
    </sheetView>
  </sheetViews>
  <sheetFormatPr defaultRowHeight="14.4"/>
  <cols>
    <col min="1" max="1" width="0.5546875" customWidth="1"/>
    <col min="2" max="2" width="5.5546875" customWidth="1"/>
    <col min="3" max="3" width="24" customWidth="1"/>
    <col min="4" max="4" width="5.6640625" style="1" customWidth="1"/>
    <col min="5" max="5" width="5.109375" style="1" customWidth="1"/>
    <col min="6" max="6" width="4.88671875" style="1" customWidth="1"/>
    <col min="7" max="7" width="5.5546875" style="1" customWidth="1"/>
    <col min="8" max="8" width="7.109375" style="1" customWidth="1"/>
    <col min="9" max="9" width="4.5546875" style="1" customWidth="1"/>
    <col min="10" max="10" width="4.88671875" style="1" customWidth="1"/>
    <col min="11" max="11" width="5" style="1" customWidth="1"/>
    <col min="12" max="12" width="4.88671875" style="1" customWidth="1"/>
    <col min="13" max="13" width="4.44140625" style="1" customWidth="1"/>
    <col min="14" max="14" width="4.33203125" style="1" customWidth="1"/>
    <col min="15" max="15" width="4.44140625" style="1" customWidth="1"/>
    <col min="16" max="16" width="4.88671875" style="1" customWidth="1"/>
    <col min="17" max="17" width="4" customWidth="1"/>
    <col min="18" max="18" width="3.88671875" customWidth="1"/>
    <col min="19" max="19" width="22.6640625" customWidth="1"/>
    <col min="20" max="20" width="6" customWidth="1"/>
    <col min="21" max="21" width="5.6640625" customWidth="1"/>
    <col min="22" max="22" width="6.5546875" customWidth="1"/>
    <col min="23" max="23" width="7" customWidth="1"/>
    <col min="24" max="24" width="6.44140625" bestFit="1" customWidth="1"/>
    <col min="25" max="25" width="8.44140625" bestFit="1" customWidth="1"/>
    <col min="26" max="26" width="7.33203125" customWidth="1"/>
    <col min="27" max="27" width="7.6640625" customWidth="1"/>
    <col min="28" max="29" width="7.5546875" customWidth="1"/>
    <col min="30" max="30" width="7" customWidth="1"/>
    <col min="31" max="31" width="7.88671875" customWidth="1"/>
    <col min="32" max="32" width="4.88671875" customWidth="1"/>
    <col min="33" max="33" width="5.88671875" customWidth="1"/>
  </cols>
  <sheetData>
    <row r="1" spans="2:59" ht="7.5" customHeight="1">
      <c r="U1" s="2"/>
      <c r="V1" s="2"/>
      <c r="W1" s="2"/>
      <c r="X1" s="6"/>
      <c r="Y1" s="7"/>
      <c r="Z1" s="3"/>
      <c r="AA1" s="8"/>
      <c r="AB1" s="3"/>
      <c r="AC1" s="1"/>
      <c r="AD1" s="1"/>
      <c r="AE1" s="2"/>
      <c r="AF1" s="1"/>
      <c r="AG1" s="1"/>
      <c r="AH1" s="1"/>
      <c r="AI1" s="1"/>
      <c r="AJ1" s="2"/>
      <c r="AK1" s="2"/>
      <c r="AL1" s="2"/>
      <c r="AM1" s="6"/>
      <c r="AN1" s="9"/>
      <c r="AO1" s="2"/>
      <c r="AP1" s="2"/>
      <c r="AQ1" s="2"/>
      <c r="AR1" s="6"/>
      <c r="AS1" s="4"/>
      <c r="AT1" s="1"/>
    </row>
    <row r="2" spans="2:59">
      <c r="K2" s="5"/>
      <c r="L2" s="5"/>
      <c r="M2" s="5"/>
      <c r="N2" s="5"/>
      <c r="O2" s="5"/>
      <c r="U2" s="2"/>
      <c r="V2" s="2"/>
      <c r="W2" s="2"/>
      <c r="X2" s="9"/>
      <c r="Y2" s="7"/>
      <c r="Z2" s="11"/>
      <c r="AA2" s="8"/>
      <c r="AB2" s="3"/>
      <c r="AD2" s="2"/>
      <c r="AE2" s="2"/>
      <c r="AF2" s="2"/>
      <c r="AG2" s="9"/>
      <c r="AH2" s="9"/>
      <c r="AI2" s="1"/>
      <c r="AJ2" s="2"/>
      <c r="AK2" s="2"/>
      <c r="AL2" s="2"/>
      <c r="AM2" s="9"/>
      <c r="AN2" s="9"/>
      <c r="AO2" s="2"/>
      <c r="AP2" s="2"/>
      <c r="AQ2" s="2"/>
      <c r="AR2" s="9"/>
      <c r="AS2" s="10"/>
      <c r="AT2" s="1"/>
    </row>
    <row r="3" spans="2:59" ht="12.75" customHeight="1">
      <c r="K3" s="3"/>
      <c r="L3" s="11"/>
      <c r="M3" s="11"/>
      <c r="N3" s="11"/>
      <c r="O3" s="3"/>
      <c r="P3" s="315"/>
      <c r="V3" s="1"/>
      <c r="W3" s="1"/>
      <c r="Z3" s="3"/>
      <c r="AA3" s="3"/>
      <c r="AB3" s="3"/>
      <c r="AD3" s="12"/>
      <c r="AE3" s="1"/>
      <c r="AG3" s="1"/>
      <c r="AH3" s="1"/>
      <c r="AI3" s="1"/>
      <c r="AJ3" s="2"/>
      <c r="AK3" s="2"/>
      <c r="AL3" s="2"/>
      <c r="AM3" s="9"/>
      <c r="AN3" s="2"/>
      <c r="AO3" s="12"/>
      <c r="AP3" s="1"/>
      <c r="AR3" s="1"/>
      <c r="AS3" s="1"/>
      <c r="AT3" s="1"/>
    </row>
    <row r="4" spans="2:59">
      <c r="K4" s="5"/>
      <c r="L4" s="11"/>
      <c r="M4" s="11"/>
      <c r="N4" s="11"/>
      <c r="O4" s="11"/>
      <c r="P4" s="315"/>
      <c r="S4" s="11"/>
      <c r="T4" s="5"/>
      <c r="U4" s="5"/>
      <c r="V4" s="11"/>
      <c r="W4" s="5"/>
      <c r="X4" s="11"/>
      <c r="Y4" s="11"/>
      <c r="Z4" s="10"/>
      <c r="AA4" s="11"/>
      <c r="AB4" s="3"/>
      <c r="AD4" s="12"/>
      <c r="AE4" s="1"/>
      <c r="AG4" s="1"/>
      <c r="AH4" s="1"/>
      <c r="AI4" s="1"/>
      <c r="AJ4" s="3"/>
      <c r="AK4" s="11"/>
      <c r="AL4" s="3"/>
      <c r="AM4" s="10"/>
      <c r="AN4" s="3"/>
      <c r="AO4" s="12"/>
      <c r="AP4" s="1"/>
      <c r="AR4" s="1"/>
      <c r="AS4" s="1"/>
      <c r="AT4" s="1"/>
    </row>
    <row r="5" spans="2:59">
      <c r="K5" s="11"/>
      <c r="L5" s="5"/>
      <c r="M5" s="11"/>
      <c r="N5" s="5"/>
      <c r="O5" s="11"/>
      <c r="P5"/>
      <c r="S5" s="11"/>
      <c r="T5" s="95"/>
      <c r="U5" s="11"/>
      <c r="V5" s="11"/>
      <c r="W5" s="5"/>
      <c r="X5" s="11"/>
      <c r="Y5" s="11"/>
      <c r="Z5" s="11"/>
      <c r="AA5" s="3"/>
      <c r="AB5" s="11"/>
      <c r="AC5" s="1"/>
      <c r="AD5" s="2"/>
      <c r="AE5" s="1"/>
      <c r="AF5" s="1"/>
      <c r="AG5" s="1"/>
      <c r="AH5" s="1"/>
      <c r="AI5" s="1"/>
      <c r="AK5" s="1"/>
      <c r="AN5" s="13"/>
      <c r="AO5" s="2"/>
      <c r="AP5" s="1"/>
      <c r="AQ5" s="1"/>
      <c r="AR5" s="1"/>
      <c r="AS5" s="1"/>
      <c r="AT5" s="1"/>
    </row>
    <row r="6" spans="2:59" ht="15.6">
      <c r="F6"/>
      <c r="G6" s="2" t="s">
        <v>154</v>
      </c>
      <c r="J6"/>
      <c r="K6"/>
      <c r="M6"/>
      <c r="O6"/>
      <c r="P6"/>
      <c r="R6" s="11"/>
      <c r="S6" s="11"/>
      <c r="T6" s="95"/>
      <c r="U6" s="11"/>
      <c r="V6" s="11"/>
      <c r="W6" s="5"/>
      <c r="X6" s="11"/>
      <c r="Y6" s="11"/>
      <c r="Z6" s="15"/>
      <c r="AA6" s="7"/>
      <c r="AB6" s="14"/>
      <c r="AC6" s="1"/>
      <c r="AD6" s="1"/>
      <c r="AE6" s="1"/>
      <c r="AF6" s="1"/>
      <c r="AG6" s="1"/>
      <c r="AH6" s="1"/>
      <c r="AI6" s="1"/>
      <c r="AK6" s="16"/>
      <c r="AL6" s="11"/>
      <c r="AM6" s="11"/>
      <c r="AN6" s="11"/>
      <c r="AO6" s="7"/>
      <c r="AP6" s="14"/>
      <c r="AQ6" s="14"/>
      <c r="AR6" s="14"/>
      <c r="AS6" s="14"/>
      <c r="AT6" s="1"/>
      <c r="AU6" s="11"/>
      <c r="AV6" s="11"/>
      <c r="AW6" s="11"/>
      <c r="AX6" s="11"/>
      <c r="AY6" s="11"/>
      <c r="AZ6" s="11"/>
      <c r="BA6" s="11"/>
      <c r="BB6" s="11"/>
      <c r="BC6" s="11"/>
      <c r="BD6" s="11"/>
      <c r="BE6" s="11"/>
      <c r="BF6" s="11"/>
      <c r="BG6" s="11"/>
    </row>
    <row r="7" spans="2:59">
      <c r="F7" s="1" t="s">
        <v>155</v>
      </c>
      <c r="G7"/>
      <c r="J7"/>
      <c r="K7"/>
      <c r="M7"/>
      <c r="O7"/>
      <c r="P7"/>
      <c r="R7" s="11"/>
      <c r="S7" s="11"/>
      <c r="T7" s="95"/>
      <c r="U7" s="11"/>
      <c r="V7" s="11"/>
      <c r="W7" s="5"/>
      <c r="X7" s="979"/>
      <c r="Y7" s="11"/>
      <c r="Z7" s="15"/>
      <c r="AA7" s="7"/>
      <c r="AB7" s="14"/>
      <c r="AC7" s="1"/>
      <c r="AD7" s="3"/>
      <c r="AE7" s="11"/>
      <c r="AF7" s="3"/>
      <c r="AG7" s="1"/>
      <c r="AK7" s="18"/>
      <c r="AL7" s="11"/>
      <c r="AM7" s="11"/>
      <c r="AN7" s="11"/>
      <c r="AO7" s="3"/>
      <c r="AP7" s="11"/>
      <c r="AQ7" s="5"/>
      <c r="AR7" s="2"/>
      <c r="AS7" s="10"/>
      <c r="AT7" s="1"/>
      <c r="AU7" s="11"/>
      <c r="AV7" s="11"/>
      <c r="AW7" s="11"/>
      <c r="AX7" s="11"/>
      <c r="AY7" s="11"/>
      <c r="AZ7" s="11"/>
      <c r="BA7" s="11"/>
      <c r="BB7" s="11"/>
      <c r="BC7" s="11"/>
      <c r="BD7" s="11"/>
      <c r="BE7" s="11"/>
      <c r="BF7" s="11"/>
      <c r="BG7" s="11"/>
    </row>
    <row r="8" spans="2:59">
      <c r="F8"/>
      <c r="G8"/>
      <c r="H8"/>
      <c r="I8"/>
      <c r="J8"/>
      <c r="K8" s="12"/>
      <c r="M8"/>
      <c r="O8"/>
      <c r="P8"/>
      <c r="R8" s="11"/>
      <c r="S8" s="11"/>
      <c r="T8" s="95"/>
      <c r="U8" s="11"/>
      <c r="V8" s="979"/>
      <c r="W8" s="5"/>
      <c r="X8" s="11"/>
      <c r="Y8" s="11"/>
      <c r="Z8" s="15"/>
      <c r="AA8" s="7"/>
      <c r="AB8" s="14"/>
      <c r="AC8" s="3"/>
      <c r="AD8" s="3"/>
      <c r="AE8" s="4"/>
      <c r="AF8" s="10"/>
      <c r="AG8" s="19"/>
      <c r="AK8" s="18"/>
      <c r="AL8" s="11"/>
      <c r="AM8" s="11"/>
      <c r="AN8" s="11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/>
      <c r="BA8" s="11"/>
      <c r="BB8" s="11"/>
      <c r="BC8" s="11"/>
      <c r="BD8" s="11"/>
      <c r="BE8" s="11"/>
      <c r="BF8" s="11"/>
      <c r="BG8" s="11"/>
    </row>
    <row r="9" spans="2:59">
      <c r="F9"/>
      <c r="G9"/>
      <c r="I9" s="12"/>
      <c r="K9" s="2"/>
      <c r="L9" s="155"/>
      <c r="M9"/>
      <c r="N9" s="155"/>
      <c r="O9"/>
      <c r="P9"/>
      <c r="R9" s="11"/>
      <c r="S9" s="11"/>
      <c r="T9" s="5"/>
      <c r="U9" s="5"/>
      <c r="V9" s="5"/>
      <c r="W9" s="5"/>
      <c r="X9" s="5"/>
      <c r="Y9" s="5"/>
      <c r="Z9" s="14"/>
      <c r="AA9" s="14"/>
      <c r="AB9" s="14"/>
      <c r="AC9" s="11"/>
      <c r="AD9" s="2"/>
      <c r="AE9" s="2"/>
      <c r="AF9" s="2"/>
      <c r="AG9" s="9"/>
      <c r="AK9" s="3"/>
      <c r="AL9" s="11"/>
      <c r="AM9" s="11"/>
      <c r="AN9" s="11"/>
      <c r="AO9" s="11"/>
      <c r="AP9" s="11"/>
      <c r="AQ9" s="11"/>
      <c r="AR9" s="11"/>
      <c r="AS9" s="11"/>
      <c r="AT9" s="11"/>
      <c r="AU9" s="11"/>
      <c r="AV9" s="11"/>
      <c r="AW9" s="11"/>
      <c r="AX9" s="11"/>
      <c r="AY9" s="11"/>
      <c r="AZ9" s="11"/>
      <c r="BA9" s="11"/>
      <c r="BB9" s="11"/>
      <c r="BC9" s="11"/>
      <c r="BD9" s="11"/>
      <c r="BE9" s="11"/>
      <c r="BF9" s="11"/>
      <c r="BG9" s="11"/>
    </row>
    <row r="10" spans="2:59">
      <c r="F10"/>
      <c r="G10"/>
      <c r="H10"/>
      <c r="I10"/>
      <c r="J10"/>
      <c r="K10"/>
      <c r="L10"/>
      <c r="M10"/>
      <c r="O10"/>
      <c r="P10"/>
      <c r="R10" s="11"/>
      <c r="S10" s="11"/>
      <c r="T10" s="5"/>
      <c r="U10" s="5"/>
      <c r="V10" s="11"/>
      <c r="W10" s="5"/>
      <c r="X10" s="11"/>
      <c r="Y10" s="11"/>
      <c r="Z10" s="11"/>
      <c r="AA10" s="24"/>
      <c r="AB10" s="11"/>
      <c r="AC10" s="21"/>
      <c r="AD10" s="12"/>
      <c r="AE10" s="1"/>
      <c r="AG10" s="1"/>
      <c r="AK10" s="3"/>
      <c r="AL10" s="11"/>
      <c r="AM10" s="11"/>
      <c r="AN10" s="11"/>
      <c r="AO10" s="11"/>
      <c r="AP10" s="11"/>
      <c r="AQ10" s="11"/>
      <c r="AR10" s="11"/>
      <c r="AS10" s="11"/>
      <c r="AT10" s="11"/>
      <c r="AU10" s="11"/>
      <c r="AV10" s="11"/>
      <c r="AW10" s="11"/>
      <c r="AX10" s="11"/>
      <c r="AY10" s="11"/>
      <c r="AZ10" s="11"/>
      <c r="BA10" s="11"/>
      <c r="BB10" s="11"/>
      <c r="BC10" s="11"/>
      <c r="BD10" s="11"/>
      <c r="BE10" s="11"/>
      <c r="BF10" s="11"/>
      <c r="BG10" s="11"/>
    </row>
    <row r="11" spans="2:59">
      <c r="I11" s="2"/>
      <c r="J11" s="2"/>
      <c r="K11"/>
      <c r="L11"/>
      <c r="N11"/>
      <c r="O11" s="316"/>
      <c r="R11" s="11"/>
      <c r="S11" s="96"/>
      <c r="T11" s="5"/>
      <c r="U11" s="5"/>
      <c r="V11" s="5"/>
      <c r="W11" s="11"/>
      <c r="X11" s="11"/>
      <c r="Y11" s="11"/>
      <c r="Z11" s="11"/>
      <c r="AA11" s="27"/>
      <c r="AB11" s="3"/>
      <c r="AC11" s="3"/>
      <c r="AD11" s="12"/>
      <c r="AE11" s="1"/>
      <c r="AG11" s="1"/>
      <c r="AK11" s="3"/>
      <c r="AL11" s="11"/>
      <c r="AM11" s="11"/>
      <c r="AN11" s="11"/>
      <c r="AO11" s="11"/>
      <c r="AP11" s="11"/>
      <c r="AQ11" s="11"/>
      <c r="AR11" s="11"/>
      <c r="AS11" s="11"/>
      <c r="AT11" s="11"/>
      <c r="AU11" s="11"/>
      <c r="AV11" s="11"/>
      <c r="AW11" s="11"/>
      <c r="AX11" s="11"/>
      <c r="AY11" s="11"/>
      <c r="AZ11" s="11"/>
      <c r="BA11" s="11"/>
      <c r="BB11" s="11"/>
      <c r="BC11" s="11"/>
      <c r="BD11" s="11"/>
      <c r="BE11" s="11"/>
      <c r="BF11" s="11"/>
      <c r="BG11" s="11"/>
    </row>
    <row r="12" spans="2:59">
      <c r="F12"/>
      <c r="G12"/>
      <c r="H12"/>
      <c r="I12" s="2"/>
      <c r="J12" s="2"/>
      <c r="K12" s="2"/>
      <c r="L12" s="2"/>
      <c r="M12"/>
      <c r="N12"/>
      <c r="O12"/>
      <c r="P12"/>
      <c r="R12" s="11"/>
      <c r="S12" s="121"/>
      <c r="T12" s="11"/>
      <c r="U12" s="668"/>
      <c r="V12" s="5"/>
      <c r="W12" s="11"/>
      <c r="X12" s="11"/>
      <c r="Y12" s="11"/>
      <c r="Z12" s="11"/>
      <c r="AA12" s="11"/>
      <c r="AB12" s="3"/>
      <c r="AC12" s="3"/>
      <c r="AD12" s="2"/>
      <c r="AE12" s="1"/>
      <c r="AF12" s="1"/>
      <c r="AG12" s="1"/>
      <c r="AK12" s="11"/>
      <c r="AL12" s="11"/>
      <c r="AM12" s="11"/>
      <c r="AN12" s="11"/>
      <c r="AO12" s="11"/>
      <c r="AP12" s="11"/>
      <c r="AQ12" s="11"/>
      <c r="AR12" s="11"/>
      <c r="AS12" s="11"/>
      <c r="AT12" s="11"/>
      <c r="AU12" s="11"/>
      <c r="AV12" s="11"/>
      <c r="AW12" s="11"/>
      <c r="AX12" s="11"/>
      <c r="AY12" s="11"/>
      <c r="AZ12" s="11"/>
      <c r="BA12" s="11"/>
      <c r="BB12" s="11"/>
      <c r="BC12" s="11"/>
      <c r="BD12" s="11"/>
      <c r="BE12" s="11"/>
      <c r="BF12" s="11"/>
      <c r="BG12" s="11"/>
    </row>
    <row r="13" spans="2:59">
      <c r="I13"/>
      <c r="J13"/>
      <c r="K13" s="2"/>
      <c r="L13" s="2"/>
      <c r="M13" s="155"/>
      <c r="N13" s="9"/>
      <c r="O13"/>
      <c r="P13"/>
      <c r="R13" s="11"/>
      <c r="S13" s="121"/>
      <c r="T13" s="107"/>
      <c r="U13" s="106"/>
      <c r="V13" s="11"/>
      <c r="W13" s="11"/>
      <c r="X13" s="11"/>
      <c r="Y13" s="3"/>
      <c r="Z13" s="11"/>
      <c r="AA13" s="20"/>
      <c r="AB13" s="3"/>
      <c r="AC13" s="3"/>
      <c r="AD13" s="14"/>
      <c r="AE13" s="14"/>
      <c r="AF13" s="14"/>
      <c r="AG13" s="14"/>
      <c r="AK13" s="20"/>
      <c r="AL13" s="11"/>
      <c r="AM13" s="11"/>
      <c r="AN13" s="30"/>
      <c r="AO13" s="27"/>
      <c r="AP13" s="31"/>
      <c r="AQ13" s="11"/>
      <c r="AR13" s="11"/>
      <c r="AS13" s="11"/>
      <c r="AT13" s="11"/>
      <c r="AU13" s="11"/>
      <c r="AV13" s="11"/>
      <c r="AW13" s="11"/>
      <c r="AX13" s="11"/>
      <c r="AY13" s="11"/>
      <c r="AZ13" s="11"/>
      <c r="BA13" s="11"/>
      <c r="BB13" s="11"/>
      <c r="BC13" s="11"/>
      <c r="BD13" s="11"/>
      <c r="BE13" s="11"/>
      <c r="BF13" s="11"/>
      <c r="BG13" s="11"/>
    </row>
    <row r="14" spans="2:59" ht="15.6">
      <c r="F14" s="17"/>
      <c r="G14" s="17"/>
      <c r="H14" s="17"/>
      <c r="I14" t="s">
        <v>172</v>
      </c>
      <c r="K14"/>
      <c r="L14"/>
      <c r="M14"/>
      <c r="N14" s="26"/>
      <c r="O14" s="316"/>
      <c r="P14" s="26"/>
      <c r="Q14" s="26"/>
      <c r="R14" s="11"/>
      <c r="S14" s="121"/>
      <c r="T14" s="107"/>
      <c r="U14" s="106"/>
      <c r="V14" s="11"/>
      <c r="W14" s="11"/>
      <c r="X14" s="11"/>
      <c r="Y14" s="3"/>
      <c r="Z14" s="11"/>
      <c r="AA14" s="20"/>
      <c r="AB14" s="3"/>
      <c r="AC14" s="5"/>
      <c r="AD14" s="3"/>
      <c r="AE14" s="11"/>
      <c r="AF14" s="5"/>
      <c r="AG14" s="2"/>
      <c r="AH14" s="126"/>
      <c r="AI14" s="112"/>
      <c r="AJ14" s="120"/>
      <c r="AK14" s="20"/>
      <c r="AL14" s="11"/>
      <c r="AM14" s="30"/>
      <c r="AN14" s="19"/>
      <c r="AO14" s="19"/>
      <c r="AP14" s="31"/>
      <c r="AQ14" s="11"/>
      <c r="AR14" s="11"/>
      <c r="AS14" s="11"/>
      <c r="AT14" s="11"/>
      <c r="AU14" s="11"/>
      <c r="AV14" s="11"/>
      <c r="AW14" s="11"/>
      <c r="AX14" s="11"/>
      <c r="AY14" s="11"/>
      <c r="AZ14" s="11"/>
      <c r="BA14" s="11"/>
      <c r="BB14" s="11"/>
      <c r="BC14" s="11"/>
      <c r="BD14" s="11"/>
      <c r="BE14" s="11"/>
      <c r="BF14" s="11"/>
      <c r="BG14" s="11"/>
    </row>
    <row r="15" spans="2:59" ht="18.75" customHeight="1">
      <c r="D15"/>
      <c r="E15"/>
      <c r="F15"/>
      <c r="G15" s="317"/>
      <c r="H15" s="317"/>
      <c r="I15" s="317"/>
      <c r="J15" s="317"/>
      <c r="K15"/>
      <c r="N15" s="317"/>
      <c r="O15" s="317"/>
      <c r="P15" s="317"/>
      <c r="Q15" s="317"/>
      <c r="R15" s="39"/>
      <c r="S15" s="11"/>
      <c r="T15" s="181"/>
      <c r="U15" s="11"/>
      <c r="V15" s="11"/>
      <c r="W15" s="11"/>
      <c r="X15" s="11"/>
      <c r="Y15" s="11"/>
      <c r="Z15" s="11"/>
      <c r="AA15" s="20"/>
      <c r="AB15" s="11"/>
      <c r="AC15" s="5"/>
      <c r="AD15" s="5"/>
      <c r="AE15" s="5"/>
      <c r="AF15" s="5"/>
      <c r="AG15" s="5"/>
      <c r="AH15" s="121"/>
      <c r="AI15" s="107"/>
      <c r="AJ15" s="106"/>
      <c r="AK15" s="20"/>
      <c r="AL15" s="11"/>
      <c r="AM15" s="19"/>
      <c r="AN15" s="19"/>
      <c r="AO15" s="19"/>
      <c r="AP15" s="31"/>
      <c r="AQ15" s="11"/>
      <c r="AR15" s="11"/>
      <c r="AS15" s="11"/>
      <c r="AT15" s="11"/>
      <c r="AU15" s="11"/>
      <c r="AV15" s="11"/>
      <c r="AW15" s="11"/>
      <c r="AX15" s="11"/>
      <c r="AY15" s="11"/>
      <c r="AZ15" s="11"/>
      <c r="BA15" s="11"/>
      <c r="BB15" s="11"/>
      <c r="BC15" s="11"/>
      <c r="BD15" s="11"/>
      <c r="BE15" s="11"/>
      <c r="BF15" s="11"/>
      <c r="BG15" s="11"/>
    </row>
    <row r="16" spans="2:59" ht="16.5" customHeight="1">
      <c r="B16" s="84"/>
      <c r="C16" s="891"/>
      <c r="D16"/>
      <c r="E16"/>
      <c r="F16"/>
      <c r="G16"/>
      <c r="H16"/>
      <c r="I16"/>
      <c r="J16" s="316"/>
      <c r="K16"/>
      <c r="N16" s="850"/>
      <c r="O16" s="318"/>
      <c r="P16" s="319"/>
      <c r="Q16" s="318"/>
      <c r="R16" s="41"/>
      <c r="S16" s="165"/>
      <c r="T16" s="133"/>
      <c r="U16" s="193"/>
      <c r="V16" s="3"/>
      <c r="W16" s="4"/>
      <c r="X16" s="4"/>
      <c r="Y16" s="10"/>
      <c r="Z16" s="11"/>
      <c r="AA16" s="14"/>
      <c r="AB16" s="11"/>
      <c r="AC16" s="5"/>
      <c r="AD16" s="5"/>
      <c r="AE16" s="5"/>
      <c r="AF16" s="5"/>
      <c r="AG16" s="5"/>
      <c r="AH16" s="122"/>
      <c r="AI16" s="123"/>
      <c r="AJ16" s="106"/>
      <c r="AK16" s="14"/>
      <c r="AL16" s="11"/>
      <c r="AM16" s="19"/>
      <c r="AN16" s="19"/>
      <c r="AO16" s="19"/>
      <c r="AP16" s="31"/>
      <c r="AQ16" s="11"/>
      <c r="AR16" s="11"/>
      <c r="AS16" s="11"/>
      <c r="AT16" s="11"/>
      <c r="AU16" s="11"/>
      <c r="AV16" s="11"/>
      <c r="AW16" s="11"/>
      <c r="AX16" s="11"/>
      <c r="AY16" s="11"/>
      <c r="AZ16" s="11"/>
      <c r="BA16" s="11"/>
      <c r="BB16" s="11"/>
      <c r="BC16" s="11"/>
      <c r="BD16" s="11"/>
      <c r="BE16" s="11"/>
      <c r="BF16" s="11"/>
      <c r="BG16" s="11"/>
    </row>
    <row r="17" spans="2:60">
      <c r="B17" s="84"/>
      <c r="C17" s="155"/>
      <c r="D17" s="2"/>
      <c r="E17" s="317"/>
      <c r="F17" s="6"/>
      <c r="G17" s="6"/>
      <c r="H17" s="9"/>
      <c r="I17"/>
      <c r="J17" s="155"/>
      <c r="K17"/>
      <c r="L17" s="2"/>
      <c r="M17"/>
      <c r="N17" s="897"/>
      <c r="O17" s="9"/>
      <c r="P17" s="321"/>
      <c r="Q17" s="9"/>
      <c r="R17" s="41"/>
      <c r="S17" s="112"/>
      <c r="T17" s="186"/>
      <c r="U17" s="112"/>
      <c r="V17" s="3"/>
      <c r="W17" s="10"/>
      <c r="X17" s="10"/>
      <c r="Y17" s="10"/>
      <c r="Z17" s="11"/>
      <c r="AA17" s="14"/>
      <c r="AB17" s="11"/>
      <c r="AC17" s="3"/>
      <c r="AD17" s="11"/>
      <c r="AE17" s="3"/>
      <c r="AF17" s="10"/>
      <c r="AG17" s="10"/>
      <c r="AH17" s="124"/>
      <c r="AI17" s="123"/>
      <c r="AJ17" s="112"/>
      <c r="AK17" s="14"/>
      <c r="AL17" s="11"/>
      <c r="AM17" s="19"/>
      <c r="AN17" s="7"/>
      <c r="AO17" s="7"/>
      <c r="AP17" s="31"/>
      <c r="AQ17" s="11"/>
      <c r="AR17" s="11"/>
      <c r="AS17" s="11"/>
      <c r="AT17" s="11"/>
      <c r="AU17" s="11"/>
      <c r="AV17" s="11"/>
      <c r="AW17" s="11"/>
      <c r="AX17" s="11"/>
      <c r="AY17" s="11"/>
      <c r="AZ17" s="11"/>
      <c r="BA17" s="11"/>
      <c r="BB17" s="11"/>
      <c r="BC17" s="11"/>
      <c r="BD17" s="11"/>
      <c r="BE17" s="11"/>
      <c r="BF17" s="11"/>
      <c r="BG17" s="11"/>
    </row>
    <row r="18" spans="2:60">
      <c r="B18" s="84"/>
      <c r="C18" s="891" t="s">
        <v>300</v>
      </c>
      <c r="D18"/>
      <c r="E18"/>
      <c r="F18"/>
      <c r="G18"/>
      <c r="H18"/>
      <c r="I18"/>
      <c r="J18" s="316"/>
      <c r="K18"/>
      <c r="N18" s="850"/>
      <c r="O18" s="318"/>
      <c r="P18" s="319"/>
      <c r="Q18" s="318"/>
      <c r="R18" s="41"/>
      <c r="S18" s="131"/>
      <c r="T18" s="107"/>
      <c r="U18" s="111"/>
      <c r="V18" s="3"/>
      <c r="W18" s="4"/>
      <c r="X18" s="10"/>
      <c r="Y18" s="3"/>
      <c r="Z18" s="11"/>
      <c r="AA18" s="11"/>
      <c r="AB18" s="11"/>
      <c r="AH18" s="123"/>
      <c r="AI18" s="107"/>
      <c r="AJ18" s="106"/>
      <c r="AK18" s="14"/>
      <c r="AL18" s="11"/>
      <c r="AM18" s="7"/>
      <c r="AN18" s="19"/>
      <c r="AO18" s="19"/>
      <c r="AP18" s="31"/>
      <c r="AQ18" s="11"/>
      <c r="AR18" s="15"/>
      <c r="AS18" s="7"/>
      <c r="AT18" s="7"/>
      <c r="AU18" s="14"/>
      <c r="AV18" s="14"/>
      <c r="AW18" s="14"/>
      <c r="AX18" s="14"/>
      <c r="AY18" s="14"/>
      <c r="AZ18" s="14"/>
      <c r="BA18" s="14"/>
      <c r="BB18" s="14"/>
      <c r="BC18" s="14"/>
      <c r="BD18" s="14"/>
      <c r="BE18" s="14"/>
      <c r="BF18" s="14"/>
      <c r="BG18" s="14"/>
    </row>
    <row r="19" spans="2:60" ht="15.75" customHeight="1">
      <c r="B19" s="84"/>
      <c r="C19" s="155"/>
      <c r="D19" s="2"/>
      <c r="E19" s="317"/>
      <c r="F19" s="6"/>
      <c r="G19" s="6"/>
      <c r="H19" s="9"/>
      <c r="I19"/>
      <c r="J19" s="155"/>
      <c r="K19"/>
      <c r="L19" s="2"/>
      <c r="M19"/>
      <c r="N19" s="897"/>
      <c r="O19" s="9"/>
      <c r="P19" s="321"/>
      <c r="Q19" s="9"/>
      <c r="R19" s="41"/>
      <c r="S19" s="121"/>
      <c r="T19" s="107"/>
      <c r="U19" s="121"/>
      <c r="V19" s="3"/>
      <c r="W19" s="10"/>
      <c r="X19" s="10"/>
      <c r="Y19" s="3"/>
      <c r="Z19" s="11"/>
      <c r="AA19" s="11"/>
      <c r="AB19" s="11"/>
      <c r="AH19" s="124"/>
      <c r="AI19" s="107"/>
      <c r="AJ19" s="106"/>
      <c r="AK19" s="14"/>
      <c r="AL19" s="11"/>
      <c r="AM19" s="19"/>
      <c r="AN19" s="19"/>
      <c r="AO19" s="19"/>
      <c r="AP19" s="31"/>
      <c r="AQ19" s="11"/>
      <c r="AR19" s="11"/>
      <c r="AS19" s="11"/>
      <c r="AT19" s="11"/>
      <c r="AU19" s="11"/>
      <c r="AV19" s="11"/>
      <c r="AW19" s="11"/>
      <c r="AX19" s="11"/>
      <c r="AY19" s="11"/>
      <c r="AZ19" s="11"/>
      <c r="BA19" s="11"/>
      <c r="BB19" s="11"/>
      <c r="BC19" s="11"/>
      <c r="BD19" s="11"/>
      <c r="BE19" s="11"/>
      <c r="BF19" s="11"/>
      <c r="BG19" s="11"/>
    </row>
    <row r="20" spans="2:60" ht="15.75" customHeight="1">
      <c r="B20" s="84"/>
      <c r="C20" s="320"/>
      <c r="D20" s="2"/>
      <c r="E20" s="2"/>
      <c r="F20" s="9"/>
      <c r="G20"/>
      <c r="H20" s="9"/>
      <c r="I20"/>
      <c r="J20" s="155"/>
      <c r="K20" s="316"/>
      <c r="L20" s="316"/>
      <c r="M20" s="898"/>
      <c r="N20" s="322"/>
      <c r="O20" s="322"/>
      <c r="P20" s="322"/>
      <c r="Q20" s="322"/>
      <c r="R20" s="41"/>
      <c r="S20" s="131"/>
      <c r="T20" s="119"/>
      <c r="U20" s="111"/>
      <c r="V20" s="22"/>
      <c r="W20" s="23"/>
      <c r="X20" s="14"/>
      <c r="Y20" s="11"/>
      <c r="Z20" s="11"/>
      <c r="AA20" s="11"/>
      <c r="AB20" s="11"/>
      <c r="AH20" s="124"/>
      <c r="AI20" s="107"/>
      <c r="AJ20" s="106"/>
      <c r="AK20" s="14"/>
      <c r="AL20" s="11"/>
      <c r="AM20" s="19"/>
      <c r="AN20" s="19"/>
      <c r="AO20" s="19"/>
      <c r="AP20" s="31"/>
      <c r="AQ20" s="11"/>
      <c r="AR20" s="15"/>
      <c r="AS20" s="7"/>
      <c r="AT20" s="7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</row>
    <row r="21" spans="2:60" ht="20.25" customHeight="1">
      <c r="B21" s="84"/>
      <c r="C21" s="12" t="s">
        <v>231</v>
      </c>
      <c r="F21" s="317"/>
      <c r="H21"/>
      <c r="I21" s="26"/>
      <c r="J21" s="26"/>
      <c r="K21" s="317"/>
      <c r="L21" s="317"/>
      <c r="M21" s="317"/>
      <c r="N21"/>
      <c r="O21"/>
      <c r="P21"/>
      <c r="R21" s="30"/>
      <c r="S21" s="121"/>
      <c r="T21" s="107"/>
      <c r="U21" s="106"/>
      <c r="V21" s="167"/>
      <c r="W21" s="166"/>
      <c r="X21" s="166"/>
      <c r="Y21" s="654"/>
      <c r="Z21" s="112"/>
      <c r="AA21" s="112"/>
      <c r="AB21" s="167"/>
      <c r="AC21" s="167"/>
      <c r="AD21" s="167"/>
      <c r="AE21" s="166"/>
      <c r="AF21" s="166"/>
      <c r="AG21" s="127"/>
      <c r="AH21" s="112"/>
      <c r="AI21" s="120"/>
      <c r="AJ21" s="112"/>
      <c r="AK21" s="106"/>
      <c r="AL21" s="112"/>
      <c r="AM21" s="132"/>
      <c r="AN21" s="296"/>
      <c r="AO21" s="132"/>
      <c r="AP21" s="408"/>
      <c r="AQ21" s="112"/>
      <c r="AR21" s="112"/>
      <c r="AS21" s="112"/>
      <c r="AT21" s="112"/>
      <c r="AU21" s="112"/>
      <c r="AV21" s="112"/>
      <c r="AW21" s="112"/>
      <c r="AX21" s="112"/>
      <c r="AY21" s="112"/>
      <c r="AZ21" s="112"/>
      <c r="BA21" s="112"/>
      <c r="BB21" s="112"/>
      <c r="BC21" s="112"/>
      <c r="BD21" s="112"/>
      <c r="BE21" s="112"/>
      <c r="BF21" s="112"/>
      <c r="BG21" s="112"/>
    </row>
    <row r="22" spans="2:60" ht="15.75" customHeight="1">
      <c r="B22" s="84"/>
      <c r="C22" s="891" t="s">
        <v>765</v>
      </c>
      <c r="D22"/>
      <c r="E22" s="320"/>
      <c r="F22"/>
      <c r="G22" s="317"/>
      <c r="H22" s="317"/>
      <c r="I22" s="317"/>
      <c r="J22" s="317"/>
      <c r="N22"/>
      <c r="O22" s="323"/>
      <c r="Q22" s="1"/>
      <c r="R22" s="41"/>
      <c r="S22" s="121"/>
      <c r="T22" s="107"/>
      <c r="U22" s="106"/>
      <c r="V22" s="112"/>
      <c r="W22" s="112"/>
      <c r="X22" s="654"/>
      <c r="Y22" s="654"/>
      <c r="Z22" s="112"/>
      <c r="AA22" s="112"/>
      <c r="AB22" s="167"/>
      <c r="AC22" s="167"/>
      <c r="AD22" s="167"/>
      <c r="AE22" s="654"/>
      <c r="AF22" s="654"/>
      <c r="AG22" s="127"/>
      <c r="AH22" s="126"/>
      <c r="AI22" s="112"/>
      <c r="AJ22" s="112"/>
      <c r="AK22" s="106"/>
      <c r="AL22" s="112"/>
      <c r="AM22" s="296"/>
      <c r="AN22" s="132"/>
      <c r="AO22" s="132"/>
      <c r="AP22" s="408"/>
      <c r="AQ22" s="112"/>
      <c r="AR22" s="112"/>
      <c r="AS22" s="112"/>
      <c r="AT22" s="112"/>
      <c r="AU22" s="112"/>
      <c r="AV22" s="112"/>
      <c r="AW22" s="112"/>
      <c r="AX22" s="112"/>
      <c r="AY22" s="112"/>
      <c r="AZ22" s="112"/>
      <c r="BA22" s="112"/>
      <c r="BB22" s="112"/>
      <c r="BC22" s="112"/>
      <c r="BD22" s="112"/>
      <c r="BE22" s="112"/>
      <c r="BF22" s="112"/>
      <c r="BG22" s="112"/>
    </row>
    <row r="23" spans="2:60" ht="13.5" customHeight="1">
      <c r="C23" s="13" t="s">
        <v>1147</v>
      </c>
      <c r="D23" s="155"/>
      <c r="E23" s="2"/>
      <c r="F23" s="6"/>
      <c r="G23" s="6"/>
      <c r="H23" s="105"/>
      <c r="J23" s="154"/>
      <c r="K23" s="12"/>
      <c r="M23"/>
      <c r="N23" s="899"/>
      <c r="O23" s="900"/>
      <c r="P23" s="325"/>
      <c r="Q23" s="1"/>
      <c r="R23" s="121"/>
      <c r="S23" s="121"/>
      <c r="T23" s="107"/>
      <c r="U23" s="106"/>
      <c r="V23" s="112"/>
      <c r="W23" s="112"/>
      <c r="X23" s="654"/>
      <c r="Y23" s="167"/>
      <c r="Z23" s="112"/>
      <c r="AA23" s="112"/>
      <c r="AB23" s="140"/>
      <c r="AC23" s="127"/>
      <c r="AD23" s="112"/>
      <c r="AE23" s="127"/>
      <c r="AF23" s="127"/>
      <c r="AG23" s="127"/>
      <c r="AH23" s="125"/>
      <c r="AI23" s="107"/>
      <c r="AJ23" s="106"/>
      <c r="AK23" s="214"/>
      <c r="AL23" s="112"/>
      <c r="AM23" s="132"/>
      <c r="AN23" s="132"/>
      <c r="AO23" s="132"/>
      <c r="AP23" s="408"/>
      <c r="AQ23" s="112"/>
      <c r="AR23" s="112"/>
      <c r="AS23" s="112"/>
      <c r="AT23" s="112"/>
      <c r="AU23" s="112"/>
      <c r="AV23" s="112"/>
      <c r="AW23" s="112"/>
      <c r="AX23" s="112"/>
      <c r="AY23" s="112"/>
      <c r="AZ23" s="112"/>
      <c r="BA23" s="112"/>
      <c r="BB23" s="112"/>
      <c r="BC23" s="112"/>
      <c r="BD23" s="112"/>
      <c r="BE23" s="112"/>
      <c r="BF23" s="112"/>
      <c r="BG23" s="112"/>
    </row>
    <row r="24" spans="2:60" ht="13.5" customHeight="1">
      <c r="B24" s="324"/>
      <c r="C24" s="84"/>
      <c r="E24"/>
      <c r="F24"/>
      <c r="G24" s="9"/>
      <c r="H24" s="9"/>
      <c r="I24"/>
      <c r="J24" s="154"/>
      <c r="K24"/>
      <c r="L24"/>
      <c r="M24"/>
      <c r="N24" s="72"/>
      <c r="O24" s="84"/>
      <c r="P24" s="327"/>
      <c r="Q24" s="1"/>
      <c r="R24" s="112"/>
      <c r="S24" s="112"/>
      <c r="T24" s="186"/>
      <c r="U24" s="112"/>
      <c r="V24" s="112"/>
      <c r="W24" s="112"/>
      <c r="X24" s="112"/>
      <c r="Y24" s="112"/>
      <c r="Z24" s="112"/>
      <c r="AA24" s="112"/>
      <c r="AB24" s="112"/>
      <c r="AC24" s="112"/>
      <c r="AD24" s="112"/>
      <c r="AE24" s="127"/>
      <c r="AF24" s="127"/>
      <c r="AG24" s="127"/>
      <c r="AH24" s="121"/>
      <c r="AI24" s="107"/>
      <c r="AJ24" s="106"/>
      <c r="AK24" s="214"/>
      <c r="AL24" s="112"/>
      <c r="AM24" s="296"/>
      <c r="AN24" s="132"/>
      <c r="AO24" s="132"/>
      <c r="AP24" s="408"/>
      <c r="AQ24" s="112"/>
      <c r="AR24" s="112"/>
      <c r="AS24" s="112"/>
      <c r="AT24" s="112"/>
      <c r="AU24" s="112"/>
      <c r="AV24" s="112"/>
      <c r="AW24" s="112"/>
      <c r="AX24" s="112"/>
      <c r="AY24" s="112"/>
      <c r="AZ24" s="112"/>
      <c r="BA24" s="112"/>
      <c r="BB24" s="112"/>
      <c r="BC24" s="112"/>
      <c r="BD24" s="112"/>
      <c r="BE24" s="112"/>
      <c r="BF24" s="112"/>
      <c r="BG24" s="112"/>
    </row>
    <row r="25" spans="2:60" ht="12.75" customHeight="1">
      <c r="B25" s="326"/>
      <c r="C25" s="450" t="s">
        <v>299</v>
      </c>
      <c r="K25"/>
      <c r="L25"/>
      <c r="N25" s="320"/>
      <c r="O25" s="84"/>
      <c r="P25" s="320"/>
      <c r="Q25" s="1"/>
      <c r="R25" s="112"/>
      <c r="S25" s="123"/>
      <c r="T25" s="107"/>
      <c r="U25" s="106"/>
      <c r="V25" s="112"/>
      <c r="W25" s="112"/>
      <c r="X25" s="112"/>
      <c r="Y25" s="112"/>
      <c r="Z25" s="112"/>
      <c r="AA25" s="112"/>
      <c r="AB25" s="112"/>
      <c r="AC25" s="112"/>
      <c r="AD25" s="127"/>
      <c r="AE25" s="127"/>
      <c r="AF25" s="127"/>
      <c r="AG25" s="127"/>
      <c r="AH25" s="121"/>
      <c r="AI25" s="107"/>
      <c r="AJ25" s="106"/>
      <c r="AK25" s="106"/>
      <c r="AL25" s="112"/>
      <c r="AM25" s="132"/>
      <c r="AN25" s="132"/>
      <c r="AO25" s="132"/>
      <c r="AP25" s="408"/>
      <c r="AQ25" s="106"/>
      <c r="AR25" s="106"/>
      <c r="AS25" s="106"/>
      <c r="AT25" s="106"/>
      <c r="AU25" s="106"/>
      <c r="AV25" s="106"/>
      <c r="AW25" s="106"/>
      <c r="AX25" s="106"/>
      <c r="AY25" s="106"/>
      <c r="AZ25" s="106"/>
      <c r="BA25" s="106"/>
      <c r="BB25" s="106"/>
      <c r="BC25" s="112"/>
      <c r="BD25" s="112"/>
      <c r="BE25" s="112"/>
      <c r="BF25" s="112"/>
      <c r="BG25" s="112"/>
    </row>
    <row r="26" spans="2:60" ht="13.5" customHeight="1">
      <c r="B26" s="328"/>
      <c r="K26"/>
      <c r="L26"/>
      <c r="M26"/>
      <c r="N26"/>
      <c r="O26"/>
      <c r="P26"/>
      <c r="Q26" s="1768"/>
      <c r="R26" s="112"/>
      <c r="S26" s="185"/>
      <c r="T26" s="233"/>
      <c r="U26" s="111"/>
      <c r="V26" s="112"/>
      <c r="W26" s="112"/>
      <c r="X26" s="112"/>
      <c r="Y26" s="112"/>
      <c r="Z26" s="112"/>
      <c r="AA26" s="112"/>
      <c r="AB26" s="112"/>
      <c r="AC26" s="112"/>
      <c r="AD26" s="112"/>
      <c r="AE26" s="127"/>
      <c r="AF26" s="112"/>
      <c r="AG26" s="112"/>
      <c r="AH26" s="121"/>
      <c r="AI26" s="107"/>
      <c r="AJ26" s="111"/>
      <c r="AK26" s="106"/>
      <c r="AL26" s="112"/>
      <c r="AM26" s="132"/>
      <c r="AN26" s="132"/>
      <c r="AO26" s="132"/>
      <c r="AP26" s="408"/>
      <c r="AQ26" s="112"/>
      <c r="AR26" s="112"/>
      <c r="AS26" s="112"/>
      <c r="AT26" s="112"/>
      <c r="AU26" s="112"/>
      <c r="AV26" s="112"/>
      <c r="AW26" s="112"/>
      <c r="AX26" s="112"/>
      <c r="AY26" s="112"/>
      <c r="AZ26" s="112"/>
      <c r="BA26" s="112"/>
      <c r="BB26" s="112"/>
      <c r="BC26" s="112"/>
      <c r="BD26" s="112"/>
      <c r="BE26" s="112"/>
      <c r="BF26" s="112"/>
      <c r="BG26" s="112"/>
    </row>
    <row r="27" spans="2:60" ht="15.75" customHeight="1">
      <c r="C27" s="25" t="s">
        <v>173</v>
      </c>
      <c r="E27"/>
      <c r="G27" s="9"/>
      <c r="H27" s="2"/>
      <c r="I27"/>
      <c r="J27" s="154"/>
      <c r="K27" s="330"/>
      <c r="L27" s="330"/>
      <c r="M27" s="330"/>
      <c r="O27" s="84"/>
      <c r="P27" s="155"/>
      <c r="Q27" s="155"/>
      <c r="R27" s="112"/>
      <c r="S27" s="157"/>
      <c r="T27" s="107"/>
      <c r="U27" s="106"/>
      <c r="V27" s="112"/>
      <c r="W27" s="112"/>
      <c r="X27" s="112"/>
      <c r="Y27" s="121"/>
      <c r="Z27" s="106"/>
      <c r="AA27" s="104"/>
      <c r="AB27" s="122"/>
      <c r="AC27" s="122"/>
      <c r="AD27" s="122"/>
      <c r="AE27" s="189"/>
      <c r="AF27" s="122"/>
      <c r="AG27" s="122"/>
      <c r="AH27" s="122"/>
      <c r="AI27" s="122"/>
      <c r="AJ27" s="122"/>
      <c r="AK27" s="122"/>
      <c r="AL27" s="122"/>
      <c r="AM27" s="122"/>
      <c r="AN27" s="106"/>
      <c r="AO27" s="106"/>
      <c r="AP27" s="408"/>
      <c r="AQ27" s="214"/>
      <c r="AR27" s="214"/>
      <c r="AS27" s="104"/>
      <c r="AT27" s="107"/>
      <c r="AU27" s="107"/>
      <c r="AV27" s="106"/>
      <c r="AW27" s="106"/>
      <c r="AX27" s="106"/>
      <c r="AY27" s="106"/>
      <c r="AZ27" s="106"/>
      <c r="BA27" s="106"/>
      <c r="BB27" s="106"/>
      <c r="BC27" s="106"/>
      <c r="BD27" s="106"/>
      <c r="BE27" s="106"/>
      <c r="BF27" s="106"/>
      <c r="BG27" s="106"/>
      <c r="BH27" s="45"/>
    </row>
    <row r="28" spans="2:60" ht="17.25" customHeight="1">
      <c r="B28" s="320"/>
      <c r="C28" s="327"/>
      <c r="D28" s="327"/>
      <c r="E28" s="154"/>
      <c r="F28" s="154"/>
      <c r="G28" s="154"/>
      <c r="H28" s="320"/>
      <c r="I28" s="84"/>
      <c r="J28" s="154"/>
      <c r="K28" s="330"/>
      <c r="L28" s="330"/>
      <c r="M28" s="1765"/>
      <c r="N28" s="320"/>
      <c r="O28" s="84"/>
      <c r="P28" s="155"/>
      <c r="Q28" s="154"/>
      <c r="R28" s="112"/>
      <c r="S28" s="121"/>
      <c r="T28" s="107"/>
      <c r="U28" s="106"/>
      <c r="V28" s="112"/>
      <c r="W28" s="112"/>
      <c r="X28" s="112"/>
      <c r="Y28" s="121"/>
      <c r="Z28" s="107"/>
      <c r="AA28" s="104"/>
      <c r="AB28" s="122"/>
      <c r="AC28" s="122"/>
      <c r="AD28" s="609"/>
      <c r="AE28" s="189"/>
      <c r="AF28" s="122"/>
      <c r="AG28" s="188"/>
      <c r="AH28" s="188"/>
      <c r="AI28" s="188"/>
      <c r="AJ28" s="188"/>
      <c r="AK28" s="188"/>
      <c r="AL28" s="188"/>
      <c r="AM28" s="188"/>
      <c r="AN28" s="106"/>
      <c r="AO28" s="106"/>
      <c r="AP28" s="408"/>
      <c r="AQ28" s="112"/>
      <c r="AR28" s="112"/>
      <c r="AS28" s="112"/>
      <c r="AT28" s="112"/>
      <c r="AU28" s="112"/>
      <c r="AV28" s="112"/>
      <c r="AW28" s="112"/>
      <c r="AX28" s="112"/>
      <c r="AY28" s="112"/>
      <c r="AZ28" s="112"/>
      <c r="BA28" s="112"/>
      <c r="BB28" s="112"/>
      <c r="BC28" s="112"/>
      <c r="BD28" s="112"/>
      <c r="BE28" s="112"/>
      <c r="BF28" s="112"/>
      <c r="BG28" s="112"/>
    </row>
    <row r="29" spans="2:60" ht="13.5" customHeight="1">
      <c r="B29" s="329"/>
      <c r="C29" s="327"/>
      <c r="D29"/>
      <c r="E29"/>
      <c r="F29"/>
      <c r="G29"/>
      <c r="H29" s="329"/>
      <c r="I29" s="84"/>
      <c r="J29" s="154"/>
      <c r="K29" s="330"/>
      <c r="L29" s="330"/>
      <c r="M29" s="330"/>
      <c r="N29" s="320"/>
      <c r="O29" s="84"/>
      <c r="P29" s="155"/>
      <c r="Q29" s="155"/>
      <c r="R29" s="123"/>
      <c r="S29" s="121"/>
      <c r="T29" s="107"/>
      <c r="U29" s="106"/>
      <c r="V29" s="112"/>
      <c r="W29" s="112"/>
      <c r="X29" s="112"/>
      <c r="Y29" s="121"/>
      <c r="Z29" s="107"/>
      <c r="AA29" s="104"/>
      <c r="AB29" s="122"/>
      <c r="AC29" s="122"/>
      <c r="AD29" s="122"/>
      <c r="AE29" s="189"/>
      <c r="AF29" s="122"/>
      <c r="AG29" s="122"/>
      <c r="AH29" s="122"/>
      <c r="AI29" s="609"/>
      <c r="AJ29" s="122"/>
      <c r="AK29" s="370"/>
      <c r="AL29" s="122"/>
      <c r="AM29" s="122"/>
      <c r="AN29" s="106"/>
      <c r="AO29" s="106"/>
      <c r="AP29" s="408"/>
      <c r="AQ29" s="112"/>
      <c r="AR29" s="112"/>
      <c r="AS29" s="112"/>
      <c r="AT29" s="112"/>
      <c r="AU29" s="112"/>
      <c r="AV29" s="112"/>
      <c r="AW29" s="112"/>
      <c r="AX29" s="112"/>
      <c r="AY29" s="112"/>
      <c r="AZ29" s="112"/>
      <c r="BA29" s="112"/>
      <c r="BB29" s="112"/>
      <c r="BC29" s="112"/>
      <c r="BD29" s="112"/>
      <c r="BE29" s="112"/>
      <c r="BF29" s="112"/>
      <c r="BG29" s="112"/>
    </row>
    <row r="30" spans="2:60" ht="15.75" customHeight="1">
      <c r="C30" s="105" t="s">
        <v>766</v>
      </c>
      <c r="E30"/>
      <c r="H30"/>
      <c r="K30" s="330"/>
      <c r="L30" s="12" t="s">
        <v>427</v>
      </c>
      <c r="N30" s="329"/>
      <c r="O30" s="84"/>
      <c r="P30" s="155"/>
      <c r="Q30" s="155"/>
      <c r="R30" s="124"/>
      <c r="S30" s="112"/>
      <c r="T30" s="186"/>
      <c r="U30" s="112"/>
      <c r="V30" s="104"/>
      <c r="W30" s="104"/>
      <c r="X30" s="104"/>
      <c r="Y30" s="121"/>
      <c r="Z30" s="107"/>
      <c r="AA30" s="104"/>
      <c r="AB30" s="122"/>
      <c r="AC30" s="122"/>
      <c r="AD30" s="122"/>
      <c r="AE30" s="189"/>
      <c r="AF30" s="655"/>
      <c r="AG30" s="122"/>
      <c r="AH30" s="122"/>
      <c r="AI30" s="609"/>
      <c r="AJ30" s="238"/>
      <c r="AK30" s="370"/>
      <c r="AL30" s="122"/>
      <c r="AM30" s="122"/>
      <c r="AN30" s="106"/>
      <c r="AO30" s="106"/>
      <c r="AP30" s="104"/>
      <c r="AQ30" s="112"/>
      <c r="AR30" s="112"/>
      <c r="AS30" s="112"/>
      <c r="AT30" s="112"/>
      <c r="AU30" s="112"/>
      <c r="AV30" s="112"/>
      <c r="AW30" s="112"/>
      <c r="AX30" s="112"/>
      <c r="AY30" s="112"/>
      <c r="AZ30" s="112"/>
      <c r="BA30" s="112"/>
      <c r="BB30" s="112"/>
      <c r="BC30" s="112"/>
      <c r="BD30" s="112"/>
      <c r="BE30" s="112"/>
      <c r="BF30" s="112"/>
      <c r="BG30" s="112"/>
    </row>
    <row r="31" spans="2:60" ht="15" customHeight="1">
      <c r="C31" s="84"/>
      <c r="D31" s="155"/>
      <c r="E31"/>
      <c r="F31"/>
      <c r="G31"/>
      <c r="H31"/>
      <c r="I31"/>
      <c r="J31"/>
      <c r="K31" s="330"/>
      <c r="L31" s="333"/>
      <c r="M31" s="330"/>
      <c r="N31" s="334"/>
      <c r="O31"/>
      <c r="P31" s="82"/>
      <c r="Q31" s="155"/>
      <c r="R31" s="124"/>
      <c r="S31" s="121"/>
      <c r="T31" s="107"/>
      <c r="U31" s="102"/>
      <c r="V31" s="112"/>
      <c r="W31" s="112"/>
      <c r="X31" s="112"/>
      <c r="Y31" s="157"/>
      <c r="Z31" s="107"/>
      <c r="AA31" s="104"/>
      <c r="AB31" s="122"/>
      <c r="AC31" s="370"/>
      <c r="AD31" s="122"/>
      <c r="AE31" s="189"/>
      <c r="AF31" s="122"/>
      <c r="AG31" s="122"/>
      <c r="AH31" s="122"/>
      <c r="AI31" s="609"/>
      <c r="AJ31" s="238"/>
      <c r="AK31" s="122"/>
      <c r="AL31" s="238"/>
      <c r="AM31" s="122"/>
      <c r="AN31" s="106"/>
      <c r="AO31" s="106"/>
      <c r="AP31" s="656"/>
      <c r="AQ31" s="112"/>
      <c r="AR31" s="112"/>
      <c r="AS31" s="112"/>
      <c r="AT31" s="112"/>
      <c r="AU31" s="112"/>
      <c r="AV31" s="112"/>
      <c r="AW31" s="112"/>
      <c r="AX31" s="112"/>
      <c r="AY31" s="112"/>
      <c r="AZ31" s="112"/>
      <c r="BA31" s="112"/>
      <c r="BB31" s="112"/>
      <c r="BC31" s="112"/>
      <c r="BD31" s="112"/>
      <c r="BE31" s="112"/>
      <c r="BF31" s="112"/>
      <c r="BG31" s="112"/>
    </row>
    <row r="32" spans="2:60" ht="13.5" customHeight="1">
      <c r="C32" s="82"/>
      <c r="D32"/>
      <c r="E32"/>
      <c r="F32"/>
      <c r="G32"/>
      <c r="H32"/>
      <c r="I32"/>
      <c r="J32" s="155"/>
      <c r="K32" s="1769"/>
      <c r="L32" s="84"/>
      <c r="M32" s="155"/>
      <c r="N32" s="320"/>
      <c r="O32" s="84"/>
      <c r="P32" s="155"/>
      <c r="Q32" s="1768"/>
      <c r="R32" s="124"/>
      <c r="S32" s="185"/>
      <c r="T32" s="233"/>
      <c r="U32" s="102"/>
      <c r="V32" s="112"/>
      <c r="W32" s="112"/>
      <c r="X32" s="112"/>
      <c r="Y32" s="112"/>
      <c r="Z32" s="112"/>
      <c r="AA32" s="112"/>
      <c r="AB32" s="112"/>
      <c r="AC32" s="112"/>
      <c r="AD32" s="112"/>
      <c r="AE32" s="106"/>
      <c r="AF32" s="112"/>
      <c r="AG32" s="112"/>
      <c r="AH32" s="112"/>
      <c r="AI32" s="112"/>
      <c r="AJ32" s="106"/>
      <c r="AK32" s="106"/>
      <c r="AL32" s="106"/>
      <c r="AM32" s="106"/>
      <c r="AN32" s="106"/>
      <c r="AO32" s="106"/>
      <c r="AP32" s="656"/>
      <c r="AQ32" s="112"/>
      <c r="AR32" s="112"/>
      <c r="AS32" s="112"/>
      <c r="AT32" s="112"/>
      <c r="AU32" s="112"/>
      <c r="AV32" s="112"/>
      <c r="AW32" s="112"/>
      <c r="AX32" s="112"/>
      <c r="AY32" s="112"/>
      <c r="AZ32" s="112"/>
      <c r="BA32" s="112"/>
      <c r="BB32" s="112"/>
      <c r="BC32" s="112"/>
      <c r="BD32" s="112"/>
      <c r="BE32" s="112"/>
      <c r="BF32" s="112"/>
      <c r="BG32" s="112"/>
    </row>
    <row r="33" spans="2:59" ht="14.25" customHeight="1">
      <c r="C33" s="332" t="s">
        <v>847</v>
      </c>
      <c r="D33"/>
      <c r="E33"/>
      <c r="F33" s="28"/>
      <c r="G33" s="331"/>
      <c r="H33"/>
      <c r="I33" s="28"/>
      <c r="J33" s="28"/>
      <c r="K33"/>
      <c r="L33" s="848"/>
      <c r="M33"/>
      <c r="N33" s="1770"/>
      <c r="O33" s="84"/>
      <c r="P33" s="155"/>
      <c r="Q33" s="1768"/>
      <c r="R33" s="121"/>
      <c r="S33" s="157"/>
      <c r="T33" s="107"/>
      <c r="U33" s="104"/>
      <c r="V33" s="112"/>
      <c r="W33" s="112"/>
      <c r="X33" s="112"/>
      <c r="Y33" s="112"/>
      <c r="Z33" s="112"/>
      <c r="AA33" s="112"/>
      <c r="AB33" s="112"/>
      <c r="AC33" s="112"/>
      <c r="AD33" s="112"/>
      <c r="AE33" s="106"/>
      <c r="AF33" s="112"/>
      <c r="AG33" s="112"/>
      <c r="AH33" s="112"/>
      <c r="AI33" s="112"/>
      <c r="AJ33" s="106"/>
      <c r="AK33" s="106"/>
      <c r="AL33" s="106"/>
      <c r="AM33" s="106"/>
      <c r="AN33" s="106"/>
      <c r="AO33" s="106"/>
      <c r="AP33" s="408"/>
      <c r="AQ33" s="112"/>
      <c r="AR33" s="112"/>
      <c r="AS33" s="112"/>
      <c r="AT33" s="112"/>
      <c r="AU33" s="112"/>
      <c r="AV33" s="112"/>
      <c r="AW33" s="112"/>
      <c r="AX33" s="112"/>
      <c r="AY33" s="112"/>
      <c r="AZ33" s="112"/>
      <c r="BA33" s="112"/>
      <c r="BB33" s="112"/>
      <c r="BC33" s="112"/>
      <c r="BD33" s="112"/>
      <c r="BE33" s="112"/>
      <c r="BF33" s="112"/>
      <c r="BG33" s="112"/>
    </row>
    <row r="34" spans="2:59" ht="12.75" customHeight="1">
      <c r="C34" s="1"/>
      <c r="E34"/>
      <c r="G34"/>
      <c r="H34"/>
      <c r="I34"/>
      <c r="J34"/>
      <c r="K34"/>
      <c r="L34"/>
      <c r="M34"/>
      <c r="N34" s="1770"/>
      <c r="O34" s="84"/>
      <c r="P34" s="155"/>
      <c r="Q34" s="155"/>
      <c r="R34" s="121"/>
      <c r="S34" s="112"/>
      <c r="T34" s="120"/>
      <c r="U34" s="112"/>
      <c r="V34" s="112"/>
      <c r="W34" s="112"/>
      <c r="X34" s="112"/>
      <c r="Y34" s="112"/>
      <c r="Z34" s="112"/>
      <c r="AA34" s="106"/>
      <c r="AB34" s="635"/>
      <c r="AC34" s="107"/>
      <c r="AD34" s="106"/>
      <c r="AE34" s="638"/>
      <c r="AF34" s="112"/>
      <c r="AG34" s="112"/>
      <c r="AH34" s="112"/>
      <c r="AI34" s="112"/>
      <c r="AJ34" s="106"/>
      <c r="AK34" s="106"/>
      <c r="AL34" s="106"/>
      <c r="AM34" s="106"/>
      <c r="AN34" s="297"/>
      <c r="AO34" s="106"/>
      <c r="AP34" s="408"/>
      <c r="AQ34" s="112"/>
      <c r="AR34" s="112"/>
      <c r="AS34" s="112"/>
      <c r="AT34" s="112"/>
      <c r="AU34" s="112"/>
      <c r="AV34" s="112"/>
      <c r="AW34" s="112"/>
      <c r="AX34" s="112"/>
      <c r="AY34" s="112"/>
      <c r="AZ34" s="112"/>
      <c r="BA34" s="112"/>
      <c r="BB34" s="112"/>
      <c r="BC34" s="112"/>
      <c r="BD34" s="112"/>
      <c r="BE34" s="112"/>
      <c r="BF34" s="112"/>
      <c r="BG34" s="112"/>
    </row>
    <row r="35" spans="2:59" ht="16.5" customHeight="1">
      <c r="B35" s="339"/>
      <c r="C35" s="339"/>
      <c r="D35" s="339"/>
      <c r="E35" s="340"/>
      <c r="F35" s="339"/>
      <c r="G35" s="339"/>
      <c r="H35" s="339"/>
      <c r="I35" s="339"/>
      <c r="J35" s="339"/>
      <c r="K35" s="57"/>
      <c r="L35" s="57"/>
      <c r="M35" s="57"/>
      <c r="N35" s="54"/>
      <c r="O35" s="7"/>
      <c r="P35" s="155"/>
      <c r="Q35" s="106"/>
      <c r="R35" s="112"/>
      <c r="S35" s="112"/>
      <c r="T35" s="112"/>
      <c r="U35" s="112"/>
      <c r="V35" s="112"/>
      <c r="W35" s="195"/>
      <c r="X35" s="610"/>
      <c r="Y35" s="112"/>
      <c r="Z35" s="195"/>
      <c r="AA35" s="195"/>
      <c r="AB35" s="112"/>
      <c r="AC35" s="611"/>
      <c r="AD35" s="112"/>
      <c r="AE35" s="112"/>
      <c r="AF35" s="104"/>
      <c r="AG35" s="112"/>
      <c r="AH35" s="112"/>
      <c r="AI35" s="112"/>
      <c r="AJ35" s="112"/>
      <c r="AK35" s="112"/>
      <c r="AL35" s="112"/>
      <c r="AM35" s="106"/>
      <c r="AN35" s="106"/>
      <c r="AO35" s="106"/>
      <c r="AP35" s="408"/>
      <c r="AQ35" s="112"/>
      <c r="AR35" s="112"/>
      <c r="AS35" s="112"/>
      <c r="AT35" s="112"/>
      <c r="AU35" s="112"/>
      <c r="AV35" s="112"/>
      <c r="AW35" s="112"/>
      <c r="AX35" s="112"/>
      <c r="AY35" s="112"/>
      <c r="AZ35" s="112"/>
      <c r="BA35" s="112"/>
      <c r="BB35" s="112"/>
      <c r="BC35" s="112"/>
      <c r="BD35" s="112"/>
      <c r="BE35" s="112"/>
      <c r="BF35" s="112"/>
      <c r="BG35" s="112"/>
    </row>
    <row r="36" spans="2:59" ht="15" customHeight="1">
      <c r="B36" s="330"/>
      <c r="C36" s="330"/>
      <c r="D36" s="333"/>
      <c r="E36" s="341"/>
      <c r="F36" s="330"/>
      <c r="G36" s="322"/>
      <c r="H36" s="322"/>
      <c r="I36" s="322"/>
      <c r="J36" s="322"/>
      <c r="K36" s="164"/>
      <c r="L36" s="164"/>
      <c r="M36" s="164"/>
      <c r="N36" s="54"/>
      <c r="O36" s="7"/>
      <c r="P36" s="155"/>
      <c r="Q36" s="106"/>
      <c r="R36" s="112"/>
      <c r="S36" s="112"/>
      <c r="T36" s="112"/>
      <c r="U36" s="112"/>
      <c r="V36" s="112"/>
      <c r="W36" s="112"/>
      <c r="X36" s="112"/>
      <c r="Y36" s="112"/>
      <c r="Z36" s="112"/>
      <c r="AA36" s="112"/>
      <c r="AB36" s="112"/>
      <c r="AC36" s="112"/>
      <c r="AD36" s="112"/>
      <c r="AE36" s="112"/>
      <c r="AF36" s="112"/>
      <c r="AG36" s="112"/>
      <c r="AH36" s="126"/>
      <c r="AI36" s="112"/>
      <c r="AJ36" s="120"/>
      <c r="AK36" s="112"/>
      <c r="AL36" s="112"/>
      <c r="AM36" s="106"/>
      <c r="AN36" s="106"/>
      <c r="AO36" s="106"/>
      <c r="AP36" s="408"/>
      <c r="AQ36" s="112"/>
      <c r="AR36" s="112"/>
      <c r="AS36" s="112"/>
      <c r="AT36" s="112"/>
      <c r="AU36" s="112"/>
      <c r="AV36" s="112"/>
      <c r="AW36" s="112"/>
      <c r="AX36" s="112"/>
      <c r="AY36" s="112"/>
      <c r="AZ36" s="112"/>
      <c r="BA36" s="112"/>
      <c r="BB36" s="112"/>
      <c r="BC36" s="112"/>
      <c r="BD36" s="112"/>
      <c r="BE36" s="112"/>
      <c r="BF36" s="112"/>
      <c r="BG36" s="112"/>
    </row>
    <row r="37" spans="2:59" ht="16.5" customHeight="1">
      <c r="B37" s="342"/>
      <c r="C37" s="342"/>
      <c r="D37" s="342"/>
      <c r="E37" s="343"/>
      <c r="F37" s="342"/>
      <c r="G37" s="342"/>
      <c r="H37" s="344"/>
      <c r="I37" s="342"/>
      <c r="J37" s="344"/>
      <c r="K37" s="554"/>
      <c r="L37" s="553"/>
      <c r="M37" s="553"/>
      <c r="N37" s="48"/>
      <c r="O37" s="11"/>
      <c r="P37"/>
      <c r="Q37" s="106"/>
      <c r="R37" s="112"/>
      <c r="S37" s="112"/>
      <c r="T37" s="112"/>
      <c r="U37" s="112"/>
      <c r="V37" s="195"/>
      <c r="W37" s="195"/>
      <c r="X37" s="112"/>
      <c r="Y37" s="195"/>
      <c r="Z37" s="195"/>
      <c r="AA37" s="112"/>
      <c r="AB37" s="107"/>
      <c r="AC37" s="112"/>
      <c r="AD37" s="112"/>
      <c r="AE37" s="112"/>
      <c r="AF37" s="112"/>
      <c r="AG37" s="112"/>
      <c r="AH37" s="112"/>
      <c r="AI37" s="186"/>
      <c r="AJ37" s="112"/>
      <c r="AK37" s="112"/>
      <c r="AL37" s="112"/>
      <c r="AM37" s="106"/>
      <c r="AN37" s="106"/>
      <c r="AO37" s="106"/>
      <c r="AP37" s="408"/>
      <c r="AQ37" s="112"/>
      <c r="AR37" s="112"/>
      <c r="AS37" s="112"/>
      <c r="AT37" s="112"/>
      <c r="AU37" s="112"/>
      <c r="AV37" s="112"/>
      <c r="AW37" s="112"/>
      <c r="AX37" s="112"/>
      <c r="AY37" s="112"/>
      <c r="AZ37" s="112"/>
      <c r="BA37" s="112"/>
      <c r="BB37" s="112"/>
      <c r="BC37" s="112"/>
      <c r="BD37" s="112"/>
      <c r="BE37" s="112"/>
      <c r="BF37" s="112"/>
      <c r="BG37" s="112"/>
    </row>
    <row r="38" spans="2:59" ht="13.5" customHeight="1">
      <c r="D38"/>
      <c r="E38"/>
      <c r="F38"/>
      <c r="G38"/>
      <c r="H38"/>
      <c r="I38"/>
      <c r="J38"/>
      <c r="K38" s="11"/>
      <c r="L38" s="11"/>
      <c r="M38" s="11"/>
      <c r="N38" s="96"/>
      <c r="O38" s="7"/>
      <c r="P38" s="345"/>
      <c r="Q38" s="106"/>
      <c r="R38" s="112"/>
      <c r="S38" s="614"/>
      <c r="T38" s="615"/>
      <c r="U38" s="616"/>
      <c r="V38" s="617"/>
      <c r="W38" s="618"/>
      <c r="X38" s="618"/>
      <c r="Y38" s="618"/>
      <c r="Z38" s="618"/>
      <c r="AA38" s="618"/>
      <c r="AB38" s="618"/>
      <c r="AC38" s="614"/>
      <c r="AD38" s="614"/>
      <c r="AE38" s="619"/>
      <c r="AF38" s="112"/>
      <c r="AG38" s="112"/>
      <c r="AH38" s="121"/>
      <c r="AI38" s="107"/>
      <c r="AJ38" s="106"/>
      <c r="AK38" s="112"/>
      <c r="AL38" s="112"/>
      <c r="AM38" s="634"/>
      <c r="AN38" s="634"/>
      <c r="AO38" s="634"/>
      <c r="AP38" s="408"/>
      <c r="AQ38" s="112"/>
      <c r="AR38" s="112"/>
      <c r="AS38" s="112"/>
      <c r="AT38" s="112"/>
      <c r="AU38" s="112"/>
      <c r="AV38" s="112"/>
      <c r="AW38" s="112"/>
      <c r="AX38" s="112"/>
      <c r="AY38" s="112"/>
      <c r="AZ38" s="112"/>
      <c r="BA38" s="112"/>
      <c r="BB38" s="112"/>
      <c r="BC38" s="112"/>
      <c r="BD38" s="112"/>
      <c r="BE38" s="112"/>
      <c r="BF38" s="112"/>
      <c r="BG38" s="112"/>
    </row>
    <row r="39" spans="2:59" ht="17.25" customHeight="1">
      <c r="D39"/>
      <c r="E39"/>
      <c r="F39"/>
      <c r="G39"/>
      <c r="H39"/>
      <c r="I39"/>
      <c r="J39"/>
      <c r="K39" s="52"/>
      <c r="L39" s="11"/>
      <c r="M39" s="52"/>
      <c r="N39" s="39"/>
      <c r="O39" s="7"/>
      <c r="P39" s="155"/>
      <c r="Q39" s="112"/>
      <c r="R39" s="112"/>
      <c r="S39" s="219"/>
      <c r="T39" s="219"/>
      <c r="U39" s="219"/>
      <c r="V39" s="620"/>
      <c r="W39" s="219"/>
      <c r="X39" s="219"/>
      <c r="Y39" s="219"/>
      <c r="Z39" s="219"/>
      <c r="AA39" s="219"/>
      <c r="AB39" s="219"/>
      <c r="AC39" s="219"/>
      <c r="AD39" s="219"/>
      <c r="AE39" s="219"/>
      <c r="AF39" s="106"/>
      <c r="AG39" s="112"/>
      <c r="AH39" s="239"/>
      <c r="AI39" s="107"/>
      <c r="AJ39" s="106"/>
      <c r="AK39" s="112"/>
      <c r="AL39" s="112"/>
      <c r="AM39" s="132"/>
      <c r="AN39" s="132"/>
      <c r="AO39" s="132"/>
      <c r="AP39" s="408"/>
      <c r="AQ39" s="112"/>
      <c r="AR39" s="112"/>
      <c r="AS39" s="112"/>
      <c r="AT39" s="112"/>
      <c r="AU39" s="112"/>
      <c r="AV39" s="112"/>
      <c r="AW39" s="112"/>
      <c r="AX39" s="112"/>
      <c r="AY39" s="112"/>
      <c r="AZ39" s="112"/>
      <c r="BA39" s="112"/>
      <c r="BB39" s="112"/>
      <c r="BC39" s="112"/>
      <c r="BD39" s="112"/>
      <c r="BE39" s="112"/>
      <c r="BF39" s="112"/>
      <c r="BG39" s="112"/>
    </row>
    <row r="40" spans="2:59" ht="13.5" customHeight="1">
      <c r="D40"/>
      <c r="E40" s="156"/>
      <c r="F40"/>
      <c r="G40"/>
      <c r="H40"/>
      <c r="I40"/>
      <c r="J40"/>
      <c r="K40" s="11"/>
      <c r="L40" s="11"/>
      <c r="M40" s="52"/>
      <c r="N40" s="41"/>
      <c r="O40" s="7"/>
      <c r="P40" s="155"/>
      <c r="Q40" s="112"/>
      <c r="R40" s="112"/>
      <c r="S40" s="122"/>
      <c r="T40" s="370"/>
      <c r="U40" s="122"/>
      <c r="V40" s="189"/>
      <c r="W40" s="122"/>
      <c r="X40" s="122"/>
      <c r="Y40" s="122"/>
      <c r="Z40" s="122"/>
      <c r="AA40" s="122"/>
      <c r="AB40" s="122"/>
      <c r="AC40" s="238"/>
      <c r="AD40" s="122"/>
      <c r="AE40" s="398"/>
      <c r="AF40" s="112"/>
      <c r="AG40" s="112"/>
      <c r="AH40" s="124"/>
      <c r="AI40" s="107"/>
      <c r="AJ40" s="119"/>
      <c r="AK40" s="112"/>
      <c r="AL40" s="112"/>
      <c r="AM40" s="296"/>
      <c r="AN40" s="107"/>
      <c r="AO40" s="107"/>
      <c r="AP40" s="104"/>
      <c r="AQ40" s="112"/>
      <c r="AR40" s="112"/>
      <c r="AS40" s="112"/>
      <c r="AT40" s="112"/>
      <c r="AU40" s="112"/>
      <c r="AV40" s="112"/>
      <c r="AW40" s="112"/>
      <c r="AX40" s="112"/>
      <c r="AY40" s="112"/>
      <c r="AZ40" s="112"/>
      <c r="BA40" s="112"/>
      <c r="BB40" s="112"/>
      <c r="BC40" s="112"/>
      <c r="BD40" s="112"/>
      <c r="BE40" s="112"/>
      <c r="BF40" s="112"/>
      <c r="BG40" s="112"/>
    </row>
    <row r="41" spans="2:59" ht="15" customHeight="1">
      <c r="B41" s="334"/>
      <c r="D41"/>
      <c r="E41"/>
      <c r="F41"/>
      <c r="G41"/>
      <c r="H41"/>
      <c r="I41"/>
      <c r="J41"/>
      <c r="K41" s="11"/>
      <c r="L41" s="11"/>
      <c r="M41" s="11"/>
      <c r="N41" s="41"/>
      <c r="O41" s="7"/>
      <c r="P41" s="155"/>
      <c r="Q41" s="112"/>
      <c r="R41" s="112"/>
      <c r="S41" s="621"/>
      <c r="T41" s="621"/>
      <c r="U41" s="621"/>
      <c r="V41" s="622"/>
      <c r="W41" s="621"/>
      <c r="X41" s="621"/>
      <c r="Y41" s="623"/>
      <c r="Z41" s="621"/>
      <c r="AA41" s="623"/>
      <c r="AB41" s="623"/>
      <c r="AC41" s="621"/>
      <c r="AD41" s="621"/>
      <c r="AE41" s="621"/>
      <c r="AF41" s="112"/>
      <c r="AG41" s="112"/>
      <c r="AH41" s="121"/>
      <c r="AI41" s="107"/>
      <c r="AJ41" s="106"/>
      <c r="AK41" s="112"/>
      <c r="AL41" s="112"/>
      <c r="AM41" s="132"/>
      <c r="AN41" s="132"/>
      <c r="AO41" s="132"/>
      <c r="AP41" s="408"/>
      <c r="AQ41" s="112"/>
      <c r="AR41" s="112"/>
      <c r="AS41" s="112"/>
      <c r="AT41" s="112"/>
      <c r="AU41" s="112"/>
      <c r="AV41" s="112"/>
      <c r="AW41" s="112"/>
      <c r="AX41" s="112"/>
      <c r="AY41" s="112"/>
      <c r="AZ41" s="112"/>
      <c r="BA41" s="112"/>
      <c r="BB41" s="112"/>
      <c r="BC41" s="112"/>
      <c r="BD41" s="112"/>
      <c r="BE41" s="112"/>
      <c r="BF41" s="112"/>
      <c r="BG41" s="112"/>
    </row>
    <row r="42" spans="2:59" ht="12" customHeight="1">
      <c r="D42" s="345"/>
      <c r="E42"/>
      <c r="F42"/>
      <c r="G42"/>
      <c r="H42"/>
      <c r="I42"/>
      <c r="J42"/>
      <c r="K42" s="11"/>
      <c r="L42" s="11"/>
      <c r="M42" s="11"/>
      <c r="N42" s="41"/>
      <c r="O42" s="7"/>
      <c r="P42" s="327"/>
      <c r="Q42" s="112"/>
      <c r="R42" s="112"/>
      <c r="S42" s="112"/>
      <c r="T42" s="112"/>
      <c r="U42" s="112"/>
      <c r="V42" s="112"/>
      <c r="W42" s="112"/>
      <c r="X42" s="112"/>
      <c r="Y42" s="112"/>
      <c r="Z42" s="112"/>
      <c r="AA42" s="112"/>
      <c r="AB42" s="112"/>
      <c r="AC42" s="112"/>
      <c r="AD42" s="112"/>
      <c r="AE42" s="112"/>
      <c r="AF42" s="112"/>
      <c r="AG42" s="112"/>
      <c r="AH42" s="124"/>
      <c r="AI42" s="107"/>
      <c r="AJ42" s="106"/>
      <c r="AK42" s="112"/>
      <c r="AL42" s="112"/>
      <c r="AM42" s="132"/>
      <c r="AN42" s="132"/>
      <c r="AO42" s="132"/>
      <c r="AP42" s="408"/>
      <c r="AQ42" s="112"/>
      <c r="AR42" s="112"/>
      <c r="AS42" s="112"/>
      <c r="AT42" s="112"/>
      <c r="AU42" s="112"/>
      <c r="AV42" s="112"/>
      <c r="AW42" s="112"/>
      <c r="AX42" s="112"/>
      <c r="AY42" s="112"/>
      <c r="AZ42" s="112"/>
      <c r="BA42" s="112"/>
      <c r="BB42" s="112"/>
      <c r="BC42" s="112"/>
      <c r="BD42" s="112"/>
      <c r="BE42" s="112"/>
      <c r="BF42" s="112"/>
      <c r="BG42" s="112"/>
    </row>
    <row r="43" spans="2:59" ht="12" customHeight="1">
      <c r="B43" s="346"/>
      <c r="C43" s="84"/>
      <c r="D43" s="155"/>
      <c r="E43"/>
      <c r="F43"/>
      <c r="G43" s="155"/>
      <c r="H43" s="155"/>
      <c r="I43" s="155"/>
      <c r="J43" s="155"/>
      <c r="K43" s="14"/>
      <c r="L43" s="14"/>
      <c r="M43" s="14"/>
      <c r="N43" s="41"/>
      <c r="O43" s="7"/>
      <c r="P43" s="155"/>
      <c r="Q43" s="112"/>
      <c r="R43" s="112"/>
      <c r="S43" s="112"/>
      <c r="T43" s="112"/>
      <c r="U43" s="112"/>
      <c r="V43" s="112"/>
      <c r="W43" s="112"/>
      <c r="X43" s="112"/>
      <c r="Y43" s="112"/>
      <c r="Z43" s="112"/>
      <c r="AA43" s="112"/>
      <c r="AB43" s="611"/>
      <c r="AC43" s="112"/>
      <c r="AD43" s="611"/>
      <c r="AE43" s="112"/>
      <c r="AF43" s="112"/>
      <c r="AG43" s="112"/>
      <c r="AH43" s="124"/>
      <c r="AI43" s="107"/>
      <c r="AJ43" s="106"/>
      <c r="AK43" s="112"/>
      <c r="AL43" s="112"/>
      <c r="AM43" s="107"/>
      <c r="AN43" s="132"/>
      <c r="AO43" s="132"/>
      <c r="AP43" s="408"/>
      <c r="AQ43" s="112"/>
      <c r="AR43" s="112"/>
      <c r="AS43" s="112"/>
      <c r="AT43" s="112"/>
      <c r="AU43" s="112"/>
      <c r="AV43" s="112"/>
      <c r="AW43" s="112"/>
      <c r="AX43" s="112"/>
      <c r="AY43" s="112"/>
      <c r="AZ43" s="112"/>
      <c r="BA43" s="112"/>
      <c r="BB43" s="112"/>
      <c r="BC43" s="112"/>
      <c r="BD43" s="112"/>
      <c r="BE43" s="112"/>
      <c r="BF43" s="112"/>
      <c r="BG43" s="112"/>
    </row>
    <row r="44" spans="2:59" ht="15" customHeight="1">
      <c r="B44" s="320"/>
      <c r="C44" s="84"/>
      <c r="D44" s="155"/>
      <c r="E44"/>
      <c r="F44"/>
      <c r="G44" s="155"/>
      <c r="H44" s="155"/>
      <c r="I44" s="155"/>
      <c r="J44" s="155"/>
      <c r="K44" s="11"/>
      <c r="L44" s="11"/>
      <c r="M44" s="11"/>
      <c r="N44" s="42"/>
      <c r="O44" s="7"/>
      <c r="P44" s="155"/>
      <c r="Q44" s="112"/>
      <c r="R44" s="112"/>
      <c r="S44" s="112"/>
      <c r="T44" s="112"/>
      <c r="U44" s="112"/>
      <c r="V44" s="624"/>
      <c r="W44" s="112"/>
      <c r="X44" s="112"/>
      <c r="Y44" s="112"/>
      <c r="Z44" s="112"/>
      <c r="AA44" s="112"/>
      <c r="AB44" s="112"/>
      <c r="AC44" s="112"/>
      <c r="AD44" s="611"/>
      <c r="AE44" s="112"/>
      <c r="AF44" s="112"/>
      <c r="AG44" s="112"/>
      <c r="AH44" s="112"/>
      <c r="AI44" s="120"/>
      <c r="AJ44" s="112"/>
      <c r="AK44" s="112"/>
      <c r="AL44" s="112"/>
      <c r="AM44" s="132"/>
      <c r="AN44" s="165"/>
      <c r="AO44" s="132"/>
      <c r="AP44" s="408"/>
      <c r="AQ44" s="112"/>
      <c r="AR44" s="112"/>
      <c r="AS44" s="112"/>
      <c r="AT44" s="112"/>
      <c r="AU44" s="112"/>
      <c r="AV44" s="112"/>
      <c r="AW44" s="112"/>
      <c r="AX44" s="112"/>
      <c r="AY44" s="112"/>
      <c r="AZ44" s="112"/>
      <c r="BA44" s="112"/>
      <c r="BB44" s="112"/>
      <c r="BC44" s="112"/>
      <c r="BD44" s="112"/>
      <c r="BE44" s="112"/>
      <c r="BF44" s="112"/>
      <c r="BG44" s="112"/>
    </row>
    <row r="45" spans="2:59" ht="16.5" customHeight="1">
      <c r="B45" s="320"/>
      <c r="K45" s="14"/>
      <c r="L45" s="14"/>
      <c r="M45" s="11"/>
      <c r="N45" s="11"/>
      <c r="O45" s="11"/>
      <c r="P45" s="82"/>
      <c r="Q45" s="112"/>
      <c r="R45" s="121"/>
      <c r="S45" s="126"/>
      <c r="T45" s="112"/>
      <c r="U45" s="112"/>
      <c r="V45" s="112"/>
      <c r="W45" s="112"/>
      <c r="X45" s="112"/>
      <c r="Y45" s="112"/>
      <c r="Z45" s="112"/>
      <c r="AA45" s="112"/>
      <c r="AB45" s="112"/>
      <c r="AC45" s="112"/>
      <c r="AD45" s="112"/>
      <c r="AE45" s="112"/>
      <c r="AF45" s="112"/>
      <c r="AG45" s="112"/>
      <c r="AH45" s="112"/>
      <c r="AI45" s="120"/>
      <c r="AJ45" s="112"/>
      <c r="AK45" s="112"/>
      <c r="AL45" s="112"/>
      <c r="AM45" s="132"/>
      <c r="AN45" s="132"/>
      <c r="AO45" s="132"/>
      <c r="AP45" s="408"/>
      <c r="AQ45" s="112"/>
      <c r="AR45" s="112"/>
      <c r="AS45" s="112"/>
      <c r="AT45" s="112"/>
      <c r="AU45" s="112"/>
      <c r="AV45" s="112"/>
      <c r="AW45" s="112"/>
      <c r="AX45" s="112"/>
      <c r="AY45" s="112"/>
      <c r="AZ45" s="112"/>
      <c r="BA45" s="112"/>
      <c r="BB45" s="112"/>
      <c r="BC45" s="112"/>
      <c r="BD45" s="112"/>
      <c r="BE45" s="112"/>
      <c r="BF45" s="112"/>
      <c r="BG45" s="112"/>
    </row>
    <row r="46" spans="2:59" ht="16.5" customHeight="1">
      <c r="K46" s="5"/>
      <c r="L46" s="5"/>
      <c r="M46" s="5"/>
      <c r="N46" s="5"/>
      <c r="O46" s="5"/>
      <c r="Q46" s="112"/>
      <c r="R46" s="126"/>
      <c r="S46" s="121"/>
      <c r="T46" s="107"/>
      <c r="U46" s="106"/>
      <c r="V46" s="112"/>
      <c r="W46" s="112"/>
      <c r="X46" s="112"/>
      <c r="Y46" s="112"/>
      <c r="Z46" s="112"/>
      <c r="AA46" s="112"/>
      <c r="AB46" s="112"/>
      <c r="AC46" s="112"/>
      <c r="AD46" s="112"/>
      <c r="AE46" s="112"/>
      <c r="AF46" s="112"/>
      <c r="AG46" s="112"/>
      <c r="AH46" s="112"/>
      <c r="AI46" s="112"/>
      <c r="AJ46" s="112"/>
      <c r="AK46" s="112"/>
      <c r="AL46" s="112"/>
      <c r="AM46" s="132"/>
      <c r="AN46" s="132"/>
      <c r="AO46" s="132"/>
      <c r="AP46" s="408"/>
      <c r="AQ46" s="112"/>
      <c r="AR46" s="112"/>
      <c r="AS46" s="112"/>
      <c r="AT46" s="112"/>
      <c r="AU46" s="112"/>
      <c r="AV46" s="112"/>
      <c r="AW46" s="112"/>
      <c r="AX46" s="112"/>
      <c r="AY46" s="112"/>
      <c r="AZ46" s="112"/>
      <c r="BA46" s="112"/>
      <c r="BB46" s="112"/>
      <c r="BC46" s="112"/>
      <c r="BD46" s="112"/>
      <c r="BE46" s="112"/>
      <c r="BF46" s="112"/>
      <c r="BG46" s="112"/>
    </row>
    <row r="47" spans="2:59" ht="15.75" customHeight="1">
      <c r="K47" s="5"/>
      <c r="L47" s="5"/>
      <c r="M47" s="5"/>
      <c r="N47" s="5"/>
      <c r="O47" s="5"/>
      <c r="Q47" s="112"/>
      <c r="R47" s="126"/>
      <c r="S47" s="121"/>
      <c r="T47" s="107"/>
      <c r="U47" s="106"/>
      <c r="V47" s="112"/>
      <c r="W47" s="112"/>
      <c r="X47" s="106"/>
      <c r="Y47" s="106"/>
      <c r="Z47" s="106"/>
      <c r="AA47" s="106"/>
      <c r="AB47" s="106"/>
      <c r="AC47" s="106"/>
      <c r="AD47" s="106"/>
      <c r="AE47" s="106"/>
      <c r="AF47" s="112"/>
      <c r="AG47" s="112"/>
      <c r="AH47" s="123"/>
      <c r="AI47" s="107"/>
      <c r="AJ47" s="106"/>
      <c r="AK47" s="112"/>
      <c r="AL47" s="112"/>
      <c r="AM47" s="132"/>
      <c r="AN47" s="107"/>
      <c r="AO47" s="107"/>
      <c r="AP47" s="106"/>
      <c r="AQ47" s="112"/>
      <c r="AR47" s="112"/>
      <c r="AS47" s="112"/>
      <c r="AT47" s="112"/>
      <c r="AU47" s="112"/>
      <c r="AV47" s="112"/>
      <c r="AW47" s="112"/>
      <c r="AX47" s="112"/>
      <c r="AY47" s="112"/>
      <c r="AZ47" s="112"/>
      <c r="BA47" s="112"/>
      <c r="BB47" s="112"/>
      <c r="BC47" s="112"/>
      <c r="BD47" s="112"/>
      <c r="BE47" s="112"/>
      <c r="BF47" s="112"/>
      <c r="BG47" s="112"/>
    </row>
    <row r="48" spans="2:59" ht="12.75" customHeight="1">
      <c r="B48" s="11"/>
      <c r="C48" s="11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Q48" s="112"/>
      <c r="R48" s="125"/>
      <c r="S48" s="124"/>
      <c r="T48" s="107"/>
      <c r="U48" s="227"/>
      <c r="V48" s="112"/>
      <c r="W48" s="112"/>
      <c r="X48" s="106"/>
      <c r="Y48" s="106"/>
      <c r="Z48" s="106"/>
      <c r="AA48" s="106"/>
      <c r="AB48" s="112"/>
      <c r="AC48" s="112"/>
      <c r="AD48" s="112"/>
      <c r="AE48" s="112"/>
      <c r="AF48" s="112"/>
      <c r="AG48" s="112"/>
      <c r="AH48" s="121"/>
      <c r="AI48" s="107"/>
      <c r="AJ48" s="106"/>
      <c r="AK48" s="112"/>
      <c r="AL48" s="112"/>
      <c r="AM48" s="132"/>
      <c r="AN48" s="107"/>
      <c r="AO48" s="107"/>
      <c r="AP48" s="111"/>
      <c r="AQ48" s="112"/>
      <c r="AR48" s="112"/>
      <c r="AS48" s="112"/>
      <c r="AT48" s="112"/>
      <c r="AU48" s="112"/>
      <c r="AV48" s="112"/>
      <c r="AW48" s="112"/>
      <c r="AX48" s="112"/>
      <c r="AY48" s="112"/>
      <c r="AZ48" s="112"/>
      <c r="BA48" s="112"/>
      <c r="BB48" s="112"/>
      <c r="BC48" s="112"/>
      <c r="BD48" s="112"/>
      <c r="BE48" s="112"/>
      <c r="BF48" s="112"/>
      <c r="BG48" s="112"/>
    </row>
    <row r="49" spans="1:59" ht="15" customHeight="1">
      <c r="Q49" s="112"/>
      <c r="R49" s="121"/>
      <c r="S49" s="121"/>
      <c r="T49" s="107"/>
      <c r="U49" s="106"/>
      <c r="V49" s="112"/>
      <c r="W49" s="112"/>
      <c r="X49" s="106"/>
      <c r="Y49" s="106"/>
      <c r="Z49" s="106"/>
      <c r="AA49" s="106"/>
      <c r="AB49" s="106"/>
      <c r="AC49" s="106"/>
      <c r="AD49" s="106"/>
      <c r="AE49" s="106"/>
      <c r="AF49" s="112"/>
      <c r="AG49" s="112"/>
      <c r="AH49" s="112"/>
      <c r="AI49" s="120"/>
      <c r="AJ49" s="112"/>
      <c r="AK49" s="112"/>
      <c r="AL49" s="112"/>
      <c r="AM49" s="112"/>
      <c r="AN49" s="132"/>
      <c r="AO49" s="132"/>
      <c r="AP49" s="408"/>
      <c r="AQ49" s="112"/>
      <c r="AR49" s="112"/>
      <c r="AS49" s="112"/>
      <c r="AT49" s="112"/>
      <c r="AU49" s="112"/>
      <c r="AV49" s="112"/>
      <c r="AW49" s="112"/>
      <c r="AX49" s="112"/>
      <c r="AY49" s="112"/>
      <c r="AZ49" s="112"/>
      <c r="BA49" s="112"/>
      <c r="BB49" s="112"/>
      <c r="BC49" s="112"/>
      <c r="BD49" s="112"/>
      <c r="BE49" s="112"/>
      <c r="BF49" s="112"/>
      <c r="BG49" s="112"/>
    </row>
    <row r="50" spans="1:59" ht="16.5" customHeight="1">
      <c r="C50" s="1" t="s">
        <v>174</v>
      </c>
      <c r="D50"/>
      <c r="E50"/>
      <c r="F50"/>
      <c r="G50" t="s">
        <v>118</v>
      </c>
      <c r="H50"/>
      <c r="I50"/>
      <c r="Q50" s="112"/>
      <c r="R50" s="121"/>
      <c r="S50" s="124"/>
      <c r="T50" s="107"/>
      <c r="U50" s="106"/>
      <c r="V50" s="112"/>
      <c r="W50" s="112"/>
      <c r="X50" s="112"/>
      <c r="Y50" s="106"/>
      <c r="Z50" s="106"/>
      <c r="AA50" s="106"/>
      <c r="AB50" s="106"/>
      <c r="AC50" s="106"/>
      <c r="AD50" s="106"/>
      <c r="AE50" s="106"/>
      <c r="AF50" s="112"/>
      <c r="AG50" s="112"/>
      <c r="AH50" s="112"/>
      <c r="AI50" s="112"/>
      <c r="AJ50" s="112"/>
      <c r="AK50" s="112"/>
      <c r="AL50" s="112"/>
      <c r="AM50" s="112"/>
      <c r="AN50" s="112"/>
      <c r="AO50" s="112"/>
      <c r="AP50" s="112"/>
      <c r="AQ50" s="112"/>
      <c r="AR50" s="112"/>
      <c r="AS50" s="112"/>
      <c r="AT50" s="112"/>
      <c r="AU50" s="112"/>
      <c r="AV50" s="112"/>
      <c r="AW50" s="112"/>
      <c r="AX50" s="112"/>
      <c r="AY50" s="112"/>
      <c r="AZ50" s="112"/>
      <c r="BA50" s="112"/>
      <c r="BB50" s="112"/>
      <c r="BC50" s="112"/>
      <c r="BD50" s="112"/>
      <c r="BE50" s="112"/>
      <c r="BF50" s="112"/>
      <c r="BG50" s="112"/>
    </row>
    <row r="51" spans="1:59" ht="15" customHeight="1">
      <c r="Q51" s="112"/>
      <c r="R51" s="121"/>
      <c r="S51" s="124"/>
      <c r="T51" s="107"/>
      <c r="U51" s="106"/>
      <c r="V51" s="112"/>
      <c r="W51" s="112"/>
      <c r="X51" s="112"/>
      <c r="Y51" s="112"/>
      <c r="Z51" s="112"/>
      <c r="AA51" s="112"/>
      <c r="AB51" s="112"/>
      <c r="AC51" s="112"/>
      <c r="AD51" s="112"/>
      <c r="AE51" s="112"/>
      <c r="AF51" s="112"/>
      <c r="AG51" s="112"/>
      <c r="AH51" s="112"/>
      <c r="AI51" s="112"/>
      <c r="AJ51" s="112"/>
      <c r="AK51" s="112"/>
      <c r="AL51" s="112"/>
      <c r="AM51" s="112"/>
      <c r="AN51" s="112"/>
      <c r="AO51" s="112"/>
      <c r="AP51" s="112"/>
      <c r="AQ51" s="112"/>
      <c r="AR51" s="112"/>
      <c r="AS51" s="112"/>
      <c r="AT51" s="112"/>
      <c r="AU51" s="112"/>
      <c r="AV51" s="112"/>
      <c r="AW51" s="112"/>
      <c r="AX51" s="112"/>
      <c r="AY51" s="112"/>
      <c r="AZ51" s="112"/>
      <c r="BA51" s="112"/>
      <c r="BB51" s="112"/>
      <c r="BC51" s="112"/>
      <c r="BD51" s="112"/>
      <c r="BE51" s="112"/>
      <c r="BF51" s="112"/>
      <c r="BG51" s="112"/>
    </row>
    <row r="52" spans="1:59" ht="15.75" customHeight="1">
      <c r="E52" t="s">
        <v>764</v>
      </c>
      <c r="Q52" s="112"/>
      <c r="R52" s="121"/>
      <c r="S52" s="112"/>
      <c r="T52" s="120"/>
      <c r="U52" s="112"/>
      <c r="V52" s="112"/>
      <c r="W52" s="112"/>
      <c r="X52" s="112"/>
      <c r="Y52" s="112"/>
      <c r="Z52" s="112"/>
      <c r="AA52" s="112"/>
      <c r="AB52" s="112"/>
      <c r="AC52" s="112"/>
      <c r="AD52" s="112"/>
      <c r="AE52" s="112"/>
      <c r="AF52" s="112"/>
      <c r="AG52" s="112"/>
      <c r="AH52" s="112"/>
      <c r="AI52" s="112"/>
      <c r="AJ52" s="112"/>
      <c r="AK52" s="112"/>
      <c r="AL52" s="112"/>
      <c r="AM52" s="112"/>
      <c r="AN52" s="112"/>
      <c r="AO52" s="112"/>
      <c r="AP52" s="112"/>
      <c r="AQ52" s="112"/>
      <c r="AR52" s="112"/>
      <c r="AS52" s="112"/>
      <c r="AT52" s="112"/>
      <c r="AU52" s="112"/>
      <c r="AV52" s="112"/>
      <c r="AW52" s="112"/>
      <c r="AX52" s="112"/>
      <c r="AY52" s="112"/>
      <c r="AZ52" s="112"/>
      <c r="BA52" s="112"/>
      <c r="BB52" s="112"/>
      <c r="BC52" s="112"/>
      <c r="BD52" s="112"/>
      <c r="BE52" s="112"/>
      <c r="BF52" s="112"/>
      <c r="BG52" s="112"/>
    </row>
    <row r="53" spans="1:59" ht="14.25" customHeight="1">
      <c r="Q53" s="112"/>
      <c r="R53" s="128"/>
      <c r="S53" s="112"/>
      <c r="T53" s="120"/>
      <c r="U53" s="112"/>
      <c r="V53" s="112"/>
      <c r="W53" s="112"/>
      <c r="X53" s="112"/>
      <c r="Y53" s="112"/>
      <c r="Z53" s="112"/>
      <c r="AA53" s="112"/>
      <c r="AB53" s="112"/>
      <c r="AC53" s="112"/>
      <c r="AD53" s="112"/>
      <c r="AE53" s="112"/>
      <c r="AF53" s="112"/>
      <c r="AG53" s="112"/>
      <c r="AH53" s="112"/>
      <c r="AI53" s="112"/>
      <c r="AJ53" s="112"/>
      <c r="AK53" s="112"/>
      <c r="AL53" s="112"/>
      <c r="AM53" s="112"/>
      <c r="AN53" s="112"/>
      <c r="AO53" s="112"/>
      <c r="AP53" s="112"/>
      <c r="AQ53" s="112"/>
      <c r="AR53" s="112"/>
      <c r="AS53" s="112"/>
      <c r="AT53" s="112"/>
      <c r="AU53" s="112"/>
      <c r="AV53" s="112"/>
      <c r="AW53" s="112"/>
      <c r="AX53" s="112"/>
      <c r="AY53" s="112"/>
      <c r="AZ53" s="112"/>
      <c r="BA53" s="112"/>
      <c r="BB53" s="112"/>
      <c r="BC53" s="112"/>
      <c r="BD53" s="112"/>
      <c r="BE53" s="112"/>
      <c r="BF53" s="112"/>
      <c r="BG53" s="112"/>
    </row>
    <row r="54" spans="1:59" ht="15" customHeight="1">
      <c r="Q54" s="112"/>
      <c r="R54" s="121"/>
      <c r="U54" s="112"/>
      <c r="V54" s="122"/>
      <c r="W54" s="122"/>
      <c r="X54" s="122"/>
      <c r="Y54" s="189"/>
      <c r="Z54" s="122"/>
      <c r="AA54" s="122"/>
      <c r="AB54" s="122"/>
      <c r="AC54" s="122"/>
      <c r="AD54" s="122"/>
      <c r="AE54" s="122"/>
      <c r="AF54" s="122"/>
      <c r="AG54" s="122"/>
      <c r="AH54" s="188"/>
      <c r="AI54" s="112"/>
      <c r="AJ54" s="112"/>
      <c r="AK54" s="112"/>
      <c r="AL54" s="112"/>
      <c r="AM54" s="112"/>
      <c r="AN54" s="112"/>
      <c r="AO54" s="112"/>
      <c r="AP54" s="112"/>
      <c r="AQ54" s="112"/>
      <c r="AR54" s="112"/>
      <c r="AS54" s="112"/>
      <c r="AT54" s="112"/>
      <c r="AU54" s="112"/>
      <c r="AV54" s="112"/>
      <c r="AW54" s="112"/>
      <c r="AX54" s="112"/>
      <c r="AY54" s="112"/>
      <c r="AZ54" s="112"/>
      <c r="BA54" s="112"/>
      <c r="BB54" s="112"/>
      <c r="BC54" s="112"/>
      <c r="BD54" s="112"/>
      <c r="BE54" s="112"/>
      <c r="BF54" s="112"/>
      <c r="BG54" s="112"/>
    </row>
    <row r="55" spans="1:59" ht="18" customHeight="1">
      <c r="D55" s="5"/>
      <c r="E55" s="5"/>
      <c r="F55" s="5"/>
      <c r="G55" s="5"/>
      <c r="Q55" s="112"/>
      <c r="R55" s="112"/>
      <c r="S55" s="185"/>
      <c r="T55" s="111"/>
      <c r="U55" s="111"/>
      <c r="V55" s="112"/>
      <c r="W55" s="112"/>
      <c r="X55" s="112"/>
      <c r="Y55" s="112"/>
      <c r="Z55" s="112"/>
      <c r="AA55" s="112"/>
      <c r="AB55" s="112"/>
      <c r="AC55" s="112"/>
      <c r="AD55" s="112"/>
      <c r="AE55" s="112"/>
      <c r="AF55" s="112"/>
      <c r="AG55" s="112"/>
      <c r="AH55" s="112"/>
      <c r="AI55" s="112"/>
      <c r="AJ55" s="112"/>
      <c r="AK55" s="112"/>
      <c r="AL55" s="112"/>
      <c r="AM55" s="112"/>
      <c r="AN55" s="112"/>
      <c r="AO55" s="112"/>
      <c r="AP55" s="112"/>
      <c r="AQ55" s="112"/>
      <c r="AR55" s="112"/>
      <c r="AS55" s="112"/>
      <c r="AT55" s="112"/>
      <c r="AU55" s="112"/>
      <c r="AV55" s="112"/>
      <c r="AW55" s="112"/>
      <c r="AX55" s="112"/>
      <c r="AY55" s="112"/>
      <c r="AZ55" s="112"/>
      <c r="BA55" s="112"/>
      <c r="BB55" s="112"/>
      <c r="BC55" s="112"/>
      <c r="BD55" s="112"/>
      <c r="BE55" s="112"/>
      <c r="BF55" s="112"/>
      <c r="BG55" s="112"/>
    </row>
    <row r="56" spans="1:59" ht="15" customHeight="1">
      <c r="D56" s="5"/>
      <c r="E56" s="164"/>
      <c r="F56" s="164"/>
      <c r="G56" s="164"/>
      <c r="Q56" s="112"/>
      <c r="R56" s="121"/>
      <c r="S56" s="112"/>
      <c r="T56" s="111"/>
      <c r="U56" s="112"/>
      <c r="V56" s="638"/>
      <c r="W56" s="106"/>
      <c r="X56" s="106"/>
      <c r="Y56" s="106"/>
      <c r="Z56" s="106"/>
      <c r="AA56" s="106"/>
      <c r="AB56" s="106"/>
      <c r="AC56" s="106"/>
      <c r="AD56" s="106"/>
      <c r="AE56" s="214"/>
      <c r="AF56" s="112"/>
      <c r="AG56" s="112"/>
      <c r="AH56" s="112"/>
      <c r="AI56" s="112"/>
      <c r="AJ56" s="112"/>
      <c r="AK56" s="112"/>
      <c r="AL56" s="112"/>
      <c r="AM56" s="112"/>
      <c r="AN56" s="112"/>
      <c r="AO56" s="112"/>
      <c r="AP56" s="112"/>
      <c r="AQ56" s="112"/>
      <c r="AR56" s="112"/>
      <c r="AS56" s="112"/>
      <c r="AT56" s="112"/>
      <c r="AU56" s="112"/>
      <c r="AV56" s="112"/>
      <c r="AW56" s="112"/>
      <c r="AX56" s="112"/>
      <c r="AY56" s="112"/>
      <c r="AZ56" s="112"/>
      <c r="BA56" s="112"/>
      <c r="BB56" s="112"/>
      <c r="BC56" s="112"/>
      <c r="BD56" s="112"/>
      <c r="BE56" s="112"/>
      <c r="BF56" s="112"/>
      <c r="BG56" s="112"/>
    </row>
    <row r="57" spans="1:59" ht="12.75" customHeight="1">
      <c r="I57" s="985"/>
      <c r="J57" s="1044"/>
      <c r="K57" s="1044"/>
      <c r="L57" s="985"/>
      <c r="M57" s="985"/>
      <c r="N57" s="985"/>
      <c r="O57" s="985"/>
      <c r="P57" s="1044"/>
      <c r="Q57" s="112"/>
      <c r="R57" s="121"/>
      <c r="S57" s="121"/>
      <c r="T57" s="107"/>
      <c r="U57" s="111"/>
      <c r="V57" s="106"/>
      <c r="W57" s="106"/>
      <c r="X57" s="106"/>
      <c r="Y57" s="106"/>
      <c r="Z57" s="106"/>
      <c r="AA57" s="106"/>
      <c r="AB57" s="106"/>
      <c r="AC57" s="106"/>
      <c r="AD57" s="106"/>
      <c r="AE57" s="106"/>
      <c r="AF57" s="112"/>
      <c r="AG57" s="112"/>
      <c r="AH57" s="112"/>
      <c r="AI57" s="112"/>
      <c r="AJ57" s="112"/>
      <c r="AK57" s="112"/>
      <c r="AL57" s="112"/>
      <c r="AM57" s="112"/>
      <c r="AN57" s="112"/>
      <c r="AO57" s="112"/>
      <c r="AP57" s="112"/>
      <c r="AQ57" s="112"/>
      <c r="AR57" s="112"/>
      <c r="AS57" s="112"/>
      <c r="AT57" s="112"/>
      <c r="AU57" s="112"/>
      <c r="AV57" s="112"/>
      <c r="AW57" s="112"/>
      <c r="AX57" s="112"/>
      <c r="AY57" s="112"/>
      <c r="AZ57" s="112"/>
      <c r="BA57" s="112"/>
      <c r="BB57" s="112"/>
      <c r="BC57" s="112"/>
      <c r="BD57" s="112"/>
      <c r="BE57" s="112"/>
      <c r="BF57" s="112"/>
      <c r="BG57" s="112"/>
    </row>
    <row r="58" spans="1:59" ht="12.75" customHeight="1">
      <c r="C58" s="891"/>
      <c r="D58" s="12" t="s">
        <v>206</v>
      </c>
      <c r="E58" s="320"/>
      <c r="I58" s="327"/>
      <c r="J58" s="327"/>
      <c r="K58" s="327"/>
      <c r="L58" s="327"/>
      <c r="M58" s="327"/>
      <c r="N58" s="327"/>
      <c r="O58" s="327"/>
      <c r="P58" s="327"/>
      <c r="R58" s="112"/>
      <c r="S58" s="157"/>
      <c r="T58" s="107"/>
      <c r="U58" s="106"/>
      <c r="V58" s="112"/>
      <c r="W58" s="112"/>
      <c r="X58" s="112"/>
      <c r="Y58" s="112"/>
      <c r="Z58" s="112"/>
      <c r="AA58" s="112"/>
      <c r="AB58" s="112"/>
      <c r="AC58" s="112"/>
      <c r="AD58" s="112"/>
      <c r="AE58" s="112"/>
      <c r="AF58" s="112"/>
      <c r="AG58" s="112"/>
      <c r="AH58" s="112"/>
      <c r="AI58" s="112"/>
      <c r="AJ58" s="112"/>
      <c r="AK58" s="112"/>
      <c r="AL58" s="112"/>
      <c r="AM58" s="112"/>
      <c r="AN58" s="112"/>
      <c r="AO58" s="112"/>
      <c r="AP58" s="112"/>
      <c r="AQ58" s="112"/>
      <c r="AR58" s="112"/>
      <c r="AS58" s="112"/>
      <c r="AT58" s="112"/>
      <c r="AU58" s="112"/>
      <c r="AV58" s="112"/>
      <c r="AW58" s="112"/>
      <c r="AX58" s="112"/>
      <c r="AY58" s="112"/>
      <c r="AZ58" s="112"/>
      <c r="BA58" s="112"/>
      <c r="BB58" s="112"/>
      <c r="BC58" s="112"/>
      <c r="BD58" s="112"/>
      <c r="BE58" s="112"/>
      <c r="BF58" s="112"/>
      <c r="BG58" s="112"/>
    </row>
    <row r="59" spans="1:59" ht="15.75" customHeight="1">
      <c r="C59" s="13" t="s">
        <v>762</v>
      </c>
      <c r="D59" s="155"/>
      <c r="E59" s="2"/>
      <c r="F59"/>
      <c r="I59"/>
      <c r="J59"/>
      <c r="K59" s="26"/>
      <c r="L59" s="26"/>
      <c r="M59"/>
      <c r="N59"/>
      <c r="O59"/>
      <c r="P59"/>
      <c r="Q59" s="112"/>
      <c r="R59" s="112"/>
      <c r="S59" s="112"/>
      <c r="T59" s="120"/>
      <c r="U59" s="112"/>
      <c r="V59" s="112"/>
      <c r="W59" s="112"/>
      <c r="X59" s="112"/>
      <c r="Y59" s="112"/>
      <c r="Z59" s="112"/>
      <c r="AA59" s="112"/>
      <c r="AB59" s="112"/>
      <c r="AC59" s="112"/>
      <c r="AD59" s="112"/>
      <c r="AE59" s="112"/>
      <c r="AF59" s="112"/>
      <c r="AG59" s="112"/>
      <c r="AH59" s="112"/>
      <c r="AI59" s="112"/>
      <c r="AJ59" s="112"/>
      <c r="AK59" s="112"/>
      <c r="AL59" s="112"/>
      <c r="AM59" s="112"/>
      <c r="AN59" s="112"/>
      <c r="AO59" s="112"/>
      <c r="AP59" s="112"/>
      <c r="AQ59" s="112"/>
      <c r="AR59" s="112"/>
      <c r="AS59" s="112"/>
      <c r="AT59" s="112"/>
      <c r="AU59" s="112"/>
      <c r="AV59" s="112"/>
      <c r="AW59" s="112"/>
      <c r="AX59" s="112"/>
      <c r="AY59" s="112"/>
      <c r="AZ59" s="112"/>
      <c r="BA59" s="112"/>
      <c r="BB59" s="112"/>
      <c r="BC59" s="112"/>
      <c r="BD59" s="112"/>
      <c r="BE59" s="112"/>
      <c r="BF59" s="112"/>
      <c r="BG59" s="112"/>
    </row>
    <row r="60" spans="1:59" ht="14.25" customHeight="1">
      <c r="C60" s="25" t="s">
        <v>325</v>
      </c>
      <c r="I60" s="1053" t="s">
        <v>345</v>
      </c>
      <c r="N60" s="5"/>
      <c r="R60" s="112"/>
      <c r="S60" s="112"/>
      <c r="T60" s="112"/>
      <c r="U60" s="112"/>
      <c r="V60" s="112"/>
      <c r="W60" s="112"/>
      <c r="X60" s="112"/>
      <c r="Y60" s="112"/>
      <c r="Z60" s="112"/>
      <c r="AA60" s="112"/>
      <c r="AB60" s="112"/>
      <c r="AC60" s="112"/>
      <c r="AD60" s="112"/>
      <c r="AE60" s="112"/>
      <c r="AF60" s="112"/>
      <c r="AG60" s="112"/>
      <c r="AH60" s="112"/>
      <c r="AI60" s="112"/>
      <c r="AJ60" s="112"/>
      <c r="AK60" s="112"/>
      <c r="AL60" s="112"/>
      <c r="AM60" s="112"/>
      <c r="AN60" s="112"/>
      <c r="AO60" s="112"/>
      <c r="AP60" s="112"/>
      <c r="AQ60" s="112"/>
      <c r="AR60" s="112"/>
      <c r="AS60" s="112"/>
      <c r="AT60" s="112"/>
      <c r="AU60" s="112"/>
      <c r="AV60" s="112"/>
      <c r="AW60" s="112"/>
      <c r="AX60" s="112"/>
      <c r="AY60" s="112"/>
      <c r="AZ60" s="112"/>
      <c r="BA60" s="112"/>
      <c r="BB60" s="112"/>
      <c r="BC60" s="112"/>
      <c r="BD60" s="112"/>
      <c r="BE60" s="112"/>
      <c r="BF60" s="112"/>
      <c r="BG60" s="112"/>
    </row>
    <row r="61" spans="1:59" ht="15" customHeight="1">
      <c r="C61" s="891" t="s">
        <v>763</v>
      </c>
      <c r="R61" s="112"/>
      <c r="S61" s="112"/>
      <c r="T61" s="112"/>
      <c r="U61" s="112"/>
      <c r="V61" s="112"/>
      <c r="W61" s="112"/>
      <c r="X61" s="112"/>
      <c r="Y61" s="112"/>
      <c r="Z61" s="112"/>
      <c r="AA61" s="112"/>
      <c r="AB61" s="112"/>
      <c r="AC61" s="112"/>
      <c r="AD61" s="112"/>
      <c r="AE61" s="112"/>
      <c r="AF61" s="112"/>
      <c r="AG61" s="112"/>
      <c r="AH61" s="112"/>
      <c r="AI61" s="112"/>
      <c r="AJ61" s="112"/>
      <c r="AK61" s="112"/>
      <c r="AL61" s="112"/>
      <c r="AM61" s="112"/>
      <c r="AN61" s="167"/>
      <c r="AO61" s="167"/>
      <c r="AP61" s="219"/>
      <c r="AQ61" s="112"/>
      <c r="AR61" s="112"/>
      <c r="AS61" s="112"/>
      <c r="AT61" s="112"/>
      <c r="AU61" s="112"/>
      <c r="AV61" s="112"/>
      <c r="AW61" s="112"/>
      <c r="AX61" s="112"/>
      <c r="AY61" s="112"/>
      <c r="AZ61" s="112"/>
      <c r="BA61" s="112"/>
      <c r="BB61" s="112"/>
      <c r="BC61" s="112"/>
      <c r="BD61" s="112"/>
      <c r="BE61" s="112"/>
      <c r="BF61" s="112"/>
      <c r="BG61" s="112"/>
    </row>
    <row r="62" spans="1:59" ht="18" customHeight="1" thickBot="1">
      <c r="A62" s="70"/>
      <c r="B62" s="2" t="s">
        <v>841</v>
      </c>
      <c r="C62" s="26"/>
      <c r="D62"/>
      <c r="F62" s="32" t="s">
        <v>761</v>
      </c>
      <c r="I62" s="29" t="s">
        <v>0</v>
      </c>
      <c r="J62"/>
      <c r="K62" s="84" t="s">
        <v>432</v>
      </c>
      <c r="L62" s="26"/>
      <c r="M62" s="26"/>
      <c r="N62" s="33"/>
      <c r="P62" s="125"/>
      <c r="R62" s="112"/>
      <c r="S62" s="112"/>
      <c r="T62" s="112"/>
      <c r="U62" s="112"/>
      <c r="V62" s="112"/>
      <c r="W62" s="195"/>
      <c r="X62" s="610"/>
      <c r="Y62" s="112"/>
      <c r="Z62" s="195"/>
      <c r="AA62" s="195"/>
      <c r="AB62" s="112"/>
      <c r="AC62" s="611"/>
      <c r="AD62" s="112"/>
      <c r="AE62" s="112"/>
      <c r="AF62" s="112"/>
      <c r="AG62" s="112"/>
      <c r="AH62" s="112"/>
      <c r="AI62" s="112"/>
      <c r="AJ62" s="112"/>
      <c r="AK62" s="112"/>
      <c r="AL62" s="112"/>
      <c r="AM62" s="165"/>
      <c r="AN62" s="132"/>
      <c r="AO62" s="408"/>
      <c r="AP62" s="408"/>
      <c r="AQ62" s="112"/>
      <c r="AR62" s="112"/>
      <c r="AS62" s="112"/>
      <c r="AT62" s="112"/>
      <c r="AU62" s="112"/>
      <c r="AV62" s="112"/>
      <c r="AW62" s="112"/>
      <c r="AX62" s="112"/>
      <c r="AY62" s="112"/>
      <c r="AZ62" s="112"/>
      <c r="BA62" s="112"/>
      <c r="BB62" s="112"/>
      <c r="BC62" s="112"/>
      <c r="BD62" s="112"/>
      <c r="BE62" s="112"/>
      <c r="BF62" s="112"/>
      <c r="BG62" s="112"/>
    </row>
    <row r="63" spans="1:59" ht="18" customHeight="1" thickBot="1">
      <c r="B63" s="1097" t="s">
        <v>321</v>
      </c>
      <c r="C63" s="1145" t="s">
        <v>341</v>
      </c>
      <c r="D63" s="1094" t="s">
        <v>176</v>
      </c>
      <c r="E63" s="1102" t="s">
        <v>177</v>
      </c>
      <c r="F63" s="378"/>
      <c r="G63" s="378"/>
      <c r="H63" s="888"/>
      <c r="I63" s="681" t="s">
        <v>301</v>
      </c>
      <c r="J63" s="40"/>
      <c r="K63" s="902"/>
      <c r="L63" s="536"/>
      <c r="M63" s="1104" t="s">
        <v>340</v>
      </c>
      <c r="N63" s="40"/>
      <c r="O63" s="40"/>
      <c r="P63" s="62"/>
      <c r="Q63" s="981" t="s">
        <v>330</v>
      </c>
      <c r="R63" s="166"/>
      <c r="S63" s="11"/>
      <c r="T63" s="181"/>
      <c r="U63" s="15"/>
      <c r="V63" s="53"/>
      <c r="W63" s="53"/>
      <c r="X63" s="53"/>
      <c r="Y63" s="100"/>
      <c r="Z63" s="672"/>
      <c r="AA63" s="714"/>
      <c r="AB63" s="112"/>
      <c r="AC63" s="112"/>
      <c r="AD63" s="112"/>
      <c r="AE63" s="121"/>
      <c r="AF63" s="112"/>
      <c r="AG63" s="112"/>
      <c r="AH63" s="112"/>
      <c r="AI63" s="112"/>
      <c r="AJ63" s="112"/>
      <c r="AK63" s="112"/>
      <c r="AL63" s="112"/>
      <c r="AM63" s="112"/>
      <c r="AN63" s="112"/>
      <c r="AO63" s="112"/>
      <c r="AP63" s="112"/>
      <c r="AQ63" s="112"/>
      <c r="AR63" s="112"/>
      <c r="AS63" s="112"/>
      <c r="AT63" s="112"/>
      <c r="AU63" s="112"/>
      <c r="AV63" s="112"/>
      <c r="AW63" s="112"/>
      <c r="AX63" s="112"/>
      <c r="AY63" s="112"/>
      <c r="AZ63" s="112"/>
      <c r="BA63" s="132"/>
      <c r="BB63" s="132"/>
      <c r="BC63" s="408"/>
      <c r="BD63" s="408"/>
      <c r="BE63" s="112"/>
      <c r="BF63" s="112"/>
      <c r="BG63" s="112"/>
    </row>
    <row r="64" spans="1:59" ht="16.5" customHeight="1" thickBot="1">
      <c r="B64" s="1098" t="s">
        <v>303</v>
      </c>
      <c r="C64" s="457"/>
      <c r="D64" s="1099" t="s">
        <v>183</v>
      </c>
      <c r="E64" s="745"/>
      <c r="F64" s="1101"/>
      <c r="G64" s="2318" t="s">
        <v>774</v>
      </c>
      <c r="H64" s="2206" t="s">
        <v>651</v>
      </c>
      <c r="I64" s="496"/>
      <c r="J64" s="906"/>
      <c r="K64" s="906"/>
      <c r="L64" s="506"/>
      <c r="M64" s="2230" t="s">
        <v>339</v>
      </c>
      <c r="N64" s="906"/>
      <c r="O64" s="906"/>
      <c r="P64" s="506"/>
      <c r="Q64" s="1066" t="s">
        <v>327</v>
      </c>
      <c r="R64" s="112"/>
      <c r="S64" s="181"/>
      <c r="T64" s="7"/>
      <c r="U64" s="15"/>
      <c r="V64" s="164"/>
      <c r="W64" s="164"/>
      <c r="X64" s="670"/>
      <c r="Y64" s="1841"/>
      <c r="Z64" s="672"/>
      <c r="AA64" s="11"/>
      <c r="AB64" s="399"/>
      <c r="AC64" s="399"/>
      <c r="AD64" s="166"/>
      <c r="AE64" s="166"/>
      <c r="AF64" s="166"/>
      <c r="AG64" s="166"/>
      <c r="AH64" s="112"/>
      <c r="AI64" s="112"/>
      <c r="AJ64" s="195"/>
      <c r="AK64" s="195"/>
      <c r="AL64" s="112"/>
      <c r="AM64" s="195"/>
      <c r="AN64" s="195"/>
      <c r="AO64" s="112"/>
      <c r="AP64" s="107"/>
      <c r="AQ64" s="112"/>
      <c r="AR64" s="112"/>
      <c r="AS64" s="112"/>
      <c r="AT64" s="112"/>
      <c r="AU64" s="112"/>
      <c r="AV64" s="112"/>
      <c r="AW64" s="112"/>
      <c r="AX64" s="112"/>
      <c r="AY64" s="112"/>
      <c r="AZ64" s="112"/>
      <c r="BA64" s="117"/>
      <c r="BB64" s="132"/>
      <c r="BC64" s="408"/>
      <c r="BD64" s="112"/>
      <c r="BE64" s="112"/>
      <c r="BF64" s="112"/>
      <c r="BG64" s="112"/>
    </row>
    <row r="65" spans="2:59" ht="14.25" customHeight="1">
      <c r="B65" s="1098" t="s">
        <v>312</v>
      </c>
      <c r="C65" s="457" t="s">
        <v>182</v>
      </c>
      <c r="D65" s="847"/>
      <c r="E65" s="1099" t="s">
        <v>184</v>
      </c>
      <c r="F65" s="1095" t="s">
        <v>56</v>
      </c>
      <c r="G65" s="2318" t="s">
        <v>775</v>
      </c>
      <c r="H65" s="2208" t="s">
        <v>187</v>
      </c>
      <c r="I65" s="745"/>
      <c r="J65" s="2231"/>
      <c r="K65" s="40"/>
      <c r="L65" s="2231"/>
      <c r="M65" s="2232" t="s">
        <v>313</v>
      </c>
      <c r="N65" s="2233" t="s">
        <v>314</v>
      </c>
      <c r="O65" s="2234" t="s">
        <v>315</v>
      </c>
      <c r="P65" s="2235" t="s">
        <v>316</v>
      </c>
      <c r="Q65" s="2027" t="s">
        <v>288</v>
      </c>
      <c r="R65" s="104"/>
      <c r="S65" s="11"/>
      <c r="X65" s="53"/>
      <c r="Y65" s="747"/>
      <c r="Z65" s="672"/>
      <c r="AA65" s="11"/>
      <c r="AB65" s="188"/>
      <c r="AC65" s="188"/>
      <c r="AD65" s="102"/>
      <c r="AE65" s="102"/>
      <c r="AF65" s="102"/>
      <c r="AG65" s="102"/>
      <c r="AH65" s="615"/>
      <c r="AI65" s="616"/>
      <c r="AJ65" s="617"/>
      <c r="AK65" s="618"/>
      <c r="AL65" s="618"/>
      <c r="AM65" s="618"/>
      <c r="AN65" s="618"/>
      <c r="AO65" s="618"/>
      <c r="AP65" s="618"/>
      <c r="AQ65" s="614"/>
      <c r="AR65" s="614"/>
      <c r="AS65" s="619"/>
      <c r="AT65" s="104"/>
      <c r="AU65" s="112"/>
      <c r="AV65" s="112"/>
      <c r="AW65" s="112"/>
      <c r="AX65" s="112"/>
      <c r="AY65" s="112"/>
      <c r="AZ65" s="112"/>
      <c r="BA65" s="132"/>
      <c r="BB65" s="132"/>
      <c r="BC65" s="408"/>
      <c r="BD65" s="112"/>
      <c r="BE65" s="112"/>
      <c r="BF65" s="112"/>
      <c r="BG65" s="112"/>
    </row>
    <row r="66" spans="2:59" ht="18.75" customHeight="1" thickBot="1">
      <c r="B66" s="65"/>
      <c r="C66" s="892"/>
      <c r="D66" s="496"/>
      <c r="E66" s="1100" t="s">
        <v>6</v>
      </c>
      <c r="F66" s="465" t="s">
        <v>7</v>
      </c>
      <c r="G66" s="541" t="s">
        <v>8</v>
      </c>
      <c r="H66" s="2207" t="s">
        <v>426</v>
      </c>
      <c r="I66" s="2236" t="s">
        <v>304</v>
      </c>
      <c r="J66" s="2237" t="s">
        <v>305</v>
      </c>
      <c r="K66" s="2238" t="s">
        <v>306</v>
      </c>
      <c r="L66" s="2237" t="s">
        <v>307</v>
      </c>
      <c r="M66" s="2239" t="s">
        <v>308</v>
      </c>
      <c r="N66" s="2237" t="s">
        <v>309</v>
      </c>
      <c r="O66" s="2238" t="s">
        <v>310</v>
      </c>
      <c r="P66" s="2240" t="s">
        <v>311</v>
      </c>
      <c r="Q66" s="81"/>
      <c r="R66" s="104"/>
      <c r="S66" s="11"/>
      <c r="T66" s="7"/>
      <c r="U66" s="15"/>
      <c r="V66" s="53"/>
      <c r="W66" s="53"/>
      <c r="X66" s="53"/>
      <c r="Y66" s="747"/>
      <c r="Z66" s="4"/>
      <c r="AA66" s="11"/>
      <c r="AB66" s="732"/>
      <c r="AC66" s="732"/>
      <c r="AD66" s="732"/>
      <c r="AE66" s="732"/>
      <c r="AF66" s="732"/>
      <c r="AG66" s="732"/>
      <c r="AH66" s="219"/>
      <c r="AI66" s="219"/>
      <c r="AJ66" s="620"/>
      <c r="AK66" s="219"/>
      <c r="AL66" s="219"/>
      <c r="AM66" s="219"/>
      <c r="AN66" s="219"/>
      <c r="AO66" s="219"/>
      <c r="AP66" s="219"/>
      <c r="AQ66" s="219"/>
      <c r="AR66" s="219"/>
      <c r="AS66" s="219"/>
      <c r="AT66" s="112"/>
      <c r="AU66" s="112"/>
      <c r="AV66" s="112"/>
      <c r="AW66" s="112"/>
      <c r="AX66" s="112"/>
      <c r="AY66" s="112"/>
      <c r="AZ66" s="112"/>
      <c r="BA66" s="107"/>
      <c r="BB66" s="107"/>
      <c r="BC66" s="104"/>
      <c r="BD66" s="112"/>
      <c r="BE66" s="112"/>
      <c r="BF66" s="112"/>
      <c r="BG66" s="112"/>
    </row>
    <row r="67" spans="2:59" ht="15.75" customHeight="1">
      <c r="B67" s="1771"/>
      <c r="C67" s="2243" t="s">
        <v>156</v>
      </c>
      <c r="D67" s="1808"/>
      <c r="E67" s="907"/>
      <c r="F67" s="472"/>
      <c r="G67" s="472"/>
      <c r="H67" s="473"/>
      <c r="I67" s="472"/>
      <c r="J67" s="472"/>
      <c r="K67" s="472"/>
      <c r="L67" s="908"/>
      <c r="M67" s="2193"/>
      <c r="N67" s="942"/>
      <c r="O67" s="2192"/>
      <c r="P67" s="1070"/>
      <c r="Q67" s="1064"/>
      <c r="R67" s="102"/>
      <c r="S67" s="687"/>
      <c r="T67" s="575"/>
      <c r="U67" s="15"/>
      <c r="V67" s="53"/>
      <c r="W67" s="53"/>
      <c r="X67" s="53"/>
      <c r="Y67" s="2198"/>
      <c r="Z67" s="672"/>
      <c r="AA67" s="11"/>
      <c r="AB67" s="238"/>
      <c r="AC67" s="122"/>
      <c r="AD67" s="122"/>
      <c r="AE67" s="188"/>
      <c r="AF67" s="110"/>
      <c r="AG67" s="122"/>
      <c r="AH67" s="122"/>
      <c r="AI67" s="122"/>
      <c r="AJ67" s="189"/>
      <c r="AK67" s="122"/>
      <c r="AL67" s="122"/>
      <c r="AM67" s="122"/>
      <c r="AN67" s="122"/>
      <c r="AO67" s="122"/>
      <c r="AP67" s="122"/>
      <c r="AQ67" s="122"/>
      <c r="AR67" s="122"/>
      <c r="AS67" s="188"/>
      <c r="AT67" s="112"/>
      <c r="AU67" s="112"/>
      <c r="AV67" s="112"/>
      <c r="AW67" s="112"/>
      <c r="AX67" s="112"/>
      <c r="AY67" s="112"/>
      <c r="AZ67" s="112"/>
      <c r="BA67" s="107"/>
      <c r="BB67" s="107"/>
      <c r="BC67" s="104"/>
      <c r="BD67" s="112"/>
      <c r="BE67" s="112"/>
      <c r="BF67" s="112"/>
      <c r="BG67" s="112"/>
    </row>
    <row r="68" spans="2:59" ht="21" customHeight="1">
      <c r="B68" s="1083" t="str">
        <f>'12 л. МЕНЮ '!I65</f>
        <v>236 / 21</v>
      </c>
      <c r="C68" s="2251" t="str">
        <f>'12 л. МЕНЮ '!B65</f>
        <v>Каша  рисовая молочная жидкая</v>
      </c>
      <c r="D68" s="272">
        <f>'12 л. МЕНЮ '!C65</f>
        <v>210</v>
      </c>
      <c r="E68" s="235">
        <f>'12 л. МЕНЮ '!D65</f>
        <v>6.6429999999999998</v>
      </c>
      <c r="F68" s="250">
        <f>'12 л. МЕНЮ '!E65</f>
        <v>8.4</v>
      </c>
      <c r="G68" s="766">
        <f>'12 л. МЕНЮ '!F65</f>
        <v>34.28</v>
      </c>
      <c r="H68" s="917">
        <f>'12 л. МЕНЮ '!G65</f>
        <v>215.334</v>
      </c>
      <c r="I68" s="250">
        <v>1.373</v>
      </c>
      <c r="J68" s="250">
        <v>0.06</v>
      </c>
      <c r="K68" s="1852">
        <v>0.22</v>
      </c>
      <c r="L68" s="917">
        <v>41.406999999999996</v>
      </c>
      <c r="M68" s="250">
        <v>186.12610000000001</v>
      </c>
      <c r="N68" s="2554">
        <v>17.603999999999999</v>
      </c>
      <c r="O68" s="250">
        <v>34.673999999999999</v>
      </c>
      <c r="P68" s="250">
        <v>0.5</v>
      </c>
      <c r="Q68" s="2629">
        <f>'12 л. МЕНЮ '!H65</f>
        <v>0</v>
      </c>
      <c r="R68" s="210"/>
      <c r="S68" s="11"/>
      <c r="T68" s="7"/>
      <c r="U68" s="15"/>
      <c r="V68" s="53"/>
      <c r="W68" s="53"/>
      <c r="X68" s="53"/>
      <c r="Y68" s="1841"/>
      <c r="Z68" s="672"/>
      <c r="AA68" s="11"/>
      <c r="AB68" s="122"/>
      <c r="AC68" s="122"/>
      <c r="AD68" s="122"/>
      <c r="AE68" s="188"/>
      <c r="AF68" s="106"/>
      <c r="AG68" s="621"/>
      <c r="AH68" s="621"/>
      <c r="AI68" s="621"/>
      <c r="AJ68" s="622"/>
      <c r="AK68" s="621"/>
      <c r="AL68" s="621"/>
      <c r="AM68" s="623"/>
      <c r="AN68" s="621"/>
      <c r="AO68" s="623"/>
      <c r="AP68" s="623"/>
      <c r="AQ68" s="621"/>
      <c r="AR68" s="621"/>
      <c r="AS68" s="621"/>
      <c r="AT68" s="112"/>
      <c r="AU68" s="112"/>
      <c r="AV68" s="112"/>
      <c r="AW68" s="112"/>
      <c r="AX68" s="112"/>
      <c r="AY68" s="112"/>
      <c r="AZ68" s="112"/>
      <c r="BA68" s="132"/>
      <c r="BB68" s="132"/>
      <c r="BC68" s="408"/>
      <c r="BD68" s="112"/>
      <c r="BE68" s="112"/>
      <c r="BF68" s="112"/>
      <c r="BG68" s="112"/>
    </row>
    <row r="69" spans="2:59" ht="13.5" customHeight="1">
      <c r="B69" s="1083" t="str">
        <f>'12 л. МЕНЮ '!I66</f>
        <v>54-1з /22г</v>
      </c>
      <c r="C69" s="2251" t="str">
        <f>'12 л. МЕНЮ '!B66</f>
        <v>сыр твёрдых сортов в нарезке</v>
      </c>
      <c r="D69" s="272">
        <f>'12 л. МЕНЮ '!C66</f>
        <v>30</v>
      </c>
      <c r="E69" s="235">
        <f>'12 л. МЕНЮ '!D66</f>
        <v>7</v>
      </c>
      <c r="F69" s="250">
        <f>'12 л. МЕНЮ '!E66</f>
        <v>8.8000000000000007</v>
      </c>
      <c r="G69" s="766">
        <f>'12 л. МЕНЮ '!F66</f>
        <v>0</v>
      </c>
      <c r="H69" s="917">
        <f>'12 л. МЕНЮ '!G66</f>
        <v>107.501</v>
      </c>
      <c r="I69" s="353">
        <v>0.21</v>
      </c>
      <c r="J69" s="353">
        <v>0.01</v>
      </c>
      <c r="K69" s="353">
        <v>0.09</v>
      </c>
      <c r="L69" s="917">
        <v>78</v>
      </c>
      <c r="M69" s="359">
        <v>264</v>
      </c>
      <c r="N69" s="250">
        <v>150</v>
      </c>
      <c r="O69" s="353">
        <v>11</v>
      </c>
      <c r="P69" s="1055">
        <v>0.3</v>
      </c>
      <c r="Q69" s="2629">
        <f>'12 л. МЕНЮ '!H66</f>
        <v>0</v>
      </c>
      <c r="R69" s="112"/>
      <c r="S69" s="688"/>
      <c r="T69" s="7"/>
      <c r="U69" s="15"/>
      <c r="V69" s="53"/>
      <c r="W69" s="53"/>
      <c r="X69" s="53"/>
      <c r="Y69" s="1841"/>
      <c r="Z69" s="672"/>
      <c r="AA69" s="11"/>
      <c r="AB69" s="122"/>
      <c r="AC69" s="122"/>
      <c r="AD69" s="122"/>
      <c r="AE69" s="188"/>
      <c r="AF69" s="125"/>
      <c r="AG69" s="112"/>
      <c r="AH69" s="112"/>
      <c r="AI69" s="112"/>
      <c r="AJ69" s="112"/>
      <c r="AK69" s="112"/>
      <c r="AL69" s="112"/>
      <c r="AM69" s="112"/>
      <c r="AN69" s="112"/>
      <c r="AO69" s="112"/>
      <c r="AP69" s="112"/>
      <c r="AQ69" s="112"/>
      <c r="AR69" s="112"/>
      <c r="AS69" s="112"/>
      <c r="AT69" s="106"/>
      <c r="AU69" s="104"/>
      <c r="AV69" s="112"/>
      <c r="AW69" s="112"/>
      <c r="AX69" s="112"/>
      <c r="AY69" s="112"/>
      <c r="AZ69" s="112"/>
      <c r="BA69" s="132"/>
      <c r="BB69" s="132"/>
      <c r="BC69" s="408"/>
      <c r="BD69" s="112"/>
      <c r="BE69" s="112"/>
      <c r="BF69" s="112"/>
      <c r="BG69" s="112"/>
    </row>
    <row r="70" spans="2:59" ht="15.6">
      <c r="B70" s="1083" t="str">
        <f>'12 л. МЕНЮ '!I67</f>
        <v>54-2гн/22</v>
      </c>
      <c r="C70" s="2251" t="str">
        <f>'12 л. МЕНЮ '!B67</f>
        <v>Чай с сахаром</v>
      </c>
      <c r="D70" s="272">
        <f>'12 л. МЕНЮ '!C67</f>
        <v>200</v>
      </c>
      <c r="E70" s="235">
        <f>'12 л. МЕНЮ '!D67</f>
        <v>0.2</v>
      </c>
      <c r="F70" s="250">
        <f>'12 л. МЕНЮ '!E67</f>
        <v>0</v>
      </c>
      <c r="G70" s="766">
        <f>'12 л. МЕНЮ '!F67</f>
        <v>6.5</v>
      </c>
      <c r="H70" s="917">
        <f>'12 л. МЕНЮ '!G67</f>
        <v>26.8</v>
      </c>
      <c r="I70" s="362">
        <v>3.5999999999999997E-2</v>
      </c>
      <c r="J70" s="353">
        <v>0</v>
      </c>
      <c r="K70" s="353">
        <v>0.01</v>
      </c>
      <c r="L70" s="918">
        <v>0.27</v>
      </c>
      <c r="M70" s="359">
        <v>4.5</v>
      </c>
      <c r="N70" s="250">
        <v>7.2</v>
      </c>
      <c r="O70" s="250">
        <v>3.8</v>
      </c>
      <c r="P70" s="1055">
        <v>0.73</v>
      </c>
      <c r="Q70" s="2629">
        <f>'12 л. МЕНЮ '!H67</f>
        <v>0</v>
      </c>
      <c r="R70" s="407"/>
      <c r="S70" s="689"/>
      <c r="T70" s="7"/>
      <c r="U70" s="15"/>
      <c r="V70" s="53"/>
      <c r="W70" s="163"/>
      <c r="X70" s="53"/>
      <c r="Y70" s="1841"/>
      <c r="Z70" s="4"/>
      <c r="AA70" s="11"/>
      <c r="AB70" s="122"/>
      <c r="AC70" s="122"/>
      <c r="AD70" s="122"/>
      <c r="AE70" s="188"/>
      <c r="AF70" s="129"/>
      <c r="AG70" s="112"/>
      <c r="AH70" s="112"/>
      <c r="AI70" s="112"/>
      <c r="AJ70" s="112"/>
      <c r="AK70" s="112"/>
      <c r="AL70" s="112"/>
      <c r="AM70" s="112"/>
      <c r="AN70" s="112"/>
      <c r="AO70" s="112"/>
      <c r="AP70" s="611"/>
      <c r="AQ70" s="112"/>
      <c r="AR70" s="611"/>
      <c r="AS70" s="112"/>
      <c r="AT70" s="112"/>
      <c r="AU70" s="104"/>
      <c r="AV70" s="112"/>
      <c r="AW70" s="112"/>
      <c r="AX70" s="112"/>
      <c r="AY70" s="112"/>
      <c r="AZ70" s="112"/>
      <c r="BA70" s="132"/>
      <c r="BB70" s="132"/>
      <c r="BC70" s="408"/>
      <c r="BD70" s="112"/>
      <c r="BE70" s="112"/>
      <c r="BF70" s="112"/>
      <c r="BG70" s="112"/>
    </row>
    <row r="71" spans="2:59">
      <c r="B71" s="1083" t="str">
        <f>'12 л. МЕНЮ '!I68</f>
        <v>Пром.пр.</v>
      </c>
      <c r="C71" s="2251" t="str">
        <f>'12 л. МЕНЮ '!B68</f>
        <v>Кондитерские изделия ( Печенье )</v>
      </c>
      <c r="D71" s="272">
        <f>'12 л. МЕНЮ '!C68</f>
        <v>35</v>
      </c>
      <c r="E71" s="235">
        <f>'12 л. МЕНЮ '!D68</f>
        <v>2.3250000000000002</v>
      </c>
      <c r="F71" s="250">
        <f>'12 л. МЕНЮ '!E68</f>
        <v>3.6309999999999998</v>
      </c>
      <c r="G71" s="766">
        <f>'12 л. МЕНЮ '!F68</f>
        <v>22.42</v>
      </c>
      <c r="H71" s="917">
        <f>'12 л. МЕНЮ '!G68</f>
        <v>130.96</v>
      </c>
      <c r="I71" s="1852">
        <v>0</v>
      </c>
      <c r="J71" s="766">
        <v>3.5000000000000003E-2</v>
      </c>
      <c r="K71" s="766">
        <v>0.02</v>
      </c>
      <c r="L71" s="917">
        <v>3.5</v>
      </c>
      <c r="M71" s="1852">
        <v>10</v>
      </c>
      <c r="N71" s="1852">
        <v>0</v>
      </c>
      <c r="O71" s="1852">
        <v>0.7</v>
      </c>
      <c r="P71" s="2532">
        <v>7.0000000000000007E-2</v>
      </c>
      <c r="Q71" s="2629">
        <f>'12 л. МЕНЮ '!H68</f>
        <v>0</v>
      </c>
      <c r="R71" s="112"/>
      <c r="S71" s="582"/>
      <c r="T71" s="112"/>
      <c r="U71" s="787"/>
      <c r="V71" s="627"/>
      <c r="W71" s="1140"/>
      <c r="X71" s="1141"/>
      <c r="Y71" s="1142"/>
      <c r="Z71" s="225"/>
      <c r="AA71" s="408"/>
      <c r="AB71" s="122"/>
      <c r="AC71" s="122"/>
      <c r="AD71" s="122"/>
      <c r="AE71" s="188"/>
      <c r="AF71" s="112"/>
      <c r="AG71" s="112"/>
      <c r="AH71" s="112"/>
      <c r="AI71" s="112"/>
      <c r="AJ71" s="624"/>
      <c r="AK71" s="112"/>
      <c r="AL71" s="112"/>
      <c r="AM71" s="112"/>
      <c r="AN71" s="112"/>
      <c r="AO71" s="112"/>
      <c r="AP71" s="112"/>
      <c r="AQ71" s="112"/>
      <c r="AR71" s="611"/>
      <c r="AS71" s="112"/>
      <c r="AT71" s="112"/>
      <c r="AU71" s="104"/>
      <c r="AV71" s="106"/>
      <c r="AW71" s="106"/>
      <c r="AX71" s="112"/>
      <c r="AY71" s="112"/>
      <c r="AZ71" s="112"/>
      <c r="BA71" s="112"/>
      <c r="BB71" s="112"/>
      <c r="BC71" s="112"/>
      <c r="BD71" s="112"/>
      <c r="BE71" s="112"/>
      <c r="BF71" s="112"/>
      <c r="BG71" s="112"/>
    </row>
    <row r="72" spans="2:59">
      <c r="B72" s="1083" t="str">
        <f>'12 л. МЕНЮ '!I69</f>
        <v>Пром.пр.</v>
      </c>
      <c r="C72" s="2251" t="str">
        <f>'12 л. МЕНЮ '!B69</f>
        <v>Хлеб пшеничный</v>
      </c>
      <c r="D72" s="272">
        <f>'12 л. МЕНЮ '!C69</f>
        <v>35</v>
      </c>
      <c r="E72" s="235">
        <f>'12 л. МЕНЮ '!D69</f>
        <v>1.3480000000000001</v>
      </c>
      <c r="F72" s="250">
        <f>'12 л. МЕНЮ '!E69</f>
        <v>0.48099999999999998</v>
      </c>
      <c r="G72" s="766">
        <f>'12 л. МЕНЮ '!F69</f>
        <v>18.97</v>
      </c>
      <c r="H72" s="917">
        <f>'12 л. МЕНЮ '!G69</f>
        <v>85.600999999999999</v>
      </c>
      <c r="I72" s="250">
        <v>0</v>
      </c>
      <c r="J72" s="250">
        <v>4.2999999999999997E-2</v>
      </c>
      <c r="K72" s="250">
        <v>1.4E-2</v>
      </c>
      <c r="L72" s="917">
        <v>0</v>
      </c>
      <c r="M72" s="359">
        <v>7</v>
      </c>
      <c r="N72" s="250">
        <v>22.75</v>
      </c>
      <c r="O72" s="250">
        <v>4.9000000000000004</v>
      </c>
      <c r="P72" s="1055">
        <v>3.85E-2</v>
      </c>
      <c r="Q72" s="2629">
        <f>'12 л. МЕНЮ '!H69</f>
        <v>0</v>
      </c>
      <c r="R72" s="122"/>
      <c r="S72" s="1944"/>
      <c r="T72" s="404"/>
      <c r="U72" s="2199"/>
      <c r="V72" s="854"/>
      <c r="W72" s="854"/>
      <c r="X72" s="854"/>
      <c r="Y72" s="854"/>
      <c r="Z72" s="1143"/>
      <c r="AA72" s="127"/>
      <c r="AB72" s="230"/>
      <c r="AC72" s="111"/>
      <c r="AD72" s="111"/>
      <c r="AE72" s="102"/>
      <c r="AF72" s="112"/>
      <c r="AG72" s="125"/>
      <c r="AH72" s="107"/>
      <c r="AI72" s="106"/>
      <c r="AJ72" s="104"/>
      <c r="AK72" s="104"/>
      <c r="AL72" s="104"/>
      <c r="AM72" s="103"/>
      <c r="AN72" s="159"/>
      <c r="AO72" s="162"/>
      <c r="AP72" s="162"/>
      <c r="AQ72" s="162"/>
      <c r="AR72" s="134"/>
      <c r="AS72" s="162"/>
      <c r="AT72" s="162"/>
      <c r="AU72" s="162"/>
      <c r="AV72" s="106"/>
      <c r="AW72" s="106"/>
      <c r="AX72" s="112"/>
      <c r="AY72" s="112"/>
      <c r="AZ72" s="112"/>
      <c r="BA72" s="112"/>
      <c r="BB72" s="112"/>
      <c r="BC72" s="112"/>
      <c r="BD72" s="112"/>
      <c r="BE72" s="112"/>
      <c r="BF72" s="112"/>
      <c r="BG72" s="112"/>
    </row>
    <row r="73" spans="2:59" ht="15.6">
      <c r="B73" s="1083" t="str">
        <f>'12 л. МЕНЮ '!I70</f>
        <v>Пром.пр.</v>
      </c>
      <c r="C73" s="2251" t="str">
        <f>'12 л. МЕНЮ '!B70</f>
        <v>Хлеб ржаной</v>
      </c>
      <c r="D73" s="272">
        <f>'12 л. МЕНЮ '!C70</f>
        <v>30</v>
      </c>
      <c r="E73" s="235">
        <f>'12 л. МЕНЮ '!D70</f>
        <v>1.6950000000000001</v>
      </c>
      <c r="F73" s="250">
        <f>'12 л. МЕНЮ '!E70</f>
        <v>0.45</v>
      </c>
      <c r="G73" s="766">
        <f>'12 л. МЕНЮ '!F70</f>
        <v>12.56</v>
      </c>
      <c r="H73" s="917">
        <f>'12 л. МЕНЮ '!G70</f>
        <v>61.07</v>
      </c>
      <c r="I73" s="364">
        <v>0</v>
      </c>
      <c r="J73" s="364">
        <v>0.08</v>
      </c>
      <c r="K73" s="364">
        <v>0.08</v>
      </c>
      <c r="L73" s="1005">
        <v>0</v>
      </c>
      <c r="M73" s="2524">
        <v>9.9</v>
      </c>
      <c r="N73" s="1029">
        <v>70</v>
      </c>
      <c r="O73" s="364">
        <v>2</v>
      </c>
      <c r="P73" s="2225">
        <v>0.01</v>
      </c>
      <c r="Q73" s="2629">
        <f>'12 л. МЕНЮ '!H70</f>
        <v>0</v>
      </c>
      <c r="R73" s="121"/>
      <c r="S73" s="1901"/>
      <c r="T73" s="284"/>
      <c r="U73" s="408"/>
      <c r="V73" s="2200"/>
      <c r="W73" s="2200"/>
      <c r="X73" s="2200"/>
      <c r="Y73" s="2200"/>
      <c r="Z73" s="127"/>
      <c r="AA73" s="127"/>
      <c r="AB73" s="127"/>
      <c r="AC73" s="127"/>
      <c r="AD73" s="127"/>
      <c r="AE73" s="112"/>
      <c r="AF73" s="112"/>
      <c r="AG73" s="126"/>
      <c r="AH73" s="112"/>
      <c r="AI73" s="120"/>
      <c r="AJ73" s="104"/>
      <c r="AK73" s="104"/>
      <c r="AL73" s="104"/>
      <c r="AM73" s="612"/>
      <c r="AN73" s="625"/>
      <c r="AO73" s="127"/>
      <c r="AP73" s="127"/>
      <c r="AQ73" s="127"/>
      <c r="AR73" s="127"/>
      <c r="AS73" s="127"/>
      <c r="AT73" s="127"/>
      <c r="AU73" s="127"/>
      <c r="AV73" s="127"/>
      <c r="AW73" s="127"/>
      <c r="AX73" s="127"/>
      <c r="AY73" s="127"/>
      <c r="AZ73" s="127"/>
      <c r="BA73" s="127"/>
      <c r="BB73" s="112"/>
      <c r="BC73" s="112"/>
      <c r="BD73" s="112"/>
      <c r="BE73" s="112"/>
      <c r="BF73" s="112"/>
      <c r="BG73" s="112"/>
    </row>
    <row r="74" spans="2:59" ht="15" thickBot="1">
      <c r="B74" s="1086" t="str">
        <f>'12 л. МЕНЮ '!I71</f>
        <v>82 / 21</v>
      </c>
      <c r="C74" s="2628" t="str">
        <f>'12 л. МЕНЮ '!B71</f>
        <v>Фрукты свежие ( апельсин )</v>
      </c>
      <c r="D74" s="393">
        <f>'12 л. МЕНЮ '!C71</f>
        <v>100</v>
      </c>
      <c r="E74" s="235">
        <f>'12 л. МЕНЮ '!D71</f>
        <v>0.90500000000000003</v>
      </c>
      <c r="F74" s="250">
        <f>'12 л. МЕНЮ '!E71</f>
        <v>0.2</v>
      </c>
      <c r="G74" s="766">
        <f>'12 л. МЕНЮ '!F71</f>
        <v>12.22</v>
      </c>
      <c r="H74" s="917">
        <f>'12 л. МЕНЮ '!G71</f>
        <v>54.256999999999998</v>
      </c>
      <c r="I74" s="911">
        <v>13.33</v>
      </c>
      <c r="J74" s="911">
        <v>0.04</v>
      </c>
      <c r="K74" s="911">
        <v>0.03</v>
      </c>
      <c r="L74" s="911">
        <v>0</v>
      </c>
      <c r="M74" s="359">
        <v>34</v>
      </c>
      <c r="N74" s="984">
        <v>17</v>
      </c>
      <c r="O74" s="250">
        <v>1.3</v>
      </c>
      <c r="P74" s="1055">
        <v>0.3</v>
      </c>
      <c r="Q74" s="2629">
        <f>'12 л. МЕНЮ '!H71</f>
        <v>0</v>
      </c>
      <c r="R74" s="121"/>
      <c r="S74" s="11"/>
      <c r="T74" s="186"/>
      <c r="U74" s="112"/>
      <c r="V74" s="127"/>
      <c r="W74" s="127"/>
      <c r="X74" s="127"/>
      <c r="Y74" s="127"/>
      <c r="Z74" s="127"/>
      <c r="AA74" s="127"/>
      <c r="AB74" s="238"/>
      <c r="AC74" s="122"/>
      <c r="AD74" s="122"/>
      <c r="AE74" s="130"/>
      <c r="AF74" s="112"/>
      <c r="AG74" s="112"/>
      <c r="AH74" s="186"/>
      <c r="AI74" s="112"/>
      <c r="AJ74" s="104"/>
      <c r="AK74" s="104"/>
      <c r="AL74" s="104"/>
      <c r="AM74" s="121"/>
      <c r="AN74" s="408"/>
      <c r="AO74" s="408"/>
      <c r="AP74" s="132"/>
      <c r="AQ74" s="132"/>
      <c r="AR74" s="132"/>
      <c r="AS74" s="214"/>
      <c r="AT74" s="214"/>
      <c r="AU74" s="613"/>
      <c r="AV74" s="132"/>
      <c r="AW74" s="132"/>
      <c r="AX74" s="214"/>
      <c r="AY74" s="132"/>
      <c r="AZ74" s="132"/>
      <c r="BA74" s="132"/>
      <c r="BB74" s="132"/>
      <c r="BC74" s="112"/>
      <c r="BD74" s="112"/>
      <c r="BE74" s="112"/>
      <c r="BF74" s="112"/>
      <c r="BG74" s="112"/>
    </row>
    <row r="75" spans="2:59" ht="12.75" customHeight="1">
      <c r="B75" s="492" t="s">
        <v>204</v>
      </c>
      <c r="D75" s="2652">
        <f>'12 л. МЕНЮ '!C72</f>
        <v>640</v>
      </c>
      <c r="E75" s="912">
        <f>SUM(E68:E74)</f>
        <v>20.116</v>
      </c>
      <c r="F75" s="504">
        <f>SUM(F68:F74)</f>
        <v>21.962000000000003</v>
      </c>
      <c r="G75" s="495">
        <f t="shared" ref="G75:P75" si="0">SUM(G68:G74)</f>
        <v>106.95</v>
      </c>
      <c r="H75" s="2219">
        <f>SUM(H68:H74)</f>
        <v>681.52300000000002</v>
      </c>
      <c r="I75" s="914">
        <f t="shared" si="0"/>
        <v>14.949</v>
      </c>
      <c r="J75" s="983">
        <f t="shared" si="0"/>
        <v>0.26799999999999996</v>
      </c>
      <c r="K75" s="915">
        <f t="shared" si="0"/>
        <v>0.46400000000000008</v>
      </c>
      <c r="L75" s="914">
        <f t="shared" si="0"/>
        <v>123.17699999999999</v>
      </c>
      <c r="M75" s="2220">
        <f t="shared" si="0"/>
        <v>515.52610000000004</v>
      </c>
      <c r="N75" s="1139">
        <f t="shared" si="0"/>
        <v>284.55399999999997</v>
      </c>
      <c r="O75" s="987">
        <f t="shared" si="0"/>
        <v>58.373999999999995</v>
      </c>
      <c r="P75" s="1736">
        <f t="shared" si="0"/>
        <v>1.9485000000000001</v>
      </c>
      <c r="Q75" s="2027"/>
      <c r="R75" s="121"/>
      <c r="S75" s="181"/>
      <c r="T75" s="107"/>
      <c r="U75" s="104"/>
      <c r="V75" s="122"/>
      <c r="W75" s="122"/>
      <c r="X75" s="122"/>
      <c r="Y75" s="189"/>
      <c r="Z75" s="648"/>
      <c r="AA75" s="112"/>
      <c r="AB75" s="158"/>
      <c r="AC75" s="188"/>
      <c r="AD75" s="626"/>
      <c r="AE75" s="188"/>
      <c r="AF75" s="112"/>
      <c r="AG75" s="112"/>
      <c r="AH75" s="112"/>
      <c r="AI75" s="112"/>
      <c r="AJ75" s="112"/>
      <c r="AK75" s="112"/>
      <c r="AL75" s="112"/>
      <c r="AM75" s="121"/>
      <c r="AN75" s="112"/>
      <c r="AO75" s="408"/>
      <c r="AP75" s="408"/>
      <c r="AQ75" s="408"/>
      <c r="AR75" s="408"/>
      <c r="AS75" s="408"/>
      <c r="AT75" s="408"/>
      <c r="AU75" s="408"/>
      <c r="AV75" s="408"/>
      <c r="AW75" s="408"/>
      <c r="AX75" s="408"/>
      <c r="AY75" s="408"/>
      <c r="AZ75" s="408"/>
      <c r="BA75" s="408"/>
      <c r="BB75" s="408"/>
      <c r="BC75" s="112"/>
      <c r="BD75" s="112"/>
      <c r="BE75" s="112"/>
      <c r="BF75" s="112"/>
      <c r="BG75" s="112"/>
    </row>
    <row r="76" spans="2:59" ht="13.5" customHeight="1">
      <c r="B76" s="995"/>
      <c r="C76" s="996" t="s">
        <v>11</v>
      </c>
      <c r="D76" s="1733">
        <v>0.25</v>
      </c>
      <c r="E76" s="1115">
        <f t="shared" ref="E76:P76" si="1">(E399/100)*25</f>
        <v>22.5</v>
      </c>
      <c r="F76" s="1012">
        <f t="shared" si="1"/>
        <v>23</v>
      </c>
      <c r="G76" s="1012">
        <f t="shared" si="1"/>
        <v>95.75</v>
      </c>
      <c r="H76" s="1012">
        <f t="shared" si="1"/>
        <v>680</v>
      </c>
      <c r="I76" s="1012">
        <f t="shared" si="1"/>
        <v>17.5</v>
      </c>
      <c r="J76" s="1012">
        <f t="shared" si="1"/>
        <v>0.35</v>
      </c>
      <c r="K76" s="1012">
        <f t="shared" si="1"/>
        <v>0.4</v>
      </c>
      <c r="L76" s="1776">
        <f t="shared" si="1"/>
        <v>225</v>
      </c>
      <c r="M76" s="2680">
        <f t="shared" si="1"/>
        <v>300</v>
      </c>
      <c r="N76" s="2680">
        <f t="shared" si="1"/>
        <v>300</v>
      </c>
      <c r="O76" s="1776">
        <f t="shared" si="1"/>
        <v>75</v>
      </c>
      <c r="P76" s="2279">
        <f t="shared" si="1"/>
        <v>4.5</v>
      </c>
      <c r="Q76" s="2027"/>
      <c r="R76" s="125"/>
      <c r="S76" s="11"/>
      <c r="T76" s="107"/>
      <c r="U76" s="104"/>
      <c r="V76" s="188"/>
      <c r="W76" s="398"/>
      <c r="X76" s="188"/>
      <c r="Y76" s="1883"/>
      <c r="Z76" s="648"/>
      <c r="AA76" s="112"/>
      <c r="AB76" s="188"/>
      <c r="AC76" s="188"/>
      <c r="AD76" s="188"/>
      <c r="AE76" s="188"/>
      <c r="AF76" s="112"/>
      <c r="AG76" s="112"/>
      <c r="AH76" s="112"/>
      <c r="AI76" s="112"/>
      <c r="AJ76" s="112"/>
      <c r="AK76" s="112"/>
      <c r="AL76" s="102"/>
      <c r="AM76" s="112"/>
      <c r="AN76" s="112"/>
      <c r="AO76" s="112"/>
      <c r="AP76" s="112"/>
      <c r="AQ76" s="112"/>
      <c r="AR76" s="112"/>
      <c r="AS76" s="112"/>
      <c r="AT76" s="112"/>
      <c r="AU76" s="112"/>
      <c r="AV76" s="112"/>
      <c r="AW76" s="112"/>
      <c r="AX76" s="112"/>
      <c r="AY76" s="112"/>
      <c r="AZ76" s="112"/>
      <c r="BA76" s="112"/>
      <c r="BB76" s="112"/>
      <c r="BC76" s="106"/>
      <c r="BD76" s="112"/>
      <c r="BE76" s="112"/>
      <c r="BF76" s="112"/>
      <c r="BG76" s="112"/>
    </row>
    <row r="77" spans="2:59" ht="13.5" customHeight="1" thickBot="1">
      <c r="B77" s="246"/>
      <c r="C77" s="991" t="s">
        <v>434</v>
      </c>
      <c r="D77" s="1036"/>
      <c r="E77" s="1015">
        <f t="shared" ref="E77:P77" si="2">(E75*100/E399)-25</f>
        <v>-2.6488888888888908</v>
      </c>
      <c r="F77" s="1016">
        <f t="shared" si="2"/>
        <v>-1.1282608695652137</v>
      </c>
      <c r="G77" s="1016">
        <f t="shared" si="2"/>
        <v>2.9242819843342041</v>
      </c>
      <c r="H77" s="1016">
        <f t="shared" si="2"/>
        <v>5.5992647058825895E-2</v>
      </c>
      <c r="I77" s="1016">
        <f t="shared" si="2"/>
        <v>-3.6442857142857115</v>
      </c>
      <c r="J77" s="1016">
        <f t="shared" si="2"/>
        <v>-5.8571428571428577</v>
      </c>
      <c r="K77" s="1016">
        <f t="shared" si="2"/>
        <v>4.0000000000000036</v>
      </c>
      <c r="L77" s="1016">
        <f t="shared" si="2"/>
        <v>-11.313666666666668</v>
      </c>
      <c r="M77" s="1016">
        <f t="shared" si="2"/>
        <v>17.960508333333337</v>
      </c>
      <c r="N77" s="1016">
        <f t="shared" si="2"/>
        <v>-1.2871666666666677</v>
      </c>
      <c r="O77" s="1016">
        <f t="shared" si="2"/>
        <v>-5.5420000000000016</v>
      </c>
      <c r="P77" s="1028">
        <f t="shared" si="2"/>
        <v>-14.174999999999999</v>
      </c>
      <c r="Q77" s="2027"/>
      <c r="R77" s="125"/>
      <c r="S77" s="2538"/>
      <c r="T77" s="7"/>
      <c r="U77" s="15"/>
      <c r="V77" s="53"/>
      <c r="W77" s="53"/>
      <c r="X77" s="53"/>
      <c r="Y77" s="100"/>
      <c r="Z77" s="53"/>
      <c r="AA77" s="53"/>
      <c r="AB77" s="53"/>
      <c r="AC77" s="747"/>
      <c r="AD77" s="164"/>
      <c r="AE77" s="164"/>
      <c r="AF77" s="164"/>
      <c r="AG77" s="1944"/>
      <c r="AH77" s="112"/>
      <c r="AI77" s="112"/>
      <c r="AJ77" s="112"/>
      <c r="AK77" s="112"/>
      <c r="AL77" s="111"/>
      <c r="AM77" s="112"/>
      <c r="AN77" s="112"/>
      <c r="AO77" s="112"/>
      <c r="AP77" s="112"/>
      <c r="AQ77" s="112"/>
      <c r="AR77" s="112"/>
      <c r="AS77" s="112"/>
      <c r="AT77" s="112"/>
      <c r="AU77" s="112"/>
      <c r="AV77" s="112"/>
      <c r="AW77" s="112"/>
      <c r="AX77" s="112"/>
      <c r="AY77" s="112"/>
      <c r="AZ77" s="112"/>
      <c r="BA77" s="112"/>
      <c r="BB77" s="112"/>
      <c r="BC77" s="112"/>
      <c r="BD77" s="112"/>
      <c r="BE77" s="112"/>
      <c r="BF77" s="112"/>
      <c r="BG77" s="112"/>
    </row>
    <row r="78" spans="2:59">
      <c r="B78" s="90"/>
      <c r="C78" s="2243" t="s">
        <v>123</v>
      </c>
      <c r="D78" s="62"/>
      <c r="E78" s="383"/>
      <c r="F78" s="1734"/>
      <c r="G78" s="1734"/>
      <c r="H78" s="1069"/>
      <c r="I78" s="1735"/>
      <c r="J78" s="1735"/>
      <c r="K78" s="1735"/>
      <c r="L78" s="1735"/>
      <c r="M78" s="2194"/>
      <c r="N78" s="1735"/>
      <c r="O78" s="1735"/>
      <c r="P78" s="1069"/>
      <c r="Q78" s="1064"/>
      <c r="R78" s="121"/>
      <c r="S78" s="11"/>
      <c r="T78" s="2201"/>
      <c r="U78" s="104"/>
      <c r="V78" s="122"/>
      <c r="W78" s="122"/>
      <c r="X78" s="609"/>
      <c r="Y78" s="1883"/>
      <c r="Z78" s="1093"/>
      <c r="AA78" s="112"/>
      <c r="AB78" s="370"/>
      <c r="AC78" s="370"/>
      <c r="AD78" s="370"/>
      <c r="AE78" s="188"/>
      <c r="AF78" s="112"/>
      <c r="AG78" s="112"/>
      <c r="AH78" s="112"/>
      <c r="AI78" s="112"/>
      <c r="AJ78" s="127"/>
      <c r="AK78" s="127"/>
      <c r="AL78" s="127"/>
      <c r="AM78" s="112"/>
      <c r="AN78" s="112"/>
      <c r="AO78" s="112"/>
      <c r="AP78" s="112"/>
      <c r="AQ78" s="112"/>
      <c r="AR78" s="112"/>
      <c r="AS78" s="112"/>
      <c r="AT78" s="112"/>
      <c r="AU78" s="112"/>
      <c r="AV78" s="112"/>
      <c r="AW78" s="112"/>
      <c r="AX78" s="112"/>
      <c r="AY78" s="112"/>
      <c r="AZ78" s="112"/>
      <c r="BA78" s="112"/>
      <c r="BB78" s="112"/>
      <c r="BC78" s="112"/>
      <c r="BD78" s="112"/>
      <c r="BE78" s="112"/>
      <c r="BF78" s="112"/>
      <c r="BG78" s="112"/>
    </row>
    <row r="79" spans="2:59" ht="13.5" customHeight="1">
      <c r="B79" s="2248" t="str">
        <f>'12 л. МЕНЮ '!I76</f>
        <v>70/ 17</v>
      </c>
      <c r="C79" s="944" t="str">
        <f>'12 л. МЕНЮ '!B76</f>
        <v>Овощи натуральные солёные (огурец)</v>
      </c>
      <c r="D79" s="274">
        <f>'12 л. МЕНЮ '!C76</f>
        <v>60</v>
      </c>
      <c r="E79" s="1810">
        <f>'12 л. МЕНЮ '!D76</f>
        <v>0.48</v>
      </c>
      <c r="F79" s="414">
        <f>'12 л. МЕНЮ '!E76</f>
        <v>0.06</v>
      </c>
      <c r="G79" s="365">
        <f>'12 л. МЕНЮ '!F76</f>
        <v>1.02</v>
      </c>
      <c r="H79" s="1843">
        <f>'12 л. МЕНЮ '!G76</f>
        <v>6.6</v>
      </c>
      <c r="I79" s="250">
        <v>2.1</v>
      </c>
      <c r="J79" s="250">
        <v>0.06</v>
      </c>
      <c r="K79" s="250">
        <v>0.06</v>
      </c>
      <c r="L79" s="250">
        <v>0</v>
      </c>
      <c r="M79" s="359">
        <v>13.8</v>
      </c>
      <c r="N79" s="250">
        <v>14.4</v>
      </c>
      <c r="O79" s="250">
        <v>8.4</v>
      </c>
      <c r="P79" s="250">
        <v>0.36</v>
      </c>
      <c r="Q79" s="2633">
        <f>'12 л. МЕНЮ '!H76</f>
        <v>0</v>
      </c>
      <c r="R79" s="96"/>
      <c r="S79" s="688"/>
      <c r="T79" s="107"/>
      <c r="U79" s="104"/>
      <c r="V79" s="122"/>
      <c r="W79" s="122"/>
      <c r="X79" s="122"/>
      <c r="Y79" s="1883"/>
      <c r="Z79" s="1093"/>
      <c r="AA79" s="112"/>
      <c r="AB79" s="122"/>
      <c r="AC79" s="122"/>
      <c r="AD79" s="122"/>
      <c r="AE79" s="188"/>
      <c r="AF79" s="112"/>
      <c r="AG79" s="112"/>
      <c r="AH79" s="112"/>
      <c r="AI79" s="112"/>
      <c r="AJ79" s="112"/>
      <c r="AK79" s="112"/>
      <c r="AL79" s="112"/>
      <c r="AM79" s="112"/>
      <c r="AN79" s="112"/>
      <c r="AO79" s="112"/>
      <c r="AP79" s="112"/>
      <c r="AQ79" s="112"/>
      <c r="AR79" s="112"/>
      <c r="AS79" s="112"/>
      <c r="AT79" s="112"/>
      <c r="AU79" s="112"/>
      <c r="AV79" s="112"/>
      <c r="AW79" s="112"/>
      <c r="AX79" s="112"/>
      <c r="AY79" s="112"/>
      <c r="AZ79" s="112"/>
      <c r="BA79" s="112"/>
      <c r="BB79" s="112"/>
      <c r="BC79" s="192"/>
      <c r="BD79" s="408"/>
      <c r="BE79" s="112"/>
      <c r="BF79" s="112"/>
      <c r="BG79" s="112"/>
    </row>
    <row r="80" spans="2:59" ht="16.5" customHeight="1">
      <c r="B80" s="2630" t="str">
        <f>'12 л. МЕНЮ '!I77</f>
        <v>113 / 21</v>
      </c>
      <c r="C80" s="944" t="str">
        <f>'12 л. МЕНЮ '!B77</f>
        <v>Суп картофельный с бобовыми</v>
      </c>
      <c r="D80" s="274">
        <f>'12 л. МЕНЮ '!C77</f>
        <v>250</v>
      </c>
      <c r="E80" s="1810">
        <f>'12 л. МЕНЮ '!D77</f>
        <v>6.3</v>
      </c>
      <c r="F80" s="414">
        <f>'12 л. МЕНЮ '!E77</f>
        <v>3.5750000000000002</v>
      </c>
      <c r="G80" s="365">
        <f>'12 л. МЕНЮ '!F77</f>
        <v>14.6</v>
      </c>
      <c r="H80" s="1843">
        <f>'12 л. МЕНЮ '!G77</f>
        <v>115.75</v>
      </c>
      <c r="I80" s="353">
        <v>4.75</v>
      </c>
      <c r="J80" s="353">
        <v>0.16200000000000001</v>
      </c>
      <c r="K80" s="353">
        <v>0.15</v>
      </c>
      <c r="L80" s="917">
        <v>17.5</v>
      </c>
      <c r="M80" s="359">
        <v>35.325000000000003</v>
      </c>
      <c r="N80" s="250">
        <v>89.25</v>
      </c>
      <c r="O80" s="353">
        <v>34.375</v>
      </c>
      <c r="P80" s="250">
        <v>2.02</v>
      </c>
      <c r="Q80" s="2633">
        <f>'12 л. МЕНЮ '!H77</f>
        <v>0</v>
      </c>
      <c r="R80" s="39"/>
      <c r="S80" s="689"/>
      <c r="T80" s="107"/>
      <c r="U80" s="104"/>
      <c r="V80" s="122"/>
      <c r="W80" s="122"/>
      <c r="X80" s="122"/>
      <c r="Y80" s="2202"/>
      <c r="Z80" s="648"/>
      <c r="AA80" s="112"/>
      <c r="AB80" s="122"/>
      <c r="AC80" s="122"/>
      <c r="AD80" s="122"/>
      <c r="AE80" s="188"/>
      <c r="AF80" s="112"/>
      <c r="AG80" s="112"/>
      <c r="AH80" s="112"/>
      <c r="AI80" s="112"/>
      <c r="AJ80" s="112"/>
      <c r="AK80" s="112"/>
      <c r="AL80" s="112"/>
      <c r="AM80" s="121"/>
      <c r="AN80" s="367"/>
      <c r="AO80" s="104"/>
      <c r="AP80" s="188"/>
      <c r="AQ80" s="398"/>
      <c r="AR80" s="188"/>
      <c r="AS80" s="189"/>
      <c r="AT80" s="188"/>
      <c r="AU80" s="368"/>
      <c r="AV80" s="158"/>
      <c r="AW80" s="398"/>
      <c r="AX80" s="188"/>
      <c r="AY80" s="158"/>
      <c r="AZ80" s="188"/>
      <c r="BA80" s="188"/>
      <c r="BB80" s="188"/>
      <c r="BC80" s="132"/>
      <c r="BD80" s="408"/>
      <c r="BE80" s="112"/>
      <c r="BF80" s="112"/>
      <c r="BG80" s="112"/>
    </row>
    <row r="81" spans="2:59">
      <c r="B81" s="2630" t="str">
        <f>'12 л. МЕНЮ '!I78</f>
        <v>373 / 21</v>
      </c>
      <c r="C81" s="944" t="str">
        <f>'12 л. МЕНЮ '!B78</f>
        <v>Котлеты "Нежные"</v>
      </c>
      <c r="D81" s="274">
        <f>'12 л. МЕНЮ '!C78</f>
        <v>120</v>
      </c>
      <c r="E81" s="1810">
        <f>'12 л. МЕНЮ '!D78</f>
        <v>12.451000000000001</v>
      </c>
      <c r="F81" s="414">
        <f>'12 л. МЕНЮ '!E78</f>
        <v>12.821</v>
      </c>
      <c r="G81" s="365">
        <f>'12 л. МЕНЮ '!F78</f>
        <v>7.3630000000000004</v>
      </c>
      <c r="H81" s="1843">
        <f>'12 л. МЕНЮ '!G78</f>
        <v>244.0822</v>
      </c>
      <c r="I81" s="2225">
        <v>0.84</v>
      </c>
      <c r="J81" s="348">
        <v>1.6799999999999999E-2</v>
      </c>
      <c r="K81" s="1817">
        <v>0.13200000000000001</v>
      </c>
      <c r="L81" s="917">
        <v>102</v>
      </c>
      <c r="M81" s="3174">
        <v>201</v>
      </c>
      <c r="N81" s="2322">
        <v>20.6</v>
      </c>
      <c r="O81" s="1852">
        <v>44.4</v>
      </c>
      <c r="P81" s="1852">
        <v>2.86</v>
      </c>
      <c r="Q81" s="2633">
        <f>'12 л. МЕНЮ '!H78</f>
        <v>0</v>
      </c>
      <c r="R81" s="96"/>
      <c r="S81" s="11"/>
      <c r="T81" s="107"/>
      <c r="U81" s="104"/>
      <c r="V81" s="122"/>
      <c r="W81" s="122"/>
      <c r="X81" s="122"/>
      <c r="Y81" s="1884"/>
      <c r="Z81" s="648"/>
      <c r="AA81" s="112"/>
      <c r="AB81" s="122"/>
      <c r="AC81" s="238"/>
      <c r="AD81" s="122"/>
      <c r="AE81" s="188"/>
      <c r="AF81" s="112"/>
      <c r="AG81" s="112"/>
      <c r="AH81" s="120"/>
      <c r="AI81" s="112"/>
      <c r="AJ81" s="112"/>
      <c r="AK81" s="112"/>
      <c r="AL81" s="112"/>
      <c r="AM81" s="121"/>
      <c r="AN81" s="107"/>
      <c r="AO81" s="104"/>
      <c r="AP81" s="122"/>
      <c r="AQ81" s="122"/>
      <c r="AR81" s="370"/>
      <c r="AS81" s="189"/>
      <c r="AT81" s="122"/>
      <c r="AU81" s="188"/>
      <c r="AV81" s="188"/>
      <c r="AW81" s="188"/>
      <c r="AX81" s="188"/>
      <c r="AY81" s="188"/>
      <c r="AZ81" s="188"/>
      <c r="BA81" s="188"/>
      <c r="BB81" s="188"/>
      <c r="BC81" s="132"/>
      <c r="BD81" s="408"/>
      <c r="BE81" s="112"/>
      <c r="BF81" s="112"/>
      <c r="BG81" s="112"/>
    </row>
    <row r="82" spans="2:59">
      <c r="B82" s="2630" t="str">
        <f>'12 л. МЕНЮ '!I79</f>
        <v>143 / 17</v>
      </c>
      <c r="C82" s="944" t="str">
        <f>'12 л. МЕНЮ '!B79</f>
        <v xml:space="preserve">Рагу из овощей </v>
      </c>
      <c r="D82" s="274">
        <f>'12 л. МЕНЮ '!C79</f>
        <v>180</v>
      </c>
      <c r="E82" s="1810">
        <f>'12 л. МЕНЮ '!D79</f>
        <v>2.9060000000000001</v>
      </c>
      <c r="F82" s="414">
        <f>'12 л. МЕНЮ '!E79</f>
        <v>12.646000000000001</v>
      </c>
      <c r="G82" s="365">
        <f>'12 л. МЕНЮ '!F79</f>
        <v>33.805</v>
      </c>
      <c r="H82" s="1843">
        <f>'12 л. МЕНЮ '!G79</f>
        <v>260.65800000000002</v>
      </c>
      <c r="I82" s="353">
        <v>21.4</v>
      </c>
      <c r="J82" s="353">
        <v>0.11</v>
      </c>
      <c r="K82" s="353">
        <v>8.4000000000000005E-2</v>
      </c>
      <c r="L82" s="918">
        <v>78.900000000000006</v>
      </c>
      <c r="M82" s="359">
        <v>63.7</v>
      </c>
      <c r="N82" s="250">
        <v>30.3</v>
      </c>
      <c r="O82" s="250">
        <v>2.79</v>
      </c>
      <c r="P82" s="250">
        <v>0.79</v>
      </c>
      <c r="Q82" s="2633">
        <f>'12 л. МЕНЮ '!H79</f>
        <v>0</v>
      </c>
      <c r="R82" s="11"/>
      <c r="AE82" s="110"/>
      <c r="AF82" s="112"/>
      <c r="AG82" s="112"/>
      <c r="AH82" s="120"/>
      <c r="AI82" s="112"/>
      <c r="AJ82" s="112"/>
      <c r="AK82" s="112"/>
      <c r="AL82" s="106"/>
      <c r="AM82" s="121"/>
      <c r="AN82" s="107"/>
      <c r="AO82" s="112"/>
      <c r="AP82" s="112"/>
      <c r="AQ82" s="112"/>
      <c r="AR82" s="112"/>
      <c r="AS82" s="112"/>
      <c r="AT82" s="112"/>
      <c r="AU82" s="112"/>
      <c r="AV82" s="112"/>
      <c r="AW82" s="112"/>
      <c r="AX82" s="112"/>
      <c r="AY82" s="112"/>
      <c r="AZ82" s="112"/>
      <c r="BA82" s="112"/>
      <c r="BB82" s="112"/>
      <c r="BC82" s="107"/>
      <c r="BD82" s="408"/>
      <c r="BE82" s="112"/>
      <c r="BF82" s="112"/>
      <c r="BG82" s="112"/>
    </row>
    <row r="83" spans="2:59">
      <c r="B83" s="2630" t="str">
        <f>'12 л. МЕНЮ '!I80</f>
        <v>501 / 21</v>
      </c>
      <c r="C83" s="944" t="str">
        <f>'12 л. МЕНЮ '!B80</f>
        <v>Сок фруктовый (персиковый)</v>
      </c>
      <c r="D83" s="274">
        <f>'12 л. МЕНЮ '!C80</f>
        <v>200</v>
      </c>
      <c r="E83" s="1810">
        <f>'12 л. МЕНЮ '!D80</f>
        <v>1</v>
      </c>
      <c r="F83" s="414">
        <f>'12 л. МЕНЮ '!E80</f>
        <v>0</v>
      </c>
      <c r="G83" s="365">
        <f>'12 л. МЕНЮ '!F80</f>
        <v>23.4</v>
      </c>
      <c r="H83" s="1843">
        <f>'12 л. МЕНЮ '!G80</f>
        <v>97.6</v>
      </c>
      <c r="I83" s="353">
        <v>1.2</v>
      </c>
      <c r="J83" s="353">
        <v>4.0000000000000001E-3</v>
      </c>
      <c r="K83" s="353">
        <v>4.0000000000000001E-3</v>
      </c>
      <c r="L83" s="697">
        <v>0</v>
      </c>
      <c r="M83" s="250">
        <v>30.4</v>
      </c>
      <c r="N83" s="250">
        <v>36</v>
      </c>
      <c r="O83" s="250">
        <v>0.8</v>
      </c>
      <c r="P83" s="2486">
        <v>1.8</v>
      </c>
      <c r="Q83" s="2633">
        <f>'12 л. МЕНЮ '!H80</f>
        <v>0</v>
      </c>
      <c r="R83" s="41"/>
      <c r="S83" s="11"/>
      <c r="T83" s="404"/>
      <c r="U83" s="2199"/>
      <c r="V83" s="854"/>
      <c r="W83" s="854"/>
      <c r="X83" s="854"/>
      <c r="Y83" s="854"/>
      <c r="Z83" s="752"/>
      <c r="AA83" s="127"/>
      <c r="AB83" s="628"/>
      <c r="AC83" s="627"/>
      <c r="AD83" s="627"/>
      <c r="AE83" s="627"/>
      <c r="AF83" s="112"/>
      <c r="AG83" s="131"/>
      <c r="AH83" s="186"/>
      <c r="AI83" s="112"/>
      <c r="AJ83" s="112"/>
      <c r="AK83" s="112"/>
      <c r="AL83" s="112"/>
      <c r="AM83" s="121"/>
      <c r="AN83" s="107"/>
      <c r="AO83" s="104"/>
      <c r="AP83" s="122"/>
      <c r="AQ83" s="122"/>
      <c r="AR83" s="122"/>
      <c r="AS83" s="189"/>
      <c r="AT83" s="122"/>
      <c r="AU83" s="122"/>
      <c r="AV83" s="122"/>
      <c r="AW83" s="122"/>
      <c r="AX83" s="122"/>
      <c r="AY83" s="122"/>
      <c r="AZ83" s="122"/>
      <c r="BA83" s="122"/>
      <c r="BB83" s="188"/>
      <c r="BC83" s="132"/>
      <c r="BD83" s="408"/>
      <c r="BE83" s="112"/>
      <c r="BF83" s="112"/>
      <c r="BG83" s="112"/>
    </row>
    <row r="84" spans="2:59" ht="17.25" customHeight="1">
      <c r="B84" s="2630" t="str">
        <f>'12 л. МЕНЮ '!I81</f>
        <v>Пром.пр.</v>
      </c>
      <c r="C84" s="944" t="str">
        <f>'12 л. МЕНЮ '!B81</f>
        <v>Хлеб пшеничный</v>
      </c>
      <c r="D84" s="274">
        <f>'12 л. МЕНЮ '!C81</f>
        <v>60</v>
      </c>
      <c r="E84" s="1810">
        <f>'12 л. МЕНЮ '!D81</f>
        <v>2.31</v>
      </c>
      <c r="F84" s="414">
        <f>'12 л. МЕНЮ '!E81</f>
        <v>0.82499999999999996</v>
      </c>
      <c r="G84" s="365">
        <f>'12 л. МЕНЮ '!F81</f>
        <v>32.520000000000003</v>
      </c>
      <c r="H84" s="1843">
        <f>'12 л. МЕНЮ '!G81</f>
        <v>146.75</v>
      </c>
      <c r="I84" s="250">
        <v>0</v>
      </c>
      <c r="J84" s="1043">
        <v>7.1999999999999995E-2</v>
      </c>
      <c r="K84" s="766">
        <v>2.4E-2</v>
      </c>
      <c r="L84" s="917">
        <v>0</v>
      </c>
      <c r="M84" s="359">
        <v>12</v>
      </c>
      <c r="N84" s="250">
        <v>39</v>
      </c>
      <c r="O84" s="250">
        <v>8.4</v>
      </c>
      <c r="P84" s="250">
        <v>6.6000000000000003E-2</v>
      </c>
      <c r="Q84" s="2633">
        <f>'12 л. МЕНЮ '!H81</f>
        <v>0</v>
      </c>
      <c r="R84" s="11"/>
      <c r="S84" s="11"/>
      <c r="T84" s="284"/>
      <c r="U84" s="408"/>
      <c r="V84" s="2203"/>
      <c r="W84" s="2203"/>
      <c r="X84" s="2203"/>
      <c r="Y84" s="2203"/>
      <c r="Z84" s="127"/>
      <c r="AA84" s="127"/>
      <c r="AB84" s="400"/>
      <c r="AC84" s="405"/>
      <c r="AD84" s="405"/>
      <c r="AE84" s="406"/>
      <c r="AF84" s="112"/>
      <c r="AG84" s="413"/>
      <c r="AH84" s="107"/>
      <c r="AI84" s="369"/>
      <c r="AJ84" s="112"/>
      <c r="AK84" s="112"/>
      <c r="AL84" s="112"/>
      <c r="AM84" s="121"/>
      <c r="AN84" s="107"/>
      <c r="AO84" s="104"/>
      <c r="AP84" s="122"/>
      <c r="AQ84" s="122"/>
      <c r="AR84" s="122"/>
      <c r="AS84" s="189"/>
      <c r="AT84" s="122"/>
      <c r="AU84" s="122"/>
      <c r="AV84" s="122"/>
      <c r="AW84" s="122"/>
      <c r="AX84" s="122"/>
      <c r="AY84" s="122"/>
      <c r="AZ84" s="122"/>
      <c r="BA84" s="122"/>
      <c r="BB84" s="188"/>
      <c r="BC84" s="132"/>
      <c r="BD84" s="408"/>
      <c r="BE84" s="112"/>
      <c r="BF84" s="112"/>
      <c r="BG84" s="112"/>
    </row>
    <row r="85" spans="2:59" ht="16.5" customHeight="1" thickBot="1">
      <c r="B85" s="2631" t="str">
        <f>'12 л. МЕНЮ '!I82</f>
        <v>Пром.пр.</v>
      </c>
      <c r="C85" s="2632" t="str">
        <f>'12 л. МЕНЮ '!B82</f>
        <v>Хлеб ржаной</v>
      </c>
      <c r="D85" s="393">
        <f>'12 л. МЕНЮ '!C82</f>
        <v>40</v>
      </c>
      <c r="E85" s="1810">
        <f>'12 л. МЕНЮ '!D82</f>
        <v>2.2599999999999998</v>
      </c>
      <c r="F85" s="414">
        <f>'12 л. МЕНЮ '!E82</f>
        <v>0.6</v>
      </c>
      <c r="G85" s="365">
        <f>'12 л. МЕНЮ '!F82</f>
        <v>16.739999999999998</v>
      </c>
      <c r="H85" s="1843">
        <f>'12 л. МЕНЮ '!G82</f>
        <v>81.426000000000002</v>
      </c>
      <c r="I85" s="250">
        <v>0</v>
      </c>
      <c r="J85" s="250">
        <v>0.107</v>
      </c>
      <c r="K85" s="250">
        <v>0.107</v>
      </c>
      <c r="L85" s="697">
        <v>0</v>
      </c>
      <c r="M85" s="359">
        <v>13.2</v>
      </c>
      <c r="N85" s="250">
        <v>93.6</v>
      </c>
      <c r="O85" s="250">
        <v>2.64</v>
      </c>
      <c r="P85" s="250">
        <v>1.7999999999999999E-2</v>
      </c>
      <c r="Q85" s="2633">
        <f>'12 л. МЕНЮ '!H82</f>
        <v>0</v>
      </c>
      <c r="R85" s="96"/>
      <c r="AE85" s="112"/>
      <c r="AF85" s="112"/>
      <c r="AG85" s="630"/>
      <c r="AH85" s="107"/>
      <c r="AI85" s="104"/>
      <c r="AJ85" s="112"/>
      <c r="AK85" s="112"/>
      <c r="AL85" s="408"/>
      <c r="AM85" s="112"/>
      <c r="AN85" s="186"/>
      <c r="AO85" s="112"/>
      <c r="AP85" s="122"/>
      <c r="AQ85" s="122"/>
      <c r="AR85" s="122"/>
      <c r="AS85" s="189"/>
      <c r="AT85" s="122"/>
      <c r="AU85" s="122"/>
      <c r="AV85" s="122"/>
      <c r="AW85" s="122"/>
      <c r="AX85" s="122"/>
      <c r="AY85" s="122"/>
      <c r="AZ85" s="122"/>
      <c r="BA85" s="122"/>
      <c r="BB85" s="188"/>
      <c r="BC85" s="132"/>
      <c r="BD85" s="408"/>
      <c r="BE85" s="112"/>
      <c r="BF85" s="112"/>
      <c r="BG85" s="112"/>
    </row>
    <row r="86" spans="2:59" ht="15" customHeight="1">
      <c r="B86" s="492" t="s">
        <v>192</v>
      </c>
      <c r="C86" s="723"/>
      <c r="D86" s="2644">
        <f>'12 л. МЕНЮ '!C83</f>
        <v>910</v>
      </c>
      <c r="E86" s="503">
        <f>SUM(E79:E85)</f>
        <v>27.707000000000001</v>
      </c>
      <c r="F86" s="919">
        <f t="shared" ref="F86:P86" si="3">SUM(F79:F85)</f>
        <v>30.527000000000001</v>
      </c>
      <c r="G86" s="919">
        <f t="shared" si="3"/>
        <v>129.44800000000001</v>
      </c>
      <c r="H86" s="252">
        <f>SUM(H79:H85)</f>
        <v>952.86620000000005</v>
      </c>
      <c r="I86" s="959">
        <f t="shared" si="3"/>
        <v>30.289999999999996</v>
      </c>
      <c r="J86" s="959">
        <f>SUM(J79:J85)</f>
        <v>0.53180000000000005</v>
      </c>
      <c r="K86" s="986">
        <f t="shared" si="3"/>
        <v>0.56100000000000005</v>
      </c>
      <c r="L86" s="959">
        <f t="shared" si="3"/>
        <v>198.4</v>
      </c>
      <c r="M86" s="921">
        <f t="shared" si="3"/>
        <v>369.42499999999995</v>
      </c>
      <c r="N86" s="921">
        <f t="shared" si="3"/>
        <v>323.14999999999998</v>
      </c>
      <c r="O86" s="921">
        <f t="shared" si="3"/>
        <v>101.80500000000001</v>
      </c>
      <c r="P86" s="922">
        <f t="shared" si="3"/>
        <v>7.9139999999999997</v>
      </c>
      <c r="Q86" s="2027"/>
      <c r="R86" s="41"/>
      <c r="S86" s="687"/>
      <c r="T86" s="107"/>
      <c r="U86" s="104"/>
      <c r="V86" s="122"/>
      <c r="W86" s="122"/>
      <c r="X86" s="122"/>
      <c r="Y86" s="715"/>
      <c r="Z86" s="166"/>
      <c r="AA86" s="112"/>
      <c r="AB86" s="127"/>
      <c r="AC86" s="127"/>
      <c r="AD86" s="127"/>
      <c r="AE86" s="112"/>
      <c r="AF86" s="112"/>
      <c r="AG86" s="124"/>
      <c r="AH86" s="107"/>
      <c r="AI86" s="104"/>
      <c r="AJ86" s="106"/>
      <c r="AK86" s="106"/>
      <c r="AL86" s="106"/>
      <c r="AM86" s="123"/>
      <c r="AN86" s="107"/>
      <c r="AO86" s="104"/>
      <c r="AP86" s="122"/>
      <c r="AQ86" s="122"/>
      <c r="AR86" s="122"/>
      <c r="AS86" s="189"/>
      <c r="AT86" s="122"/>
      <c r="AU86" s="122"/>
      <c r="AV86" s="370"/>
      <c r="AW86" s="122"/>
      <c r="AX86" s="122"/>
      <c r="AY86" s="122"/>
      <c r="AZ86" s="122"/>
      <c r="BA86" s="122"/>
      <c r="BB86" s="188"/>
      <c r="BC86" s="132"/>
      <c r="BD86" s="408"/>
      <c r="BE86" s="112"/>
      <c r="BF86" s="112"/>
      <c r="BG86" s="112"/>
    </row>
    <row r="87" spans="2:59" ht="13.5" customHeight="1">
      <c r="B87" s="995"/>
      <c r="C87" s="996" t="s">
        <v>11</v>
      </c>
      <c r="D87" s="1733">
        <v>0.35</v>
      </c>
      <c r="E87" s="1115">
        <f t="shared" ref="E87:P87" si="4">(E399/100)*35</f>
        <v>31.5</v>
      </c>
      <c r="F87" s="1012">
        <f t="shared" si="4"/>
        <v>32.200000000000003</v>
      </c>
      <c r="G87" s="1012">
        <f t="shared" si="4"/>
        <v>134.05000000000001</v>
      </c>
      <c r="H87" s="1012">
        <f t="shared" si="4"/>
        <v>952</v>
      </c>
      <c r="I87" s="1012">
        <f t="shared" si="4"/>
        <v>24.5</v>
      </c>
      <c r="J87" s="1012">
        <f t="shared" si="4"/>
        <v>0.48999999999999994</v>
      </c>
      <c r="K87" s="1012">
        <f t="shared" si="4"/>
        <v>0.56000000000000005</v>
      </c>
      <c r="L87" s="1776">
        <f t="shared" si="4"/>
        <v>315</v>
      </c>
      <c r="M87" s="2680">
        <f t="shared" si="4"/>
        <v>420</v>
      </c>
      <c r="N87" s="2680">
        <f t="shared" si="4"/>
        <v>420</v>
      </c>
      <c r="O87" s="2680">
        <f t="shared" si="4"/>
        <v>105</v>
      </c>
      <c r="P87" s="2279">
        <f t="shared" si="4"/>
        <v>6.3</v>
      </c>
      <c r="Q87" s="2027"/>
      <c r="R87" s="11"/>
      <c r="S87" s="688"/>
      <c r="T87" s="107"/>
      <c r="U87" s="656"/>
      <c r="V87" s="122"/>
      <c r="W87" s="122"/>
      <c r="X87" s="122"/>
      <c r="Y87" s="2204"/>
      <c r="Z87" s="648"/>
      <c r="AA87" s="112"/>
      <c r="AB87" s="127"/>
      <c r="AC87" s="127"/>
      <c r="AD87" s="127"/>
      <c r="AE87" s="112"/>
      <c r="AF87" s="112"/>
      <c r="AG87" s="112"/>
      <c r="AH87" s="112"/>
      <c r="AI87" s="112"/>
      <c r="AJ87" s="106"/>
      <c r="AK87" s="106"/>
      <c r="AL87" s="106"/>
      <c r="AM87" s="185"/>
      <c r="AN87" s="111"/>
      <c r="AO87" s="102"/>
      <c r="AP87" s="122"/>
      <c r="AQ87" s="122"/>
      <c r="AR87" s="122"/>
      <c r="AS87" s="189"/>
      <c r="AT87" s="122"/>
      <c r="AU87" s="122"/>
      <c r="AV87" s="370"/>
      <c r="AW87" s="122"/>
      <c r="AX87" s="122"/>
      <c r="AY87" s="122"/>
      <c r="AZ87" s="122"/>
      <c r="BA87" s="122"/>
      <c r="BB87" s="188"/>
      <c r="BC87" s="132"/>
      <c r="BD87" s="408"/>
      <c r="BE87" s="112"/>
      <c r="BF87" s="112"/>
      <c r="BG87" s="112"/>
    </row>
    <row r="88" spans="2:59" ht="12.75" customHeight="1" thickBot="1">
      <c r="B88" s="246"/>
      <c r="C88" s="991" t="s">
        <v>434</v>
      </c>
      <c r="D88" s="1036"/>
      <c r="E88" s="990">
        <f t="shared" ref="E88:P88" si="5">(E86*100/E399)-35</f>
        <v>-4.2144444444444424</v>
      </c>
      <c r="F88" s="988">
        <f t="shared" si="5"/>
        <v>-1.8184782608695613</v>
      </c>
      <c r="G88" s="988">
        <f t="shared" si="5"/>
        <v>-1.2015665796344592</v>
      </c>
      <c r="H88" s="988">
        <f t="shared" si="5"/>
        <v>3.184558823529926E-2</v>
      </c>
      <c r="I88" s="988">
        <f t="shared" si="5"/>
        <v>8.2714285714285651</v>
      </c>
      <c r="J88" s="988">
        <f t="shared" si="5"/>
        <v>2.9857142857142946</v>
      </c>
      <c r="K88" s="988">
        <f t="shared" si="5"/>
        <v>6.25E-2</v>
      </c>
      <c r="L88" s="998">
        <f t="shared" si="5"/>
        <v>-12.955555555555556</v>
      </c>
      <c r="M88" s="998">
        <f t="shared" si="5"/>
        <v>-4.2145833333333407</v>
      </c>
      <c r="N88" s="998">
        <f t="shared" si="5"/>
        <v>-8.0708333333333364</v>
      </c>
      <c r="O88" s="988">
        <f t="shared" si="5"/>
        <v>-1.0649999999999977</v>
      </c>
      <c r="P88" s="989">
        <f t="shared" si="5"/>
        <v>8.9666666666666686</v>
      </c>
      <c r="Q88" s="2027"/>
      <c r="R88" s="41"/>
      <c r="S88" s="689"/>
      <c r="T88" s="107"/>
      <c r="U88" s="104"/>
      <c r="V88" s="122"/>
      <c r="W88" s="609"/>
      <c r="X88" s="122"/>
      <c r="Y88" s="715"/>
      <c r="Z88" s="658"/>
      <c r="AA88" s="112"/>
      <c r="AB88" s="132"/>
      <c r="AC88" s="132"/>
      <c r="AD88" s="132"/>
      <c r="AE88" s="132"/>
      <c r="AF88" s="112"/>
      <c r="AG88" s="112"/>
      <c r="AH88" s="112"/>
      <c r="AI88" s="112"/>
      <c r="AJ88" s="104"/>
      <c r="AK88" s="104"/>
      <c r="AL88" s="104"/>
      <c r="AM88" s="157"/>
      <c r="AN88" s="107"/>
      <c r="AO88" s="104"/>
      <c r="AP88" s="122"/>
      <c r="AQ88" s="370"/>
      <c r="AR88" s="122"/>
      <c r="AS88" s="189"/>
      <c r="AT88" s="122"/>
      <c r="AU88" s="122"/>
      <c r="AV88" s="122"/>
      <c r="AW88" s="122"/>
      <c r="AX88" s="122"/>
      <c r="AY88" s="122"/>
      <c r="AZ88" s="238"/>
      <c r="BA88" s="122"/>
      <c r="BB88" s="188"/>
      <c r="BC88" s="132"/>
      <c r="BD88" s="408"/>
      <c r="BE88" s="112"/>
      <c r="BF88" s="112"/>
      <c r="BG88" s="112"/>
    </row>
    <row r="89" spans="2:59" ht="16.5" customHeight="1">
      <c r="B89" s="893"/>
      <c r="C89" s="680" t="s">
        <v>232</v>
      </c>
      <c r="D89" s="62"/>
      <c r="E89" s="662"/>
      <c r="F89" s="1737"/>
      <c r="G89" s="1737"/>
      <c r="H89" s="942"/>
      <c r="I89" s="942"/>
      <c r="J89" s="942"/>
      <c r="K89" s="942"/>
      <c r="L89" s="942"/>
      <c r="M89" s="942"/>
      <c r="N89" s="942"/>
      <c r="O89" s="942"/>
      <c r="P89" s="1070"/>
      <c r="Q89" s="1064"/>
      <c r="R89" s="41"/>
      <c r="S89" s="582"/>
      <c r="T89" s="401"/>
      <c r="U89" s="787"/>
      <c r="V89" s="627"/>
      <c r="W89" s="1140"/>
      <c r="X89" s="1141"/>
      <c r="Y89" s="1141"/>
      <c r="Z89" s="225"/>
      <c r="AA89" s="408"/>
      <c r="AB89" s="408"/>
      <c r="AC89" s="408"/>
      <c r="AD89" s="408"/>
      <c r="AE89" s="408"/>
      <c r="AF89" s="112"/>
      <c r="AG89" s="112"/>
      <c r="AH89" s="112"/>
      <c r="AI89" s="112"/>
      <c r="AJ89" s="106"/>
      <c r="AK89" s="106"/>
      <c r="AL89" s="106"/>
      <c r="AM89" s="112"/>
      <c r="AN89" s="112"/>
      <c r="AO89" s="112"/>
      <c r="AP89" s="112"/>
      <c r="AQ89" s="112"/>
      <c r="AR89" s="112"/>
      <c r="AS89" s="112"/>
      <c r="AT89" s="112"/>
      <c r="AU89" s="112"/>
      <c r="AV89" s="112"/>
      <c r="AW89" s="112"/>
      <c r="AX89" s="112"/>
      <c r="AY89" s="112"/>
      <c r="AZ89" s="112"/>
      <c r="BA89" s="112"/>
      <c r="BB89" s="112"/>
      <c r="BC89" s="132"/>
      <c r="BD89" s="408"/>
      <c r="BE89" s="112"/>
      <c r="BF89" s="112"/>
      <c r="BG89" s="112"/>
    </row>
    <row r="90" spans="2:59" ht="16.5" customHeight="1">
      <c r="B90" s="1084" t="str">
        <f>'12 л. МЕНЮ '!I87</f>
        <v>465 / 21</v>
      </c>
      <c r="C90" s="249" t="str">
        <f>'12 л. МЕНЮ '!B87</f>
        <v>Кофейный напиток с молоком</v>
      </c>
      <c r="D90" s="272">
        <f>'12 л. МЕНЮ '!C87</f>
        <v>200</v>
      </c>
      <c r="E90" s="2146">
        <f>'12 л. МЕНЮ '!D87</f>
        <v>5.2039999999999997</v>
      </c>
      <c r="F90" s="362">
        <f>'12 л. МЕНЮ '!E87</f>
        <v>4.7480000000000002</v>
      </c>
      <c r="G90" s="362">
        <f>'12 л. МЕНЮ '!F87</f>
        <v>17.876999999999999</v>
      </c>
      <c r="H90" s="917">
        <f>'12 л. МЕНЮ '!G87</f>
        <v>135.25</v>
      </c>
      <c r="I90" s="355">
        <v>1.04</v>
      </c>
      <c r="J90" s="353">
        <v>0.06</v>
      </c>
      <c r="K90" s="353">
        <v>0.25</v>
      </c>
      <c r="L90" s="917">
        <v>26.454000000000001</v>
      </c>
      <c r="M90" s="355">
        <v>215.5</v>
      </c>
      <c r="N90" s="353">
        <v>172.8</v>
      </c>
      <c r="O90" s="353">
        <v>34.799999999999997</v>
      </c>
      <c r="P90" s="697">
        <v>0.80900000000000005</v>
      </c>
      <c r="Q90" s="1067">
        <f>'12 л. МЕНЮ '!H87</f>
        <v>0</v>
      </c>
      <c r="R90" s="11"/>
      <c r="S90" s="11"/>
      <c r="T90" s="404"/>
      <c r="U90" s="2199"/>
      <c r="V90" s="854"/>
      <c r="W90" s="854"/>
      <c r="X90" s="854"/>
      <c r="Y90" s="854"/>
      <c r="Z90" s="733"/>
      <c r="AA90" s="127"/>
      <c r="AB90" s="127"/>
      <c r="AC90" s="127"/>
      <c r="AD90" s="127"/>
      <c r="AE90" s="112"/>
      <c r="AF90" s="112"/>
      <c r="AG90" s="112"/>
      <c r="AH90" s="112"/>
      <c r="AI90" s="112"/>
      <c r="AJ90" s="106"/>
      <c r="AK90" s="106"/>
      <c r="AL90" s="106"/>
      <c r="AM90" s="112"/>
      <c r="AN90" s="112"/>
      <c r="AO90" s="112"/>
      <c r="AP90" s="112"/>
      <c r="AQ90" s="112"/>
      <c r="AR90" s="112"/>
      <c r="AS90" s="112"/>
      <c r="AT90" s="112"/>
      <c r="AU90" s="112"/>
      <c r="AV90" s="112"/>
      <c r="AW90" s="112"/>
      <c r="AX90" s="112"/>
      <c r="AY90" s="112"/>
      <c r="AZ90" s="112"/>
      <c r="BA90" s="112"/>
      <c r="BB90" s="112"/>
      <c r="BC90" s="112"/>
      <c r="BD90" s="408"/>
      <c r="BE90" s="112"/>
      <c r="BF90" s="112"/>
      <c r="BG90" s="112"/>
    </row>
    <row r="91" spans="2:59" ht="16.5" customHeight="1">
      <c r="B91" s="2634" t="str">
        <f>'12 л. МЕНЮ '!I88</f>
        <v>ТТК /3/17</v>
      </c>
      <c r="C91" s="249" t="str">
        <f>'12 л. МЕНЮ '!B88</f>
        <v>Бутерброд с сыром</v>
      </c>
      <c r="D91" s="272" t="str">
        <f>'12 л. МЕНЮ '!C88</f>
        <v>20 / 30</v>
      </c>
      <c r="E91" s="2146">
        <f>'12 л. МЕНЮ '!D88</f>
        <v>4.18</v>
      </c>
      <c r="F91" s="362">
        <f>'12 л. МЕНЮ '!E88</f>
        <v>4.2</v>
      </c>
      <c r="G91" s="362">
        <f>'12 л. МЕНЮ '!F88</f>
        <v>14.2</v>
      </c>
      <c r="H91" s="917">
        <f>'12 л. МЕНЮ '!G88</f>
        <v>78.95</v>
      </c>
      <c r="I91" s="362">
        <v>0.16700000000000001</v>
      </c>
      <c r="J91" s="353">
        <v>2E-3</v>
      </c>
      <c r="K91" s="353">
        <v>0.15</v>
      </c>
      <c r="L91" s="917">
        <v>32.5</v>
      </c>
      <c r="M91" s="1852">
        <v>98.625</v>
      </c>
      <c r="N91" s="250">
        <v>110.875</v>
      </c>
      <c r="O91" s="250">
        <v>15.95</v>
      </c>
      <c r="P91" s="250">
        <v>3.9E-2</v>
      </c>
      <c r="Q91" s="1067">
        <f>'12 л. МЕНЮ '!H88</f>
        <v>0</v>
      </c>
      <c r="R91" s="11"/>
      <c r="S91" s="1901"/>
      <c r="T91" s="284"/>
      <c r="U91" s="408"/>
      <c r="V91" s="2205"/>
      <c r="W91" s="2205"/>
      <c r="X91" s="2205"/>
      <c r="Y91" s="2205"/>
      <c r="Z91" s="127"/>
      <c r="AA91" s="127"/>
      <c r="AB91" s="238"/>
      <c r="AC91" s="122"/>
      <c r="AD91" s="122"/>
      <c r="AE91" s="188"/>
      <c r="AF91" s="125"/>
      <c r="AG91" s="112"/>
      <c r="AH91" s="112"/>
      <c r="AI91" s="112"/>
      <c r="AJ91" s="106"/>
      <c r="AK91" s="106"/>
      <c r="AL91" s="106"/>
      <c r="AM91" s="106"/>
      <c r="AN91" s="106"/>
      <c r="AO91" s="106"/>
      <c r="AP91" s="106"/>
      <c r="AQ91" s="106"/>
      <c r="AR91" s="106"/>
      <c r="AS91" s="106"/>
      <c r="AT91" s="112"/>
      <c r="AU91" s="112"/>
      <c r="AV91" s="112"/>
      <c r="AW91" s="112"/>
      <c r="AX91" s="106"/>
      <c r="AY91" s="106"/>
      <c r="AZ91" s="112"/>
      <c r="BA91" s="112"/>
      <c r="BB91" s="132"/>
      <c r="BC91" s="132"/>
      <c r="BD91" s="408"/>
      <c r="BE91" s="112"/>
      <c r="BF91" s="112"/>
      <c r="BG91" s="112"/>
    </row>
    <row r="92" spans="2:59" ht="17.25" customHeight="1" thickBot="1">
      <c r="B92" s="2300" t="str">
        <f>'12 л. МЕНЮ '!I89</f>
        <v>82 / 21</v>
      </c>
      <c r="C92" s="199" t="str">
        <f>'12 л. МЕНЮ '!B89</f>
        <v>Фрукты свежие (банан)</v>
      </c>
      <c r="D92" s="393">
        <f>'12 л. МЕНЮ '!C89</f>
        <v>140</v>
      </c>
      <c r="E92" s="2146">
        <f>'12 л. МЕНЮ '!D89</f>
        <v>0.48</v>
      </c>
      <c r="F92" s="362">
        <f>'12 л. МЕНЮ '!E89</f>
        <v>0.48</v>
      </c>
      <c r="G92" s="362">
        <f>'12 л. МЕНЮ '!F89</f>
        <v>11.76</v>
      </c>
      <c r="H92" s="917">
        <f>'12 л. МЕНЮ '!G89</f>
        <v>56.4</v>
      </c>
      <c r="I92" s="353">
        <v>14</v>
      </c>
      <c r="J92" s="353">
        <v>5.6000000000000001E-2</v>
      </c>
      <c r="K92" s="353">
        <v>7.0000000000000007E-2</v>
      </c>
      <c r="L92" s="917">
        <v>0</v>
      </c>
      <c r="M92" s="250">
        <v>11.2</v>
      </c>
      <c r="N92" s="250">
        <v>39.200000000000003</v>
      </c>
      <c r="O92" s="353">
        <v>51.24</v>
      </c>
      <c r="P92" s="250">
        <v>0.84</v>
      </c>
      <c r="Q92" s="1074">
        <f>'12 л. МЕНЮ '!H89</f>
        <v>0</v>
      </c>
      <c r="R92" s="11"/>
      <c r="S92" s="603"/>
      <c r="T92" s="401"/>
      <c r="U92" s="787"/>
      <c r="V92" s="627"/>
      <c r="W92" s="1140"/>
      <c r="X92" s="1141"/>
      <c r="Y92" s="1142"/>
      <c r="Z92" s="225"/>
      <c r="AA92" s="408"/>
      <c r="AB92" s="158"/>
      <c r="AC92" s="188"/>
      <c r="AD92" s="626"/>
      <c r="AE92" s="188"/>
      <c r="AF92" s="121"/>
      <c r="AG92" s="413"/>
      <c r="AH92" s="111"/>
      <c r="AI92" s="166"/>
      <c r="AJ92" s="189"/>
      <c r="AK92" s="122"/>
      <c r="AL92" s="122"/>
      <c r="AM92" s="122"/>
      <c r="AN92" s="122"/>
      <c r="AO92" s="122"/>
      <c r="AP92" s="122"/>
      <c r="AQ92" s="122"/>
      <c r="AR92" s="122"/>
      <c r="AS92" s="112"/>
      <c r="AT92" s="112"/>
      <c r="AU92" s="112"/>
      <c r="AV92" s="112"/>
      <c r="AW92" s="112"/>
      <c r="AX92" s="193"/>
      <c r="AY92" s="106"/>
      <c r="AZ92" s="112"/>
      <c r="BA92" s="112"/>
      <c r="BB92" s="107"/>
      <c r="BC92" s="107"/>
      <c r="BD92" s="106"/>
      <c r="BE92" s="112"/>
      <c r="BF92" s="112"/>
      <c r="BG92" s="112"/>
    </row>
    <row r="93" spans="2:59" ht="15" customHeight="1">
      <c r="B93" s="492" t="s">
        <v>241</v>
      </c>
      <c r="C93" s="723"/>
      <c r="D93" s="2652">
        <f>'12 л. МЕНЮ '!C90</f>
        <v>390</v>
      </c>
      <c r="E93" s="503">
        <f t="shared" ref="E93:P93" si="6">SUM(E90:E92)</f>
        <v>9.8640000000000008</v>
      </c>
      <c r="F93" s="494">
        <f t="shared" si="6"/>
        <v>9.4280000000000008</v>
      </c>
      <c r="G93" s="919">
        <f t="shared" si="6"/>
        <v>43.836999999999996</v>
      </c>
      <c r="H93" s="252">
        <f>SUM(H90:H92)</f>
        <v>270.59999999999997</v>
      </c>
      <c r="I93" s="921">
        <f t="shared" si="6"/>
        <v>15.207000000000001</v>
      </c>
      <c r="J93" s="987">
        <f>SUM(J90:J92)</f>
        <v>0.11799999999999999</v>
      </c>
      <c r="K93" s="923">
        <f t="shared" si="6"/>
        <v>0.47000000000000003</v>
      </c>
      <c r="L93" s="2195">
        <f t="shared" si="6"/>
        <v>58.954000000000001</v>
      </c>
      <c r="M93" s="921">
        <f t="shared" si="6"/>
        <v>325.32499999999999</v>
      </c>
      <c r="N93" s="921">
        <f t="shared" si="6"/>
        <v>322.875</v>
      </c>
      <c r="O93" s="921">
        <f t="shared" si="6"/>
        <v>101.99000000000001</v>
      </c>
      <c r="P93" s="2196">
        <f t="shared" si="6"/>
        <v>1.6880000000000002</v>
      </c>
      <c r="Q93" s="552"/>
      <c r="R93" s="11"/>
      <c r="S93" s="112"/>
      <c r="T93" s="404"/>
      <c r="U93" s="112"/>
      <c r="V93" s="854"/>
      <c r="W93" s="854"/>
      <c r="X93" s="854"/>
      <c r="Y93" s="854"/>
      <c r="Z93" s="752"/>
      <c r="AA93" s="127"/>
      <c r="AB93" s="188"/>
      <c r="AC93" s="188"/>
      <c r="AD93" s="188"/>
      <c r="AE93" s="188"/>
      <c r="AF93" s="106"/>
      <c r="AG93" s="124"/>
      <c r="AH93" s="107"/>
      <c r="AI93" s="102"/>
      <c r="AJ93" s="191"/>
      <c r="AK93" s="191"/>
      <c r="AL93" s="191"/>
      <c r="AM93" s="191"/>
      <c r="AN93" s="191"/>
      <c r="AO93" s="191"/>
      <c r="AP93" s="191"/>
      <c r="AQ93" s="191"/>
      <c r="AR93" s="191"/>
      <c r="AS93" s="112"/>
      <c r="AT93" s="112"/>
      <c r="AU93" s="112"/>
      <c r="AV93" s="112"/>
      <c r="AW93" s="112"/>
      <c r="AX93" s="193"/>
      <c r="AY93" s="106"/>
      <c r="AZ93" s="112"/>
      <c r="BA93" s="112"/>
      <c r="BB93" s="107"/>
      <c r="BC93" s="107"/>
      <c r="BD93" s="408"/>
      <c r="BE93" s="112"/>
      <c r="BF93" s="112"/>
      <c r="BG93" s="112"/>
    </row>
    <row r="94" spans="2:59" ht="15.75" customHeight="1">
      <c r="B94" s="995"/>
      <c r="C94" s="996" t="s">
        <v>11</v>
      </c>
      <c r="D94" s="1733">
        <v>0.1</v>
      </c>
      <c r="E94" s="1115">
        <f t="shared" ref="E94:P94" si="7">(E399/100)*10</f>
        <v>9</v>
      </c>
      <c r="F94" s="1012">
        <f t="shared" si="7"/>
        <v>9.2000000000000011</v>
      </c>
      <c r="G94" s="1012">
        <f t="shared" si="7"/>
        <v>38.299999999999997</v>
      </c>
      <c r="H94" s="1012">
        <f t="shared" si="7"/>
        <v>272</v>
      </c>
      <c r="I94" s="1012">
        <f t="shared" si="7"/>
        <v>7</v>
      </c>
      <c r="J94" s="1012">
        <f t="shared" si="7"/>
        <v>0.13999999999999999</v>
      </c>
      <c r="K94" s="1012">
        <f t="shared" si="7"/>
        <v>0.16</v>
      </c>
      <c r="L94" s="1012">
        <f t="shared" si="7"/>
        <v>90</v>
      </c>
      <c r="M94" s="2680">
        <f t="shared" si="7"/>
        <v>120</v>
      </c>
      <c r="N94" s="2680">
        <f t="shared" si="7"/>
        <v>120</v>
      </c>
      <c r="O94" s="1776">
        <f t="shared" si="7"/>
        <v>30</v>
      </c>
      <c r="P94" s="2279">
        <f t="shared" si="7"/>
        <v>1.7999999999999998</v>
      </c>
      <c r="Q94" s="667"/>
      <c r="R94" s="96"/>
      <c r="S94" s="107"/>
      <c r="T94" s="104"/>
      <c r="U94" s="122"/>
      <c r="V94" s="189"/>
      <c r="W94" s="609"/>
      <c r="X94" s="370"/>
      <c r="Y94" s="370"/>
      <c r="Z94" s="370"/>
      <c r="AA94" s="370"/>
      <c r="AB94" s="370"/>
      <c r="AC94" s="370"/>
      <c r="AD94" s="370"/>
      <c r="AE94" s="188"/>
      <c r="AF94" s="121"/>
      <c r="AG94" s="630"/>
      <c r="AH94" s="107"/>
      <c r="AI94" s="104"/>
      <c r="AJ94" s="191"/>
      <c r="AK94" s="191"/>
      <c r="AL94" s="191"/>
      <c r="AM94" s="191"/>
      <c r="AN94" s="191"/>
      <c r="AO94" s="191"/>
      <c r="AP94" s="191"/>
      <c r="AQ94" s="191"/>
      <c r="AR94" s="191"/>
      <c r="AS94" s="191"/>
      <c r="AT94" s="112"/>
      <c r="AU94" s="112"/>
      <c r="AV94" s="112"/>
      <c r="AW94" s="112"/>
      <c r="AX94" s="106"/>
      <c r="AY94" s="106"/>
      <c r="AZ94" s="112"/>
      <c r="BA94" s="112"/>
      <c r="BB94" s="132"/>
      <c r="BC94" s="132"/>
      <c r="BD94" s="408"/>
      <c r="BE94" s="112"/>
      <c r="BF94" s="112"/>
      <c r="BG94" s="112"/>
    </row>
    <row r="95" spans="2:59" ht="16.5" customHeight="1" thickBot="1">
      <c r="B95" s="246"/>
      <c r="C95" s="991" t="s">
        <v>434</v>
      </c>
      <c r="D95" s="1036"/>
      <c r="E95" s="1002">
        <f t="shared" ref="E95:P95" si="8">(E93*100/E399)-10</f>
        <v>0.96000000000000085</v>
      </c>
      <c r="F95" s="1003">
        <f t="shared" si="8"/>
        <v>0.24782608695652186</v>
      </c>
      <c r="G95" s="1003">
        <f t="shared" si="8"/>
        <v>1.4456919060052211</v>
      </c>
      <c r="H95" s="1003">
        <f t="shared" si="8"/>
        <v>-5.1470588235295267E-2</v>
      </c>
      <c r="I95" s="1003">
        <f t="shared" si="8"/>
        <v>11.724285714285713</v>
      </c>
      <c r="J95" s="1003">
        <f t="shared" si="8"/>
        <v>-1.5714285714285712</v>
      </c>
      <c r="K95" s="1003">
        <f t="shared" si="8"/>
        <v>19.375</v>
      </c>
      <c r="L95" s="1003">
        <f t="shared" si="8"/>
        <v>-3.4495555555555564</v>
      </c>
      <c r="M95" s="1001">
        <f t="shared" si="8"/>
        <v>17.110416666666666</v>
      </c>
      <c r="N95" s="1001">
        <f t="shared" si="8"/>
        <v>16.90625</v>
      </c>
      <c r="O95" s="1001">
        <f t="shared" si="8"/>
        <v>23.99666666666667</v>
      </c>
      <c r="P95" s="1772">
        <f t="shared" si="8"/>
        <v>-0.62222222222222179</v>
      </c>
      <c r="Q95" s="667"/>
      <c r="R95" s="41"/>
      <c r="S95" s="401"/>
      <c r="T95" s="787"/>
      <c r="U95" s="112"/>
      <c r="V95" s="112"/>
      <c r="W95" s="11"/>
      <c r="Y95" s="122"/>
      <c r="Z95" s="122"/>
      <c r="AA95" s="122"/>
      <c r="AB95" s="122"/>
      <c r="AC95" s="122"/>
      <c r="AD95" s="122"/>
      <c r="AE95" s="188"/>
      <c r="AF95" s="121"/>
      <c r="AG95" s="188"/>
      <c r="AH95" s="188"/>
      <c r="AI95" s="188"/>
      <c r="AJ95" s="189"/>
      <c r="AK95" s="188"/>
      <c r="AL95" s="188"/>
      <c r="AM95" s="188"/>
      <c r="AN95" s="188"/>
      <c r="AO95" s="188"/>
      <c r="AP95" s="188"/>
      <c r="AQ95" s="188"/>
      <c r="AR95" s="188"/>
      <c r="AS95" s="188"/>
      <c r="AT95" s="112"/>
      <c r="AU95" s="112"/>
      <c r="AV95" s="112"/>
      <c r="AW95" s="112"/>
      <c r="AX95" s="106"/>
      <c r="AY95" s="106"/>
      <c r="AZ95" s="112"/>
      <c r="BA95" s="112"/>
      <c r="BB95" s="132"/>
      <c r="BC95" s="132"/>
      <c r="BD95" s="408"/>
      <c r="BE95" s="112"/>
      <c r="BF95" s="112"/>
      <c r="BG95" s="112"/>
    </row>
    <row r="96" spans="2:59" ht="17.25" customHeight="1">
      <c r="R96" s="63"/>
      <c r="S96" s="186"/>
      <c r="T96" s="166"/>
      <c r="U96" s="112"/>
      <c r="V96" s="112"/>
      <c r="W96" s="11"/>
      <c r="Z96" s="122"/>
      <c r="AA96" s="122"/>
      <c r="AB96" s="122"/>
      <c r="AC96" s="122"/>
      <c r="AD96" s="122"/>
      <c r="AE96" s="188"/>
      <c r="AF96" s="121"/>
      <c r="AG96" s="112"/>
      <c r="AH96" s="112"/>
      <c r="AI96" s="112"/>
      <c r="AJ96" s="112"/>
      <c r="AK96" s="112"/>
      <c r="AL96" s="112"/>
      <c r="AM96" s="112"/>
      <c r="AN96" s="112"/>
      <c r="AO96" s="112"/>
      <c r="AP96" s="112"/>
      <c r="AQ96" s="112"/>
      <c r="AR96" s="112"/>
      <c r="AS96" s="112"/>
      <c r="AT96" s="112"/>
      <c r="AU96" s="112"/>
      <c r="AV96" s="112"/>
      <c r="AW96" s="112"/>
      <c r="AX96" s="106"/>
      <c r="AY96" s="106"/>
      <c r="AZ96" s="112"/>
      <c r="BA96" s="112"/>
      <c r="BB96" s="165"/>
      <c r="BC96" s="132"/>
      <c r="BD96" s="408"/>
      <c r="BE96" s="112"/>
      <c r="BF96" s="112"/>
      <c r="BG96" s="112"/>
    </row>
    <row r="97" spans="2:59" ht="14.25" customHeight="1" thickBot="1">
      <c r="I97" s="2218"/>
      <c r="J97" s="2218"/>
      <c r="K97" s="2218"/>
      <c r="L97" s="2218"/>
      <c r="M97" s="2218"/>
      <c r="N97" s="1045"/>
      <c r="O97" s="2218"/>
      <c r="P97" s="2218"/>
      <c r="Q97" s="667"/>
      <c r="R97" s="53"/>
      <c r="S97" s="107"/>
      <c r="T97" s="102"/>
      <c r="U97" s="111"/>
      <c r="V97" s="216"/>
      <c r="W97" s="111"/>
      <c r="X97" s="111"/>
      <c r="Y97" s="111"/>
      <c r="Z97" s="111"/>
      <c r="AA97" s="111"/>
      <c r="AB97" s="230"/>
      <c r="AC97" s="111"/>
      <c r="AD97" s="111"/>
      <c r="AE97" s="102"/>
      <c r="AF97" s="125"/>
      <c r="AG97" s="208"/>
      <c r="AH97" s="208"/>
      <c r="AI97" s="208"/>
      <c r="AJ97" s="195"/>
      <c r="AK97" s="610"/>
      <c r="AL97" s="208"/>
      <c r="AM97" s="195"/>
      <c r="AN97" s="195"/>
      <c r="AO97" s="208"/>
      <c r="AP97" s="611"/>
      <c r="AQ97" s="208"/>
      <c r="AR97" s="208"/>
      <c r="AS97" s="112"/>
      <c r="AT97" s="193"/>
      <c r="AU97" s="112"/>
      <c r="AV97" s="112"/>
      <c r="AW97" s="112"/>
      <c r="AX97" s="106"/>
      <c r="AY97" s="106"/>
      <c r="AZ97" s="112"/>
      <c r="BA97" s="112"/>
      <c r="BB97" s="132"/>
      <c r="BC97" s="132"/>
      <c r="BD97" s="408"/>
      <c r="BE97" s="112"/>
      <c r="BF97" s="112"/>
      <c r="BG97" s="112"/>
    </row>
    <row r="98" spans="2:59" ht="14.25" customHeight="1">
      <c r="B98" s="840"/>
      <c r="C98" s="43" t="s">
        <v>284</v>
      </c>
      <c r="D98" s="44"/>
      <c r="E98" s="153">
        <f t="shared" ref="E98:P98" si="9">E75+E86</f>
        <v>47.823</v>
      </c>
      <c r="F98" s="252">
        <f t="shared" si="9"/>
        <v>52.489000000000004</v>
      </c>
      <c r="G98" s="252">
        <f t="shared" si="9"/>
        <v>236.39800000000002</v>
      </c>
      <c r="H98" s="920">
        <f t="shared" si="9"/>
        <v>1634.3892000000001</v>
      </c>
      <c r="I98" s="999">
        <f t="shared" si="9"/>
        <v>45.238999999999997</v>
      </c>
      <c r="J98" s="252">
        <f t="shared" si="9"/>
        <v>0.79980000000000007</v>
      </c>
      <c r="K98" s="252">
        <f t="shared" si="9"/>
        <v>1.0250000000000001</v>
      </c>
      <c r="L98" s="252">
        <f t="shared" si="9"/>
        <v>321.577</v>
      </c>
      <c r="M98" s="924">
        <f t="shared" si="9"/>
        <v>884.9511</v>
      </c>
      <c r="N98" s="920">
        <f t="shared" si="9"/>
        <v>607.70399999999995</v>
      </c>
      <c r="O98" s="924">
        <f t="shared" si="9"/>
        <v>160.179</v>
      </c>
      <c r="P98" s="972">
        <f t="shared" si="9"/>
        <v>9.8625000000000007</v>
      </c>
      <c r="Q98" s="667"/>
      <c r="R98" s="39"/>
      <c r="S98" s="107"/>
      <c r="T98" s="104"/>
      <c r="U98" s="127"/>
      <c r="V98" s="127"/>
      <c r="W98" s="127"/>
      <c r="X98" s="127"/>
      <c r="Y98" s="127"/>
      <c r="Z98" s="127"/>
      <c r="AA98" s="127"/>
      <c r="AB98" s="127"/>
      <c r="AC98" s="127"/>
      <c r="AD98" s="127"/>
      <c r="AE98" s="112"/>
      <c r="AF98" s="112"/>
      <c r="AG98" s="208"/>
      <c r="AH98" s="208"/>
      <c r="AI98" s="208"/>
      <c r="AJ98" s="208"/>
      <c r="AK98" s="208"/>
      <c r="AL98" s="208"/>
      <c r="AM98" s="208"/>
      <c r="AN98" s="208"/>
      <c r="AO98" s="208"/>
      <c r="AP98" s="208"/>
      <c r="AQ98" s="208"/>
      <c r="AR98" s="208"/>
      <c r="AS98" s="112"/>
      <c r="AT98" s="193"/>
      <c r="AU98" s="112"/>
      <c r="AV98" s="112"/>
      <c r="AW98" s="112"/>
      <c r="AX98" s="106"/>
      <c r="AY98" s="106"/>
      <c r="AZ98" s="112"/>
      <c r="BA98" s="112"/>
      <c r="BB98" s="132"/>
      <c r="BC98" s="132"/>
      <c r="BD98" s="408"/>
      <c r="BE98" s="112"/>
      <c r="BF98" s="112"/>
      <c r="BG98" s="112"/>
    </row>
    <row r="99" spans="2:59" ht="13.5" customHeight="1">
      <c r="B99" s="449"/>
      <c r="C99" s="889" t="s">
        <v>11</v>
      </c>
      <c r="D99" s="1733">
        <v>0.6</v>
      </c>
      <c r="E99" s="1115">
        <f t="shared" ref="E99:P99" si="10">(E399/100)*60</f>
        <v>54</v>
      </c>
      <c r="F99" s="1012">
        <f t="shared" si="10"/>
        <v>55.2</v>
      </c>
      <c r="G99" s="1012">
        <f t="shared" si="10"/>
        <v>229.8</v>
      </c>
      <c r="H99" s="1012">
        <f t="shared" si="10"/>
        <v>1632</v>
      </c>
      <c r="I99" s="1012">
        <f t="shared" si="10"/>
        <v>42</v>
      </c>
      <c r="J99" s="1012">
        <f t="shared" si="10"/>
        <v>0.83999999999999986</v>
      </c>
      <c r="K99" s="1012">
        <f t="shared" si="10"/>
        <v>0.96</v>
      </c>
      <c r="L99" s="1776">
        <f t="shared" si="10"/>
        <v>540</v>
      </c>
      <c r="M99" s="2680">
        <f t="shared" si="10"/>
        <v>720</v>
      </c>
      <c r="N99" s="2680">
        <f t="shared" si="10"/>
        <v>720</v>
      </c>
      <c r="O99" s="2680">
        <f t="shared" si="10"/>
        <v>180</v>
      </c>
      <c r="P99" s="2279">
        <f t="shared" si="10"/>
        <v>10.799999999999999</v>
      </c>
      <c r="Q99" s="667"/>
      <c r="R99" s="104"/>
      <c r="S99" s="107"/>
      <c r="T99" s="104"/>
      <c r="U99" s="122"/>
      <c r="V99" s="189"/>
      <c r="W99" s="368"/>
      <c r="X99" s="368"/>
      <c r="Y99" s="368"/>
      <c r="Z99" s="368"/>
      <c r="AA99" s="122"/>
      <c r="AB99" s="238"/>
      <c r="AC99" s="122"/>
      <c r="AD99" s="122"/>
      <c r="AE99" s="130"/>
      <c r="AF99" s="129"/>
      <c r="AG99" s="112"/>
      <c r="AH99" s="112"/>
      <c r="AI99" s="112"/>
      <c r="AJ99" s="195"/>
      <c r="AK99" s="195"/>
      <c r="AL99" s="112"/>
      <c r="AM99" s="195"/>
      <c r="AN99" s="195"/>
      <c r="AO99" s="112"/>
      <c r="AP99" s="107"/>
      <c r="AQ99" s="112"/>
      <c r="AR99" s="112"/>
      <c r="AS99" s="112"/>
      <c r="AT99" s="106"/>
      <c r="AU99" s="112"/>
      <c r="AV99" s="112"/>
      <c r="AW99" s="112"/>
      <c r="AX99" s="214"/>
      <c r="AY99" s="214"/>
      <c r="AZ99" s="112"/>
      <c r="BA99" s="112"/>
      <c r="BB99" s="132"/>
      <c r="BC99" s="132"/>
      <c r="BD99" s="657"/>
      <c r="BE99" s="112"/>
      <c r="BF99" s="112"/>
      <c r="BG99" s="112"/>
    </row>
    <row r="100" spans="2:59" ht="15" customHeight="1" thickBot="1">
      <c r="B100" s="246"/>
      <c r="C100" s="991" t="s">
        <v>434</v>
      </c>
      <c r="D100" s="1036"/>
      <c r="E100" s="990">
        <f t="shared" ref="E100:P100" si="11">(E98*100/E399)-60</f>
        <v>-6.8633333333333297</v>
      </c>
      <c r="F100" s="998">
        <f t="shared" si="11"/>
        <v>-2.9467391304347785</v>
      </c>
      <c r="G100" s="988">
        <f t="shared" si="11"/>
        <v>1.7227154046997484</v>
      </c>
      <c r="H100" s="988">
        <f t="shared" si="11"/>
        <v>8.7838235294121603E-2</v>
      </c>
      <c r="I100" s="988">
        <f t="shared" si="11"/>
        <v>4.6271428571428572</v>
      </c>
      <c r="J100" s="988">
        <f t="shared" si="11"/>
        <v>-2.8714285714285666</v>
      </c>
      <c r="K100" s="988">
        <f t="shared" si="11"/>
        <v>4.0625</v>
      </c>
      <c r="L100" s="998">
        <f t="shared" si="11"/>
        <v>-24.269222222222218</v>
      </c>
      <c r="M100" s="998">
        <f t="shared" si="11"/>
        <v>13.745925</v>
      </c>
      <c r="N100" s="998">
        <f t="shared" si="11"/>
        <v>-9.3580000000000041</v>
      </c>
      <c r="O100" s="998">
        <f t="shared" si="11"/>
        <v>-6.6069999999999993</v>
      </c>
      <c r="P100" s="1156">
        <f t="shared" si="11"/>
        <v>-5.2083333333333286</v>
      </c>
      <c r="Q100" s="667"/>
      <c r="R100" s="104"/>
      <c r="S100" s="107"/>
      <c r="T100" s="104"/>
      <c r="U100" s="122"/>
      <c r="V100" s="189"/>
      <c r="W100" s="122"/>
      <c r="X100" s="122"/>
      <c r="Y100" s="122"/>
      <c r="Z100" s="122"/>
      <c r="AA100" s="122"/>
      <c r="AB100" s="122"/>
      <c r="AC100" s="122"/>
      <c r="AD100" s="122"/>
      <c r="AE100" s="130"/>
      <c r="AF100" s="128"/>
      <c r="AG100" s="614"/>
      <c r="AH100" s="615"/>
      <c r="AI100" s="616"/>
      <c r="AJ100" s="617"/>
      <c r="AK100" s="618"/>
      <c r="AL100" s="618"/>
      <c r="AM100" s="618"/>
      <c r="AN100" s="618"/>
      <c r="AO100" s="618"/>
      <c r="AP100" s="618"/>
      <c r="AQ100" s="614"/>
      <c r="AR100" s="614"/>
      <c r="AS100" s="619"/>
      <c r="AT100" s="111"/>
      <c r="AU100" s="112"/>
      <c r="AV100" s="112"/>
      <c r="AW100" s="112"/>
      <c r="AX100" s="214"/>
      <c r="AY100" s="214"/>
      <c r="AZ100" s="112"/>
      <c r="BA100" s="112"/>
      <c r="BB100" s="132"/>
      <c r="BC100" s="132"/>
      <c r="BD100" s="408"/>
      <c r="BE100" s="112"/>
      <c r="BF100" s="112"/>
      <c r="BG100" s="112"/>
    </row>
    <row r="101" spans="2:59" ht="15" customHeight="1" thickBot="1">
      <c r="Q101" s="667"/>
      <c r="R101" s="104"/>
      <c r="S101" s="370"/>
      <c r="T101" s="370"/>
      <c r="U101" s="609"/>
      <c r="V101" s="189"/>
      <c r="W101" s="368"/>
      <c r="X101" s="368"/>
      <c r="Y101" s="368"/>
      <c r="Z101" s="368"/>
      <c r="AA101" s="122"/>
      <c r="AB101" s="238"/>
      <c r="AC101" s="122"/>
      <c r="AD101" s="122"/>
      <c r="AE101" s="398"/>
      <c r="AF101" s="121"/>
      <c r="AG101" s="219"/>
      <c r="AH101" s="219"/>
      <c r="AI101" s="219"/>
      <c r="AJ101" s="620"/>
      <c r="AK101" s="219"/>
      <c r="AL101" s="219"/>
      <c r="AM101" s="219"/>
      <c r="AN101" s="219"/>
      <c r="AO101" s="219"/>
      <c r="AP101" s="219"/>
      <c r="AQ101" s="219"/>
      <c r="AR101" s="219"/>
      <c r="AS101" s="219"/>
      <c r="AT101" s="106"/>
      <c r="AU101" s="112"/>
      <c r="AV101" s="112"/>
      <c r="AW101" s="112"/>
      <c r="AX101" s="106"/>
      <c r="AY101" s="106"/>
      <c r="AZ101" s="112"/>
      <c r="BA101" s="112"/>
      <c r="BB101" s="132"/>
      <c r="BC101" s="132"/>
      <c r="BD101" s="408"/>
      <c r="BE101" s="112"/>
      <c r="BF101" s="112"/>
      <c r="BG101" s="112"/>
    </row>
    <row r="102" spans="2:59" ht="18" customHeight="1">
      <c r="B102" s="840"/>
      <c r="C102" s="43" t="s">
        <v>283</v>
      </c>
      <c r="D102" s="44"/>
      <c r="E102" s="153">
        <f t="shared" ref="E102:P102" si="12">E86+E93</f>
        <v>37.570999999999998</v>
      </c>
      <c r="F102" s="252">
        <f t="shared" si="12"/>
        <v>39.954999999999998</v>
      </c>
      <c r="G102" s="252">
        <f t="shared" si="12"/>
        <v>173.285</v>
      </c>
      <c r="H102" s="920">
        <f t="shared" si="12"/>
        <v>1223.4662000000001</v>
      </c>
      <c r="I102" s="252">
        <f t="shared" si="12"/>
        <v>45.497</v>
      </c>
      <c r="J102" s="252">
        <f t="shared" si="12"/>
        <v>0.64980000000000004</v>
      </c>
      <c r="K102" s="252">
        <f t="shared" si="12"/>
        <v>1.0310000000000001</v>
      </c>
      <c r="L102" s="252">
        <f t="shared" si="12"/>
        <v>257.35399999999998</v>
      </c>
      <c r="M102" s="924">
        <f t="shared" si="12"/>
        <v>694.75</v>
      </c>
      <c r="N102" s="924">
        <f t="shared" si="12"/>
        <v>646.02499999999998</v>
      </c>
      <c r="O102" s="924">
        <f t="shared" si="12"/>
        <v>203.79500000000002</v>
      </c>
      <c r="P102" s="972">
        <f t="shared" si="12"/>
        <v>9.6020000000000003</v>
      </c>
      <c r="Q102" s="667"/>
      <c r="R102" s="104"/>
      <c r="S102" s="370"/>
      <c r="T102" s="370"/>
      <c r="U102" s="609"/>
      <c r="V102" s="189"/>
      <c r="W102" s="368"/>
      <c r="X102" s="368"/>
      <c r="Y102" s="368"/>
      <c r="Z102" s="368"/>
      <c r="AA102" s="122"/>
      <c r="AB102" s="238"/>
      <c r="AC102" s="122"/>
      <c r="AD102" s="122"/>
      <c r="AE102" s="398"/>
      <c r="AF102" s="121"/>
      <c r="AG102" s="188"/>
      <c r="AH102" s="398"/>
      <c r="AI102" s="188"/>
      <c r="AJ102" s="189"/>
      <c r="AK102" s="188"/>
      <c r="AL102" s="188"/>
      <c r="AM102" s="398"/>
      <c r="AN102" s="398"/>
      <c r="AO102" s="188"/>
      <c r="AP102" s="158"/>
      <c r="AQ102" s="188"/>
      <c r="AR102" s="188"/>
      <c r="AS102" s="188"/>
      <c r="AT102" s="112"/>
      <c r="AU102" s="112"/>
      <c r="AV102" s="112"/>
      <c r="AW102" s="112"/>
      <c r="AX102" s="214"/>
      <c r="AY102" s="214"/>
      <c r="AZ102" s="112"/>
      <c r="BA102" s="112"/>
      <c r="BB102" s="132"/>
      <c r="BC102" s="132"/>
      <c r="BD102" s="408"/>
      <c r="BE102" s="112"/>
      <c r="BF102" s="112"/>
      <c r="BG102" s="112"/>
    </row>
    <row r="103" spans="2:59" ht="17.25" customHeight="1">
      <c r="B103" s="449"/>
      <c r="C103" s="889" t="s">
        <v>11</v>
      </c>
      <c r="D103" s="1733">
        <v>0.45</v>
      </c>
      <c r="E103" s="1115">
        <f t="shared" ref="E103:P103" si="13">(E399/100)*45</f>
        <v>40.5</v>
      </c>
      <c r="F103" s="1012">
        <f t="shared" si="13"/>
        <v>41.4</v>
      </c>
      <c r="G103" s="1012">
        <f t="shared" si="13"/>
        <v>172.35</v>
      </c>
      <c r="H103" s="1012">
        <f t="shared" si="13"/>
        <v>1224</v>
      </c>
      <c r="I103" s="1012">
        <f t="shared" si="13"/>
        <v>31.499999999999996</v>
      </c>
      <c r="J103" s="1012">
        <f t="shared" si="13"/>
        <v>0.62999999999999989</v>
      </c>
      <c r="K103" s="1012">
        <f t="shared" si="13"/>
        <v>0.72</v>
      </c>
      <c r="L103" s="1776">
        <f t="shared" si="13"/>
        <v>405</v>
      </c>
      <c r="M103" s="2680">
        <f t="shared" si="13"/>
        <v>540</v>
      </c>
      <c r="N103" s="2680">
        <f t="shared" si="13"/>
        <v>540</v>
      </c>
      <c r="O103" s="2680">
        <f t="shared" si="13"/>
        <v>135</v>
      </c>
      <c r="P103" s="2279">
        <f t="shared" si="13"/>
        <v>8.1</v>
      </c>
      <c r="Q103" s="667"/>
      <c r="R103" s="104"/>
      <c r="S103" s="122"/>
      <c r="T103" s="122"/>
      <c r="U103" s="122"/>
      <c r="V103" s="189"/>
      <c r="W103" s="122"/>
      <c r="X103" s="122"/>
      <c r="Y103" s="122"/>
      <c r="Z103" s="122"/>
      <c r="AA103" s="122"/>
      <c r="AB103" s="122"/>
      <c r="AC103" s="122"/>
      <c r="AD103" s="122"/>
      <c r="AE103" s="188"/>
      <c r="AF103" s="121"/>
      <c r="AG103" s="631"/>
      <c r="AH103" s="631"/>
      <c r="AI103" s="631"/>
      <c r="AJ103" s="631"/>
      <c r="AK103" s="631"/>
      <c r="AL103" s="631"/>
      <c r="AM103" s="632"/>
      <c r="AN103" s="631"/>
      <c r="AO103" s="632"/>
      <c r="AP103" s="632"/>
      <c r="AQ103" s="631"/>
      <c r="AR103" s="631"/>
      <c r="AS103" s="631"/>
      <c r="AT103" s="106"/>
      <c r="AU103" s="112"/>
      <c r="AV103" s="112"/>
      <c r="AW103" s="112"/>
      <c r="AX103" s="106"/>
      <c r="AY103" s="106"/>
      <c r="AZ103" s="112"/>
      <c r="BA103" s="112"/>
      <c r="BB103" s="296"/>
      <c r="BC103" s="132"/>
      <c r="BD103" s="408"/>
      <c r="BE103" s="112"/>
      <c r="BF103" s="112"/>
      <c r="BG103" s="112"/>
    </row>
    <row r="104" spans="2:59" ht="17.25" customHeight="1" thickBot="1">
      <c r="B104" s="246"/>
      <c r="C104" s="991" t="s">
        <v>434</v>
      </c>
      <c r="D104" s="1036"/>
      <c r="E104" s="1015">
        <f t="shared" ref="E104:P104" si="14">(E102*100/E399)-45</f>
        <v>-3.2544444444444451</v>
      </c>
      <c r="F104" s="1016">
        <f t="shared" si="14"/>
        <v>-1.5706521739130466</v>
      </c>
      <c r="G104" s="1016">
        <f t="shared" si="14"/>
        <v>0.24412532637075657</v>
      </c>
      <c r="H104" s="1016">
        <f t="shared" si="14"/>
        <v>-1.9624999999997783E-2</v>
      </c>
      <c r="I104" s="1016">
        <f t="shared" si="14"/>
        <v>19.995714285714286</v>
      </c>
      <c r="J104" s="1016">
        <f t="shared" si="14"/>
        <v>1.4142857142857181</v>
      </c>
      <c r="K104" s="1016">
        <f t="shared" si="14"/>
        <v>19.4375</v>
      </c>
      <c r="L104" s="1016">
        <f t="shared" si="14"/>
        <v>-16.405111111111115</v>
      </c>
      <c r="M104" s="1016">
        <f t="shared" si="14"/>
        <v>12.895833333333336</v>
      </c>
      <c r="N104" s="1016">
        <f t="shared" si="14"/>
        <v>8.8354166666666671</v>
      </c>
      <c r="O104" s="1016">
        <f t="shared" si="14"/>
        <v>22.931666666666672</v>
      </c>
      <c r="P104" s="1028">
        <f t="shared" si="14"/>
        <v>8.3444444444444485</v>
      </c>
      <c r="Q104" s="667"/>
      <c r="R104" s="104"/>
      <c r="S104" s="122"/>
      <c r="T104" s="122"/>
      <c r="U104" s="122"/>
      <c r="V104" s="189"/>
      <c r="W104" s="122"/>
      <c r="X104" s="122"/>
      <c r="Y104" s="122"/>
      <c r="Z104" s="122"/>
      <c r="AA104" s="122"/>
      <c r="AB104" s="122"/>
      <c r="AC104" s="122"/>
      <c r="AD104" s="122"/>
      <c r="AE104" s="188"/>
      <c r="AF104" s="121"/>
      <c r="AG104" s="112"/>
      <c r="AH104" s="112"/>
      <c r="AI104" s="112"/>
      <c r="AJ104" s="112"/>
      <c r="AK104" s="112"/>
      <c r="AL104" s="112"/>
      <c r="AM104" s="112"/>
      <c r="AN104" s="112"/>
      <c r="AO104" s="112"/>
      <c r="AP104" s="112"/>
      <c r="AQ104" s="112"/>
      <c r="AR104" s="112"/>
      <c r="AS104" s="112"/>
      <c r="AT104" s="106"/>
      <c r="AU104" s="112"/>
      <c r="AV104" s="112"/>
      <c r="AW104" s="112"/>
      <c r="AX104" s="106"/>
      <c r="AY104" s="106"/>
      <c r="AZ104" s="112"/>
      <c r="BA104" s="112"/>
      <c r="BB104" s="132"/>
      <c r="BC104" s="132"/>
      <c r="BD104" s="408"/>
      <c r="BE104" s="112"/>
      <c r="BF104" s="112"/>
      <c r="BG104" s="112"/>
    </row>
    <row r="105" spans="2:59" ht="18" customHeight="1" thickBot="1">
      <c r="Q105" s="667"/>
      <c r="R105" s="127"/>
      <c r="S105" s="122"/>
      <c r="T105" s="122"/>
      <c r="U105" s="122"/>
      <c r="V105" s="189"/>
      <c r="W105" s="122"/>
      <c r="X105" s="122"/>
      <c r="Y105" s="122"/>
      <c r="Z105" s="122"/>
      <c r="AA105" s="122"/>
      <c r="AB105" s="122"/>
      <c r="AC105" s="122"/>
      <c r="AD105" s="122"/>
      <c r="AE105" s="188"/>
      <c r="AF105" s="157"/>
      <c r="AG105" s="112"/>
      <c r="AH105" s="112"/>
      <c r="AI105" s="112"/>
      <c r="AJ105" s="112"/>
      <c r="AK105" s="112"/>
      <c r="AL105" s="112"/>
      <c r="AM105" s="112"/>
      <c r="AN105" s="112"/>
      <c r="AO105" s="112"/>
      <c r="AP105" s="611"/>
      <c r="AQ105" s="112"/>
      <c r="AR105" s="611"/>
      <c r="AS105" s="112"/>
      <c r="AT105" s="106"/>
      <c r="AU105" s="112"/>
      <c r="AV105" s="112"/>
      <c r="AW105" s="112"/>
      <c r="AX105" s="106"/>
      <c r="AY105" s="106"/>
      <c r="AZ105" s="112"/>
      <c r="BA105" s="112"/>
      <c r="BB105" s="132"/>
      <c r="BC105" s="132"/>
      <c r="BD105" s="408"/>
      <c r="BE105" s="112"/>
      <c r="BF105" s="112"/>
      <c r="BG105" s="112"/>
    </row>
    <row r="106" spans="2:59" ht="15.75" customHeight="1">
      <c r="B106" s="994" t="s">
        <v>317</v>
      </c>
      <c r="C106" s="43"/>
      <c r="D106" s="44"/>
      <c r="E106" s="153">
        <f t="shared" ref="E106:P106" si="15">E75+E86+E93</f>
        <v>57.686999999999998</v>
      </c>
      <c r="F106" s="252">
        <f t="shared" si="15"/>
        <v>61.917000000000002</v>
      </c>
      <c r="G106" s="252">
        <f t="shared" si="15"/>
        <v>280.23500000000001</v>
      </c>
      <c r="H106" s="920">
        <f t="shared" si="15"/>
        <v>1904.9892</v>
      </c>
      <c r="I106" s="924">
        <f t="shared" si="15"/>
        <v>60.445999999999998</v>
      </c>
      <c r="J106" s="252">
        <f t="shared" si="15"/>
        <v>0.91780000000000006</v>
      </c>
      <c r="K106" s="252">
        <f t="shared" si="15"/>
        <v>1.4950000000000001</v>
      </c>
      <c r="L106" s="252">
        <f t="shared" si="15"/>
        <v>380.53100000000001</v>
      </c>
      <c r="M106" s="924">
        <f t="shared" si="15"/>
        <v>1210.2761</v>
      </c>
      <c r="N106" s="920">
        <f t="shared" si="15"/>
        <v>930.57899999999995</v>
      </c>
      <c r="O106" s="924">
        <f t="shared" si="15"/>
        <v>262.16899999999998</v>
      </c>
      <c r="P106" s="972">
        <f t="shared" si="15"/>
        <v>11.550500000000001</v>
      </c>
      <c r="Q106" s="667"/>
      <c r="R106" s="106"/>
      <c r="S106" s="122"/>
      <c r="T106" s="370"/>
      <c r="U106" s="122"/>
      <c r="V106" s="189"/>
      <c r="W106" s="122"/>
      <c r="X106" s="122"/>
      <c r="Y106" s="122"/>
      <c r="Z106" s="122"/>
      <c r="AA106" s="122"/>
      <c r="AB106" s="122"/>
      <c r="AC106" s="238"/>
      <c r="AD106" s="122"/>
      <c r="AE106" s="188"/>
      <c r="AF106" s="122"/>
      <c r="AG106" s="112"/>
      <c r="AH106" s="112"/>
      <c r="AI106" s="112"/>
      <c r="AJ106" s="633"/>
      <c r="AK106" s="112"/>
      <c r="AL106" s="112"/>
      <c r="AM106" s="112"/>
      <c r="AN106" s="112"/>
      <c r="AO106" s="112"/>
      <c r="AP106" s="112"/>
      <c r="AQ106" s="112"/>
      <c r="AR106" s="611"/>
      <c r="AS106" s="112"/>
      <c r="AT106" s="106"/>
      <c r="AU106" s="112"/>
      <c r="AV106" s="112"/>
      <c r="AW106" s="112"/>
      <c r="AX106" s="106"/>
      <c r="AY106" s="106"/>
      <c r="AZ106" s="112"/>
      <c r="BA106" s="112"/>
      <c r="BB106" s="132"/>
      <c r="BC106" s="132"/>
      <c r="BD106" s="408"/>
      <c r="BE106" s="112"/>
      <c r="BF106" s="112"/>
      <c r="BG106" s="112"/>
    </row>
    <row r="107" spans="2:59" ht="12.75" customHeight="1">
      <c r="B107" s="995"/>
      <c r="C107" s="996" t="s">
        <v>11</v>
      </c>
      <c r="D107" s="1733">
        <v>0.7</v>
      </c>
      <c r="E107" s="1115">
        <f t="shared" ref="E107:P107" si="16">(E399/100)*70</f>
        <v>63</v>
      </c>
      <c r="F107" s="1012">
        <f t="shared" si="16"/>
        <v>64.400000000000006</v>
      </c>
      <c r="G107" s="1012">
        <f t="shared" si="16"/>
        <v>268.10000000000002</v>
      </c>
      <c r="H107" s="1012">
        <f t="shared" si="16"/>
        <v>1904</v>
      </c>
      <c r="I107" s="1012">
        <f t="shared" si="16"/>
        <v>49</v>
      </c>
      <c r="J107" s="1012">
        <f t="shared" si="16"/>
        <v>0.97999999999999987</v>
      </c>
      <c r="K107" s="1012">
        <f t="shared" si="16"/>
        <v>1.1200000000000001</v>
      </c>
      <c r="L107" s="1776">
        <f t="shared" si="16"/>
        <v>630</v>
      </c>
      <c r="M107" s="2680">
        <f t="shared" si="16"/>
        <v>840</v>
      </c>
      <c r="N107" s="2680">
        <f t="shared" si="16"/>
        <v>840</v>
      </c>
      <c r="O107" s="2680">
        <f t="shared" si="16"/>
        <v>210</v>
      </c>
      <c r="P107" s="2279">
        <f t="shared" si="16"/>
        <v>12.6</v>
      </c>
      <c r="Q107" s="667"/>
      <c r="R107" s="112"/>
      <c r="S107" s="111"/>
      <c r="T107" s="111"/>
      <c r="U107" s="111"/>
      <c r="V107" s="216"/>
      <c r="W107" s="111"/>
      <c r="X107" s="111"/>
      <c r="Y107" s="111"/>
      <c r="Z107" s="111"/>
      <c r="AA107" s="111"/>
      <c r="AB107" s="230"/>
      <c r="AC107" s="111"/>
      <c r="AD107" s="111"/>
      <c r="AE107" s="110"/>
      <c r="AF107" s="122"/>
      <c r="AG107" s="121"/>
      <c r="AH107" s="107"/>
      <c r="AI107" s="104"/>
      <c r="AJ107" s="122"/>
      <c r="AK107" s="122"/>
      <c r="AL107" s="122"/>
      <c r="AM107" s="189"/>
      <c r="AN107" s="122"/>
      <c r="AO107" s="122"/>
      <c r="AP107" s="122"/>
      <c r="AQ107" s="122"/>
      <c r="AR107" s="122"/>
      <c r="AS107" s="122"/>
      <c r="AT107" s="122"/>
      <c r="AU107" s="122"/>
      <c r="AV107" s="188"/>
      <c r="AW107" s="112"/>
      <c r="AX107" s="112"/>
      <c r="AY107" s="112"/>
      <c r="AZ107" s="112"/>
      <c r="BA107" s="112"/>
      <c r="BB107" s="112"/>
      <c r="BC107" s="112"/>
      <c r="BD107" s="112"/>
      <c r="BE107" s="112"/>
      <c r="BF107" s="112"/>
      <c r="BG107" s="112"/>
    </row>
    <row r="108" spans="2:59" ht="16.5" customHeight="1" thickBot="1">
      <c r="B108" s="246"/>
      <c r="C108" s="991" t="s">
        <v>434</v>
      </c>
      <c r="D108" s="1036"/>
      <c r="E108" s="1015">
        <f t="shared" ref="E108:P108" si="17">(E106*100/E399)-70</f>
        <v>-5.903333333333336</v>
      </c>
      <c r="F108" s="1016">
        <f t="shared" si="17"/>
        <v>-2.6989130434782567</v>
      </c>
      <c r="G108" s="1016">
        <f t="shared" si="17"/>
        <v>3.1684073107049642</v>
      </c>
      <c r="H108" s="1016">
        <f t="shared" si="17"/>
        <v>3.6367647058824559E-2</v>
      </c>
      <c r="I108" s="1016">
        <f t="shared" si="17"/>
        <v>16.351428571428571</v>
      </c>
      <c r="J108" s="1016">
        <f t="shared" si="17"/>
        <v>-4.442857142857136</v>
      </c>
      <c r="K108" s="1016">
        <f t="shared" si="17"/>
        <v>23.4375</v>
      </c>
      <c r="L108" s="1016">
        <f t="shared" si="17"/>
        <v>-27.718777777777781</v>
      </c>
      <c r="M108" s="1016">
        <f t="shared" si="17"/>
        <v>30.856341666666665</v>
      </c>
      <c r="N108" s="1016">
        <f t="shared" si="17"/>
        <v>7.5482499999999959</v>
      </c>
      <c r="O108" s="1016">
        <f t="shared" si="17"/>
        <v>17.389666666666656</v>
      </c>
      <c r="P108" s="1028">
        <f t="shared" si="17"/>
        <v>-5.8305555555555486</v>
      </c>
      <c r="Q108" s="1053"/>
      <c r="R108" s="127"/>
      <c r="S108" s="627"/>
      <c r="T108" s="627"/>
      <c r="U108" s="627"/>
      <c r="V108" s="627"/>
      <c r="W108" s="627"/>
      <c r="X108" s="627"/>
      <c r="Y108" s="628"/>
      <c r="Z108" s="627"/>
      <c r="AA108" s="628"/>
      <c r="AB108" s="628"/>
      <c r="AC108" s="627"/>
      <c r="AD108" s="627"/>
      <c r="AE108" s="627"/>
      <c r="AF108" s="112"/>
      <c r="AG108" s="121"/>
      <c r="AH108" s="367"/>
      <c r="AI108" s="104"/>
      <c r="AJ108" s="122"/>
      <c r="AK108" s="122"/>
      <c r="AL108" s="122"/>
      <c r="AM108" s="189"/>
      <c r="AN108" s="368"/>
      <c r="AO108" s="368"/>
      <c r="AP108" s="368"/>
      <c r="AQ108" s="368"/>
      <c r="AR108" s="122"/>
      <c r="AS108" s="238"/>
      <c r="AT108" s="122"/>
      <c r="AU108" s="122"/>
      <c r="AV108" s="130"/>
      <c r="AW108" s="112"/>
      <c r="AX108" s="112"/>
      <c r="AY108" s="112"/>
      <c r="AZ108" s="112"/>
      <c r="BA108" s="112"/>
      <c r="BB108" s="112"/>
      <c r="BC108" s="112"/>
      <c r="BD108" s="112"/>
      <c r="BE108" s="112"/>
      <c r="BF108" s="112"/>
      <c r="BG108" s="112"/>
    </row>
    <row r="109" spans="2:59" ht="12.75" customHeight="1">
      <c r="R109" s="127"/>
      <c r="S109" s="405"/>
      <c r="T109" s="405"/>
      <c r="U109" s="405"/>
      <c r="V109" s="405"/>
      <c r="W109" s="629"/>
      <c r="X109" s="405"/>
      <c r="Y109" s="405"/>
      <c r="Z109" s="405"/>
      <c r="AA109" s="400"/>
      <c r="AB109" s="400"/>
      <c r="AC109" s="405"/>
      <c r="AD109" s="405"/>
      <c r="AE109" s="406"/>
      <c r="AF109" s="106"/>
      <c r="AG109" s="131"/>
      <c r="AH109" s="107"/>
      <c r="AI109" s="369"/>
      <c r="AJ109" s="122"/>
      <c r="AK109" s="122"/>
      <c r="AL109" s="122"/>
      <c r="AM109" s="189"/>
      <c r="AN109" s="368"/>
      <c r="AO109" s="368"/>
      <c r="AP109" s="368"/>
      <c r="AQ109" s="368"/>
      <c r="AR109" s="122"/>
      <c r="AS109" s="238"/>
      <c r="AT109" s="122"/>
      <c r="AU109" s="122"/>
      <c r="AV109" s="130"/>
      <c r="AW109" s="112"/>
      <c r="AX109" s="112"/>
      <c r="AY109" s="112"/>
      <c r="AZ109" s="112"/>
      <c r="BA109" s="112"/>
      <c r="BB109" s="112"/>
      <c r="BC109" s="112"/>
      <c r="BD109" s="112"/>
      <c r="BE109" s="112"/>
      <c r="BF109" s="112"/>
      <c r="BG109" s="112"/>
    </row>
    <row r="110" spans="2:59" ht="14.25" customHeight="1">
      <c r="S110" s="127"/>
      <c r="T110" s="127"/>
      <c r="U110" s="127"/>
      <c r="V110" s="127"/>
      <c r="W110" s="127"/>
      <c r="X110" s="127"/>
      <c r="Y110" s="127"/>
      <c r="Z110" s="127"/>
      <c r="AA110" s="127"/>
      <c r="AB110" s="127"/>
      <c r="AC110" s="127"/>
      <c r="AD110" s="127"/>
      <c r="AE110" s="112"/>
      <c r="AF110" s="165"/>
      <c r="AG110" s="127"/>
      <c r="AH110" s="120"/>
      <c r="AI110" s="112"/>
      <c r="AJ110" s="112"/>
      <c r="AK110" s="112"/>
      <c r="AL110" s="218"/>
      <c r="AM110" s="112"/>
      <c r="AN110" s="112"/>
      <c r="AO110" s="112"/>
      <c r="AP110" s="112"/>
      <c r="AQ110" s="112"/>
      <c r="AR110" s="127"/>
      <c r="AS110" s="112"/>
      <c r="AT110" s="112"/>
      <c r="AU110" s="112"/>
      <c r="AV110" s="112"/>
      <c r="AW110" s="112"/>
      <c r="AX110" s="112"/>
      <c r="AY110" s="112"/>
      <c r="AZ110" s="112"/>
      <c r="BA110" s="112"/>
      <c r="BB110" s="112"/>
      <c r="BC110" s="112"/>
      <c r="BD110" s="112"/>
      <c r="BE110" s="112"/>
      <c r="BF110" s="112"/>
      <c r="BG110" s="112"/>
    </row>
    <row r="111" spans="2:59" ht="15" customHeight="1">
      <c r="S111" s="127"/>
      <c r="T111" s="127"/>
      <c r="U111" s="127"/>
      <c r="V111" s="127"/>
      <c r="W111" s="127"/>
      <c r="X111" s="127"/>
      <c r="Y111" s="127"/>
      <c r="Z111" s="127"/>
      <c r="AA111" s="127"/>
      <c r="AB111" s="127"/>
      <c r="AC111" s="127"/>
      <c r="AD111" s="127"/>
      <c r="AE111" s="112"/>
      <c r="AF111" s="125"/>
      <c r="AG111" s="167"/>
      <c r="AH111" s="120"/>
      <c r="AI111" s="112"/>
      <c r="AJ111" s="127"/>
      <c r="AK111" s="127"/>
      <c r="AL111" s="192"/>
      <c r="AM111" s="192"/>
      <c r="AN111" s="132"/>
      <c r="AO111" s="132"/>
      <c r="AP111" s="132"/>
      <c r="AQ111" s="132"/>
      <c r="AR111" s="112"/>
      <c r="AS111" s="121"/>
      <c r="AT111" s="112"/>
      <c r="AU111" s="112"/>
      <c r="AV111" s="112"/>
      <c r="AW111" s="112"/>
      <c r="AX111" s="103"/>
      <c r="AY111" s="106"/>
      <c r="AZ111" s="106"/>
      <c r="BA111" s="106"/>
      <c r="BB111" s="106"/>
      <c r="BC111" s="106"/>
      <c r="BD111" s="106"/>
      <c r="BE111" s="106"/>
      <c r="BF111" s="106"/>
      <c r="BG111" s="112"/>
    </row>
    <row r="112" spans="2:59" ht="14.25" customHeight="1">
      <c r="C112" s="891"/>
      <c r="D112" s="12" t="s">
        <v>206</v>
      </c>
      <c r="E112" s="320"/>
      <c r="R112" s="127"/>
      <c r="S112" s="127"/>
      <c r="T112" s="127"/>
      <c r="U112" s="127"/>
      <c r="V112" s="127"/>
      <c r="W112" s="127"/>
      <c r="X112" s="127"/>
      <c r="Y112" s="127"/>
      <c r="Z112" s="127"/>
      <c r="AA112" s="127"/>
      <c r="AB112" s="127"/>
      <c r="AC112" s="127"/>
      <c r="AD112" s="127"/>
      <c r="AE112" s="112"/>
      <c r="AF112" s="121"/>
      <c r="AG112" s="121"/>
      <c r="AH112" s="107"/>
      <c r="AI112" s="106"/>
      <c r="AJ112" s="127"/>
      <c r="AK112" s="127"/>
      <c r="AL112" s="127"/>
      <c r="AM112" s="127"/>
      <c r="AN112" s="127"/>
      <c r="AO112" s="127"/>
      <c r="AP112" s="127"/>
      <c r="AQ112" s="127"/>
      <c r="AR112" s="127"/>
      <c r="AS112" s="112"/>
      <c r="AT112" s="112"/>
      <c r="AU112" s="112"/>
      <c r="AV112" s="112"/>
      <c r="AW112" s="112"/>
      <c r="AX112" s="112"/>
      <c r="AY112" s="112"/>
      <c r="AZ112" s="112"/>
      <c r="BA112" s="112"/>
      <c r="BB112" s="112"/>
      <c r="BC112" s="112"/>
      <c r="BD112" s="112"/>
      <c r="BE112" s="112"/>
      <c r="BF112" s="112"/>
      <c r="BG112" s="112"/>
    </row>
    <row r="113" spans="2:59" ht="19.5" customHeight="1">
      <c r="C113" s="13" t="s">
        <v>762</v>
      </c>
      <c r="D113" s="155"/>
      <c r="E113" s="2"/>
      <c r="F113"/>
      <c r="I113"/>
      <c r="J113"/>
      <c r="K113" s="26"/>
      <c r="L113" s="26"/>
      <c r="M113"/>
      <c r="N113"/>
      <c r="O113"/>
      <c r="P113"/>
      <c r="Q113" s="112"/>
      <c r="R113" s="127"/>
      <c r="S113" s="127"/>
      <c r="T113" s="127"/>
      <c r="U113" s="127"/>
      <c r="V113" s="127"/>
      <c r="W113" s="127"/>
      <c r="X113" s="127"/>
      <c r="Y113" s="127"/>
      <c r="Z113" s="127"/>
      <c r="AA113" s="127"/>
      <c r="AB113" s="127"/>
      <c r="AC113" s="127"/>
      <c r="AD113" s="127"/>
      <c r="AE113" s="112"/>
      <c r="AF113" s="104"/>
      <c r="AG113" s="121"/>
      <c r="AH113" s="112"/>
      <c r="AI113" s="106"/>
      <c r="AJ113" s="634"/>
      <c r="AK113" s="634"/>
      <c r="AL113" s="634"/>
      <c r="AM113" s="634"/>
      <c r="AN113" s="634"/>
      <c r="AO113" s="634"/>
      <c r="AP113" s="634"/>
      <c r="AQ113" s="634"/>
      <c r="AR113" s="634"/>
      <c r="AS113" s="634"/>
      <c r="AT113" s="112"/>
      <c r="AU113" s="112"/>
      <c r="AV113" s="112"/>
      <c r="AW113" s="112"/>
      <c r="AX113" s="106"/>
      <c r="AY113" s="106"/>
      <c r="AZ113" s="112"/>
      <c r="BA113" s="112"/>
      <c r="BB113" s="112"/>
      <c r="BC113" s="112"/>
      <c r="BD113" s="112"/>
      <c r="BE113" s="112"/>
      <c r="BF113" s="112"/>
      <c r="BG113" s="112"/>
    </row>
    <row r="114" spans="2:59" ht="16.5" customHeight="1">
      <c r="C114" s="25" t="s">
        <v>325</v>
      </c>
      <c r="I114" s="1053" t="s">
        <v>345</v>
      </c>
      <c r="N114" s="5"/>
      <c r="R114" s="127"/>
      <c r="S114" s="127"/>
      <c r="T114" s="127"/>
      <c r="U114" s="127"/>
      <c r="V114" s="127"/>
      <c r="W114" s="127"/>
      <c r="X114" s="127"/>
      <c r="Y114" s="127"/>
      <c r="Z114" s="127"/>
      <c r="AA114" s="127"/>
      <c r="AB114" s="127"/>
      <c r="AC114" s="127"/>
      <c r="AD114" s="127"/>
      <c r="AE114" s="112"/>
      <c r="AF114" s="122"/>
      <c r="AG114" s="126"/>
      <c r="AH114" s="112"/>
      <c r="AI114" s="112"/>
      <c r="AJ114" s="132"/>
      <c r="AK114" s="132"/>
      <c r="AL114" s="132"/>
      <c r="AM114" s="112"/>
      <c r="AN114" s="112"/>
      <c r="AO114" s="112"/>
      <c r="AP114" s="112"/>
      <c r="AQ114" s="112"/>
      <c r="AR114" s="112"/>
      <c r="AS114" s="112"/>
      <c r="AT114" s="112"/>
      <c r="AU114" s="112"/>
      <c r="AV114" s="112"/>
      <c r="AW114" s="112"/>
      <c r="AX114" s="112"/>
      <c r="AY114" s="112"/>
      <c r="AZ114" s="112"/>
      <c r="BA114" s="112"/>
      <c r="BB114" s="112"/>
      <c r="BC114" s="112"/>
      <c r="BD114" s="112"/>
      <c r="BE114" s="112"/>
      <c r="BF114" s="112"/>
      <c r="BG114" s="112"/>
    </row>
    <row r="115" spans="2:59" ht="21.75" customHeight="1">
      <c r="C115" s="891" t="s">
        <v>763</v>
      </c>
      <c r="R115" s="112"/>
      <c r="S115" s="112"/>
      <c r="T115" s="112"/>
      <c r="U115" s="127"/>
      <c r="V115" s="127"/>
      <c r="W115" s="112"/>
      <c r="X115" s="112"/>
      <c r="Y115" s="112"/>
      <c r="Z115" s="112"/>
      <c r="AA115" s="112"/>
      <c r="AB115" s="112"/>
      <c r="AC115" s="112"/>
      <c r="AD115" s="112"/>
      <c r="AE115" s="112"/>
      <c r="AF115" s="122"/>
      <c r="AG115" s="112"/>
      <c r="AH115" s="186"/>
      <c r="AI115" s="112"/>
      <c r="AJ115" s="112"/>
      <c r="AK115" s="112"/>
      <c r="AL115" s="112"/>
      <c r="AM115" s="112"/>
      <c r="AN115" s="112"/>
      <c r="AO115" s="112"/>
      <c r="AP115" s="112"/>
      <c r="AQ115" s="112"/>
      <c r="AR115" s="112"/>
      <c r="AS115" s="112"/>
      <c r="AT115" s="112"/>
      <c r="AU115" s="112"/>
      <c r="AV115" s="112"/>
      <c r="AW115" s="112"/>
      <c r="AX115" s="112"/>
      <c r="AY115" s="112"/>
      <c r="AZ115" s="112"/>
      <c r="BA115" s="112"/>
      <c r="BB115" s="112"/>
      <c r="BC115" s="112"/>
      <c r="BD115" s="112"/>
      <c r="BE115" s="112"/>
      <c r="BF115" s="112"/>
      <c r="BG115" s="112"/>
    </row>
    <row r="116" spans="2:59" ht="17.25" customHeight="1">
      <c r="B116" s="2" t="s">
        <v>841</v>
      </c>
      <c r="C116" s="26"/>
      <c r="D116"/>
      <c r="F116" s="32" t="s">
        <v>761</v>
      </c>
      <c r="I116" s="29" t="s">
        <v>0</v>
      </c>
      <c r="J116"/>
      <c r="K116" s="84" t="s">
        <v>432</v>
      </c>
      <c r="L116" s="26"/>
      <c r="M116" s="26"/>
      <c r="N116" s="33"/>
      <c r="P116" s="125"/>
      <c r="R116" s="192"/>
      <c r="S116" s="112"/>
      <c r="T116" s="112"/>
      <c r="U116" s="192"/>
      <c r="V116" s="192"/>
      <c r="W116" s="132"/>
      <c r="X116" s="132"/>
      <c r="Y116" s="132"/>
      <c r="Z116" s="132"/>
      <c r="AA116" s="112"/>
      <c r="AB116" s="112"/>
      <c r="AC116" s="112"/>
      <c r="AD116" s="112"/>
      <c r="AE116" s="112"/>
      <c r="AF116" s="635"/>
      <c r="AG116" s="121"/>
      <c r="AH116" s="107"/>
      <c r="AI116" s="121"/>
      <c r="AJ116" s="112"/>
      <c r="AK116" s="112"/>
      <c r="AL116" s="112"/>
      <c r="AM116" s="112"/>
      <c r="AN116" s="112"/>
      <c r="AO116" s="112"/>
      <c r="AP116" s="112"/>
      <c r="AQ116" s="112"/>
      <c r="AR116" s="112"/>
      <c r="AS116" s="112"/>
      <c r="AT116" s="112"/>
      <c r="AU116" s="112"/>
      <c r="AV116" s="112"/>
      <c r="AW116" s="112"/>
      <c r="AX116" s="112"/>
      <c r="AY116" s="112"/>
      <c r="AZ116" s="112"/>
      <c r="BA116" s="112"/>
      <c r="BB116" s="112"/>
      <c r="BC116" s="112"/>
      <c r="BD116" s="112"/>
      <c r="BE116" s="112"/>
      <c r="BF116" s="112"/>
      <c r="BG116" s="112"/>
    </row>
    <row r="117" spans="2:59" ht="18.75" customHeight="1" thickBot="1">
      <c r="C117" s="891"/>
      <c r="D117" s="12"/>
      <c r="E117" s="320"/>
      <c r="I117" s="1044"/>
      <c r="J117" s="1044"/>
      <c r="K117" s="1044"/>
      <c r="L117" s="1044"/>
      <c r="M117" s="1044"/>
      <c r="N117" s="1044"/>
      <c r="O117" s="1044"/>
      <c r="P117" s="1044"/>
      <c r="Q117" s="1"/>
      <c r="R117" s="1"/>
      <c r="S117" s="127"/>
      <c r="T117" s="127"/>
      <c r="U117" s="127"/>
      <c r="V117" s="127"/>
      <c r="W117" s="127"/>
      <c r="X117" s="127"/>
      <c r="Y117" s="127"/>
      <c r="Z117" s="127"/>
      <c r="AA117" s="127"/>
      <c r="AB117" s="127"/>
      <c r="AC117" s="127"/>
      <c r="AD117" s="127"/>
      <c r="AE117" s="112"/>
      <c r="AF117" s="106"/>
      <c r="AG117" s="131"/>
      <c r="AH117" s="107"/>
      <c r="AI117" s="112"/>
      <c r="AJ117" s="112"/>
      <c r="AK117" s="112"/>
      <c r="AL117" s="112"/>
      <c r="AM117" s="112"/>
      <c r="AN117" s="112"/>
      <c r="AO117" s="112"/>
      <c r="AP117" s="112"/>
      <c r="AQ117" s="112"/>
      <c r="AR117" s="112"/>
      <c r="AS117" s="112"/>
      <c r="AT117" s="112"/>
      <c r="AU117" s="127"/>
      <c r="AV117" s="112"/>
      <c r="AW117" s="112"/>
      <c r="AX117" s="127"/>
      <c r="AY117" s="127"/>
      <c r="AZ117" s="112"/>
      <c r="BA117" s="112"/>
      <c r="BB117" s="112"/>
      <c r="BC117" s="112"/>
      <c r="BD117" s="112"/>
      <c r="BE117" s="112"/>
      <c r="BF117" s="112"/>
      <c r="BG117" s="112"/>
    </row>
    <row r="118" spans="2:59" ht="19.5" customHeight="1" thickBot="1">
      <c r="B118" s="1097" t="s">
        <v>321</v>
      </c>
      <c r="C118" s="1145" t="s">
        <v>343</v>
      </c>
      <c r="D118" s="1094" t="s">
        <v>176</v>
      </c>
      <c r="E118" s="1102" t="s">
        <v>177</v>
      </c>
      <c r="F118" s="378"/>
      <c r="G118" s="378"/>
      <c r="H118" s="40"/>
      <c r="I118" s="681" t="s">
        <v>301</v>
      </c>
      <c r="J118" s="40"/>
      <c r="K118" s="902"/>
      <c r="L118" s="536"/>
      <c r="M118" s="1104" t="s">
        <v>340</v>
      </c>
      <c r="N118" s="40"/>
      <c r="O118" s="40"/>
      <c r="P118" s="76"/>
      <c r="Q118" s="981" t="s">
        <v>330</v>
      </c>
      <c r="R118" s="127"/>
      <c r="S118" s="112"/>
      <c r="T118" s="112"/>
      <c r="U118" s="112"/>
      <c r="V118" s="195"/>
      <c r="W118" s="112"/>
      <c r="X118" s="167"/>
      <c r="Y118" s="132"/>
      <c r="Z118" s="132"/>
      <c r="AA118" s="132"/>
      <c r="AB118" s="112"/>
      <c r="AC118" s="112"/>
      <c r="AD118" s="636"/>
      <c r="AE118" s="112"/>
      <c r="AF118" s="112"/>
      <c r="AG118" s="123"/>
      <c r="AH118" s="107"/>
      <c r="AI118" s="106"/>
      <c r="AJ118" s="112"/>
      <c r="AK118" s="112"/>
      <c r="AL118" s="112"/>
      <c r="AM118" s="112"/>
      <c r="AN118" s="112"/>
      <c r="AO118" s="112"/>
      <c r="AP118" s="112"/>
      <c r="AQ118" s="112"/>
      <c r="AR118" s="112"/>
      <c r="AS118" s="112"/>
      <c r="AT118" s="112"/>
      <c r="AU118" s="127"/>
      <c r="AV118" s="112"/>
      <c r="AW118" s="112"/>
      <c r="AX118" s="127"/>
      <c r="AY118" s="127"/>
      <c r="AZ118" s="112"/>
      <c r="BA118" s="112"/>
      <c r="BB118" s="112"/>
      <c r="BC118" s="112"/>
      <c r="BD118" s="112"/>
      <c r="BE118" s="112"/>
      <c r="BF118" s="112"/>
      <c r="BG118" s="112"/>
    </row>
    <row r="119" spans="2:59" ht="15" customHeight="1" thickBot="1">
      <c r="B119" s="1098" t="s">
        <v>303</v>
      </c>
      <c r="C119" s="457"/>
      <c r="D119" s="1099" t="s">
        <v>183</v>
      </c>
      <c r="E119" s="745"/>
      <c r="F119" s="1101"/>
      <c r="G119" s="2318" t="s">
        <v>774</v>
      </c>
      <c r="H119" s="2206" t="s">
        <v>651</v>
      </c>
      <c r="I119" s="1105"/>
      <c r="J119" s="1105"/>
      <c r="K119" s="1105"/>
      <c r="L119" s="1107"/>
      <c r="M119" s="1108" t="s">
        <v>339</v>
      </c>
      <c r="N119" s="1105"/>
      <c r="O119" s="1105"/>
      <c r="P119" s="1107"/>
      <c r="Q119" s="1066" t="s">
        <v>327</v>
      </c>
      <c r="R119" s="112"/>
      <c r="S119" s="112"/>
      <c r="T119" s="112"/>
      <c r="U119" s="637"/>
      <c r="V119" s="192"/>
      <c r="W119" s="132"/>
      <c r="X119" s="132"/>
      <c r="Y119" s="132"/>
      <c r="Z119" s="132"/>
      <c r="AA119" s="112"/>
      <c r="AB119" s="218"/>
      <c r="AC119" s="112"/>
      <c r="AD119" s="167"/>
      <c r="AE119" s="112"/>
      <c r="AF119" s="112"/>
      <c r="AG119" s="121"/>
      <c r="AH119" s="107"/>
      <c r="AI119" s="106"/>
      <c r="AJ119" s="112"/>
      <c r="AK119" s="112"/>
      <c r="AL119" s="112"/>
      <c r="AM119" s="112"/>
      <c r="AN119" s="112"/>
      <c r="AO119" s="112"/>
      <c r="AP119" s="112"/>
      <c r="AQ119" s="112"/>
      <c r="AR119" s="112"/>
      <c r="AS119" s="218"/>
      <c r="AT119" s="127"/>
      <c r="AU119" s="127"/>
      <c r="AV119" s="112"/>
      <c r="AW119" s="112"/>
      <c r="AX119" s="127"/>
      <c r="AY119" s="127"/>
      <c r="AZ119" s="112"/>
      <c r="BA119" s="112"/>
      <c r="BB119" s="112"/>
      <c r="BC119" s="112"/>
      <c r="BD119" s="112"/>
      <c r="BE119" s="112"/>
      <c r="BF119" s="112"/>
      <c r="BG119" s="112"/>
    </row>
    <row r="120" spans="2:59" ht="14.25" customHeight="1">
      <c r="B120" s="1098" t="s">
        <v>312</v>
      </c>
      <c r="C120" s="457" t="s">
        <v>182</v>
      </c>
      <c r="D120" s="847"/>
      <c r="E120" s="1099" t="s">
        <v>184</v>
      </c>
      <c r="F120" s="1095" t="s">
        <v>56</v>
      </c>
      <c r="G120" s="2318" t="s">
        <v>775</v>
      </c>
      <c r="H120" s="2208" t="s">
        <v>187</v>
      </c>
      <c r="I120" s="745"/>
      <c r="J120" s="2231"/>
      <c r="K120" s="40"/>
      <c r="L120" s="2231"/>
      <c r="M120" s="2232" t="s">
        <v>313</v>
      </c>
      <c r="N120" s="2233" t="s">
        <v>314</v>
      </c>
      <c r="O120" s="2234" t="s">
        <v>315</v>
      </c>
      <c r="P120" s="2235" t="s">
        <v>316</v>
      </c>
      <c r="Q120" s="1065" t="s">
        <v>288</v>
      </c>
      <c r="R120" s="104"/>
      <c r="S120" s="127"/>
      <c r="T120" s="127"/>
      <c r="U120" s="127"/>
      <c r="V120" s="127"/>
      <c r="W120" s="127"/>
      <c r="X120" s="127"/>
      <c r="Y120" s="127"/>
      <c r="Z120" s="127"/>
      <c r="AA120" s="127"/>
      <c r="AB120" s="127"/>
      <c r="AC120" s="127"/>
      <c r="AD120" s="127"/>
      <c r="AE120" s="112"/>
      <c r="AF120" s="112"/>
      <c r="AG120" s="630"/>
      <c r="AH120" s="107"/>
      <c r="AI120" s="106"/>
      <c r="AJ120" s="112"/>
      <c r="AK120" s="112"/>
      <c r="AL120" s="112"/>
      <c r="AM120" s="112"/>
      <c r="AN120" s="112"/>
      <c r="AO120" s="112"/>
      <c r="AP120" s="112"/>
      <c r="AQ120" s="112"/>
      <c r="AR120" s="127"/>
      <c r="AS120" s="127"/>
      <c r="AT120" s="127"/>
      <c r="AU120" s="127"/>
      <c r="AV120" s="112"/>
      <c r="AW120" s="112"/>
      <c r="AX120" s="112"/>
      <c r="AY120" s="167"/>
      <c r="AZ120" s="112"/>
      <c r="BA120" s="112"/>
      <c r="BB120" s="112"/>
      <c r="BC120" s="112"/>
      <c r="BD120" s="112"/>
      <c r="BE120" s="112"/>
      <c r="BF120" s="112"/>
      <c r="BG120" s="112"/>
    </row>
    <row r="121" spans="2:59" ht="20.25" customHeight="1" thickBot="1">
      <c r="B121" s="65"/>
      <c r="C121" s="892"/>
      <c r="D121" s="496"/>
      <c r="E121" s="1100" t="s">
        <v>6</v>
      </c>
      <c r="F121" s="465" t="s">
        <v>7</v>
      </c>
      <c r="G121" s="2026" t="s">
        <v>8</v>
      </c>
      <c r="H121" s="2207" t="s">
        <v>426</v>
      </c>
      <c r="I121" s="2236" t="s">
        <v>304</v>
      </c>
      <c r="J121" s="2237" t="s">
        <v>305</v>
      </c>
      <c r="K121" s="2238" t="s">
        <v>306</v>
      </c>
      <c r="L121" s="2237" t="s">
        <v>307</v>
      </c>
      <c r="M121" s="2239" t="s">
        <v>308</v>
      </c>
      <c r="N121" s="2237" t="s">
        <v>309</v>
      </c>
      <c r="O121" s="2238" t="s">
        <v>310</v>
      </c>
      <c r="P121" s="2240" t="s">
        <v>311</v>
      </c>
      <c r="Q121" s="892"/>
      <c r="R121" s="104"/>
      <c r="S121" s="127"/>
      <c r="T121" s="127"/>
      <c r="U121" s="127"/>
      <c r="V121" s="127"/>
      <c r="W121" s="127"/>
      <c r="X121" s="127"/>
      <c r="Y121" s="127"/>
      <c r="Z121" s="127"/>
      <c r="AA121" s="127"/>
      <c r="AB121" s="127"/>
      <c r="AC121" s="127"/>
      <c r="AD121" s="127"/>
      <c r="AE121" s="112"/>
      <c r="AF121" s="112"/>
      <c r="AG121" s="131"/>
      <c r="AH121" s="186"/>
      <c r="AI121" s="112"/>
      <c r="AJ121" s="112"/>
      <c r="AK121" s="112"/>
      <c r="AL121" s="112"/>
      <c r="AM121" s="112"/>
      <c r="AN121" s="112"/>
      <c r="AO121" s="112"/>
      <c r="AP121" s="112"/>
      <c r="AQ121" s="112"/>
      <c r="AR121" s="112"/>
      <c r="AS121" s="112"/>
      <c r="AT121" s="112"/>
      <c r="AU121" s="128"/>
      <c r="AV121" s="112"/>
      <c r="AW121" s="120"/>
      <c r="AX121" s="214"/>
      <c r="AY121" s="214"/>
      <c r="AZ121" s="112"/>
      <c r="BA121" s="112"/>
      <c r="BB121" s="112"/>
      <c r="BC121" s="112"/>
      <c r="BD121" s="112"/>
      <c r="BE121" s="112"/>
      <c r="BF121" s="112"/>
      <c r="BG121" s="112"/>
    </row>
    <row r="122" spans="2:59" ht="15.75" customHeight="1">
      <c r="B122" s="90"/>
      <c r="C122" s="2243" t="s">
        <v>156</v>
      </c>
      <c r="D122" s="1808"/>
      <c r="E122" s="907"/>
      <c r="F122" s="472"/>
      <c r="G122" s="472"/>
      <c r="H122" s="696"/>
      <c r="I122" s="2222"/>
      <c r="J122" s="472"/>
      <c r="K122" s="472"/>
      <c r="L122" s="938"/>
      <c r="M122" s="2211"/>
      <c r="N122" s="909"/>
      <c r="O122" s="909"/>
      <c r="P122" s="909"/>
      <c r="Q122" s="1064"/>
      <c r="R122" s="112"/>
      <c r="S122" s="112"/>
      <c r="T122" s="7"/>
      <c r="U122" s="15"/>
      <c r="V122" s="53"/>
      <c r="W122" s="53"/>
      <c r="X122" s="237"/>
      <c r="Y122" s="1841"/>
      <c r="Z122" s="672"/>
      <c r="AA122" s="11"/>
      <c r="AB122" s="112"/>
      <c r="AC122" s="112"/>
      <c r="AD122" s="112"/>
      <c r="AE122" s="121"/>
      <c r="AF122" s="112"/>
      <c r="AG122" s="131"/>
      <c r="AH122" s="107"/>
      <c r="AI122" s="119"/>
      <c r="AJ122" s="193"/>
      <c r="AK122" s="282"/>
      <c r="AL122" s="106"/>
      <c r="AM122" s="638"/>
      <c r="AN122" s="106"/>
      <c r="AO122" s="106"/>
      <c r="AP122" s="106"/>
      <c r="AQ122" s="106"/>
      <c r="AR122" s="106"/>
      <c r="AS122" s="106"/>
      <c r="AT122" s="112"/>
      <c r="AU122" s="121"/>
      <c r="AV122" s="107"/>
      <c r="AW122" s="106"/>
      <c r="AX122" s="214"/>
      <c r="AY122" s="214"/>
      <c r="AZ122" s="112"/>
      <c r="BA122" s="112"/>
      <c r="BB122" s="146"/>
      <c r="BC122" s="132"/>
      <c r="BD122" s="408"/>
      <c r="BE122" s="112"/>
      <c r="BF122" s="112"/>
      <c r="BG122" s="112"/>
    </row>
    <row r="123" spans="2:59">
      <c r="B123" s="2242" t="str">
        <f>'12 л. МЕНЮ '!I118</f>
        <v>223 /17</v>
      </c>
      <c r="C123" s="271" t="str">
        <f>'12 л. МЕНЮ '!B118</f>
        <v>Запеканка из творога / и  джем</v>
      </c>
      <c r="D123" s="274" t="str">
        <f>'12 л. МЕНЮ '!C118</f>
        <v>160 / 40</v>
      </c>
      <c r="E123" s="2545">
        <f>'12 л. МЕНЮ '!D118</f>
        <v>30.111999999999998</v>
      </c>
      <c r="F123" s="364">
        <f>'12 л. МЕНЮ '!E118</f>
        <v>12.366</v>
      </c>
      <c r="G123" s="2148">
        <f>'12 л. МЕНЮ '!F118</f>
        <v>39.01</v>
      </c>
      <c r="H123" s="917">
        <f>'12 л. МЕНЮ '!G118</f>
        <v>387.78199999999998</v>
      </c>
      <c r="I123" s="2223">
        <v>1.1359999999999999</v>
      </c>
      <c r="J123" s="353">
        <v>7.0000000000000007E-2</v>
      </c>
      <c r="K123" s="353">
        <v>0.28000000000000003</v>
      </c>
      <c r="L123" s="697">
        <v>59.4</v>
      </c>
      <c r="M123" s="359">
        <v>201.6</v>
      </c>
      <c r="N123" s="1046">
        <v>32.036999999999999</v>
      </c>
      <c r="O123" s="250">
        <v>3.6871999999999998</v>
      </c>
      <c r="P123" s="250">
        <v>1.208</v>
      </c>
      <c r="Q123" s="2633">
        <f>'12 л. МЕНЮ '!H118</f>
        <v>0</v>
      </c>
      <c r="R123" s="122"/>
      <c r="S123" s="107"/>
      <c r="T123" s="7"/>
      <c r="U123" s="15"/>
      <c r="V123" s="53"/>
      <c r="W123" s="53"/>
      <c r="X123" s="53"/>
      <c r="Y123" s="747"/>
      <c r="Z123" s="4"/>
      <c r="AA123" s="11"/>
      <c r="AB123" s="107"/>
      <c r="AC123" s="107"/>
      <c r="AD123" s="107"/>
      <c r="AE123" s="132"/>
      <c r="AF123" s="112"/>
      <c r="AG123" s="112"/>
      <c r="AH123" s="112"/>
      <c r="AI123" s="112"/>
      <c r="AJ123" s="106"/>
      <c r="AK123" s="106"/>
      <c r="AL123" s="106"/>
      <c r="AM123" s="638"/>
      <c r="AN123" s="106"/>
      <c r="AO123" s="106"/>
      <c r="AP123" s="106"/>
      <c r="AQ123" s="106"/>
      <c r="AR123" s="106"/>
      <c r="AS123" s="106"/>
      <c r="AT123" s="112"/>
      <c r="AU123" s="121"/>
      <c r="AV123" s="117"/>
      <c r="AW123" s="117"/>
      <c r="AX123" s="214"/>
      <c r="AY123" s="214"/>
      <c r="AZ123" s="112"/>
      <c r="BA123" s="112"/>
      <c r="BB123" s="132"/>
      <c r="BC123" s="132"/>
      <c r="BD123" s="408"/>
      <c r="BE123" s="112"/>
      <c r="BF123" s="112"/>
      <c r="BG123" s="112"/>
    </row>
    <row r="124" spans="2:59">
      <c r="B124" s="2246" t="str">
        <f>'12 л. МЕНЮ '!I119</f>
        <v>460/21</v>
      </c>
      <c r="C124" s="271" t="str">
        <f>'12 л. МЕНЮ '!B119</f>
        <v xml:space="preserve">Чай с молоком </v>
      </c>
      <c r="D124" s="274">
        <f>'12 л. МЕНЮ '!C119</f>
        <v>200</v>
      </c>
      <c r="E124" s="2545">
        <f>'12 л. МЕНЮ '!D119</f>
        <v>3.1</v>
      </c>
      <c r="F124" s="364">
        <f>'12 л. МЕНЮ '!E119</f>
        <v>2.2000000000000002</v>
      </c>
      <c r="G124" s="2148">
        <f>'12 л. МЕНЮ '!F119</f>
        <v>10.95</v>
      </c>
      <c r="H124" s="917">
        <f>'12 л. МЕНЮ '!G119</f>
        <v>75.7</v>
      </c>
      <c r="I124" s="1055">
        <v>0.57999999999999996</v>
      </c>
      <c r="J124" s="250">
        <v>0.02</v>
      </c>
      <c r="K124" s="250">
        <v>1.4E-2</v>
      </c>
      <c r="L124" s="918">
        <v>13.65</v>
      </c>
      <c r="M124" s="359">
        <v>112.7</v>
      </c>
      <c r="N124" s="250">
        <v>88.8</v>
      </c>
      <c r="O124" s="1852">
        <v>17.899999999999999</v>
      </c>
      <c r="P124" s="250">
        <v>1.165</v>
      </c>
      <c r="Q124" s="2633">
        <f>'12 л. МЕНЮ '!H119</f>
        <v>0</v>
      </c>
      <c r="R124" s="104"/>
      <c r="S124" s="107"/>
      <c r="T124" s="104"/>
      <c r="U124" s="122"/>
      <c r="V124" s="122"/>
      <c r="W124" s="609"/>
      <c r="X124" s="189"/>
      <c r="Y124" s="715"/>
      <c r="Z124" s="552"/>
      <c r="AA124" s="11"/>
      <c r="AB124" s="104"/>
      <c r="AC124" s="104"/>
      <c r="AD124" s="104"/>
      <c r="AE124" s="408"/>
      <c r="AF124" s="112"/>
      <c r="AG124" s="112"/>
      <c r="AH124" s="112"/>
      <c r="AI124" s="112"/>
      <c r="AJ124" s="106"/>
      <c r="AK124" s="282"/>
      <c r="AL124" s="106"/>
      <c r="AM124" s="638"/>
      <c r="AN124" s="106"/>
      <c r="AO124" s="106"/>
      <c r="AP124" s="106"/>
      <c r="AQ124" s="106"/>
      <c r="AR124" s="106"/>
      <c r="AS124" s="106"/>
      <c r="AT124" s="112"/>
      <c r="AU124" s="121"/>
      <c r="AV124" s="107"/>
      <c r="AW124" s="106"/>
      <c r="AX124" s="106"/>
      <c r="AY124" s="106"/>
      <c r="AZ124" s="112"/>
      <c r="BA124" s="112"/>
      <c r="BB124" s="132"/>
      <c r="BC124" s="112"/>
      <c r="BD124" s="408"/>
      <c r="BE124" s="112"/>
      <c r="BF124" s="112"/>
      <c r="BG124" s="112"/>
    </row>
    <row r="125" spans="2:59">
      <c r="B125" s="2242" t="str">
        <f>'12 л. МЕНЮ '!I120</f>
        <v>14 / 17</v>
      </c>
      <c r="C125" s="271" t="str">
        <f>'12 л. МЕНЮ '!B120</f>
        <v xml:space="preserve">Масло   (порциями) </v>
      </c>
      <c r="D125" s="274">
        <f>'12 л. МЕНЮ '!C120</f>
        <v>10</v>
      </c>
      <c r="E125" s="2545">
        <f>'12 л. МЕНЮ '!D120</f>
        <v>0.08</v>
      </c>
      <c r="F125" s="364">
        <f>'12 л. МЕНЮ '!E120</f>
        <v>7.25</v>
      </c>
      <c r="G125" s="2148">
        <f>'12 л. МЕНЮ '!F120</f>
        <v>0.13</v>
      </c>
      <c r="H125" s="917">
        <f>'12 л. МЕНЮ '!G120</f>
        <v>66.09</v>
      </c>
      <c r="I125" s="2223">
        <v>0</v>
      </c>
      <c r="J125" s="2221">
        <v>1E-4</v>
      </c>
      <c r="K125" s="2221">
        <v>1E-4</v>
      </c>
      <c r="L125" s="917">
        <v>4</v>
      </c>
      <c r="M125" s="359">
        <v>0.24</v>
      </c>
      <c r="N125" s="250">
        <v>0.3</v>
      </c>
      <c r="O125" s="250">
        <v>0</v>
      </c>
      <c r="P125" s="250">
        <v>2E-3</v>
      </c>
      <c r="Q125" s="2633">
        <f>'12 л. МЕНЮ '!H120</f>
        <v>0</v>
      </c>
      <c r="S125" s="107"/>
      <c r="T125" s="104"/>
      <c r="U125" s="122"/>
      <c r="V125" s="122"/>
      <c r="W125" s="122"/>
      <c r="X125" s="715"/>
      <c r="Y125" s="1884"/>
      <c r="Z125" s="648"/>
      <c r="AA125" s="112"/>
      <c r="AB125" s="127"/>
      <c r="AC125" s="127"/>
      <c r="AD125" s="127"/>
      <c r="AE125" s="112"/>
      <c r="AF125" s="112"/>
      <c r="AG125" s="112"/>
      <c r="AH125" s="112"/>
      <c r="AI125" s="112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12"/>
      <c r="AU125" s="121"/>
      <c r="AV125" s="107"/>
      <c r="AW125" s="106"/>
      <c r="AX125" s="106"/>
      <c r="AY125" s="106"/>
      <c r="AZ125" s="112"/>
      <c r="BA125" s="112"/>
      <c r="BB125" s="132"/>
      <c r="BC125" s="132"/>
      <c r="BD125" s="408"/>
      <c r="BE125" s="112"/>
      <c r="BF125" s="112"/>
      <c r="BG125" s="112"/>
    </row>
    <row r="126" spans="2:59" ht="13.5" customHeight="1">
      <c r="B126" s="2249" t="str">
        <f>'12 л. МЕНЮ '!I121</f>
        <v>Пром.пр.</v>
      </c>
      <c r="C126" s="271" t="str">
        <f>'12 л. МЕНЮ '!B121</f>
        <v>Хлеб пшеничный</v>
      </c>
      <c r="D126" s="274">
        <f>'12 л. МЕНЮ '!C121</f>
        <v>40</v>
      </c>
      <c r="E126" s="2545">
        <f>'12 л. МЕНЮ '!D121</f>
        <v>1.54</v>
      </c>
      <c r="F126" s="364">
        <f>'12 л. МЕНЮ '!E121</f>
        <v>0.55000000000000004</v>
      </c>
      <c r="G126" s="2148">
        <f>'12 л. МЕНЮ '!F121</f>
        <v>21.68</v>
      </c>
      <c r="H126" s="917">
        <f>'12 л. МЕНЮ '!G121</f>
        <v>97.83</v>
      </c>
      <c r="I126" s="250">
        <v>0</v>
      </c>
      <c r="J126" s="1043">
        <v>4.8000000000000001E-2</v>
      </c>
      <c r="K126" s="766">
        <v>1.6E-2</v>
      </c>
      <c r="L126" s="917">
        <v>0</v>
      </c>
      <c r="M126" s="250">
        <v>8</v>
      </c>
      <c r="N126" s="250">
        <v>26</v>
      </c>
      <c r="O126" s="250">
        <v>5.6</v>
      </c>
      <c r="P126" s="766">
        <v>0.04</v>
      </c>
      <c r="Q126" s="2633">
        <f>'12 л. МЕНЮ '!H121</f>
        <v>0</v>
      </c>
      <c r="R126" s="580"/>
      <c r="S126" s="107"/>
      <c r="T126" s="102"/>
      <c r="U126" s="122"/>
      <c r="V126" s="122"/>
      <c r="W126" s="122"/>
      <c r="X126" s="2214"/>
      <c r="Y126" s="1884"/>
      <c r="Z126" s="658"/>
      <c r="AA126" s="112"/>
      <c r="AB126" s="122"/>
      <c r="AC126" s="122"/>
      <c r="AD126" s="122"/>
      <c r="AE126" s="188"/>
      <c r="AF126" s="112"/>
      <c r="AG126" s="112"/>
      <c r="AH126" s="112"/>
      <c r="AI126" s="112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12"/>
      <c r="AU126" s="121"/>
      <c r="AV126" s="107"/>
      <c r="AW126" s="106"/>
      <c r="AX126" s="106"/>
      <c r="AY126" s="106"/>
      <c r="AZ126" s="112"/>
      <c r="BA126" s="112"/>
      <c r="BB126" s="107"/>
      <c r="BC126" s="107"/>
      <c r="BD126" s="104"/>
      <c r="BE126" s="112"/>
      <c r="BF126" s="112"/>
      <c r="BG126" s="112"/>
    </row>
    <row r="127" spans="2:59" ht="13.5" customHeight="1" thickBot="1">
      <c r="B127" s="1086" t="str">
        <f>'12 л. МЕНЮ '!I122</f>
        <v xml:space="preserve">338 / 17 </v>
      </c>
      <c r="C127" s="199" t="str">
        <f>'12 л. МЕНЮ '!B122</f>
        <v>Плоды свежие ( яблоко)</v>
      </c>
      <c r="D127" s="393">
        <f>'12 л. МЕНЮ '!C122</f>
        <v>115</v>
      </c>
      <c r="E127" s="2545">
        <f>'12 л. МЕНЮ '!D122</f>
        <v>0.46</v>
      </c>
      <c r="F127" s="364">
        <f>'12 л. МЕНЮ '!E122</f>
        <v>0.46</v>
      </c>
      <c r="G127" s="2148">
        <f>'12 л. МЕНЮ '!F122</f>
        <v>11.27</v>
      </c>
      <c r="H127" s="917">
        <f>'12 л. МЕНЮ '!G122</f>
        <v>54.05</v>
      </c>
      <c r="I127" s="2224">
        <v>10</v>
      </c>
      <c r="J127" s="516">
        <v>0.03</v>
      </c>
      <c r="K127" s="516">
        <v>0.02</v>
      </c>
      <c r="L127" s="910">
        <v>0</v>
      </c>
      <c r="M127" s="2147">
        <v>16</v>
      </c>
      <c r="N127" s="350">
        <v>11</v>
      </c>
      <c r="O127" s="365">
        <v>9</v>
      </c>
      <c r="P127" s="350">
        <v>2.2000000000000002</v>
      </c>
      <c r="Q127" s="2633">
        <f>'12 л. МЕНЮ '!H122</f>
        <v>0</v>
      </c>
      <c r="R127" s="112"/>
      <c r="S127" s="107"/>
      <c r="T127" s="104"/>
      <c r="U127" s="122"/>
      <c r="V127" s="122"/>
      <c r="W127" s="122"/>
      <c r="X127" s="1884"/>
      <c r="Y127" s="1142"/>
      <c r="Z127" s="225"/>
      <c r="AA127" s="408"/>
      <c r="AB127" s="122"/>
      <c r="AC127" s="122"/>
      <c r="AD127" s="122"/>
      <c r="AE127" s="188"/>
      <c r="AF127" s="112"/>
      <c r="AG127" s="112"/>
      <c r="AH127" s="112"/>
      <c r="AI127" s="112"/>
      <c r="AJ127" s="634"/>
      <c r="AK127" s="634"/>
      <c r="AL127" s="634"/>
      <c r="AM127" s="634"/>
      <c r="AN127" s="634"/>
      <c r="AO127" s="634"/>
      <c r="AP127" s="634"/>
      <c r="AQ127" s="634"/>
      <c r="AR127" s="634"/>
      <c r="AS127" s="634"/>
      <c r="AT127" s="112"/>
      <c r="AU127" s="121"/>
      <c r="AV127" s="107"/>
      <c r="AW127" s="106"/>
      <c r="AX127" s="106"/>
      <c r="AY127" s="106"/>
      <c r="AZ127" s="112"/>
      <c r="BA127" s="112"/>
      <c r="BB127" s="107"/>
      <c r="BC127" s="107"/>
      <c r="BD127" s="408"/>
      <c r="BE127" s="112"/>
      <c r="BF127" s="112"/>
      <c r="BG127" s="112"/>
    </row>
    <row r="128" spans="2:59" ht="12.75" customHeight="1">
      <c r="B128" s="492" t="s">
        <v>204</v>
      </c>
      <c r="D128" s="2644">
        <f>'12 л. МЕНЮ '!C123</f>
        <v>565</v>
      </c>
      <c r="E128" s="493">
        <f>SUM(E123:E127)</f>
        <v>35.291999999999994</v>
      </c>
      <c r="F128" s="494">
        <f>SUM(F123:F127)</f>
        <v>22.826000000000001</v>
      </c>
      <c r="G128" s="913">
        <f>SUM(G123:G127)</f>
        <v>83.039999999999992</v>
      </c>
      <c r="H128" s="2515">
        <f>SUM(H123:H127)</f>
        <v>681.452</v>
      </c>
      <c r="I128" s="252">
        <f t="shared" ref="I128:P128" si="18">SUM(I123:I127)</f>
        <v>11.715999999999999</v>
      </c>
      <c r="J128" s="982">
        <f t="shared" si="18"/>
        <v>0.1681</v>
      </c>
      <c r="K128" s="252">
        <f>SUM(K123:K127)</f>
        <v>0.33010000000000006</v>
      </c>
      <c r="L128" s="913">
        <f t="shared" si="18"/>
        <v>77.05</v>
      </c>
      <c r="M128" s="2226">
        <f t="shared" si="18"/>
        <v>338.54</v>
      </c>
      <c r="N128" s="999">
        <f>SUM(N123:N127)</f>
        <v>158.137</v>
      </c>
      <c r="O128" s="252">
        <f>SUM(O123:O127)</f>
        <v>36.187199999999997</v>
      </c>
      <c r="P128" s="2209">
        <f t="shared" si="18"/>
        <v>4.6150000000000002</v>
      </c>
      <c r="Q128" s="2027"/>
      <c r="R128" s="125"/>
      <c r="S128" s="107"/>
      <c r="T128" s="104"/>
      <c r="U128" s="122"/>
      <c r="V128" s="370"/>
      <c r="W128" s="122"/>
      <c r="X128" s="189"/>
      <c r="Y128" s="854"/>
      <c r="Z128" s="2213"/>
      <c r="AA128" s="127"/>
      <c r="AB128" s="188"/>
      <c r="AC128" s="188"/>
      <c r="AD128" s="188"/>
      <c r="AE128" s="188"/>
      <c r="AF128" s="125"/>
      <c r="AG128" s="121"/>
      <c r="AH128" s="107"/>
      <c r="AI128" s="102"/>
      <c r="AJ128" s="122"/>
      <c r="AK128" s="122"/>
      <c r="AL128" s="370"/>
      <c r="AM128" s="189"/>
      <c r="AN128" s="122"/>
      <c r="AO128" s="368"/>
      <c r="AP128" s="188"/>
      <c r="AQ128" s="188"/>
      <c r="AR128" s="188"/>
      <c r="AS128" s="188"/>
      <c r="AT128" s="188"/>
      <c r="AU128" s="188"/>
      <c r="AV128" s="188"/>
      <c r="AW128" s="112"/>
      <c r="AX128" s="106"/>
      <c r="AY128" s="106"/>
      <c r="AZ128" s="112"/>
      <c r="BA128" s="112"/>
      <c r="BB128" s="132"/>
      <c r="BC128" s="132"/>
      <c r="BD128" s="408"/>
      <c r="BE128" s="112"/>
      <c r="BF128" s="112"/>
      <c r="BG128" s="112"/>
    </row>
    <row r="129" spans="2:59" ht="13.5" customHeight="1">
      <c r="B129" s="995"/>
      <c r="C129" s="996" t="s">
        <v>11</v>
      </c>
      <c r="D129" s="1755">
        <v>0.25</v>
      </c>
      <c r="E129" s="1115">
        <f t="shared" ref="E129:P129" si="19">(E399/100)*25</f>
        <v>22.5</v>
      </c>
      <c r="F129" s="1012">
        <f t="shared" si="19"/>
        <v>23</v>
      </c>
      <c r="G129" s="1012">
        <f t="shared" si="19"/>
        <v>95.75</v>
      </c>
      <c r="H129" s="1012">
        <f t="shared" si="19"/>
        <v>680</v>
      </c>
      <c r="I129" s="1012">
        <f t="shared" si="19"/>
        <v>17.5</v>
      </c>
      <c r="J129" s="1012">
        <f t="shared" si="19"/>
        <v>0.35</v>
      </c>
      <c r="K129" s="1012">
        <f t="shared" si="19"/>
        <v>0.4</v>
      </c>
      <c r="L129" s="1776">
        <f t="shared" si="19"/>
        <v>225</v>
      </c>
      <c r="M129" s="2680">
        <f t="shared" si="19"/>
        <v>300</v>
      </c>
      <c r="N129" s="2680">
        <f t="shared" si="19"/>
        <v>300</v>
      </c>
      <c r="O129" s="1776">
        <f t="shared" si="19"/>
        <v>75</v>
      </c>
      <c r="P129" s="2279">
        <f t="shared" si="19"/>
        <v>4.5</v>
      </c>
      <c r="Q129" s="2027"/>
      <c r="R129" s="121"/>
      <c r="S129" s="112"/>
      <c r="T129" s="787"/>
      <c r="U129" s="627"/>
      <c r="V129" s="1140"/>
      <c r="W129" s="1141"/>
      <c r="X129" s="1142"/>
      <c r="Y129" s="609"/>
      <c r="Z129" s="127"/>
      <c r="AA129" s="127"/>
      <c r="AB129" s="122"/>
      <c r="AC129" s="238"/>
      <c r="AD129" s="122"/>
      <c r="AE129" s="188"/>
      <c r="AF129" s="126"/>
      <c r="AG129" s="185"/>
      <c r="AH129" s="111"/>
      <c r="AI129" s="102"/>
      <c r="AJ129" s="111"/>
      <c r="AK129" s="111"/>
      <c r="AL129" s="111"/>
      <c r="AM129" s="111"/>
      <c r="AN129" s="111"/>
      <c r="AO129" s="111"/>
      <c r="AP129" s="111"/>
      <c r="AQ129" s="111"/>
      <c r="AR129" s="111"/>
      <c r="AS129" s="111"/>
      <c r="AT129" s="112"/>
      <c r="AU129" s="112"/>
      <c r="AV129" s="112"/>
      <c r="AW129" s="112"/>
      <c r="AX129" s="106"/>
      <c r="AY129" s="106"/>
      <c r="AZ129" s="112"/>
      <c r="BA129" s="112"/>
      <c r="BB129" s="132"/>
      <c r="BC129" s="132"/>
      <c r="BD129" s="408"/>
      <c r="BE129" s="112"/>
      <c r="BF129" s="112"/>
      <c r="BG129" s="112"/>
    </row>
    <row r="130" spans="2:59" ht="13.5" customHeight="1" thickBot="1">
      <c r="B130" s="65"/>
      <c r="C130" s="991" t="s">
        <v>434</v>
      </c>
      <c r="D130" s="1732"/>
      <c r="E130" s="1015">
        <f t="shared" ref="E130:P130" si="20">(E128*100/E399)-25</f>
        <v>14.213333333333324</v>
      </c>
      <c r="F130" s="1016">
        <f t="shared" si="20"/>
        <v>-0.1891304347826086</v>
      </c>
      <c r="G130" s="1016">
        <f t="shared" si="20"/>
        <v>-3.3185378590078329</v>
      </c>
      <c r="H130" s="1016">
        <f t="shared" si="20"/>
        <v>5.3382352941174105E-2</v>
      </c>
      <c r="I130" s="1016">
        <f t="shared" si="20"/>
        <v>-8.2628571428571433</v>
      </c>
      <c r="J130" s="1016">
        <f t="shared" si="20"/>
        <v>-12.992857142857144</v>
      </c>
      <c r="K130" s="1016">
        <f t="shared" si="20"/>
        <v>-4.3687499999999986</v>
      </c>
      <c r="L130" s="1016">
        <f t="shared" si="20"/>
        <v>-16.43888888888889</v>
      </c>
      <c r="M130" s="1016">
        <f t="shared" si="20"/>
        <v>3.211666666666666</v>
      </c>
      <c r="N130" s="1016">
        <f t="shared" si="20"/>
        <v>-11.821916666666667</v>
      </c>
      <c r="O130" s="1016">
        <f t="shared" si="20"/>
        <v>-12.937600000000002</v>
      </c>
      <c r="P130" s="1028">
        <f t="shared" si="20"/>
        <v>0.63888888888888928</v>
      </c>
      <c r="Q130" s="1079"/>
      <c r="R130" s="121"/>
      <c r="S130" s="107"/>
      <c r="T130" s="186"/>
      <c r="U130" s="112"/>
      <c r="V130" s="127"/>
      <c r="W130" s="127"/>
      <c r="X130" s="127"/>
      <c r="Y130" s="127"/>
      <c r="Z130" s="127"/>
      <c r="AA130" s="127"/>
      <c r="AB130" s="230"/>
      <c r="AC130" s="111"/>
      <c r="AD130" s="111"/>
      <c r="AE130" s="110"/>
      <c r="AF130" s="121"/>
      <c r="AG130" s="125"/>
      <c r="AH130" s="107"/>
      <c r="AI130" s="104"/>
      <c r="AJ130" s="112"/>
      <c r="AK130" s="112"/>
      <c r="AL130" s="112"/>
      <c r="AM130" s="112"/>
      <c r="AN130" s="112"/>
      <c r="AO130" s="112"/>
      <c r="AP130" s="112"/>
      <c r="AQ130" s="112"/>
      <c r="AR130" s="112"/>
      <c r="AS130" s="112"/>
      <c r="AT130" s="112"/>
      <c r="AU130" s="128"/>
      <c r="AV130" s="112"/>
      <c r="AW130" s="112"/>
      <c r="AX130" s="106"/>
      <c r="AY130" s="106"/>
      <c r="AZ130" s="112"/>
      <c r="BA130" s="112"/>
      <c r="BB130" s="133"/>
      <c r="BC130" s="107"/>
      <c r="BD130" s="106"/>
      <c r="BE130" s="112"/>
      <c r="BF130" s="112"/>
      <c r="BG130" s="112"/>
    </row>
    <row r="131" spans="2:59" ht="12.75" customHeight="1">
      <c r="B131" s="90"/>
      <c r="C131" s="2243" t="s">
        <v>123</v>
      </c>
      <c r="D131" s="62"/>
      <c r="E131" s="662"/>
      <c r="F131" s="1737"/>
      <c r="G131" s="1737"/>
      <c r="H131" s="1737"/>
      <c r="I131" s="942"/>
      <c r="J131" s="942"/>
      <c r="K131" s="942"/>
      <c r="L131" s="942"/>
      <c r="M131" s="2193"/>
      <c r="N131" s="942"/>
      <c r="O131" s="942"/>
      <c r="P131" s="1070"/>
      <c r="Q131" s="1065"/>
      <c r="R131" s="112"/>
      <c r="S131" s="107"/>
      <c r="T131" s="107"/>
      <c r="U131" s="104"/>
      <c r="V131" s="122"/>
      <c r="W131" s="122"/>
      <c r="X131" s="122"/>
      <c r="Y131" s="189"/>
      <c r="Z131" s="648"/>
      <c r="AA131" s="112"/>
      <c r="AB131" s="127"/>
      <c r="AC131" s="127"/>
      <c r="AD131" s="127"/>
      <c r="AE131" s="112"/>
      <c r="AF131" s="112"/>
      <c r="AG131" s="125"/>
      <c r="AH131" s="107"/>
      <c r="AI131" s="106"/>
      <c r="AJ131" s="112"/>
      <c r="AK131" s="112"/>
      <c r="AL131" s="112"/>
      <c r="AM131" s="112"/>
      <c r="AN131" s="112"/>
      <c r="AO131" s="112"/>
      <c r="AP131" s="112"/>
      <c r="AQ131" s="112"/>
      <c r="AR131" s="112"/>
      <c r="AS131" s="112"/>
      <c r="AT131" s="112"/>
      <c r="AU131" s="124"/>
      <c r="AV131" s="107"/>
      <c r="AW131" s="106"/>
      <c r="AX131" s="214"/>
      <c r="AY131" s="214"/>
      <c r="AZ131" s="112"/>
      <c r="BA131" s="112"/>
      <c r="BB131" s="132"/>
      <c r="BC131" s="132"/>
      <c r="BD131" s="408"/>
      <c r="BE131" s="112"/>
      <c r="BF131" s="112"/>
      <c r="BG131" s="112"/>
    </row>
    <row r="132" spans="2:59" ht="15.6">
      <c r="B132" s="2245" t="str">
        <f>'12 л. МЕНЮ '!I127</f>
        <v>150 / 21</v>
      </c>
      <c r="C132" s="1632" t="str">
        <f>'12 л. МЕНЮ '!B127</f>
        <v>Икра кабачковая (пром. производства)</v>
      </c>
      <c r="D132" s="272">
        <f>'12 л. МЕНЮ '!C127</f>
        <v>60</v>
      </c>
      <c r="E132" s="232">
        <f>'12 л. МЕНЮ '!D127</f>
        <v>1.1399999999999999</v>
      </c>
      <c r="F132" s="353">
        <f>'12 л. МЕНЮ '!E127</f>
        <v>5.34</v>
      </c>
      <c r="G132" s="353">
        <f>'12 л. МЕНЮ '!F127</f>
        <v>4.62</v>
      </c>
      <c r="H132" s="927">
        <f>'12 л. МЕНЮ '!G127</f>
        <v>70.8</v>
      </c>
      <c r="I132" s="250">
        <v>4.2</v>
      </c>
      <c r="J132" s="250">
        <v>1.2E-2</v>
      </c>
      <c r="K132" s="250">
        <v>2.3E-2</v>
      </c>
      <c r="L132" s="250">
        <v>0</v>
      </c>
      <c r="M132" s="359">
        <v>24.6</v>
      </c>
      <c r="N132" s="250">
        <v>22.2</v>
      </c>
      <c r="O132" s="250">
        <v>9</v>
      </c>
      <c r="P132" s="1055">
        <v>0.4</v>
      </c>
      <c r="Q132" s="2633">
        <f>'12 л. МЕНЮ '!H127</f>
        <v>0</v>
      </c>
      <c r="R132" s="131"/>
      <c r="S132" s="112"/>
      <c r="T132" s="107"/>
      <c r="U132" s="369"/>
      <c r="V132" s="188"/>
      <c r="W132" s="188"/>
      <c r="X132" s="188"/>
      <c r="Y132" s="2202"/>
      <c r="Z132" s="1093"/>
      <c r="AA132" s="112"/>
      <c r="AB132" s="158"/>
      <c r="AC132" s="188"/>
      <c r="AD132" s="188"/>
      <c r="AE132" s="188"/>
      <c r="AF132" s="121"/>
      <c r="AG132" s="208"/>
      <c r="AH132" s="208"/>
      <c r="AI132" s="208"/>
      <c r="AJ132" s="195"/>
      <c r="AK132" s="610"/>
      <c r="AL132" s="208"/>
      <c r="AM132" s="195"/>
      <c r="AN132" s="195"/>
      <c r="AO132" s="208"/>
      <c r="AP132" s="611"/>
      <c r="AQ132" s="208"/>
      <c r="AR132" s="208"/>
      <c r="AS132" s="112"/>
      <c r="AT132" s="132"/>
      <c r="AU132" s="122"/>
      <c r="AV132" s="107"/>
      <c r="AW132" s="106"/>
      <c r="AX132" s="214"/>
      <c r="AY132" s="214"/>
      <c r="AZ132" s="112"/>
      <c r="BA132" s="112"/>
      <c r="BB132" s="107"/>
      <c r="BC132" s="107"/>
      <c r="BD132" s="106"/>
      <c r="BE132" s="112"/>
      <c r="BF132" s="112"/>
      <c r="BG132" s="112"/>
    </row>
    <row r="133" spans="2:59" ht="13.5" customHeight="1">
      <c r="B133" s="2245" t="str">
        <f>'12 л. МЕНЮ '!I128</f>
        <v>98 / 21</v>
      </c>
      <c r="C133" s="249" t="str">
        <f>'12 л. МЕНЮ '!B128</f>
        <v>Свекольник</v>
      </c>
      <c r="D133" s="272">
        <f>'12 л. МЕНЮ '!C128</f>
        <v>250</v>
      </c>
      <c r="E133" s="232">
        <f>'12 л. МЕНЮ '!D128</f>
        <v>2.0179999999999998</v>
      </c>
      <c r="F133" s="353">
        <f>'12 л. МЕНЮ '!E128</f>
        <v>5.0168999999999997</v>
      </c>
      <c r="G133" s="353">
        <f>'12 л. МЕНЮ '!F128</f>
        <v>20.821999999999999</v>
      </c>
      <c r="H133" s="927">
        <f>'12 л. МЕНЮ '!G128</f>
        <v>136.5121</v>
      </c>
      <c r="I133" s="350">
        <v>7</v>
      </c>
      <c r="J133" s="350">
        <v>0.06</v>
      </c>
      <c r="K133" s="350">
        <v>0.06</v>
      </c>
      <c r="L133" s="917">
        <v>121.56</v>
      </c>
      <c r="M133" s="359">
        <v>33.549999999999997</v>
      </c>
      <c r="N133" s="250">
        <v>59.34</v>
      </c>
      <c r="O133" s="250">
        <v>25.58</v>
      </c>
      <c r="P133" s="250">
        <v>1.2</v>
      </c>
      <c r="Q133" s="2633">
        <f>'12 л. МЕНЮ '!H128</f>
        <v>0</v>
      </c>
      <c r="R133" s="185"/>
      <c r="AE133" s="188"/>
      <c r="AF133" s="121"/>
      <c r="AG133" s="208"/>
      <c r="AH133" s="208"/>
      <c r="AI133" s="208"/>
      <c r="AJ133" s="208"/>
      <c r="AK133" s="208"/>
      <c r="AL133" s="208"/>
      <c r="AM133" s="208"/>
      <c r="AN133" s="208"/>
      <c r="AO133" s="208"/>
      <c r="AP133" s="208"/>
      <c r="AQ133" s="208"/>
      <c r="AR133" s="208"/>
      <c r="AS133" s="112"/>
      <c r="AT133" s="112"/>
      <c r="AU133" s="121"/>
      <c r="AV133" s="107"/>
      <c r="AW133" s="106"/>
      <c r="AX133" s="112"/>
      <c r="AY133" s="106"/>
      <c r="AZ133" s="112"/>
      <c r="BA133" s="112"/>
      <c r="BB133" s="107"/>
      <c r="BC133" s="112"/>
      <c r="BD133" s="111"/>
      <c r="BE133" s="112"/>
      <c r="BF133" s="112"/>
      <c r="BG133" s="112"/>
    </row>
    <row r="134" spans="2:59" ht="16.5" customHeight="1">
      <c r="B134" s="2245" t="str">
        <f>'12 л. МЕНЮ '!I129</f>
        <v>359/21</v>
      </c>
      <c r="C134" s="1632" t="str">
        <f>'12 л. МЕНЮ '!B129</f>
        <v>Печень, тушёная в соусе сметанном</v>
      </c>
      <c r="D134" s="272">
        <f>'12 л. МЕНЮ '!C129</f>
        <v>120</v>
      </c>
      <c r="E134" s="232">
        <f>'12 л. МЕНЮ '!D129</f>
        <v>18.45</v>
      </c>
      <c r="F134" s="353">
        <f>'12 л. МЕНЮ '!E129</f>
        <v>16</v>
      </c>
      <c r="G134" s="353">
        <f>'12 л. МЕНЮ '!F129</f>
        <v>20.96</v>
      </c>
      <c r="H134" s="927">
        <f>'12 л. МЕНЮ '!G129</f>
        <v>291.61</v>
      </c>
      <c r="I134" s="2225">
        <v>12.3</v>
      </c>
      <c r="J134" s="348">
        <v>0.11</v>
      </c>
      <c r="K134" s="929">
        <v>0.1</v>
      </c>
      <c r="L134" s="1005">
        <v>638.16</v>
      </c>
      <c r="M134" s="359">
        <v>34.799999999999997</v>
      </c>
      <c r="N134" s="250">
        <v>41.64</v>
      </c>
      <c r="O134" s="250">
        <v>19.2</v>
      </c>
      <c r="P134" s="250">
        <v>8.82</v>
      </c>
      <c r="Q134" s="2633">
        <f>'12 л. МЕНЮ '!H129</f>
        <v>0</v>
      </c>
      <c r="R134" s="131"/>
      <c r="S134" s="186"/>
      <c r="T134" s="119"/>
      <c r="U134" s="369"/>
      <c r="V134" s="122"/>
      <c r="W134" s="122"/>
      <c r="X134" s="370"/>
      <c r="Y134" s="2202"/>
      <c r="Z134" s="648"/>
      <c r="AA134" s="112"/>
      <c r="AB134" s="122"/>
      <c r="AC134" s="122"/>
      <c r="AD134" s="122"/>
      <c r="AE134" s="188"/>
      <c r="AF134" s="121"/>
      <c r="AG134" s="112"/>
      <c r="AH134" s="112"/>
      <c r="AI134" s="112"/>
      <c r="AJ134" s="195"/>
      <c r="AK134" s="195"/>
      <c r="AL134" s="112"/>
      <c r="AM134" s="195"/>
      <c r="AN134" s="195"/>
      <c r="AO134" s="112"/>
      <c r="AP134" s="107"/>
      <c r="AQ134" s="112"/>
      <c r="AR134" s="112"/>
      <c r="AS134" s="112"/>
      <c r="AT134" s="112"/>
      <c r="AU134" s="121"/>
      <c r="AV134" s="107"/>
      <c r="AW134" s="111"/>
      <c r="AX134" s="112"/>
      <c r="AY134" s="106"/>
      <c r="AZ134" s="112"/>
      <c r="BA134" s="112"/>
      <c r="BB134" s="107"/>
      <c r="BC134" s="107"/>
      <c r="BD134" s="106"/>
      <c r="BE134" s="112"/>
      <c r="BF134" s="112"/>
      <c r="BG134" s="112"/>
    </row>
    <row r="135" spans="2:59" ht="16.5" customHeight="1">
      <c r="B135" s="2245" t="str">
        <f>'12 л. МЕНЮ '!I130</f>
        <v>392 /21</v>
      </c>
      <c r="C135" s="1632" t="str">
        <f>'12 л. МЕНЮ '!B130</f>
        <v>Картофель отварной /и овощи отварные</v>
      </c>
      <c r="D135" s="272" t="str">
        <f>'12 л. МЕНЮ '!C130</f>
        <v>90/90</v>
      </c>
      <c r="E135" s="232">
        <f>'12 л. МЕНЮ '!D130</f>
        <v>3.84</v>
      </c>
      <c r="F135" s="353">
        <f>'12 л. МЕНЮ '!E130</f>
        <v>3.6</v>
      </c>
      <c r="G135" s="353">
        <f>'12 л. МЕНЮ '!F130</f>
        <v>16.2</v>
      </c>
      <c r="H135" s="927">
        <f>'12 л. МЕНЮ '!G130</f>
        <v>112.8</v>
      </c>
      <c r="I135" s="353">
        <v>12.3</v>
      </c>
      <c r="J135" s="353">
        <v>0.12</v>
      </c>
      <c r="K135" s="353">
        <v>0.13</v>
      </c>
      <c r="L135" s="918">
        <v>14</v>
      </c>
      <c r="M135" s="359">
        <v>28</v>
      </c>
      <c r="N135" s="250">
        <v>81</v>
      </c>
      <c r="O135" s="250">
        <v>4.2</v>
      </c>
      <c r="P135" s="250">
        <v>1.1200000000000001</v>
      </c>
      <c r="Q135" s="2633">
        <f>'12 л. МЕНЮ '!H130</f>
        <v>0</v>
      </c>
      <c r="R135" s="407"/>
      <c r="S135" s="107"/>
      <c r="T135" s="107"/>
      <c r="U135" s="104"/>
      <c r="V135" s="122"/>
      <c r="W135" s="370"/>
      <c r="X135" s="370"/>
      <c r="Y135" s="2214"/>
      <c r="Z135" s="648"/>
      <c r="AA135" s="112"/>
      <c r="AB135" s="370"/>
      <c r="AC135" s="370"/>
      <c r="AD135" s="370"/>
      <c r="AE135" s="188"/>
      <c r="AF135" s="121"/>
      <c r="AG135" s="614"/>
      <c r="AH135" s="615"/>
      <c r="AI135" s="616"/>
      <c r="AJ135" s="617"/>
      <c r="AK135" s="618"/>
      <c r="AL135" s="618"/>
      <c r="AM135" s="618"/>
      <c r="AN135" s="618"/>
      <c r="AO135" s="618"/>
      <c r="AP135" s="618"/>
      <c r="AQ135" s="614"/>
      <c r="AR135" s="614"/>
      <c r="AS135" s="619"/>
      <c r="AT135" s="112"/>
      <c r="AU135" s="121"/>
      <c r="AV135" s="107"/>
      <c r="AW135" s="106"/>
      <c r="AX135" s="106"/>
      <c r="AY135" s="106"/>
      <c r="AZ135" s="112"/>
      <c r="BA135" s="112"/>
      <c r="BB135" s="107"/>
      <c r="BC135" s="107"/>
      <c r="BD135" s="111"/>
      <c r="BE135" s="112"/>
      <c r="BF135" s="112"/>
      <c r="BG135" s="112"/>
    </row>
    <row r="136" spans="2:59" ht="12.75" customHeight="1">
      <c r="B136" s="2634" t="str">
        <f>'12 л. МЕНЮ '!I131</f>
        <v>54-1хн/22</v>
      </c>
      <c r="C136" s="249" t="str">
        <f>'12 л. МЕНЮ '!B131</f>
        <v>Компот из смеси сухофруктов</v>
      </c>
      <c r="D136" s="272">
        <f>'12 л. МЕНЮ '!C131</f>
        <v>200</v>
      </c>
      <c r="E136" s="232">
        <f>'12 л. МЕНЮ '!D131</f>
        <v>0.5</v>
      </c>
      <c r="F136" s="353">
        <f>'12 л. МЕНЮ '!E131</f>
        <v>0</v>
      </c>
      <c r="G136" s="353">
        <f>'12 л. МЕНЮ '!F131</f>
        <v>19.8</v>
      </c>
      <c r="H136" s="927">
        <f>'12 л. МЕНЮ '!G131</f>
        <v>81</v>
      </c>
      <c r="I136" s="353">
        <v>0.02</v>
      </c>
      <c r="J136" s="353">
        <v>0</v>
      </c>
      <c r="K136" s="353">
        <v>0</v>
      </c>
      <c r="L136" s="917">
        <v>15</v>
      </c>
      <c r="M136" s="2571">
        <v>49.5</v>
      </c>
      <c r="N136" s="250">
        <v>4.3</v>
      </c>
      <c r="O136" s="353">
        <v>2.1</v>
      </c>
      <c r="P136" s="250">
        <v>0.09</v>
      </c>
      <c r="Q136" s="2633">
        <f>'12 л. МЕНЮ '!H131</f>
        <v>0</v>
      </c>
      <c r="R136" s="123"/>
      <c r="S136" s="107"/>
      <c r="T136" s="107"/>
      <c r="U136" s="104"/>
      <c r="V136" s="122"/>
      <c r="W136" s="122"/>
      <c r="X136" s="122"/>
      <c r="Y136" s="2202"/>
      <c r="Z136" s="648"/>
      <c r="AA136" s="112"/>
      <c r="AB136" s="122"/>
      <c r="AC136" s="122"/>
      <c r="AD136" s="122"/>
      <c r="AE136" s="188"/>
      <c r="AF136" s="121"/>
      <c r="AG136" s="219"/>
      <c r="AH136" s="219"/>
      <c r="AI136" s="219"/>
      <c r="AJ136" s="620"/>
      <c r="AK136" s="219"/>
      <c r="AL136" s="219"/>
      <c r="AM136" s="219"/>
      <c r="AN136" s="219"/>
      <c r="AO136" s="219"/>
      <c r="AP136" s="219"/>
      <c r="AQ136" s="219"/>
      <c r="AR136" s="219"/>
      <c r="AS136" s="219"/>
      <c r="AT136" s="112"/>
      <c r="AU136" s="121"/>
      <c r="AV136" s="107"/>
      <c r="AW136" s="106"/>
      <c r="AX136" s="106"/>
      <c r="AY136" s="106"/>
      <c r="AZ136" s="112"/>
      <c r="BA136" s="112"/>
      <c r="BB136" s="107"/>
      <c r="BC136" s="107"/>
      <c r="BD136" s="408"/>
      <c r="BE136" s="112"/>
      <c r="BF136" s="112"/>
      <c r="BG136" s="112"/>
    </row>
    <row r="137" spans="2:59" ht="12.75" customHeight="1">
      <c r="B137" s="2634" t="str">
        <f>'12 л. МЕНЮ '!I132</f>
        <v>Пром.пр.</v>
      </c>
      <c r="C137" s="249" t="str">
        <f>'12 л. МЕНЮ '!B132</f>
        <v>Хлеб пшеничный</v>
      </c>
      <c r="D137" s="272">
        <f>'12 л. МЕНЮ '!C132</f>
        <v>70</v>
      </c>
      <c r="E137" s="232">
        <f>'12 л. МЕНЮ '!D132</f>
        <v>2.5030000000000001</v>
      </c>
      <c r="F137" s="353">
        <f>'12 л. МЕНЮ '!E132</f>
        <v>0.89500000000000002</v>
      </c>
      <c r="G137" s="353">
        <f>'12 л. МЕНЮ '!F132</f>
        <v>35.229999999999997</v>
      </c>
      <c r="H137" s="927">
        <f>'12 л. МЕНЮ '!G132</f>
        <v>158.98699999999999</v>
      </c>
      <c r="I137" s="250">
        <v>0</v>
      </c>
      <c r="J137" s="1043">
        <v>8.4000000000000005E-2</v>
      </c>
      <c r="K137" s="766">
        <v>2.8000000000000001E-2</v>
      </c>
      <c r="L137" s="917">
        <v>0</v>
      </c>
      <c r="M137" s="359">
        <v>14</v>
      </c>
      <c r="N137" s="250">
        <v>45.5</v>
      </c>
      <c r="O137" s="250">
        <v>9.8000000000000007</v>
      </c>
      <c r="P137" s="250">
        <v>7.0000000000000007E-2</v>
      </c>
      <c r="Q137" s="2633">
        <f>'12 л. МЕНЮ '!H132</f>
        <v>0</v>
      </c>
      <c r="R137" s="121"/>
      <c r="AE137" s="188"/>
      <c r="AF137" s="121"/>
      <c r="AG137" s="122"/>
      <c r="AH137" s="122"/>
      <c r="AI137" s="122"/>
      <c r="AJ137" s="189"/>
      <c r="AK137" s="122"/>
      <c r="AL137" s="122"/>
      <c r="AM137" s="122"/>
      <c r="AN137" s="122"/>
      <c r="AO137" s="122"/>
      <c r="AP137" s="122"/>
      <c r="AQ137" s="122"/>
      <c r="AR137" s="122"/>
      <c r="AS137" s="188"/>
      <c r="AT137" s="112"/>
      <c r="AU137" s="125"/>
      <c r="AV137" s="107"/>
      <c r="AW137" s="106"/>
      <c r="AX137" s="112"/>
      <c r="AY137" s="106"/>
      <c r="AZ137" s="112"/>
      <c r="BA137" s="112"/>
      <c r="BB137" s="107"/>
      <c r="BC137" s="107"/>
      <c r="BD137" s="106"/>
      <c r="BE137" s="112"/>
      <c r="BF137" s="112"/>
      <c r="BG137" s="112"/>
    </row>
    <row r="138" spans="2:59" ht="13.5" customHeight="1" thickBot="1">
      <c r="B138" s="2250" t="str">
        <f>'12 л. МЕНЮ '!I133</f>
        <v>Пром.пр.</v>
      </c>
      <c r="C138" s="199" t="str">
        <f>'12 л. МЕНЮ '!B133</f>
        <v>Хлеб ржаной</v>
      </c>
      <c r="D138" s="2654">
        <f>'12 л. МЕНЮ '!C133</f>
        <v>50</v>
      </c>
      <c r="E138" s="232">
        <f>'12 л. МЕНЮ '!D133</f>
        <v>2.8250000000000002</v>
      </c>
      <c r="F138" s="353">
        <f>'12 л. МЕНЮ '!E133</f>
        <v>0.75</v>
      </c>
      <c r="G138" s="353">
        <f>'12 л. МЕНЮ '!F133</f>
        <v>20.94</v>
      </c>
      <c r="H138" s="927">
        <f>'12 л. МЕНЮ '!G133</f>
        <v>101</v>
      </c>
      <c r="I138" s="364">
        <v>0</v>
      </c>
      <c r="J138" s="364">
        <v>0.13300000000000001</v>
      </c>
      <c r="K138" s="364">
        <v>0.13300000000000001</v>
      </c>
      <c r="L138" s="1005">
        <v>0</v>
      </c>
      <c r="M138" s="2524">
        <v>16.5</v>
      </c>
      <c r="N138" s="2714">
        <v>116.667</v>
      </c>
      <c r="O138" s="364">
        <v>3.33</v>
      </c>
      <c r="P138" s="1029">
        <v>1.7000000000000001E-2</v>
      </c>
      <c r="Q138" s="2633">
        <f>'12 л. МЕНЮ '!H133</f>
        <v>0</v>
      </c>
      <c r="R138" s="121"/>
      <c r="S138" s="107"/>
      <c r="T138" s="401"/>
      <c r="U138" s="127"/>
      <c r="V138" s="627"/>
      <c r="W138" s="1140"/>
      <c r="X138" s="1141"/>
      <c r="Y138" s="1142"/>
      <c r="Z138" s="225"/>
      <c r="AA138" s="408"/>
      <c r="AB138" s="230"/>
      <c r="AC138" s="111"/>
      <c r="AD138" s="111"/>
      <c r="AE138" s="110"/>
      <c r="AF138" s="125"/>
      <c r="AG138" s="631"/>
      <c r="AH138" s="631"/>
      <c r="AI138" s="631"/>
      <c r="AJ138" s="640"/>
      <c r="AK138" s="631"/>
      <c r="AL138" s="631"/>
      <c r="AM138" s="631"/>
      <c r="AN138" s="631"/>
      <c r="AO138" s="632"/>
      <c r="AP138" s="632"/>
      <c r="AQ138" s="631"/>
      <c r="AR138" s="631"/>
      <c r="AS138" s="631"/>
      <c r="AT138" s="112"/>
      <c r="AU138" s="112"/>
      <c r="AV138" s="112"/>
      <c r="AW138" s="112"/>
      <c r="AX138" s="112"/>
      <c r="AY138" s="106"/>
      <c r="AZ138" s="112"/>
      <c r="BA138" s="112"/>
      <c r="BB138" s="107"/>
      <c r="BC138" s="107"/>
      <c r="BD138" s="106"/>
      <c r="BE138" s="112"/>
      <c r="BF138" s="112"/>
      <c r="BG138" s="112"/>
    </row>
    <row r="139" spans="2:59" ht="15" customHeight="1">
      <c r="B139" s="492" t="s">
        <v>192</v>
      </c>
      <c r="C139" s="723"/>
      <c r="D139" s="2652">
        <f>'12 л. МЕНЮ '!C134</f>
        <v>930</v>
      </c>
      <c r="E139" s="503">
        <f>SUM(E132:E138)</f>
        <v>31.275999999999996</v>
      </c>
      <c r="F139" s="494">
        <f>SUM(F132:F138)</f>
        <v>31.601900000000001</v>
      </c>
      <c r="G139" s="504">
        <f>SUM(G132:G138)</f>
        <v>138.572</v>
      </c>
      <c r="H139" s="980">
        <f>SUM(H132:H138)</f>
        <v>952.70909999999992</v>
      </c>
      <c r="I139" s="980">
        <f t="shared" ref="I139:O139" si="21">SUM(I132:I138)</f>
        <v>35.82</v>
      </c>
      <c r="J139" s="980">
        <f t="shared" si="21"/>
        <v>0.51900000000000002</v>
      </c>
      <c r="K139" s="980">
        <f t="shared" si="21"/>
        <v>0.47400000000000003</v>
      </c>
      <c r="L139" s="1013">
        <f t="shared" si="21"/>
        <v>788.72</v>
      </c>
      <c r="M139" s="2227">
        <f t="shared" si="21"/>
        <v>200.95</v>
      </c>
      <c r="N139" s="2228">
        <f t="shared" si="21"/>
        <v>370.64700000000005</v>
      </c>
      <c r="O139" s="980">
        <f t="shared" si="21"/>
        <v>73.210000000000008</v>
      </c>
      <c r="P139" s="1000">
        <f>SUM(P132:P138)</f>
        <v>11.716999999999999</v>
      </c>
      <c r="Q139" s="2027"/>
      <c r="R139" s="125"/>
      <c r="S139" s="107"/>
      <c r="T139" s="404"/>
      <c r="U139" s="2212"/>
      <c r="V139" s="854"/>
      <c r="W139" s="854"/>
      <c r="X139" s="854"/>
      <c r="Y139" s="854"/>
      <c r="Z139" s="2215"/>
      <c r="AA139" s="127"/>
      <c r="AB139" s="402"/>
      <c r="AC139" s="402"/>
      <c r="AD139" s="403"/>
      <c r="AE139" s="403"/>
      <c r="AF139" s="126"/>
      <c r="AG139" s="112"/>
      <c r="AH139" s="112"/>
      <c r="AI139" s="112"/>
      <c r="AJ139" s="112"/>
      <c r="AK139" s="112"/>
      <c r="AL139" s="112"/>
      <c r="AM139" s="112"/>
      <c r="AN139" s="112"/>
      <c r="AO139" s="112"/>
      <c r="AP139" s="112"/>
      <c r="AQ139" s="112"/>
      <c r="AR139" s="112"/>
      <c r="AS139" s="112"/>
      <c r="AT139" s="112"/>
      <c r="AU139" s="112"/>
      <c r="AV139" s="120"/>
      <c r="AW139" s="112"/>
      <c r="AX139" s="634"/>
      <c r="AY139" s="106"/>
      <c r="AZ139" s="112"/>
      <c r="BA139" s="112"/>
      <c r="BB139" s="112"/>
      <c r="BC139" s="112"/>
      <c r="BD139" s="112"/>
      <c r="BE139" s="112"/>
      <c r="BF139" s="112"/>
      <c r="BG139" s="112"/>
    </row>
    <row r="140" spans="2:59" ht="14.25" customHeight="1">
      <c r="B140" s="995"/>
      <c r="C140" s="996" t="s">
        <v>11</v>
      </c>
      <c r="D140" s="1755">
        <v>0.35</v>
      </c>
      <c r="E140" s="1115">
        <f t="shared" ref="E140:P140" si="22">(E399/100)*35</f>
        <v>31.5</v>
      </c>
      <c r="F140" s="1012">
        <f t="shared" si="22"/>
        <v>32.200000000000003</v>
      </c>
      <c r="G140" s="1012">
        <f t="shared" si="22"/>
        <v>134.05000000000001</v>
      </c>
      <c r="H140" s="1012">
        <f t="shared" si="22"/>
        <v>952</v>
      </c>
      <c r="I140" s="1012">
        <f t="shared" si="22"/>
        <v>24.5</v>
      </c>
      <c r="J140" s="1012">
        <f t="shared" si="22"/>
        <v>0.48999999999999994</v>
      </c>
      <c r="K140" s="1012">
        <f t="shared" si="22"/>
        <v>0.56000000000000005</v>
      </c>
      <c r="L140" s="1776">
        <f t="shared" si="22"/>
        <v>315</v>
      </c>
      <c r="M140" s="2680">
        <f t="shared" si="22"/>
        <v>420</v>
      </c>
      <c r="N140" s="2680">
        <f t="shared" si="22"/>
        <v>420</v>
      </c>
      <c r="O140" s="2680">
        <f t="shared" si="22"/>
        <v>105</v>
      </c>
      <c r="P140" s="2279">
        <f t="shared" si="22"/>
        <v>6.3</v>
      </c>
      <c r="Q140" s="2027"/>
      <c r="R140" s="112"/>
      <c r="S140" s="107"/>
      <c r="T140" s="225"/>
      <c r="U140" s="122"/>
      <c r="V140" s="609"/>
      <c r="W140" s="609"/>
      <c r="X140" s="609"/>
      <c r="Y140" s="609"/>
      <c r="Z140" s="127"/>
      <c r="AA140" s="127"/>
      <c r="AB140" s="400"/>
      <c r="AC140" s="405"/>
      <c r="AD140" s="405"/>
      <c r="AE140" s="406"/>
      <c r="AF140" s="104"/>
      <c r="AG140" s="112"/>
      <c r="AH140" s="112"/>
      <c r="AI140" s="112"/>
      <c r="AJ140" s="112"/>
      <c r="AK140" s="112"/>
      <c r="AL140" s="112"/>
      <c r="AM140" s="112"/>
      <c r="AN140" s="112"/>
      <c r="AO140" s="112"/>
      <c r="AP140" s="611"/>
      <c r="AQ140" s="112"/>
      <c r="AR140" s="611"/>
      <c r="AS140" s="112"/>
      <c r="AT140" s="112"/>
      <c r="AU140" s="112"/>
      <c r="AV140" s="120"/>
      <c r="AW140" s="112"/>
      <c r="AX140" s="106"/>
      <c r="AY140" s="106"/>
      <c r="AZ140" s="112"/>
      <c r="BA140" s="112"/>
      <c r="BB140" s="112"/>
      <c r="BC140" s="112"/>
      <c r="BD140" s="112"/>
      <c r="BE140" s="112"/>
      <c r="BF140" s="112"/>
      <c r="BG140" s="112"/>
    </row>
    <row r="141" spans="2:59" ht="13.5" customHeight="1" thickBot="1">
      <c r="B141" s="246"/>
      <c r="C141" s="991" t="s">
        <v>434</v>
      </c>
      <c r="D141" s="1036"/>
      <c r="E141" s="1002">
        <f t="shared" ref="E141:P141" si="23">(E139*100/E399)-35</f>
        <v>-0.24888888888889227</v>
      </c>
      <c r="F141" s="1003">
        <f t="shared" si="23"/>
        <v>-0.65010869565217178</v>
      </c>
      <c r="G141" s="1003">
        <f t="shared" si="23"/>
        <v>1.1806788511749389</v>
      </c>
      <c r="H141" s="1003">
        <f t="shared" si="23"/>
        <v>2.6069852941169813E-2</v>
      </c>
      <c r="I141" s="1003">
        <f t="shared" si="23"/>
        <v>16.171428571428571</v>
      </c>
      <c r="J141" s="1003">
        <f t="shared" si="23"/>
        <v>2.0714285714285694</v>
      </c>
      <c r="K141" s="1003">
        <f t="shared" si="23"/>
        <v>-5.3749999999999964</v>
      </c>
      <c r="L141" s="1003">
        <f t="shared" si="23"/>
        <v>52.635555555555555</v>
      </c>
      <c r="M141" s="1001">
        <f t="shared" si="23"/>
        <v>-18.254166666666666</v>
      </c>
      <c r="N141" s="1001">
        <f t="shared" si="23"/>
        <v>-4.1127499999999948</v>
      </c>
      <c r="O141" s="1001">
        <f t="shared" si="23"/>
        <v>-10.596666666666664</v>
      </c>
      <c r="P141" s="2625">
        <f t="shared" si="23"/>
        <v>30.094444444444434</v>
      </c>
      <c r="Q141" s="1079"/>
      <c r="S141" s="107"/>
      <c r="T141" s="186"/>
      <c r="U141" s="112"/>
      <c r="V141" s="127"/>
      <c r="W141" s="127"/>
      <c r="X141" s="127"/>
      <c r="Y141" s="127"/>
      <c r="Z141" s="127"/>
      <c r="AA141" s="127"/>
      <c r="AB141" s="127"/>
      <c r="AC141" s="127"/>
      <c r="AD141" s="127"/>
      <c r="AE141" s="112"/>
      <c r="AF141" s="121"/>
      <c r="AG141" s="112"/>
      <c r="AH141" s="112"/>
      <c r="AI141" s="112"/>
      <c r="AJ141" s="642"/>
      <c r="AK141" s="112"/>
      <c r="AL141" s="112"/>
      <c r="AM141" s="112"/>
      <c r="AN141" s="112"/>
      <c r="AO141" s="112"/>
      <c r="AP141" s="112"/>
      <c r="AQ141" s="112"/>
      <c r="AR141" s="611"/>
      <c r="AS141" s="112"/>
      <c r="AT141" s="112"/>
      <c r="AU141" s="112"/>
      <c r="AV141" s="112"/>
      <c r="AW141" s="127"/>
      <c r="AX141" s="127"/>
      <c r="AY141" s="127"/>
      <c r="AZ141" s="112"/>
      <c r="BA141" s="112"/>
      <c r="BB141" s="112"/>
      <c r="BC141" s="112"/>
      <c r="BD141" s="112"/>
      <c r="BE141" s="112"/>
      <c r="BF141" s="112"/>
      <c r="BG141" s="112"/>
    </row>
    <row r="142" spans="2:59" ht="17.25" customHeight="1">
      <c r="B142" s="893"/>
      <c r="C142" s="680" t="s">
        <v>232</v>
      </c>
      <c r="D142" s="62"/>
      <c r="E142" s="5"/>
      <c r="F142" s="497"/>
      <c r="G142" s="497"/>
      <c r="H142" s="1739"/>
      <c r="I142" s="1740"/>
      <c r="J142" s="934"/>
      <c r="K142" s="934"/>
      <c r="L142" s="934"/>
      <c r="M142" s="1844"/>
      <c r="N142" s="934"/>
      <c r="O142" s="934"/>
      <c r="P142" s="880"/>
      <c r="Q142" s="1064"/>
      <c r="R142" s="11"/>
      <c r="S142" s="401"/>
      <c r="T142" s="107"/>
      <c r="U142" s="104"/>
      <c r="V142" s="122"/>
      <c r="W142" s="368"/>
      <c r="X142" s="368"/>
      <c r="Y142" s="715"/>
      <c r="Z142" s="648"/>
      <c r="AA142" s="647"/>
      <c r="AB142" s="127"/>
      <c r="AC142" s="127"/>
      <c r="AD142" s="127"/>
      <c r="AE142" s="112"/>
      <c r="AF142" s="121"/>
      <c r="AG142" s="121"/>
      <c r="AH142" s="107"/>
      <c r="AI142" s="107"/>
      <c r="AJ142" s="106"/>
      <c r="AK142" s="112"/>
      <c r="AL142" s="112"/>
      <c r="AM142" s="112"/>
      <c r="AN142" s="112"/>
      <c r="AO142" s="112"/>
      <c r="AP142" s="112"/>
      <c r="AQ142" s="112"/>
      <c r="AR142" s="112"/>
      <c r="AS142" s="112"/>
      <c r="AT142" s="112"/>
      <c r="AU142" s="112"/>
      <c r="AV142" s="112"/>
      <c r="AW142" s="112"/>
      <c r="AX142" s="112"/>
      <c r="AY142" s="112"/>
      <c r="AZ142" s="112"/>
      <c r="BA142" s="112"/>
      <c r="BB142" s="112"/>
      <c r="BC142" s="112"/>
      <c r="BD142" s="112"/>
      <c r="BE142" s="112"/>
      <c r="BF142" s="112"/>
      <c r="BG142" s="112"/>
    </row>
    <row r="143" spans="2:59" ht="12.75" customHeight="1">
      <c r="B143" s="2246" t="str">
        <f>'12 л. МЕНЮ '!I138</f>
        <v>54-46гн/22</v>
      </c>
      <c r="C143" s="271" t="str">
        <f>'12 л. МЕНЮ '!B138</f>
        <v>Чай с яблоком и сахаром</v>
      </c>
      <c r="D143" s="274">
        <f>'12 л. МЕНЮ '!C138</f>
        <v>200</v>
      </c>
      <c r="E143" s="1810">
        <f>'12 л. МЕНЮ '!D138</f>
        <v>0.34799999999999998</v>
      </c>
      <c r="F143" s="1810">
        <f>'12 л. МЕНЮ '!E138</f>
        <v>4.8000000000000001E-2</v>
      </c>
      <c r="G143" s="1810">
        <f>'12 л. МЕНЮ '!F138</f>
        <v>7.726</v>
      </c>
      <c r="H143" s="1810">
        <f>'12 л. МЕНЮ '!G138</f>
        <v>32.828000000000003</v>
      </c>
      <c r="I143" s="365">
        <v>0.5</v>
      </c>
      <c r="J143" s="2152">
        <v>0</v>
      </c>
      <c r="K143" s="2152">
        <v>0</v>
      </c>
      <c r="L143" s="1005">
        <v>0.85</v>
      </c>
      <c r="M143" s="2147">
        <v>65.400000000000006</v>
      </c>
      <c r="N143" s="350">
        <v>12</v>
      </c>
      <c r="O143" s="350">
        <v>6.6</v>
      </c>
      <c r="P143" s="3175">
        <v>1.3</v>
      </c>
      <c r="Q143" s="530">
        <f>'12 л. МЕНЮ '!H138</f>
        <v>0</v>
      </c>
      <c r="R143" s="11"/>
      <c r="S143" s="404"/>
      <c r="T143" s="107"/>
      <c r="U143" s="104"/>
      <c r="V143" s="122"/>
      <c r="W143" s="122"/>
      <c r="X143" s="122"/>
      <c r="Y143" s="2202"/>
      <c r="Z143" s="648"/>
      <c r="AA143" s="751"/>
      <c r="AB143" s="127"/>
      <c r="AC143" s="127"/>
      <c r="AD143" s="127"/>
      <c r="AE143" s="112"/>
      <c r="AF143" s="121"/>
      <c r="AG143" s="129"/>
      <c r="AH143" s="107"/>
      <c r="AI143" s="106"/>
      <c r="AJ143" s="189"/>
      <c r="AK143" s="188"/>
      <c r="AL143" s="188"/>
      <c r="AM143" s="188"/>
      <c r="AN143" s="188"/>
      <c r="AO143" s="188"/>
      <c r="AP143" s="188"/>
      <c r="AQ143" s="188"/>
      <c r="AR143" s="188"/>
      <c r="AS143" s="188"/>
      <c r="AT143" s="112"/>
      <c r="AU143" s="112"/>
      <c r="AV143" s="112"/>
      <c r="AW143" s="112"/>
      <c r="AX143" s="112"/>
      <c r="AY143" s="112"/>
      <c r="AZ143" s="112"/>
      <c r="BA143" s="112"/>
      <c r="BB143" s="112"/>
      <c r="BC143" s="112"/>
      <c r="BD143" s="112"/>
      <c r="BE143" s="112"/>
      <c r="BF143" s="112"/>
      <c r="BG143" s="112"/>
    </row>
    <row r="144" spans="2:59" ht="18" customHeight="1">
      <c r="B144" s="2246" t="str">
        <f>'12 л. МЕНЮ '!I139</f>
        <v>276 /17</v>
      </c>
      <c r="C144" s="271" t="str">
        <f>'12 л. МЕНЮ '!B139</f>
        <v xml:space="preserve">Рулет с макаронами и  / соус </v>
      </c>
      <c r="D144" s="274" t="str">
        <f>'12 л. МЕНЮ '!C139</f>
        <v>110 / 20</v>
      </c>
      <c r="E144" s="414">
        <f>'12 л. МЕНЮ '!D139</f>
        <v>8.5139999999999993</v>
      </c>
      <c r="F144" s="365">
        <f>'12 л. МЕНЮ '!E139</f>
        <v>8.1560000000000006</v>
      </c>
      <c r="G144" s="365">
        <f>'12 л. МЕНЮ '!F139</f>
        <v>17.855</v>
      </c>
      <c r="H144" s="365">
        <f>'12 л. МЕНЮ '!G139</f>
        <v>175.88</v>
      </c>
      <c r="I144" s="365">
        <v>0.32</v>
      </c>
      <c r="J144" s="414">
        <v>0.05</v>
      </c>
      <c r="K144" s="365">
        <v>0.106</v>
      </c>
      <c r="L144" s="939">
        <v>19.399999999999999</v>
      </c>
      <c r="M144" s="349">
        <v>54.5</v>
      </c>
      <c r="N144" s="2528">
        <v>17.5</v>
      </c>
      <c r="O144" s="349">
        <v>17.7</v>
      </c>
      <c r="P144" s="1056">
        <v>0.96699999999999997</v>
      </c>
      <c r="Q144" s="530">
        <f>'12 л. МЕНЮ '!H139</f>
        <v>0</v>
      </c>
      <c r="R144" s="11"/>
      <c r="S144" s="186"/>
      <c r="T144" s="117"/>
      <c r="U144" s="127"/>
      <c r="V144" s="188"/>
      <c r="W144" s="188"/>
      <c r="X144" s="188"/>
      <c r="Y144" s="188"/>
      <c r="Z144" s="127"/>
      <c r="AA144" s="127"/>
      <c r="AB144" s="127"/>
      <c r="AC144" s="127"/>
      <c r="AD144" s="127"/>
      <c r="AE144" s="112"/>
      <c r="AF144" s="125"/>
      <c r="AG144" s="112"/>
      <c r="AH144" s="186"/>
      <c r="AI144" s="112"/>
      <c r="AJ144" s="187"/>
      <c r="AK144" s="187"/>
      <c r="AL144" s="187"/>
      <c r="AM144" s="187"/>
      <c r="AN144" s="187"/>
      <c r="AO144" s="187"/>
      <c r="AP144" s="187"/>
      <c r="AQ144" s="187"/>
      <c r="AR144" s="187"/>
      <c r="AS144" s="187"/>
      <c r="AT144" s="112"/>
      <c r="AU144" s="112"/>
      <c r="AV144" s="112"/>
      <c r="AW144" s="117"/>
      <c r="AX144" s="117"/>
      <c r="AY144" s="112"/>
      <c r="AZ144" s="112"/>
      <c r="BA144" s="112"/>
      <c r="BB144" s="112"/>
      <c r="BC144" s="112"/>
      <c r="BD144" s="112"/>
      <c r="BE144" s="112"/>
      <c r="BF144" s="112"/>
      <c r="BG144" s="112"/>
    </row>
    <row r="145" spans="2:59" ht="15.75" customHeight="1">
      <c r="B145" s="2635"/>
      <c r="C145" s="351" t="str">
        <f>'12 л. МЕНЮ '!B140</f>
        <v>сметанный  с томатом</v>
      </c>
      <c r="D145" s="1107"/>
      <c r="E145" s="961"/>
      <c r="F145" s="942"/>
      <c r="G145" s="942"/>
      <c r="H145" s="942"/>
      <c r="I145" s="964"/>
      <c r="J145" s="1019"/>
      <c r="K145" s="964"/>
      <c r="L145" s="962"/>
      <c r="M145" s="961"/>
      <c r="N145" s="942"/>
      <c r="O145" s="961"/>
      <c r="P145" s="1070"/>
      <c r="Q145" s="1778"/>
      <c r="R145" s="11"/>
      <c r="S145" s="107"/>
      <c r="T145" s="107"/>
      <c r="U145" s="104"/>
      <c r="V145" s="122"/>
      <c r="W145" s="122"/>
      <c r="X145" s="122"/>
      <c r="Y145" s="1884"/>
      <c r="Z145" s="648"/>
      <c r="AA145" s="647"/>
      <c r="AB145" s="107"/>
      <c r="AC145" s="107"/>
      <c r="AD145" s="107"/>
      <c r="AE145" s="107"/>
      <c r="AF145" s="104"/>
      <c r="AG145" s="121"/>
      <c r="AH145" s="107"/>
      <c r="AI145" s="104"/>
      <c r="AJ145" s="112"/>
      <c r="AK145" s="112"/>
      <c r="AL145" s="112"/>
      <c r="AM145" s="112"/>
      <c r="AN145" s="112"/>
      <c r="AO145" s="112"/>
      <c r="AP145" s="112"/>
      <c r="AQ145" s="112"/>
      <c r="AR145" s="112"/>
      <c r="AS145" s="112"/>
      <c r="AT145" s="112"/>
      <c r="AU145" s="112"/>
      <c r="AV145" s="112"/>
      <c r="AW145" s="117"/>
      <c r="AX145" s="112"/>
      <c r="AY145" s="112"/>
      <c r="AZ145" s="112"/>
      <c r="BA145" s="112"/>
      <c r="BB145" s="112"/>
      <c r="BC145" s="112"/>
      <c r="BD145" s="112"/>
      <c r="BE145" s="112"/>
      <c r="BF145" s="112"/>
      <c r="BG145" s="112"/>
    </row>
    <row r="146" spans="2:59" ht="12.75" customHeight="1" thickBot="1">
      <c r="B146" s="2636" t="str">
        <f>'12 л. МЕНЮ '!I141</f>
        <v>Пром.пр.</v>
      </c>
      <c r="C146" s="2244" t="str">
        <f>'12 л. МЕНЮ '!B141</f>
        <v>Хлеб ржаной</v>
      </c>
      <c r="D146" s="2129">
        <f>'12 л. МЕНЮ '!C141</f>
        <v>30</v>
      </c>
      <c r="E146" s="2529">
        <f>'12 л. МЕНЮ '!D141</f>
        <v>1.6950000000000001</v>
      </c>
      <c r="F146" s="2529">
        <f>'12 л. МЕНЮ '!E141</f>
        <v>0.45</v>
      </c>
      <c r="G146" s="2529">
        <f>'12 л. МЕНЮ '!F141</f>
        <v>12.56</v>
      </c>
      <c r="H146" s="2529">
        <f>'12 л. МЕНЮ '!G141</f>
        <v>61.07</v>
      </c>
      <c r="I146" s="364">
        <v>0</v>
      </c>
      <c r="J146" s="364">
        <v>0.08</v>
      </c>
      <c r="K146" s="364">
        <v>0.08</v>
      </c>
      <c r="L146" s="1005">
        <v>0</v>
      </c>
      <c r="M146" s="2524">
        <v>9.9</v>
      </c>
      <c r="N146" s="1029">
        <v>70</v>
      </c>
      <c r="O146" s="364">
        <v>2</v>
      </c>
      <c r="P146" s="2225">
        <v>0.01</v>
      </c>
      <c r="Q146" s="2637">
        <f>'12 л. МЕНЮ '!H141</f>
        <v>0</v>
      </c>
      <c r="R146" s="11"/>
      <c r="S146" s="233"/>
      <c r="T146" s="401"/>
      <c r="U146" s="2216"/>
      <c r="V146" s="627"/>
      <c r="W146" s="1140"/>
      <c r="X146" s="1141"/>
      <c r="Y146" s="1142"/>
      <c r="Z146" s="225"/>
      <c r="AA146" s="408"/>
      <c r="AB146" s="104"/>
      <c r="AC146" s="104"/>
      <c r="AD146" s="104"/>
      <c r="AE146" s="104"/>
      <c r="AF146" s="121"/>
      <c r="AG146" s="121"/>
      <c r="AH146" s="132"/>
      <c r="AI146" s="369"/>
      <c r="AJ146" s="112"/>
      <c r="AK146" s="112"/>
      <c r="AL146" s="112"/>
      <c r="AM146" s="112"/>
      <c r="AN146" s="112"/>
      <c r="AO146" s="112"/>
      <c r="AP146" s="112"/>
      <c r="AQ146" s="112"/>
      <c r="AR146" s="112"/>
      <c r="AS146" s="112"/>
      <c r="AT146" s="112"/>
      <c r="AU146" s="112"/>
      <c r="AV146" s="112"/>
      <c r="AW146" s="112"/>
      <c r="AX146" s="112"/>
      <c r="AY146" s="112"/>
      <c r="AZ146" s="112"/>
      <c r="BA146" s="112"/>
      <c r="BB146" s="112"/>
      <c r="BC146" s="112"/>
      <c r="BD146" s="112"/>
      <c r="BE146" s="112"/>
      <c r="BF146" s="112"/>
      <c r="BG146" s="112"/>
    </row>
    <row r="147" spans="2:59" ht="15" customHeight="1">
      <c r="B147" s="492" t="s">
        <v>241</v>
      </c>
      <c r="C147" s="723"/>
      <c r="D147" s="2706">
        <f>'12 л. МЕНЮ '!C142</f>
        <v>360</v>
      </c>
      <c r="E147" s="503">
        <f t="shared" ref="E147:P147" si="24">SUM(E143:E146)</f>
        <v>10.557</v>
      </c>
      <c r="F147" s="494">
        <f t="shared" si="24"/>
        <v>8.6539999999999999</v>
      </c>
      <c r="G147" s="504">
        <f t="shared" si="24"/>
        <v>38.140999999999998</v>
      </c>
      <c r="H147" s="1007">
        <f>SUM(H143:H146)</f>
        <v>269.77800000000002</v>
      </c>
      <c r="I147" s="1007">
        <f t="shared" si="24"/>
        <v>0.82000000000000006</v>
      </c>
      <c r="J147" s="1008">
        <f>SUM(J143:J146)</f>
        <v>0.13</v>
      </c>
      <c r="K147" s="1007">
        <f t="shared" si="24"/>
        <v>0.186</v>
      </c>
      <c r="L147" s="1007">
        <f t="shared" si="24"/>
        <v>20.25</v>
      </c>
      <c r="M147" s="2228">
        <f t="shared" si="24"/>
        <v>129.80000000000001</v>
      </c>
      <c r="N147" s="2229">
        <f t="shared" si="24"/>
        <v>99.5</v>
      </c>
      <c r="O147" s="1008">
        <f t="shared" si="24"/>
        <v>26.299999999999997</v>
      </c>
      <c r="P147" s="1009">
        <f t="shared" si="24"/>
        <v>2.2769999999999997</v>
      </c>
      <c r="Q147" s="667"/>
      <c r="R147" s="96"/>
      <c r="S147" s="107"/>
      <c r="T147" s="404"/>
      <c r="U147" s="2212"/>
      <c r="V147" s="854"/>
      <c r="W147" s="854"/>
      <c r="X147" s="854"/>
      <c r="Y147" s="854"/>
      <c r="Z147" s="2217"/>
      <c r="AA147" s="127"/>
      <c r="AB147" s="127"/>
      <c r="AC147" s="127"/>
      <c r="AD147" s="127"/>
      <c r="AE147" s="112"/>
      <c r="AF147" s="128"/>
      <c r="AG147" s="407"/>
      <c r="AH147" s="132"/>
      <c r="AI147" s="166"/>
      <c r="AJ147" s="112"/>
      <c r="AK147" s="112"/>
      <c r="AL147" s="112"/>
      <c r="AM147" s="112"/>
      <c r="AN147" s="112"/>
      <c r="AO147" s="112"/>
      <c r="AP147" s="112"/>
      <c r="AQ147" s="112"/>
      <c r="AR147" s="112"/>
      <c r="AS147" s="112"/>
      <c r="AT147" s="112"/>
      <c r="AU147" s="112"/>
      <c r="AV147" s="112"/>
      <c r="AW147" s="643"/>
      <c r="AX147" s="208"/>
      <c r="AY147" s="208"/>
      <c r="AZ147" s="112"/>
      <c r="BA147" s="112"/>
      <c r="BB147" s="112"/>
      <c r="BC147" s="112"/>
      <c r="BD147" s="112"/>
      <c r="BE147" s="112"/>
      <c r="BF147" s="112"/>
      <c r="BG147" s="112"/>
    </row>
    <row r="148" spans="2:59" ht="15" customHeight="1">
      <c r="B148" s="995"/>
      <c r="C148" s="996" t="s">
        <v>11</v>
      </c>
      <c r="D148" s="2151">
        <v>0.1</v>
      </c>
      <c r="E148" s="1115">
        <f t="shared" ref="E148:P148" si="25">(E399/100)*10</f>
        <v>9</v>
      </c>
      <c r="F148" s="1012">
        <f t="shared" si="25"/>
        <v>9.2000000000000011</v>
      </c>
      <c r="G148" s="1012">
        <f t="shared" si="25"/>
        <v>38.299999999999997</v>
      </c>
      <c r="H148" s="1012">
        <f t="shared" si="25"/>
        <v>272</v>
      </c>
      <c r="I148" s="1012">
        <f t="shared" si="25"/>
        <v>7</v>
      </c>
      <c r="J148" s="1012">
        <f t="shared" si="25"/>
        <v>0.13999999999999999</v>
      </c>
      <c r="K148" s="1012">
        <f t="shared" si="25"/>
        <v>0.16</v>
      </c>
      <c r="L148" s="1012">
        <f t="shared" si="25"/>
        <v>90</v>
      </c>
      <c r="M148" s="2680">
        <f t="shared" si="25"/>
        <v>120</v>
      </c>
      <c r="N148" s="2680">
        <f t="shared" si="25"/>
        <v>120</v>
      </c>
      <c r="O148" s="1776">
        <f t="shared" si="25"/>
        <v>30</v>
      </c>
      <c r="P148" s="2279">
        <f t="shared" si="25"/>
        <v>1.7999999999999998</v>
      </c>
      <c r="Q148" s="667"/>
      <c r="R148" s="41"/>
      <c r="S148" s="120"/>
      <c r="T148" s="225"/>
      <c r="U148" s="122"/>
      <c r="V148" s="609"/>
      <c r="W148" s="609"/>
      <c r="X148" s="609"/>
      <c r="Y148" s="609"/>
      <c r="Z148" s="127"/>
      <c r="AA148" s="127"/>
      <c r="AB148" s="112"/>
      <c r="AC148" s="112"/>
      <c r="AI148" s="408"/>
      <c r="AJ148" s="112"/>
      <c r="AK148" s="112"/>
      <c r="AL148" s="112"/>
      <c r="AM148" s="112"/>
      <c r="AN148" s="112"/>
      <c r="AO148" s="112"/>
      <c r="AP148" s="112"/>
      <c r="AQ148" s="112"/>
      <c r="AR148" s="112"/>
      <c r="AS148" s="112"/>
      <c r="AT148" s="112"/>
      <c r="AU148" s="112"/>
      <c r="AV148" s="112"/>
      <c r="AW148" s="112"/>
      <c r="AX148" s="117"/>
      <c r="AY148" s="112"/>
      <c r="AZ148" s="112"/>
      <c r="BA148" s="112"/>
      <c r="BB148" s="112"/>
      <c r="BC148" s="112"/>
      <c r="BD148" s="112"/>
      <c r="BE148" s="112"/>
      <c r="BF148" s="112"/>
      <c r="BG148" s="112"/>
    </row>
    <row r="149" spans="2:59" ht="16.5" customHeight="1" thickBot="1">
      <c r="B149" s="246"/>
      <c r="C149" s="991" t="s">
        <v>322</v>
      </c>
      <c r="D149" s="1036"/>
      <c r="E149" s="2142">
        <f t="shared" ref="E149:P149" si="26">(E147*100/E399)-10</f>
        <v>1.7300000000000004</v>
      </c>
      <c r="F149" s="2143">
        <f t="shared" si="26"/>
        <v>-0.59347826086956523</v>
      </c>
      <c r="G149" s="2143">
        <f t="shared" si="26"/>
        <v>-4.1514360313316345E-2</v>
      </c>
      <c r="H149" s="2143">
        <f t="shared" si="26"/>
        <v>-8.1691176470586768E-2</v>
      </c>
      <c r="I149" s="2143">
        <f t="shared" si="26"/>
        <v>-8.8285714285714292</v>
      </c>
      <c r="J149" s="2143">
        <f t="shared" si="26"/>
        <v>-0.71428571428571352</v>
      </c>
      <c r="K149" s="2143">
        <f t="shared" si="26"/>
        <v>1.625</v>
      </c>
      <c r="L149" s="2143">
        <f t="shared" si="26"/>
        <v>-7.75</v>
      </c>
      <c r="M149" s="2143">
        <f t="shared" si="26"/>
        <v>0.81666666666666821</v>
      </c>
      <c r="N149" s="2143">
        <f t="shared" si="26"/>
        <v>-1.7083333333333339</v>
      </c>
      <c r="O149" s="2143">
        <f t="shared" si="26"/>
        <v>-1.2333333333333343</v>
      </c>
      <c r="P149" s="2197">
        <f t="shared" si="26"/>
        <v>2.6499999999999986</v>
      </c>
      <c r="Q149" s="667"/>
      <c r="R149" s="41"/>
      <c r="S149" s="120"/>
      <c r="T149" s="404"/>
      <c r="U149" s="2212"/>
      <c r="V149" s="854"/>
      <c r="W149" s="854"/>
      <c r="X149" s="854"/>
      <c r="Y149" s="854"/>
      <c r="Z149" s="2217"/>
      <c r="AA149" s="127"/>
      <c r="AB149" s="112"/>
      <c r="AC149" s="112"/>
      <c r="AI149" s="408"/>
      <c r="AJ149" s="112"/>
      <c r="AK149" s="112"/>
      <c r="AL149" s="112"/>
      <c r="AM149" s="112"/>
      <c r="AN149" s="112"/>
      <c r="AO149" s="112"/>
      <c r="AP149" s="112"/>
      <c r="AQ149" s="112"/>
      <c r="AR149" s="112"/>
      <c r="AS149" s="112"/>
      <c r="AT149" s="112"/>
      <c r="AU149" s="112"/>
      <c r="AV149" s="112"/>
      <c r="AW149" s="112"/>
      <c r="AX149" s="112"/>
      <c r="AY149" s="112"/>
      <c r="AZ149" s="112"/>
      <c r="BA149" s="112"/>
      <c r="BB149" s="112"/>
      <c r="BC149" s="112"/>
      <c r="BD149" s="112"/>
      <c r="BE149" s="112"/>
      <c r="BF149" s="112"/>
      <c r="BG149" s="112"/>
    </row>
    <row r="150" spans="2:59" ht="14.25" customHeight="1">
      <c r="R150" s="11"/>
      <c r="S150" s="186"/>
      <c r="T150" s="225"/>
      <c r="U150" s="122"/>
      <c r="V150" s="609"/>
      <c r="W150" s="609"/>
      <c r="X150" s="609"/>
      <c r="Y150" s="609"/>
      <c r="Z150" s="127"/>
      <c r="AA150" s="127"/>
      <c r="AB150" s="112"/>
      <c r="AC150" s="112"/>
      <c r="AI150" s="112"/>
      <c r="AJ150" s="189"/>
      <c r="AK150" s="112"/>
      <c r="AL150" s="112"/>
      <c r="AM150" s="112"/>
      <c r="AN150" s="112"/>
      <c r="AO150" s="112"/>
      <c r="AP150" s="112"/>
      <c r="AQ150" s="112"/>
      <c r="AR150" s="112"/>
      <c r="AS150" s="112"/>
      <c r="AT150" s="112"/>
      <c r="AU150" s="112"/>
      <c r="AV150" s="112"/>
      <c r="AW150" s="112"/>
      <c r="AX150" s="112"/>
      <c r="AY150" s="112"/>
      <c r="AZ150" s="112"/>
      <c r="BA150" s="112"/>
      <c r="BB150" s="112"/>
      <c r="BC150" s="112"/>
      <c r="BD150" s="112"/>
      <c r="BE150" s="112"/>
      <c r="BF150" s="112"/>
      <c r="BG150" s="112"/>
    </row>
    <row r="151" spans="2:59" ht="17.25" customHeight="1" thickBot="1">
      <c r="Q151" s="667"/>
      <c r="R151" s="41"/>
      <c r="S151" s="107"/>
      <c r="T151" s="102"/>
      <c r="U151" s="112"/>
      <c r="V151" s="112"/>
      <c r="W151" s="112"/>
      <c r="X151" s="112"/>
      <c r="Y151" s="112"/>
      <c r="Z151" s="112"/>
      <c r="AA151" s="122"/>
      <c r="AB151" s="122"/>
      <c r="AC151" s="122"/>
      <c r="AD151" s="122"/>
      <c r="AE151" s="188"/>
      <c r="AF151" s="121"/>
      <c r="AG151" s="131"/>
      <c r="AH151" s="186"/>
      <c r="AI151" s="112"/>
      <c r="AJ151" s="112"/>
      <c r="AK151" s="112"/>
      <c r="AL151" s="112"/>
      <c r="AM151" s="112"/>
      <c r="AN151" s="112"/>
      <c r="AO151" s="112"/>
      <c r="AP151" s="112"/>
      <c r="AQ151" s="112"/>
      <c r="AR151" s="112"/>
      <c r="AS151" s="112"/>
      <c r="AT151" s="112"/>
      <c r="AU151" s="112"/>
      <c r="AV151" s="112"/>
      <c r="AW151" s="112"/>
      <c r="AX151" s="112"/>
      <c r="AY151" s="112"/>
      <c r="AZ151" s="112"/>
      <c r="BA151" s="112"/>
      <c r="BB151" s="112"/>
      <c r="BC151" s="112"/>
      <c r="BD151" s="112"/>
      <c r="BE151" s="112"/>
      <c r="BF151" s="112"/>
      <c r="BG151" s="112"/>
    </row>
    <row r="152" spans="2:59" ht="13.5" customHeight="1">
      <c r="B152" s="840"/>
      <c r="C152" s="43" t="s">
        <v>284</v>
      </c>
      <c r="D152" s="44"/>
      <c r="E152" s="932">
        <f t="shared" ref="E152:P152" si="27">E128+E139</f>
        <v>66.567999999999984</v>
      </c>
      <c r="F152" s="252">
        <f t="shared" si="27"/>
        <v>54.427900000000001</v>
      </c>
      <c r="G152" s="252">
        <f t="shared" si="27"/>
        <v>221.61199999999999</v>
      </c>
      <c r="H152" s="252">
        <f t="shared" si="27"/>
        <v>1634.1610999999998</v>
      </c>
      <c r="I152" s="252">
        <f t="shared" si="27"/>
        <v>47.536000000000001</v>
      </c>
      <c r="J152" s="252">
        <f t="shared" si="27"/>
        <v>0.68710000000000004</v>
      </c>
      <c r="K152" s="252">
        <f t="shared" si="27"/>
        <v>0.80410000000000004</v>
      </c>
      <c r="L152" s="999">
        <f t="shared" si="27"/>
        <v>865.77</v>
      </c>
      <c r="M152" s="999">
        <f t="shared" si="27"/>
        <v>539.49</v>
      </c>
      <c r="N152" s="999">
        <f t="shared" si="27"/>
        <v>528.78400000000011</v>
      </c>
      <c r="O152" s="999">
        <f t="shared" si="27"/>
        <v>109.3972</v>
      </c>
      <c r="P152" s="842">
        <f t="shared" si="27"/>
        <v>16.332000000000001</v>
      </c>
      <c r="Q152" s="667"/>
      <c r="R152" s="11"/>
      <c r="S152" s="107"/>
      <c r="T152" s="104"/>
      <c r="U152" s="112"/>
      <c r="V152" s="112"/>
      <c r="W152" s="98"/>
      <c r="X152" s="98"/>
      <c r="Y152" s="98"/>
      <c r="Z152" s="98"/>
      <c r="AA152" s="122"/>
      <c r="AB152" s="122"/>
      <c r="AC152" s="122"/>
      <c r="AD152" s="122"/>
      <c r="AE152" s="188"/>
      <c r="AF152" s="122"/>
      <c r="AG152" s="130"/>
      <c r="AH152" s="119"/>
      <c r="AI152" s="111"/>
      <c r="AJ152" s="221"/>
      <c r="AK152" s="123"/>
      <c r="AL152" s="107"/>
      <c r="AM152" s="104"/>
      <c r="AN152" s="122"/>
      <c r="AO152" s="122"/>
      <c r="AP152" s="122"/>
      <c r="AQ152" s="189"/>
      <c r="AR152" s="122"/>
      <c r="AS152" s="122"/>
      <c r="AT152" s="122"/>
      <c r="AU152" s="122"/>
      <c r="AV152" s="122"/>
      <c r="AW152" s="122"/>
      <c r="AX152" s="122"/>
      <c r="AY152" s="122"/>
      <c r="AZ152" s="188"/>
      <c r="BA152" s="112"/>
      <c r="BB152" s="112"/>
      <c r="BC152" s="112"/>
      <c r="BD152" s="112"/>
      <c r="BE152" s="112"/>
      <c r="BF152" s="112"/>
      <c r="BG152" s="112"/>
    </row>
    <row r="153" spans="2:59">
      <c r="B153" s="449"/>
      <c r="C153" s="889" t="s">
        <v>11</v>
      </c>
      <c r="D153" s="1755">
        <v>0.6</v>
      </c>
      <c r="E153" s="1115">
        <f t="shared" ref="E153:P153" si="28">(E399/100)*60</f>
        <v>54</v>
      </c>
      <c r="F153" s="1012">
        <f t="shared" si="28"/>
        <v>55.2</v>
      </c>
      <c r="G153" s="1012">
        <f t="shared" si="28"/>
        <v>229.8</v>
      </c>
      <c r="H153" s="1012">
        <f t="shared" si="28"/>
        <v>1632</v>
      </c>
      <c r="I153" s="1012">
        <f t="shared" si="28"/>
        <v>42</v>
      </c>
      <c r="J153" s="1012">
        <f t="shared" si="28"/>
        <v>0.83999999999999986</v>
      </c>
      <c r="K153" s="1012">
        <f t="shared" si="28"/>
        <v>0.96</v>
      </c>
      <c r="L153" s="1776">
        <f t="shared" si="28"/>
        <v>540</v>
      </c>
      <c r="M153" s="2680">
        <f t="shared" si="28"/>
        <v>720</v>
      </c>
      <c r="N153" s="2680">
        <f t="shared" si="28"/>
        <v>720</v>
      </c>
      <c r="O153" s="2680">
        <f t="shared" si="28"/>
        <v>180</v>
      </c>
      <c r="P153" s="2279">
        <f t="shared" si="28"/>
        <v>10.799999999999999</v>
      </c>
      <c r="Q153" s="667"/>
      <c r="R153" s="104"/>
      <c r="S153" s="107"/>
      <c r="T153" s="112"/>
      <c r="U153" s="111"/>
      <c r="V153" s="216"/>
      <c r="W153" s="111"/>
      <c r="X153" s="111"/>
      <c r="Y153" s="111"/>
      <c r="Z153" s="111"/>
      <c r="AA153" s="111"/>
      <c r="AB153" s="230"/>
      <c r="AC153" s="111"/>
      <c r="AD153" s="111"/>
      <c r="AE153" s="102"/>
      <c r="AF153" s="122"/>
      <c r="AG153" s="121"/>
      <c r="AH153" s="107"/>
      <c r="AI153" s="106"/>
      <c r="AJ153" s="112"/>
      <c r="AK153" s="112"/>
      <c r="AL153" s="112"/>
      <c r="AM153" s="112"/>
      <c r="AN153" s="112"/>
      <c r="AO153" s="112"/>
      <c r="AP153" s="112"/>
      <c r="AQ153" s="112"/>
      <c r="AR153" s="112"/>
      <c r="AS153" s="112"/>
      <c r="AT153" s="112"/>
      <c r="AU153" s="112"/>
      <c r="AV153" s="112"/>
      <c r="AW153" s="112"/>
      <c r="AX153" s="112"/>
      <c r="AY153" s="112"/>
      <c r="AZ153" s="112"/>
      <c r="BA153" s="112"/>
      <c r="BB153" s="112"/>
      <c r="BC153" s="112"/>
      <c r="BD153" s="112"/>
      <c r="BE153" s="112"/>
      <c r="BF153" s="112"/>
      <c r="BG153" s="112"/>
    </row>
    <row r="154" spans="2:59" ht="13.5" customHeight="1" thickBot="1">
      <c r="B154" s="246"/>
      <c r="C154" s="991" t="s">
        <v>434</v>
      </c>
      <c r="D154" s="1036"/>
      <c r="E154" s="990">
        <f t="shared" ref="E154:P154" si="29">(E152*100/E399)-60</f>
        <v>13.964444444444425</v>
      </c>
      <c r="F154" s="988">
        <f t="shared" si="29"/>
        <v>-0.83923913043478393</v>
      </c>
      <c r="G154" s="988">
        <f t="shared" si="29"/>
        <v>-2.1378590078328941</v>
      </c>
      <c r="H154" s="988">
        <f t="shared" si="29"/>
        <v>7.9452205882347471E-2</v>
      </c>
      <c r="I154" s="988">
        <f t="shared" si="29"/>
        <v>7.9085714285714346</v>
      </c>
      <c r="J154" s="998">
        <f t="shared" si="29"/>
        <v>-10.921428571428564</v>
      </c>
      <c r="K154" s="988">
        <f t="shared" si="29"/>
        <v>-9.7437500000000057</v>
      </c>
      <c r="L154" s="988">
        <f t="shared" si="29"/>
        <v>36.196666666666673</v>
      </c>
      <c r="M154" s="998">
        <f t="shared" si="29"/>
        <v>-15.042499999999997</v>
      </c>
      <c r="N154" s="998">
        <f t="shared" si="29"/>
        <v>-15.934666666666658</v>
      </c>
      <c r="O154" s="998">
        <f t="shared" si="29"/>
        <v>-23.534266666666667</v>
      </c>
      <c r="P154" s="1156">
        <f t="shared" si="29"/>
        <v>30.733333333333334</v>
      </c>
      <c r="Q154" s="667"/>
      <c r="R154" s="104"/>
      <c r="S154" s="107"/>
      <c r="T154" s="104"/>
      <c r="U154" s="127"/>
      <c r="V154" s="127"/>
      <c r="W154" s="127"/>
      <c r="X154" s="127"/>
      <c r="Y154" s="127"/>
      <c r="Z154" s="127"/>
      <c r="AA154" s="127"/>
      <c r="AB154" s="127"/>
      <c r="AC154" s="127"/>
      <c r="AD154" s="127"/>
      <c r="AE154" s="112"/>
      <c r="AF154" s="104"/>
      <c r="AG154" s="131"/>
      <c r="AH154" s="107"/>
      <c r="AI154" s="112"/>
      <c r="AJ154" s="112"/>
      <c r="AK154" s="112"/>
      <c r="AL154" s="112"/>
      <c r="AM154" s="112"/>
      <c r="AN154" s="112"/>
      <c r="AO154" s="112"/>
      <c r="AP154" s="112"/>
      <c r="AQ154" s="112"/>
      <c r="AR154" s="112"/>
      <c r="AS154" s="112"/>
      <c r="AT154" s="112"/>
      <c r="AU154" s="112"/>
      <c r="AV154" s="112"/>
      <c r="AW154" s="112"/>
      <c r="AX154" s="112"/>
      <c r="AY154" s="112"/>
      <c r="AZ154" s="112"/>
      <c r="BA154" s="112"/>
      <c r="BB154" s="112"/>
      <c r="BC154" s="112"/>
      <c r="BD154" s="112"/>
      <c r="BE154" s="112"/>
      <c r="BF154" s="112"/>
      <c r="BG154" s="112"/>
    </row>
    <row r="155" spans="2:59" ht="16.5" customHeight="1" thickBot="1">
      <c r="B155" s="11"/>
      <c r="C155" s="11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667"/>
      <c r="R155" s="104"/>
      <c r="S155" s="120"/>
      <c r="T155" s="112"/>
      <c r="U155" s="122"/>
      <c r="V155" s="189"/>
      <c r="W155" s="122"/>
      <c r="X155" s="370"/>
      <c r="Y155" s="122"/>
      <c r="Z155" s="122"/>
      <c r="AA155" s="122"/>
      <c r="AB155" s="238"/>
      <c r="AC155" s="370"/>
      <c r="AD155" s="122"/>
      <c r="AE155" s="122"/>
      <c r="AF155" s="112"/>
      <c r="AG155" s="121"/>
      <c r="AH155" s="117"/>
      <c r="AI155" s="110"/>
      <c r="AJ155" s="112"/>
      <c r="AK155" s="112"/>
      <c r="AL155" s="112"/>
      <c r="AM155" s="112"/>
      <c r="AN155" s="112"/>
      <c r="AO155" s="112"/>
      <c r="AP155" s="112"/>
      <c r="AQ155" s="112"/>
      <c r="AR155" s="112"/>
      <c r="AS155" s="112"/>
      <c r="AT155" s="112"/>
      <c r="AU155" s="112"/>
      <c r="AV155" s="112"/>
      <c r="AW155" s="112"/>
      <c r="AX155" s="112"/>
      <c r="AY155" s="112"/>
      <c r="AZ155" s="112"/>
      <c r="BA155" s="112"/>
      <c r="BB155" s="112"/>
      <c r="BC155" s="112"/>
      <c r="BD155" s="112"/>
      <c r="BE155" s="112"/>
      <c r="BF155" s="112"/>
      <c r="BG155" s="112"/>
    </row>
    <row r="156" spans="2:59" ht="12.75" customHeight="1">
      <c r="B156" s="840"/>
      <c r="C156" s="43" t="s">
        <v>283</v>
      </c>
      <c r="D156" s="44"/>
      <c r="E156" s="153">
        <f t="shared" ref="E156:P156" si="30">E139+E147</f>
        <v>41.832999999999998</v>
      </c>
      <c r="F156" s="252">
        <f t="shared" si="30"/>
        <v>40.255899999999997</v>
      </c>
      <c r="G156" s="252">
        <f t="shared" si="30"/>
        <v>176.71299999999999</v>
      </c>
      <c r="H156" s="252">
        <f t="shared" si="30"/>
        <v>1222.4870999999998</v>
      </c>
      <c r="I156" s="252">
        <f t="shared" si="30"/>
        <v>36.64</v>
      </c>
      <c r="J156" s="252">
        <f t="shared" si="30"/>
        <v>0.64900000000000002</v>
      </c>
      <c r="K156" s="252">
        <f t="shared" si="30"/>
        <v>0.66</v>
      </c>
      <c r="L156" s="999">
        <f t="shared" si="30"/>
        <v>808.97</v>
      </c>
      <c r="M156" s="999">
        <f t="shared" si="30"/>
        <v>330.75</v>
      </c>
      <c r="N156" s="999">
        <f t="shared" si="30"/>
        <v>470.14700000000005</v>
      </c>
      <c r="O156" s="999">
        <f t="shared" si="30"/>
        <v>99.51</v>
      </c>
      <c r="P156" s="842">
        <f t="shared" si="30"/>
        <v>13.993999999999998</v>
      </c>
      <c r="Q156" s="667"/>
      <c r="R156" s="104"/>
      <c r="S156" s="122"/>
      <c r="T156" s="122"/>
      <c r="U156" s="122"/>
      <c r="V156" s="189"/>
      <c r="W156" s="122"/>
      <c r="X156" s="122"/>
      <c r="Y156" s="122"/>
      <c r="Z156" s="122"/>
      <c r="AA156" s="122"/>
      <c r="AB156" s="122"/>
      <c r="AC156" s="122"/>
      <c r="AD156" s="122"/>
      <c r="AE156" s="130"/>
      <c r="AF156" s="112"/>
      <c r="AG156" s="121"/>
      <c r="AH156" s="107"/>
      <c r="AI156" s="106"/>
      <c r="AJ156" s="112"/>
      <c r="AK156" s="112"/>
      <c r="AL156" s="112"/>
      <c r="AM156" s="112"/>
      <c r="AN156" s="112"/>
      <c r="AO156" s="112"/>
      <c r="AP156" s="112"/>
      <c r="AQ156" s="112"/>
      <c r="AR156" s="112"/>
      <c r="AS156" s="112"/>
      <c r="AT156" s="112"/>
      <c r="AU156" s="112"/>
      <c r="AV156" s="112"/>
      <c r="AW156" s="112"/>
      <c r="AX156" s="112"/>
      <c r="AY156" s="112"/>
      <c r="AZ156" s="112"/>
      <c r="BA156" s="112"/>
      <c r="BB156" s="112"/>
      <c r="BC156" s="112"/>
      <c r="BD156" s="112"/>
      <c r="BE156" s="112"/>
      <c r="BF156" s="112"/>
      <c r="BG156" s="112"/>
    </row>
    <row r="157" spans="2:59" ht="12" customHeight="1">
      <c r="B157" s="449"/>
      <c r="C157" s="889" t="s">
        <v>11</v>
      </c>
      <c r="D157" s="1755">
        <v>0.45</v>
      </c>
      <c r="E157" s="1115">
        <f t="shared" ref="E157:P157" si="31">(E399/100)*45</f>
        <v>40.5</v>
      </c>
      <c r="F157" s="1012">
        <f t="shared" si="31"/>
        <v>41.4</v>
      </c>
      <c r="G157" s="1012">
        <f t="shared" si="31"/>
        <v>172.35</v>
      </c>
      <c r="H157" s="1012">
        <f t="shared" si="31"/>
        <v>1224</v>
      </c>
      <c r="I157" s="1012">
        <f t="shared" si="31"/>
        <v>31.499999999999996</v>
      </c>
      <c r="J157" s="1012">
        <f t="shared" si="31"/>
        <v>0.62999999999999989</v>
      </c>
      <c r="K157" s="1012">
        <f t="shared" si="31"/>
        <v>0.72</v>
      </c>
      <c r="L157" s="1776">
        <f t="shared" si="31"/>
        <v>405</v>
      </c>
      <c r="M157" s="2680">
        <f t="shared" si="31"/>
        <v>540</v>
      </c>
      <c r="N157" s="2680">
        <f t="shared" si="31"/>
        <v>540</v>
      </c>
      <c r="O157" s="2680">
        <f t="shared" si="31"/>
        <v>135</v>
      </c>
      <c r="P157" s="2279">
        <f t="shared" si="31"/>
        <v>8.1</v>
      </c>
      <c r="Q157" s="667"/>
      <c r="R157" s="104"/>
      <c r="S157" s="122"/>
      <c r="T157" s="122"/>
      <c r="U157" s="122"/>
      <c r="V157" s="189"/>
      <c r="W157" s="122"/>
      <c r="X157" s="122"/>
      <c r="Y157" s="122"/>
      <c r="Z157" s="122"/>
      <c r="AA157" s="122"/>
      <c r="AB157" s="122"/>
      <c r="AC157" s="122"/>
      <c r="AD157" s="122"/>
      <c r="AE157" s="188"/>
      <c r="AF157" s="112"/>
      <c r="AG157" s="121"/>
      <c r="AH157" s="107"/>
      <c r="AI157" s="106"/>
      <c r="AJ157" s="112"/>
      <c r="AK157" s="112"/>
      <c r="AL157" s="112"/>
      <c r="AM157" s="112"/>
      <c r="AN157" s="112"/>
      <c r="AO157" s="112"/>
      <c r="AP157" s="112"/>
      <c r="AQ157" s="112"/>
      <c r="AR157" s="112"/>
      <c r="AS157" s="112"/>
      <c r="AT157" s="112"/>
      <c r="AU157" s="112"/>
      <c r="AV157" s="112"/>
      <c r="AW157" s="112"/>
      <c r="AX157" s="112"/>
      <c r="AY157" s="112"/>
      <c r="AZ157" s="112"/>
      <c r="BA157" s="112"/>
      <c r="BB157" s="112"/>
      <c r="BC157" s="112"/>
      <c r="BD157" s="112"/>
      <c r="BE157" s="112"/>
      <c r="BF157" s="112"/>
      <c r="BG157" s="112"/>
    </row>
    <row r="158" spans="2:59" ht="13.5" customHeight="1" thickBot="1">
      <c r="B158" s="246"/>
      <c r="C158" s="991" t="s">
        <v>434</v>
      </c>
      <c r="D158" s="1036"/>
      <c r="E158" s="1002">
        <f t="shared" ref="E158:P158" si="32">(E156*100/E399)-45</f>
        <v>1.4811111111111117</v>
      </c>
      <c r="F158" s="1003">
        <f t="shared" si="32"/>
        <v>-1.2435869565217459</v>
      </c>
      <c r="G158" s="1003">
        <f t="shared" si="32"/>
        <v>1.1391644908616172</v>
      </c>
      <c r="H158" s="1003">
        <f t="shared" si="32"/>
        <v>-5.5621323529422284E-2</v>
      </c>
      <c r="I158" s="1003">
        <f t="shared" si="32"/>
        <v>7.3428571428571416</v>
      </c>
      <c r="J158" s="1001">
        <f t="shared" si="32"/>
        <v>1.3571428571428612</v>
      </c>
      <c r="K158" s="1003">
        <f t="shared" si="32"/>
        <v>-3.75</v>
      </c>
      <c r="L158" s="1003">
        <f t="shared" si="32"/>
        <v>44.885555555555555</v>
      </c>
      <c r="M158" s="1001">
        <f t="shared" si="32"/>
        <v>-17.4375</v>
      </c>
      <c r="N158" s="1001">
        <f t="shared" si="32"/>
        <v>-5.8210833333333269</v>
      </c>
      <c r="O158" s="1001">
        <f t="shared" si="32"/>
        <v>-11.829999999999998</v>
      </c>
      <c r="P158" s="2625">
        <f t="shared" si="32"/>
        <v>32.74444444444444</v>
      </c>
      <c r="Q158" s="667"/>
      <c r="R158" s="104"/>
      <c r="S158" s="370"/>
      <c r="T158" s="122"/>
      <c r="U158" s="122"/>
      <c r="V158" s="189"/>
      <c r="W158" s="122"/>
      <c r="X158" s="122"/>
      <c r="Y158" s="122"/>
      <c r="Z158" s="122"/>
      <c r="AA158" s="122"/>
      <c r="AB158" s="122"/>
      <c r="AC158" s="122"/>
      <c r="AD158" s="122"/>
      <c r="AE158" s="188"/>
      <c r="AF158" s="112"/>
      <c r="AG158" s="121"/>
      <c r="AH158" s="107"/>
      <c r="AI158" s="106"/>
      <c r="AJ158" s="112"/>
      <c r="AK158" s="112"/>
      <c r="AL158" s="112"/>
      <c r="AM158" s="112"/>
      <c r="AN158" s="112"/>
      <c r="AO158" s="112"/>
      <c r="AP158" s="112"/>
      <c r="AQ158" s="112"/>
      <c r="AR158" s="112"/>
      <c r="AS158" s="112"/>
      <c r="AT158" s="112"/>
      <c r="AU158" s="112"/>
      <c r="AV158" s="112"/>
      <c r="AW158" s="112"/>
      <c r="AX158" s="112"/>
      <c r="AY158" s="112"/>
      <c r="AZ158" s="112"/>
      <c r="BA158" s="112"/>
      <c r="BB158" s="112"/>
      <c r="BC158" s="112"/>
      <c r="BD158" s="112"/>
      <c r="BE158" s="112"/>
      <c r="BF158" s="112"/>
      <c r="BG158" s="112"/>
    </row>
    <row r="159" spans="2:59" ht="15" customHeight="1" thickBot="1">
      <c r="Q159" s="667"/>
      <c r="R159" s="127"/>
      <c r="S159" s="609"/>
      <c r="T159" s="122"/>
      <c r="U159" s="122"/>
      <c r="V159" s="189"/>
      <c r="W159" s="122"/>
      <c r="X159" s="122"/>
      <c r="Y159" s="122"/>
      <c r="Z159" s="122"/>
      <c r="AA159" s="122"/>
      <c r="AB159" s="122"/>
      <c r="AC159" s="122"/>
      <c r="AD159" s="122"/>
      <c r="AE159" s="188"/>
      <c r="AF159" s="112"/>
      <c r="AG159" s="121"/>
      <c r="AH159" s="107"/>
      <c r="AI159" s="106"/>
      <c r="AJ159" s="122"/>
      <c r="AK159" s="122"/>
      <c r="AL159" s="122"/>
      <c r="AM159" s="189"/>
      <c r="AN159" s="122"/>
      <c r="AO159" s="122"/>
      <c r="AP159" s="370"/>
      <c r="AQ159" s="122"/>
      <c r="AR159" s="122"/>
      <c r="AS159" s="122"/>
      <c r="AT159" s="122"/>
      <c r="AU159" s="122"/>
      <c r="AV159" s="188"/>
      <c r="AW159" s="112"/>
      <c r="AX159" s="112"/>
      <c r="AY159" s="112"/>
      <c r="AZ159" s="112"/>
      <c r="BA159" s="112"/>
      <c r="BB159" s="112"/>
      <c r="BC159" s="112"/>
      <c r="BD159" s="112"/>
      <c r="BE159" s="112"/>
      <c r="BF159" s="112"/>
      <c r="BG159" s="112"/>
    </row>
    <row r="160" spans="2:59">
      <c r="B160" s="994" t="s">
        <v>317</v>
      </c>
      <c r="C160" s="76"/>
      <c r="D160" s="44"/>
      <c r="E160" s="153">
        <f t="shared" ref="E160:P160" si="33">E128+E139+E147</f>
        <v>77.124999999999986</v>
      </c>
      <c r="F160" s="252">
        <f t="shared" si="33"/>
        <v>63.081900000000005</v>
      </c>
      <c r="G160" s="252">
        <f t="shared" si="33"/>
        <v>259.75299999999999</v>
      </c>
      <c r="H160" s="252">
        <f t="shared" si="33"/>
        <v>1903.9390999999998</v>
      </c>
      <c r="I160" s="252">
        <f t="shared" si="33"/>
        <v>48.356000000000002</v>
      </c>
      <c r="J160" s="252">
        <f t="shared" si="33"/>
        <v>0.81710000000000005</v>
      </c>
      <c r="K160" s="252">
        <f t="shared" si="33"/>
        <v>0.99009999999999998</v>
      </c>
      <c r="L160" s="924">
        <f t="shared" si="33"/>
        <v>886.02</v>
      </c>
      <c r="M160" s="924">
        <f t="shared" si="33"/>
        <v>669.29</v>
      </c>
      <c r="N160" s="2241">
        <f t="shared" si="33"/>
        <v>628.28400000000011</v>
      </c>
      <c r="O160" s="924">
        <f t="shared" si="33"/>
        <v>135.69720000000001</v>
      </c>
      <c r="P160" s="842">
        <f t="shared" si="33"/>
        <v>18.609000000000002</v>
      </c>
      <c r="Q160" s="667"/>
      <c r="R160" s="106"/>
      <c r="S160" s="122"/>
      <c r="T160" s="122"/>
      <c r="U160" s="122"/>
      <c r="V160" s="189"/>
      <c r="W160" s="122"/>
      <c r="X160" s="122"/>
      <c r="Y160" s="122"/>
      <c r="Z160" s="122"/>
      <c r="AA160" s="122"/>
      <c r="AB160" s="122"/>
      <c r="AC160" s="122"/>
      <c r="AD160" s="122"/>
      <c r="AE160" s="188"/>
      <c r="AF160" s="112"/>
      <c r="AG160" s="157"/>
      <c r="AH160" s="107"/>
      <c r="AI160" s="106"/>
      <c r="AJ160" s="122"/>
      <c r="AK160" s="122"/>
      <c r="AL160" s="122"/>
      <c r="AM160" s="189"/>
      <c r="AN160" s="122"/>
      <c r="AO160" s="122"/>
      <c r="AP160" s="370"/>
      <c r="AQ160" s="122"/>
      <c r="AR160" s="122"/>
      <c r="AS160" s="122"/>
      <c r="AT160" s="122"/>
      <c r="AU160" s="122"/>
      <c r="AV160" s="188"/>
      <c r="AW160" s="112"/>
      <c r="AX160" s="112"/>
      <c r="AY160" s="112"/>
      <c r="AZ160" s="112"/>
      <c r="BA160" s="112"/>
      <c r="BB160" s="112"/>
      <c r="BC160" s="112"/>
      <c r="BD160" s="112"/>
      <c r="BE160" s="112"/>
      <c r="BF160" s="112"/>
      <c r="BG160" s="112"/>
    </row>
    <row r="161" spans="2:59">
      <c r="B161" s="995"/>
      <c r="C161" s="996" t="s">
        <v>11</v>
      </c>
      <c r="D161" s="1755">
        <v>0.7</v>
      </c>
      <c r="E161" s="1115">
        <f t="shared" ref="E161:P161" si="34">(E399/100)*70</f>
        <v>63</v>
      </c>
      <c r="F161" s="1012">
        <f t="shared" si="34"/>
        <v>64.400000000000006</v>
      </c>
      <c r="G161" s="1012">
        <f t="shared" si="34"/>
        <v>268.10000000000002</v>
      </c>
      <c r="H161" s="1012">
        <f t="shared" si="34"/>
        <v>1904</v>
      </c>
      <c r="I161" s="1012">
        <f t="shared" si="34"/>
        <v>49</v>
      </c>
      <c r="J161" s="1012">
        <f t="shared" si="34"/>
        <v>0.97999999999999987</v>
      </c>
      <c r="K161" s="1012">
        <f t="shared" si="34"/>
        <v>1.1200000000000001</v>
      </c>
      <c r="L161" s="1776">
        <f t="shared" si="34"/>
        <v>630</v>
      </c>
      <c r="M161" s="2680">
        <f t="shared" si="34"/>
        <v>840</v>
      </c>
      <c r="N161" s="2680">
        <f t="shared" si="34"/>
        <v>840</v>
      </c>
      <c r="O161" s="2680">
        <f t="shared" si="34"/>
        <v>210</v>
      </c>
      <c r="P161" s="2279">
        <f t="shared" si="34"/>
        <v>12.6</v>
      </c>
      <c r="Q161" s="667"/>
      <c r="R161" s="112"/>
      <c r="S161" s="122"/>
      <c r="T161" s="370"/>
      <c r="U161" s="122"/>
      <c r="V161" s="189"/>
      <c r="W161" s="122"/>
      <c r="X161" s="122"/>
      <c r="Y161" s="122"/>
      <c r="Z161" s="122"/>
      <c r="AA161" s="122"/>
      <c r="AB161" s="122"/>
      <c r="AC161" s="238"/>
      <c r="AD161" s="122"/>
      <c r="AE161" s="188"/>
      <c r="AF161" s="112"/>
      <c r="AG161" s="157"/>
      <c r="AH161" s="107"/>
      <c r="AI161" s="106"/>
      <c r="AJ161" s="122"/>
      <c r="AK161" s="370"/>
      <c r="AL161" s="122"/>
      <c r="AM161" s="189"/>
      <c r="AN161" s="122"/>
      <c r="AO161" s="122"/>
      <c r="AP161" s="122"/>
      <c r="AQ161" s="122"/>
      <c r="AR161" s="122"/>
      <c r="AS161" s="122"/>
      <c r="AT161" s="238"/>
      <c r="AU161" s="122"/>
      <c r="AV161" s="188"/>
      <c r="AW161" s="112"/>
      <c r="AX161" s="112"/>
      <c r="AY161" s="112"/>
      <c r="AZ161" s="112"/>
      <c r="BA161" s="112"/>
      <c r="BB161" s="112"/>
      <c r="BC161" s="112"/>
      <c r="BD161" s="112"/>
      <c r="BE161" s="112"/>
      <c r="BF161" s="112"/>
      <c r="BG161" s="112"/>
    </row>
    <row r="162" spans="2:59" ht="15" thickBot="1">
      <c r="B162" s="246"/>
      <c r="C162" s="991" t="s">
        <v>434</v>
      </c>
      <c r="D162" s="1036"/>
      <c r="E162" s="1002">
        <f t="shared" ref="E162:P162" si="35">(E160*100/E399)-70</f>
        <v>15.694444444444429</v>
      </c>
      <c r="F162" s="1001">
        <f t="shared" si="35"/>
        <v>-1.4327173913043367</v>
      </c>
      <c r="G162" s="1003">
        <f t="shared" si="35"/>
        <v>-2.1793733681462157</v>
      </c>
      <c r="H162" s="1003">
        <f t="shared" si="35"/>
        <v>-2.2389705882517319E-3</v>
      </c>
      <c r="I162" s="1001">
        <f t="shared" si="35"/>
        <v>-0.92000000000000171</v>
      </c>
      <c r="J162" s="1001">
        <f t="shared" si="35"/>
        <v>-11.635714285714279</v>
      </c>
      <c r="K162" s="1003">
        <f t="shared" si="35"/>
        <v>-8.1187500000000057</v>
      </c>
      <c r="L162" s="1003">
        <f t="shared" si="35"/>
        <v>28.446666666666673</v>
      </c>
      <c r="M162" s="1001">
        <f t="shared" si="35"/>
        <v>-14.225833333333334</v>
      </c>
      <c r="N162" s="1001">
        <f t="shared" si="35"/>
        <v>-17.642999999999994</v>
      </c>
      <c r="O162" s="1001">
        <f t="shared" si="35"/>
        <v>-24.767599999999995</v>
      </c>
      <c r="P162" s="2625">
        <f t="shared" si="35"/>
        <v>33.38333333333334</v>
      </c>
      <c r="Q162" s="667"/>
      <c r="R162" s="127"/>
      <c r="S162" s="111"/>
      <c r="T162" s="111"/>
      <c r="U162" s="111"/>
      <c r="V162" s="230"/>
      <c r="W162" s="111"/>
      <c r="X162" s="230"/>
      <c r="Y162" s="230"/>
      <c r="Z162" s="111"/>
      <c r="AA162" s="428"/>
      <c r="AB162" s="230"/>
      <c r="AC162" s="216"/>
      <c r="AD162" s="111"/>
      <c r="AE162" s="110"/>
      <c r="AF162" s="112"/>
      <c r="AG162" s="112"/>
      <c r="AH162" s="112"/>
      <c r="AI162" s="112"/>
      <c r="AJ162" s="121"/>
      <c r="AK162" s="107"/>
      <c r="AL162" s="104"/>
      <c r="AM162" s="122"/>
      <c r="AN162" s="122"/>
      <c r="AO162" s="122"/>
      <c r="AP162" s="189"/>
      <c r="AQ162" s="609"/>
      <c r="AR162" s="370"/>
      <c r="AS162" s="370"/>
      <c r="AT162" s="370"/>
      <c r="AU162" s="370"/>
      <c r="AV162" s="370"/>
      <c r="AW162" s="370"/>
      <c r="AX162" s="370"/>
      <c r="AY162" s="188"/>
      <c r="AZ162" s="112"/>
      <c r="BA162" s="112"/>
      <c r="BB162" s="112"/>
      <c r="BC162" s="112"/>
      <c r="BD162" s="112"/>
      <c r="BE162" s="112"/>
      <c r="BF162" s="112"/>
      <c r="BG162" s="112"/>
    </row>
    <row r="163" spans="2:59">
      <c r="P163"/>
      <c r="Q163" s="667"/>
      <c r="R163" s="127"/>
      <c r="S163" s="403"/>
      <c r="T163" s="403"/>
      <c r="U163" s="403"/>
      <c r="V163" s="402"/>
      <c r="W163" s="403"/>
      <c r="X163" s="402"/>
      <c r="Y163" s="402"/>
      <c r="Z163" s="403"/>
      <c r="AA163" s="641"/>
      <c r="AB163" s="402"/>
      <c r="AC163" s="402"/>
      <c r="AD163" s="403"/>
      <c r="AE163" s="403"/>
      <c r="AF163" s="112"/>
      <c r="AG163" s="121"/>
      <c r="AH163" s="107"/>
      <c r="AI163" s="194"/>
      <c r="AJ163" s="121"/>
      <c r="AK163" s="107"/>
      <c r="AL163" s="102"/>
      <c r="AM163" s="122"/>
      <c r="AN163" s="122"/>
      <c r="AO163" s="122"/>
      <c r="AP163" s="189"/>
      <c r="AQ163" s="122"/>
      <c r="AR163" s="122"/>
      <c r="AS163" s="370"/>
      <c r="AT163" s="122"/>
      <c r="AU163" s="122"/>
      <c r="AV163" s="122"/>
      <c r="AW163" s="122"/>
      <c r="AX163" s="122"/>
      <c r="AY163" s="188"/>
      <c r="AZ163" s="112"/>
      <c r="BA163" s="112"/>
      <c r="BB163" s="112"/>
      <c r="BC163" s="112"/>
      <c r="BD163" s="112"/>
      <c r="BE163" s="112"/>
      <c r="BF163" s="112"/>
      <c r="BG163" s="112"/>
    </row>
    <row r="164" spans="2:59">
      <c r="E164" s="2548"/>
      <c r="F164" s="2548"/>
      <c r="G164" s="2548"/>
      <c r="H164" s="1041"/>
      <c r="I164" s="1041"/>
      <c r="J164" s="1041"/>
      <c r="K164" s="1041"/>
      <c r="L164" s="1041"/>
      <c r="M164" s="1041"/>
      <c r="N164" s="1041"/>
      <c r="O164" s="1041"/>
      <c r="P164" s="1041"/>
      <c r="S164" s="405"/>
      <c r="T164" s="405"/>
      <c r="U164" s="405"/>
      <c r="V164" s="405"/>
      <c r="W164" s="629"/>
      <c r="X164" s="405"/>
      <c r="Y164" s="405"/>
      <c r="Z164" s="405"/>
      <c r="AA164" s="400"/>
      <c r="AB164" s="400"/>
      <c r="AC164" s="405"/>
      <c r="AD164" s="405"/>
      <c r="AE164" s="406"/>
      <c r="AF164" s="112"/>
      <c r="AG164" s="121"/>
      <c r="AH164" s="107"/>
      <c r="AI164" s="106"/>
      <c r="AJ164" s="185"/>
      <c r="AK164" s="233"/>
      <c r="AL164" s="102"/>
      <c r="AM164" s="122"/>
      <c r="AN164" s="122"/>
      <c r="AO164" s="122"/>
      <c r="AP164" s="189"/>
      <c r="AQ164" s="122"/>
      <c r="AR164" s="122"/>
      <c r="AS164" s="370"/>
      <c r="AT164" s="122"/>
      <c r="AU164" s="122"/>
      <c r="AV164" s="122"/>
      <c r="AW164" s="122"/>
      <c r="AX164" s="122"/>
      <c r="AY164" s="188"/>
      <c r="AZ164" s="112"/>
      <c r="BA164" s="112"/>
      <c r="BB164" s="112"/>
      <c r="BC164" s="112"/>
      <c r="BD164" s="112"/>
      <c r="BE164" s="112"/>
      <c r="BF164" s="112"/>
      <c r="BG164" s="112"/>
    </row>
    <row r="165" spans="2:59">
      <c r="S165" s="127"/>
      <c r="T165" s="127"/>
      <c r="U165" s="127"/>
      <c r="V165" s="127"/>
      <c r="W165" s="127"/>
      <c r="X165" s="127"/>
      <c r="Y165" s="127"/>
      <c r="Z165" s="127"/>
      <c r="AA165" s="127"/>
      <c r="AB165" s="127"/>
      <c r="AC165" s="127"/>
      <c r="AD165" s="127"/>
      <c r="AE165" s="112"/>
      <c r="AF165" s="112"/>
      <c r="AG165" s="107"/>
      <c r="AH165" s="106"/>
      <c r="AI165" s="120"/>
      <c r="AJ165" s="157"/>
      <c r="AK165" s="107"/>
      <c r="AL165" s="104"/>
      <c r="AM165" s="122"/>
      <c r="AN165" s="370"/>
      <c r="AO165" s="122"/>
      <c r="AP165" s="189"/>
      <c r="AQ165" s="122"/>
      <c r="AR165" s="122"/>
      <c r="AS165" s="122"/>
      <c r="AT165" s="122"/>
      <c r="AU165" s="122"/>
      <c r="AV165" s="122"/>
      <c r="AW165" s="238"/>
      <c r="AX165" s="122"/>
      <c r="AY165" s="188"/>
      <c r="AZ165" s="112"/>
      <c r="BA165" s="112"/>
      <c r="BB165" s="112"/>
      <c r="BC165" s="112"/>
      <c r="BD165" s="112"/>
      <c r="BE165" s="112"/>
      <c r="BF165" s="112"/>
      <c r="BG165" s="112"/>
    </row>
    <row r="166" spans="2:59">
      <c r="S166" s="127"/>
      <c r="T166" s="127"/>
      <c r="U166" s="127"/>
      <c r="V166" s="127"/>
      <c r="W166" s="127"/>
      <c r="X166" s="127"/>
      <c r="Y166" s="127"/>
      <c r="Z166" s="127"/>
      <c r="AA166" s="127"/>
      <c r="AB166" s="127"/>
      <c r="AC166" s="127"/>
      <c r="AD166" s="127"/>
      <c r="AE166" s="112"/>
      <c r="AF166" s="112"/>
      <c r="AG166" s="107"/>
      <c r="AH166" s="111"/>
      <c r="AI166" s="112"/>
      <c r="AJ166" s="112"/>
      <c r="AK166" s="112"/>
      <c r="AL166" s="112"/>
      <c r="AM166" s="112"/>
      <c r="AN166" s="112"/>
      <c r="AO166" s="112"/>
      <c r="AP166" s="112"/>
      <c r="AQ166" s="112"/>
      <c r="AR166" s="112"/>
      <c r="AS166" s="112"/>
      <c r="AT166" s="112"/>
      <c r="AU166" s="112"/>
      <c r="AV166" s="112"/>
      <c r="AW166" s="112"/>
      <c r="AX166" s="112"/>
      <c r="AY166" s="112"/>
      <c r="AZ166" s="112"/>
      <c r="BA166" s="112"/>
      <c r="BB166" s="112"/>
      <c r="BC166" s="112"/>
      <c r="BD166" s="112"/>
      <c r="BE166" s="112"/>
      <c r="BF166" s="112"/>
      <c r="BG166" s="112"/>
    </row>
    <row r="167" spans="2:59" ht="15.6">
      <c r="C167" s="891"/>
      <c r="D167" s="12" t="s">
        <v>206</v>
      </c>
      <c r="E167" s="320"/>
      <c r="R167" s="127"/>
      <c r="S167" s="127"/>
      <c r="T167" s="127"/>
      <c r="U167" s="127"/>
      <c r="V167" s="127"/>
      <c r="W167" s="127"/>
      <c r="X167" s="127"/>
      <c r="Y167" s="127"/>
      <c r="Z167" s="127"/>
      <c r="AA167" s="127"/>
      <c r="AB167" s="127"/>
      <c r="AC167" s="127"/>
      <c r="AD167" s="127"/>
      <c r="AE167" s="112"/>
      <c r="AF167" s="644"/>
      <c r="AG167" s="208"/>
      <c r="AH167" s="208"/>
      <c r="AI167" s="208"/>
      <c r="AJ167" s="195"/>
      <c r="AK167" s="610"/>
      <c r="AL167" s="208"/>
      <c r="AM167" s="195"/>
      <c r="AN167" s="195"/>
      <c r="AO167" s="208"/>
      <c r="AP167" s="611"/>
      <c r="AQ167" s="208"/>
      <c r="AR167" s="208"/>
      <c r="AS167" s="112"/>
      <c r="AT167" s="132"/>
      <c r="AU167" s="112"/>
      <c r="AV167" s="112"/>
      <c r="AW167" s="112"/>
      <c r="AX167" s="112"/>
      <c r="AY167" s="112"/>
      <c r="AZ167" s="112"/>
      <c r="BA167" s="112"/>
      <c r="BB167" s="112"/>
      <c r="BC167" s="112"/>
      <c r="BD167" s="112"/>
      <c r="BE167" s="112"/>
      <c r="BF167" s="112"/>
      <c r="BG167" s="112"/>
    </row>
    <row r="168" spans="2:59">
      <c r="C168" s="13" t="s">
        <v>762</v>
      </c>
      <c r="D168" s="155"/>
      <c r="E168" s="2"/>
      <c r="F168"/>
      <c r="I168"/>
      <c r="J168"/>
      <c r="K168" s="26"/>
      <c r="L168" s="26"/>
      <c r="M168"/>
      <c r="N168"/>
      <c r="O168"/>
      <c r="P168"/>
      <c r="Q168" s="112"/>
      <c r="R168" s="127"/>
      <c r="S168" s="127"/>
      <c r="T168" s="127"/>
      <c r="U168" s="127"/>
      <c r="V168" s="127"/>
      <c r="W168" s="127"/>
      <c r="X168" s="127"/>
      <c r="Y168" s="127"/>
      <c r="Z168" s="127"/>
      <c r="AA168" s="127"/>
      <c r="AB168" s="127"/>
      <c r="AC168" s="127"/>
      <c r="AD168" s="127"/>
      <c r="AE168" s="112"/>
      <c r="AF168" s="645"/>
      <c r="AG168" s="208"/>
      <c r="AH168" s="208"/>
      <c r="AI168" s="208"/>
      <c r="AJ168" s="208"/>
      <c r="AK168" s="208"/>
      <c r="AL168" s="208"/>
      <c r="AM168" s="208"/>
      <c r="AN168" s="208"/>
      <c r="AO168" s="208"/>
      <c r="AP168" s="208"/>
      <c r="AQ168" s="208"/>
      <c r="AR168" s="208"/>
      <c r="AS168" s="112"/>
      <c r="AT168" s="112"/>
      <c r="AU168" s="112"/>
      <c r="AV168" s="112"/>
      <c r="AW168" s="112"/>
      <c r="AX168" s="112"/>
      <c r="AY168" s="112"/>
      <c r="AZ168" s="112"/>
      <c r="BA168" s="112"/>
      <c r="BB168" s="112"/>
      <c r="BC168" s="112"/>
      <c r="BD168" s="112"/>
      <c r="BE168" s="112"/>
      <c r="BF168" s="112"/>
      <c r="BG168" s="112"/>
    </row>
    <row r="169" spans="2:59" ht="18" customHeight="1">
      <c r="C169" s="25" t="s">
        <v>325</v>
      </c>
      <c r="I169" s="1053" t="s">
        <v>345</v>
      </c>
      <c r="N169" s="5"/>
      <c r="R169" s="127"/>
      <c r="S169" s="127"/>
      <c r="T169" s="127"/>
      <c r="U169" s="127"/>
      <c r="V169" s="127"/>
      <c r="W169" s="127"/>
      <c r="X169" s="127"/>
      <c r="Y169" s="127"/>
      <c r="Z169" s="127"/>
      <c r="AA169" s="127"/>
      <c r="AB169" s="127"/>
      <c r="AC169" s="127"/>
      <c r="AD169" s="127"/>
      <c r="AE169" s="112"/>
      <c r="AF169" s="185"/>
      <c r="AG169" s="112"/>
      <c r="AH169" s="112"/>
      <c r="AI169" s="112"/>
      <c r="AJ169" s="195"/>
      <c r="AK169" s="195"/>
      <c r="AL169" s="112"/>
      <c r="AM169" s="195"/>
      <c r="AN169" s="195"/>
      <c r="AO169" s="112"/>
      <c r="AP169" s="107"/>
      <c r="AQ169" s="112"/>
      <c r="AR169" s="112"/>
      <c r="AS169" s="112"/>
      <c r="AT169" s="112"/>
      <c r="AU169" s="112"/>
      <c r="AV169" s="112"/>
      <c r="AW169" s="112"/>
      <c r="AX169" s="112"/>
      <c r="AY169" s="112"/>
      <c r="AZ169" s="112"/>
      <c r="BA169" s="112"/>
      <c r="BB169" s="112"/>
      <c r="BC169" s="112"/>
      <c r="BD169" s="112"/>
      <c r="BE169" s="112"/>
      <c r="BF169" s="112"/>
      <c r="BG169" s="112"/>
    </row>
    <row r="170" spans="2:59" ht="14.25" customHeight="1">
      <c r="C170" s="891" t="s">
        <v>763</v>
      </c>
      <c r="R170" s="127"/>
      <c r="S170" s="127"/>
      <c r="T170" s="127"/>
      <c r="U170" s="127"/>
      <c r="V170" s="127"/>
      <c r="W170" s="127"/>
      <c r="X170" s="127"/>
      <c r="Y170" s="127"/>
      <c r="Z170" s="127"/>
      <c r="AA170" s="127"/>
      <c r="AB170" s="127"/>
      <c r="AC170" s="127"/>
      <c r="AD170" s="127"/>
      <c r="AE170" s="112"/>
      <c r="AF170" s="112"/>
      <c r="AG170" s="614"/>
      <c r="AH170" s="615"/>
      <c r="AI170" s="616"/>
      <c r="AJ170" s="617"/>
      <c r="AK170" s="618"/>
      <c r="AL170" s="618"/>
      <c r="AM170" s="618"/>
      <c r="AN170" s="618"/>
      <c r="AO170" s="618"/>
      <c r="AP170" s="618"/>
      <c r="AQ170" s="614"/>
      <c r="AR170" s="614"/>
      <c r="AS170" s="619"/>
      <c r="AT170" s="112"/>
      <c r="AU170" s="112"/>
      <c r="AV170" s="112"/>
      <c r="AW170" s="112"/>
      <c r="AX170" s="112"/>
      <c r="AY170" s="112"/>
      <c r="AZ170" s="112"/>
      <c r="BA170" s="112"/>
      <c r="BB170" s="112"/>
      <c r="BC170" s="112"/>
      <c r="BD170" s="112"/>
      <c r="BE170" s="112"/>
      <c r="BF170" s="112"/>
      <c r="BG170" s="112"/>
    </row>
    <row r="171" spans="2:59" ht="19.5" customHeight="1" thickBot="1">
      <c r="B171" s="2" t="s">
        <v>841</v>
      </c>
      <c r="C171" s="26"/>
      <c r="D171"/>
      <c r="F171" s="32" t="s">
        <v>761</v>
      </c>
      <c r="I171" s="29" t="s">
        <v>0</v>
      </c>
      <c r="J171"/>
      <c r="K171" s="84" t="s">
        <v>432</v>
      </c>
      <c r="L171" s="26"/>
      <c r="M171" s="26"/>
      <c r="N171" s="33"/>
      <c r="P171" s="125"/>
      <c r="R171" s="127"/>
      <c r="S171" s="127"/>
      <c r="U171" s="127"/>
      <c r="V171" s="127"/>
      <c r="W171" s="127"/>
      <c r="X171" s="127"/>
      <c r="Y171" s="127"/>
      <c r="Z171" s="127"/>
      <c r="AA171" s="127"/>
      <c r="AB171" s="127"/>
      <c r="AC171" s="127"/>
      <c r="AD171" s="127"/>
      <c r="AE171" s="112"/>
      <c r="AF171" s="112"/>
      <c r="AG171" s="219"/>
      <c r="AH171" s="219"/>
      <c r="AI171" s="219"/>
      <c r="AJ171" s="620"/>
      <c r="AK171" s="219"/>
      <c r="AL171" s="219"/>
      <c r="AM171" s="219"/>
      <c r="AN171" s="219"/>
      <c r="AO171" s="219"/>
      <c r="AP171" s="219"/>
      <c r="AQ171" s="219"/>
      <c r="AR171" s="219"/>
      <c r="AS171" s="219"/>
      <c r="AT171" s="112"/>
      <c r="AU171" s="112"/>
      <c r="AV171" s="112"/>
      <c r="AW171" s="112"/>
      <c r="AX171" s="112"/>
      <c r="AY171" s="112"/>
      <c r="AZ171" s="112"/>
      <c r="BA171" s="112"/>
      <c r="BB171" s="112"/>
      <c r="BC171" s="112"/>
      <c r="BD171" s="112"/>
      <c r="BE171" s="112"/>
      <c r="BF171" s="112"/>
      <c r="BG171" s="112"/>
    </row>
    <row r="172" spans="2:59" ht="14.25" customHeight="1" thickBot="1">
      <c r="B172" s="1097" t="s">
        <v>321</v>
      </c>
      <c r="C172" s="1145" t="s">
        <v>344</v>
      </c>
      <c r="D172" s="1094" t="s">
        <v>176</v>
      </c>
      <c r="E172" s="1102" t="s">
        <v>177</v>
      </c>
      <c r="F172" s="378"/>
      <c r="G172" s="378"/>
      <c r="H172" s="40"/>
      <c r="I172" s="681" t="s">
        <v>301</v>
      </c>
      <c r="J172" s="40"/>
      <c r="K172" s="902"/>
      <c r="L172" s="536"/>
      <c r="M172" s="1104" t="s">
        <v>340</v>
      </c>
      <c r="N172" s="40"/>
      <c r="O172" s="40"/>
      <c r="P172" s="76"/>
      <c r="Q172" s="981" t="s">
        <v>330</v>
      </c>
      <c r="R172" s="127"/>
      <c r="S172" s="127"/>
      <c r="T172" s="127"/>
      <c r="U172" s="127"/>
      <c r="V172" s="127"/>
      <c r="W172" s="127"/>
      <c r="X172" s="127"/>
      <c r="Y172" s="127"/>
      <c r="Z172" s="127"/>
      <c r="AA172" s="127"/>
      <c r="AB172" s="127"/>
      <c r="AC172" s="127"/>
      <c r="AD172" s="127"/>
      <c r="AE172" s="112"/>
      <c r="AF172" s="112"/>
      <c r="AG172" s="122"/>
      <c r="AH172" s="122"/>
      <c r="AI172" s="122"/>
      <c r="AJ172" s="189"/>
      <c r="AK172" s="122"/>
      <c r="AL172" s="122"/>
      <c r="AM172" s="122"/>
      <c r="AN172" s="122"/>
      <c r="AO172" s="122"/>
      <c r="AP172" s="122"/>
      <c r="AQ172" s="122"/>
      <c r="AR172" s="122"/>
      <c r="AS172" s="188"/>
      <c r="AT172" s="112"/>
      <c r="AU172" s="112"/>
      <c r="AV172" s="112"/>
      <c r="AW172" s="112"/>
      <c r="AX172" s="112"/>
      <c r="AY172" s="112"/>
      <c r="AZ172" s="112"/>
      <c r="BA172" s="112"/>
      <c r="BB172" s="112"/>
      <c r="BC172" s="112"/>
      <c r="BD172" s="112"/>
      <c r="BE172" s="112"/>
      <c r="BF172" s="112"/>
      <c r="BG172" s="112"/>
    </row>
    <row r="173" spans="2:59" ht="12.75" customHeight="1" thickBot="1">
      <c r="B173" s="1098" t="s">
        <v>303</v>
      </c>
      <c r="C173" s="457"/>
      <c r="D173" s="1099" t="s">
        <v>183</v>
      </c>
      <c r="E173" s="745"/>
      <c r="F173" s="1101"/>
      <c r="G173" s="2318" t="s">
        <v>774</v>
      </c>
      <c r="H173" s="2206" t="s">
        <v>651</v>
      </c>
      <c r="I173" s="1105"/>
      <c r="J173" s="1105"/>
      <c r="K173" s="1105"/>
      <c r="L173" s="1107"/>
      <c r="M173" s="1108" t="s">
        <v>339</v>
      </c>
      <c r="N173" s="1105"/>
      <c r="O173" s="1105"/>
      <c r="P173" s="1107"/>
      <c r="Q173" s="1066" t="s">
        <v>327</v>
      </c>
      <c r="R173" s="127"/>
      <c r="S173" s="127"/>
      <c r="T173" s="127"/>
      <c r="U173" s="127"/>
      <c r="V173" s="127"/>
      <c r="W173" s="127"/>
      <c r="X173" s="127"/>
      <c r="Y173" s="127"/>
      <c r="Z173" s="127"/>
      <c r="AA173" s="127"/>
      <c r="AB173" s="127"/>
      <c r="AC173" s="127"/>
      <c r="AD173" s="127"/>
      <c r="AE173" s="112"/>
      <c r="AF173" s="112"/>
      <c r="AG173" s="631"/>
      <c r="AH173" s="631"/>
      <c r="AI173" s="631"/>
      <c r="AJ173" s="640"/>
      <c r="AK173" s="631"/>
      <c r="AL173" s="631"/>
      <c r="AM173" s="631"/>
      <c r="AN173" s="631"/>
      <c r="AO173" s="632"/>
      <c r="AP173" s="632"/>
      <c r="AQ173" s="631"/>
      <c r="AR173" s="631"/>
      <c r="AS173" s="631"/>
      <c r="AT173" s="112"/>
      <c r="AU173" s="112"/>
      <c r="AV173" s="112"/>
      <c r="AW173" s="112"/>
      <c r="AX173" s="112"/>
      <c r="AY173" s="112"/>
      <c r="AZ173" s="112"/>
      <c r="BA173" s="112"/>
      <c r="BB173" s="112"/>
      <c r="BC173" s="112"/>
      <c r="BD173" s="112"/>
      <c r="BE173" s="112"/>
      <c r="BF173" s="112"/>
      <c r="BG173" s="112"/>
    </row>
    <row r="174" spans="2:59" ht="17.25" customHeight="1">
      <c r="B174" s="1098" t="s">
        <v>312</v>
      </c>
      <c r="C174" s="457" t="s">
        <v>182</v>
      </c>
      <c r="D174" s="847"/>
      <c r="E174" s="1099" t="s">
        <v>184</v>
      </c>
      <c r="F174" s="1095" t="s">
        <v>56</v>
      </c>
      <c r="G174" s="2318" t="s">
        <v>775</v>
      </c>
      <c r="H174" s="2208" t="s">
        <v>187</v>
      </c>
      <c r="I174" s="745"/>
      <c r="J174" s="2231"/>
      <c r="K174" s="40"/>
      <c r="L174" s="2231"/>
      <c r="M174" s="2232" t="s">
        <v>313</v>
      </c>
      <c r="N174" s="2233" t="s">
        <v>314</v>
      </c>
      <c r="O174" s="2234" t="s">
        <v>315</v>
      </c>
      <c r="P174" s="2235" t="s">
        <v>316</v>
      </c>
      <c r="Q174" s="1065" t="s">
        <v>288</v>
      </c>
      <c r="R174" s="112"/>
      <c r="S174" s="112"/>
      <c r="T174" s="112"/>
      <c r="U174" s="127"/>
      <c r="V174" s="127"/>
      <c r="W174" s="112"/>
      <c r="X174" s="112"/>
      <c r="Y174" s="112"/>
      <c r="Z174" s="112"/>
      <c r="AA174" s="112"/>
      <c r="AB174" s="112"/>
      <c r="AC174" s="112"/>
      <c r="AD174" s="112"/>
      <c r="AE174" s="112"/>
      <c r="AF174" s="112"/>
      <c r="AG174" s="112"/>
      <c r="AH174" s="112"/>
      <c r="AI174" s="112"/>
      <c r="AJ174" s="112"/>
      <c r="AK174" s="112"/>
      <c r="AL174" s="112"/>
      <c r="AM174" s="112"/>
      <c r="AN174" s="112"/>
      <c r="AO174" s="112"/>
      <c r="AP174" s="112"/>
      <c r="AQ174" s="112"/>
      <c r="AR174" s="112"/>
      <c r="AS174" s="112"/>
      <c r="AT174" s="112"/>
      <c r="AU174" s="112"/>
      <c r="AV174" s="112"/>
      <c r="AW174" s="112"/>
      <c r="AX174" s="112"/>
      <c r="AY174" s="112"/>
      <c r="AZ174" s="112"/>
      <c r="BA174" s="112"/>
      <c r="BB174" s="112"/>
      <c r="BC174" s="112"/>
      <c r="BD174" s="112"/>
      <c r="BE174" s="112"/>
      <c r="BF174" s="112"/>
      <c r="BG174" s="112"/>
    </row>
    <row r="175" spans="2:59" ht="18.75" customHeight="1" thickBot="1">
      <c r="B175" s="65"/>
      <c r="C175" s="892"/>
      <c r="D175" s="496"/>
      <c r="E175" s="1100" t="s">
        <v>6</v>
      </c>
      <c r="F175" s="465" t="s">
        <v>7</v>
      </c>
      <c r="G175" s="2026" t="s">
        <v>8</v>
      </c>
      <c r="H175" s="2207" t="s">
        <v>426</v>
      </c>
      <c r="I175" s="2236" t="s">
        <v>304</v>
      </c>
      <c r="J175" s="2237" t="s">
        <v>305</v>
      </c>
      <c r="K175" s="2238" t="s">
        <v>306</v>
      </c>
      <c r="L175" s="2237" t="s">
        <v>307</v>
      </c>
      <c r="M175" s="2239" t="s">
        <v>308</v>
      </c>
      <c r="N175" s="2237" t="s">
        <v>309</v>
      </c>
      <c r="O175" s="2238" t="s">
        <v>310</v>
      </c>
      <c r="P175" s="2240" t="s">
        <v>311</v>
      </c>
      <c r="Q175" s="892"/>
      <c r="R175" s="192"/>
      <c r="S175" s="112"/>
      <c r="T175" s="11"/>
      <c r="U175" s="11"/>
      <c r="V175" s="11"/>
      <c r="W175" s="11"/>
      <c r="X175" s="11"/>
      <c r="Y175" s="11"/>
      <c r="Z175" s="672"/>
      <c r="AA175" s="669"/>
      <c r="AB175" s="112"/>
      <c r="AC175" s="112"/>
      <c r="AD175" s="112"/>
      <c r="AE175" s="112"/>
      <c r="AF175" s="112"/>
      <c r="AG175" s="112"/>
      <c r="AH175" s="112"/>
      <c r="AI175" s="112"/>
      <c r="AJ175" s="112"/>
      <c r="AK175" s="112"/>
      <c r="AL175" s="112"/>
      <c r="AM175" s="112"/>
      <c r="AN175" s="112"/>
      <c r="AO175" s="112"/>
      <c r="AP175" s="611"/>
      <c r="AQ175" s="112"/>
      <c r="AR175" s="611"/>
      <c r="AS175" s="112"/>
      <c r="AT175" s="112"/>
      <c r="AU175" s="112"/>
      <c r="AV175" s="112"/>
      <c r="AW175" s="112"/>
      <c r="AX175" s="112"/>
      <c r="AY175" s="112"/>
      <c r="AZ175" s="112"/>
      <c r="BA175" s="112"/>
      <c r="BB175" s="112"/>
      <c r="BC175" s="112"/>
      <c r="BD175" s="112"/>
      <c r="BE175" s="112"/>
      <c r="BF175" s="112"/>
      <c r="BG175" s="112"/>
    </row>
    <row r="176" spans="2:59" ht="15" customHeight="1">
      <c r="B176" s="90"/>
      <c r="C176" s="2243" t="s">
        <v>156</v>
      </c>
      <c r="D176" s="1808"/>
      <c r="E176" s="471"/>
      <c r="F176" s="472"/>
      <c r="G176" s="472"/>
      <c r="H176" s="705"/>
      <c r="I176" s="909"/>
      <c r="J176" s="909"/>
      <c r="K176" s="909"/>
      <c r="L176" s="909"/>
      <c r="M176" s="909"/>
      <c r="N176" s="909"/>
      <c r="O176" s="909"/>
      <c r="P176" s="1054"/>
      <c r="Q176" s="1064"/>
      <c r="R176" s="127"/>
      <c r="S176" s="1011"/>
      <c r="T176" s="11"/>
      <c r="U176" s="11"/>
      <c r="V176" s="11"/>
      <c r="W176" s="11"/>
      <c r="X176" s="11"/>
      <c r="Y176" s="11"/>
      <c r="Z176" s="748"/>
      <c r="AA176" s="669"/>
      <c r="AB176" s="127"/>
      <c r="AC176" s="127"/>
      <c r="AD176" s="127"/>
      <c r="AE176" s="112"/>
      <c r="AF176" s="112"/>
      <c r="AG176" s="112"/>
      <c r="AH176" s="112"/>
      <c r="AI176" s="112"/>
      <c r="AJ176" s="642"/>
      <c r="AK176" s="112"/>
      <c r="AL176" s="112"/>
      <c r="AM176" s="112"/>
      <c r="AN176" s="112"/>
      <c r="AO176" s="112"/>
      <c r="AP176" s="112"/>
      <c r="AQ176" s="112"/>
      <c r="AR176" s="611"/>
      <c r="AS176" s="112"/>
      <c r="AT176" s="112"/>
      <c r="AU176" s="112"/>
      <c r="AV176" s="112"/>
      <c r="AW176" s="112"/>
      <c r="AX176" s="112"/>
      <c r="AY176" s="112"/>
      <c r="AZ176" s="112"/>
      <c r="BA176" s="112"/>
      <c r="BB176" s="112"/>
      <c r="BC176" s="112"/>
      <c r="BD176" s="112"/>
      <c r="BE176" s="112"/>
      <c r="BF176" s="112"/>
      <c r="BG176" s="112"/>
    </row>
    <row r="177" spans="2:59" ht="13.5" customHeight="1">
      <c r="B177" s="2252" t="str">
        <f>'12 л. МЕНЮ '!I173</f>
        <v>54-20з/22</v>
      </c>
      <c r="C177" s="1520" t="str">
        <f>'12 л. МЕНЮ '!B173</f>
        <v>Горошек зелёный (консервированный)</v>
      </c>
      <c r="D177" s="272">
        <f>'12 л. МЕНЮ '!C173</f>
        <v>60</v>
      </c>
      <c r="E177" s="355">
        <f>'12 л. МЕНЮ '!D173</f>
        <v>1.7</v>
      </c>
      <c r="F177" s="353">
        <f>'12 л. МЕНЮ '!E173</f>
        <v>0.1</v>
      </c>
      <c r="G177" s="353">
        <f>'12 л. МЕНЮ '!F173</f>
        <v>3.5</v>
      </c>
      <c r="H177" s="917">
        <f>'12 л. МЕНЮ '!G173</f>
        <v>22.1</v>
      </c>
      <c r="I177" s="353">
        <v>2.4</v>
      </c>
      <c r="J177" s="353">
        <v>0.05</v>
      </c>
      <c r="K177" s="353">
        <v>0.02</v>
      </c>
      <c r="L177" s="917">
        <v>18</v>
      </c>
      <c r="M177" s="250">
        <v>11</v>
      </c>
      <c r="N177" s="250">
        <v>32</v>
      </c>
      <c r="O177" s="250">
        <v>11</v>
      </c>
      <c r="P177" s="1055">
        <v>0.4</v>
      </c>
      <c r="Q177" s="2629">
        <f>'12 л. МЕНЮ '!H173</f>
        <v>0</v>
      </c>
      <c r="R177" s="112"/>
      <c r="S177" s="112"/>
      <c r="T177" s="112"/>
      <c r="U177" s="112"/>
      <c r="V177" s="112"/>
      <c r="W177" s="112"/>
      <c r="X177" s="112"/>
      <c r="Y177" s="112"/>
      <c r="Z177" s="672"/>
      <c r="AA177" s="669"/>
      <c r="AB177" s="112"/>
      <c r="AC177" s="112"/>
      <c r="AD177" s="636"/>
      <c r="AE177" s="125"/>
      <c r="AF177" s="112"/>
      <c r="AG177" s="112"/>
      <c r="AH177" s="112"/>
      <c r="AI177" s="112"/>
      <c r="AJ177" s="112"/>
      <c r="AK177" s="112"/>
      <c r="AL177" s="112"/>
      <c r="AM177" s="112"/>
      <c r="AN177" s="112"/>
      <c r="AO177" s="112"/>
      <c r="AP177" s="112"/>
      <c r="AQ177" s="112"/>
      <c r="AR177" s="112"/>
      <c r="AS177" s="112"/>
      <c r="AT177" s="112"/>
      <c r="AU177" s="112"/>
      <c r="AV177" s="112"/>
      <c r="AW177" s="112"/>
      <c r="AX177" s="112"/>
      <c r="AY177" s="112"/>
      <c r="AZ177" s="112"/>
      <c r="BA177" s="112"/>
      <c r="BB177" s="112"/>
      <c r="BC177" s="112"/>
      <c r="BD177" s="112"/>
      <c r="BE177" s="112"/>
      <c r="BF177" s="112"/>
      <c r="BG177" s="112"/>
    </row>
    <row r="178" spans="2:59" ht="16.5" customHeight="1">
      <c r="B178" s="1867" t="str">
        <f>'12 л. МЕНЮ '!I174</f>
        <v>239/17</v>
      </c>
      <c r="C178" s="1520" t="str">
        <f>'12 л. МЕНЮ '!B174</f>
        <v>Тефтели рыбные</v>
      </c>
      <c r="D178" s="274" t="str">
        <f>'12 л. МЕНЮ '!C174</f>
        <v>110 / 20</v>
      </c>
      <c r="E178" s="1810">
        <f>'12 л. МЕНЮ '!D174</f>
        <v>11.44</v>
      </c>
      <c r="F178" s="365">
        <f>'12 л. МЕНЮ '!E174</f>
        <v>13.97</v>
      </c>
      <c r="G178" s="365">
        <f>'12 л. МЕНЮ '!F174</f>
        <v>6.57</v>
      </c>
      <c r="H178" s="1005">
        <f>'12 л. МЕНЮ '!G174</f>
        <v>201.77</v>
      </c>
      <c r="I178" s="364">
        <v>0.86</v>
      </c>
      <c r="J178" s="364">
        <v>0.09</v>
      </c>
      <c r="K178" s="364">
        <v>9.8000000000000004E-2</v>
      </c>
      <c r="L178" s="930">
        <v>6.4</v>
      </c>
      <c r="M178" s="2566">
        <v>167.9</v>
      </c>
      <c r="N178" s="2714">
        <v>20.5</v>
      </c>
      <c r="O178" s="1029">
        <v>45.8</v>
      </c>
      <c r="P178" s="2225">
        <v>0.98</v>
      </c>
      <c r="Q178" s="530">
        <f>'12 л. МЕНЮ '!H174</f>
        <v>0</v>
      </c>
      <c r="R178" s="132"/>
      <c r="S178" s="191"/>
      <c r="T178" s="112"/>
      <c r="U178" s="112"/>
      <c r="V178" s="112"/>
      <c r="W178" s="112"/>
      <c r="X178" s="112"/>
      <c r="Y178" s="112"/>
      <c r="Z178" s="5"/>
      <c r="AA178" s="714"/>
      <c r="AB178" s="218"/>
      <c r="AC178" s="112"/>
      <c r="AD178" s="167"/>
      <c r="AE178" s="121"/>
      <c r="AF178" s="112"/>
      <c r="AG178" s="112"/>
      <c r="AH178" s="112"/>
      <c r="AI178" s="112"/>
      <c r="AJ178" s="112"/>
      <c r="AK178" s="112"/>
      <c r="AL178" s="112"/>
      <c r="AM178" s="112"/>
      <c r="AN178" s="112"/>
      <c r="AO178" s="112"/>
      <c r="AP178" s="112"/>
      <c r="AQ178" s="112"/>
      <c r="AR178" s="112"/>
      <c r="AS178" s="112"/>
      <c r="AT178" s="112"/>
      <c r="AU178" s="112"/>
      <c r="AV178" s="112"/>
      <c r="AW178" s="112"/>
      <c r="AX178" s="112"/>
      <c r="AY178" s="112"/>
      <c r="AZ178" s="112"/>
      <c r="BA178" s="112"/>
      <c r="BB178" s="112"/>
      <c r="BC178" s="112"/>
      <c r="BD178" s="112"/>
      <c r="BE178" s="112"/>
      <c r="BF178" s="112"/>
      <c r="BG178" s="112"/>
    </row>
    <row r="179" spans="2:59">
      <c r="B179" s="1867" t="str">
        <f>'12 л. МЕНЮ '!I175</f>
        <v>312 / 17</v>
      </c>
      <c r="C179" s="1520" t="str">
        <f>'12 л. МЕНЮ '!B175</f>
        <v xml:space="preserve">Пюре картофельное   </v>
      </c>
      <c r="D179" s="274">
        <f>'12 л. МЕНЮ '!C175</f>
        <v>180</v>
      </c>
      <c r="E179" s="414">
        <f>'12 л. МЕНЮ '!D175</f>
        <v>3.68</v>
      </c>
      <c r="F179" s="365">
        <f>'12 л. МЕНЮ '!E175</f>
        <v>5.76</v>
      </c>
      <c r="G179" s="414">
        <f>'12 л. МЕНЮ '!F175</f>
        <v>24.5</v>
      </c>
      <c r="H179" s="1005">
        <f>'12 л. МЕНЮ '!G175</f>
        <v>164.7</v>
      </c>
      <c r="I179" s="1810">
        <v>21.8</v>
      </c>
      <c r="J179" s="365">
        <v>0.02</v>
      </c>
      <c r="K179" s="746">
        <v>0.13300000000000001</v>
      </c>
      <c r="L179" s="939">
        <v>0</v>
      </c>
      <c r="M179" s="349">
        <v>44.4</v>
      </c>
      <c r="N179" s="350">
        <v>10.4</v>
      </c>
      <c r="O179" s="349">
        <v>33.299999999999997</v>
      </c>
      <c r="P179" s="1056">
        <v>1.2</v>
      </c>
      <c r="Q179" s="530">
        <f>'12 л. МЕНЮ '!H175</f>
        <v>0</v>
      </c>
      <c r="R179" s="127"/>
      <c r="S179" s="186"/>
      <c r="T179" s="112"/>
      <c r="U179" s="112"/>
      <c r="V179" s="112"/>
      <c r="W179" s="112"/>
      <c r="X179" s="112"/>
      <c r="Y179" s="112"/>
      <c r="Z179" s="748"/>
      <c r="AA179" s="669"/>
      <c r="AB179" s="127"/>
      <c r="AC179" s="127"/>
      <c r="AD179" s="127"/>
      <c r="AE179" s="112"/>
      <c r="AF179" s="112"/>
      <c r="AG179" s="121"/>
      <c r="AH179" s="107"/>
      <c r="AI179" s="104"/>
      <c r="AJ179" s="112"/>
      <c r="AK179" s="112"/>
      <c r="AL179" s="112"/>
      <c r="AM179" s="112"/>
      <c r="AN179" s="112"/>
      <c r="AO179" s="112"/>
      <c r="AP179" s="112"/>
      <c r="AQ179" s="112"/>
      <c r="AR179" s="112"/>
      <c r="AS179" s="112"/>
      <c r="AT179" s="112"/>
      <c r="AU179" s="112"/>
      <c r="AV179" s="112"/>
      <c r="AW179" s="112"/>
      <c r="AX179" s="112"/>
      <c r="AY179" s="112"/>
      <c r="AZ179" s="112"/>
      <c r="BA179" s="112"/>
      <c r="BB179" s="112"/>
      <c r="BC179" s="112"/>
      <c r="BD179" s="112"/>
      <c r="BE179" s="112"/>
      <c r="BF179" s="112"/>
      <c r="BG179" s="112"/>
    </row>
    <row r="180" spans="2:59">
      <c r="B180" s="1542" t="str">
        <f>'12 л. МЕНЮ '!I176</f>
        <v>501 / 21</v>
      </c>
      <c r="C180" s="1154" t="str">
        <f>'12 л. МЕНЮ '!B176</f>
        <v>Сок фруктовый (абрикосовый)</v>
      </c>
      <c r="D180" s="272">
        <f>'12 л. МЕНЮ '!C176</f>
        <v>200</v>
      </c>
      <c r="E180" s="355">
        <f>'12 л. МЕНЮ '!D176</f>
        <v>1</v>
      </c>
      <c r="F180" s="353">
        <f>'12 л. МЕНЮ '!E176</f>
        <v>0</v>
      </c>
      <c r="G180" s="353">
        <f>'12 л. МЕНЮ '!F176</f>
        <v>25.4</v>
      </c>
      <c r="H180" s="917">
        <f>'12 л. МЕНЮ '!G176</f>
        <v>105.6</v>
      </c>
      <c r="I180" s="353">
        <v>2.25</v>
      </c>
      <c r="J180" s="353">
        <v>4.3999999999999997E-2</v>
      </c>
      <c r="K180" s="353">
        <v>0.08</v>
      </c>
      <c r="L180" s="685">
        <v>0</v>
      </c>
      <c r="M180" s="250">
        <v>40</v>
      </c>
      <c r="N180" s="250">
        <v>36</v>
      </c>
      <c r="O180" s="250">
        <v>20</v>
      </c>
      <c r="P180" s="1080">
        <v>0.4</v>
      </c>
      <c r="Q180" s="2629">
        <f>'12 л. МЕНЮ '!H176</f>
        <v>0</v>
      </c>
      <c r="R180" s="188"/>
      <c r="S180" s="107"/>
      <c r="T180" s="112"/>
      <c r="U180" s="112"/>
      <c r="V180" s="112"/>
      <c r="W180" s="112"/>
      <c r="X180" s="112"/>
      <c r="Y180" s="112"/>
      <c r="Z180" s="672"/>
      <c r="AA180" s="669"/>
      <c r="AB180" s="127"/>
      <c r="AC180" s="127"/>
      <c r="AD180" s="127"/>
      <c r="AE180" s="112"/>
      <c r="AF180" s="112"/>
      <c r="AG180" s="121"/>
      <c r="AH180" s="132"/>
      <c r="AI180" s="369"/>
      <c r="AJ180" s="122"/>
      <c r="AK180" s="122"/>
      <c r="AL180" s="122"/>
      <c r="AM180" s="189"/>
      <c r="AN180" s="122"/>
      <c r="AO180" s="122"/>
      <c r="AP180" s="122"/>
      <c r="AQ180" s="122"/>
      <c r="AR180" s="122"/>
      <c r="AS180" s="122"/>
      <c r="AT180" s="122"/>
      <c r="AU180" s="122"/>
      <c r="AV180" s="188"/>
      <c r="AW180" s="112"/>
      <c r="AX180" s="112"/>
      <c r="AY180" s="112"/>
      <c r="AZ180" s="112"/>
      <c r="BA180" s="112"/>
      <c r="BB180" s="112"/>
      <c r="BC180" s="112"/>
      <c r="BD180" s="112"/>
      <c r="BE180" s="112"/>
      <c r="BF180" s="112"/>
      <c r="BG180" s="112"/>
    </row>
    <row r="181" spans="2:59" ht="14.25" customHeight="1">
      <c r="B181" s="2252" t="str">
        <f>'12 л. МЕНЮ '!I177</f>
        <v>Пром.пр.</v>
      </c>
      <c r="C181" s="1520" t="str">
        <f>'12 л. МЕНЮ '!B177</f>
        <v>Хлеб пшеничный</v>
      </c>
      <c r="D181" s="272">
        <f>'12 л. МЕНЮ '!C177</f>
        <v>50</v>
      </c>
      <c r="E181" s="355">
        <f>'12 л. МЕНЮ '!D177</f>
        <v>1.93</v>
      </c>
      <c r="F181" s="353">
        <f>'12 л. МЕНЮ '!E177</f>
        <v>0.69</v>
      </c>
      <c r="G181" s="353">
        <f>'12 л. МЕНЮ '!F177</f>
        <v>27.1</v>
      </c>
      <c r="H181" s="917">
        <f>'12 л. МЕНЮ '!G177</f>
        <v>122.29</v>
      </c>
      <c r="I181" s="250">
        <v>0</v>
      </c>
      <c r="J181" s="1043">
        <v>0.06</v>
      </c>
      <c r="K181" s="766">
        <v>0.02</v>
      </c>
      <c r="L181" s="917">
        <v>0</v>
      </c>
      <c r="M181" s="359">
        <v>10</v>
      </c>
      <c r="N181" s="250">
        <v>32.5</v>
      </c>
      <c r="O181" s="250">
        <v>7</v>
      </c>
      <c r="P181" s="1080">
        <v>5.5E-2</v>
      </c>
      <c r="Q181" s="2639">
        <f>'12 л. МЕНЮ '!H177</f>
        <v>0</v>
      </c>
      <c r="R181" s="408"/>
      <c r="S181" s="107"/>
      <c r="T181" s="112"/>
      <c r="U181" s="112"/>
      <c r="V181" s="112"/>
      <c r="W181" s="112"/>
      <c r="X181" s="112"/>
      <c r="Y181" s="112"/>
      <c r="Z181" s="672"/>
      <c r="AA181" s="669"/>
      <c r="AB181" s="575"/>
      <c r="AC181" s="575"/>
      <c r="AD181" s="575"/>
      <c r="AE181" s="575"/>
      <c r="AF181" s="112"/>
      <c r="AG181" s="407"/>
      <c r="AH181" s="132"/>
      <c r="AI181" s="166"/>
      <c r="AJ181" s="122"/>
      <c r="AK181" s="370"/>
      <c r="AL181" s="122"/>
      <c r="AM181" s="189"/>
      <c r="AN181" s="122"/>
      <c r="AO181" s="122"/>
      <c r="AP181" s="122"/>
      <c r="AQ181" s="122"/>
      <c r="AR181" s="122"/>
      <c r="AS181" s="122"/>
      <c r="AT181" s="238"/>
      <c r="AU181" s="122"/>
      <c r="AV181" s="188"/>
      <c r="AW181" s="112"/>
      <c r="AX181" s="112"/>
      <c r="AY181" s="112"/>
      <c r="AZ181" s="112"/>
      <c r="BA181" s="112"/>
      <c r="BB181" s="112"/>
      <c r="BC181" s="112"/>
      <c r="BD181" s="112"/>
      <c r="BE181" s="112"/>
      <c r="BF181" s="112"/>
      <c r="BG181" s="112"/>
    </row>
    <row r="182" spans="2:59" ht="14.25" customHeight="1" thickBot="1">
      <c r="B182" s="2631" t="str">
        <f>'12 л. МЕНЮ '!I178</f>
        <v>Пром.пр.</v>
      </c>
      <c r="C182" s="1638" t="str">
        <f>'12 л. МЕНЮ '!B178</f>
        <v>Хлеб ржаной</v>
      </c>
      <c r="D182" s="393">
        <f>'12 л. МЕНЮ '!C178</f>
        <v>30</v>
      </c>
      <c r="E182" s="355">
        <f>'12 л. МЕНЮ '!D178</f>
        <v>1.6950000000000001</v>
      </c>
      <c r="F182" s="353">
        <f>'12 л. МЕНЮ '!E178</f>
        <v>0.45</v>
      </c>
      <c r="G182" s="353">
        <f>'12 л. МЕНЮ '!F178</f>
        <v>12.56</v>
      </c>
      <c r="H182" s="917">
        <f>'12 л. МЕНЮ '!G178</f>
        <v>61.07</v>
      </c>
      <c r="I182" s="515">
        <v>0</v>
      </c>
      <c r="J182" s="515">
        <v>0.08</v>
      </c>
      <c r="K182" s="515">
        <v>0.08</v>
      </c>
      <c r="L182" s="1082">
        <v>0</v>
      </c>
      <c r="M182" s="3176">
        <v>9.9</v>
      </c>
      <c r="N182" s="1016">
        <v>70</v>
      </c>
      <c r="O182" s="515">
        <v>2</v>
      </c>
      <c r="P182" s="1028">
        <v>0.01</v>
      </c>
      <c r="Q182" s="2637">
        <f>'12 л. МЕНЮ '!H178</f>
        <v>0</v>
      </c>
      <c r="R182" s="580"/>
      <c r="S182" s="107"/>
      <c r="T182" s="112"/>
      <c r="U182" s="112"/>
      <c r="V182" s="627"/>
      <c r="W182" s="1140"/>
      <c r="X182" s="1141"/>
      <c r="Y182" s="1142"/>
      <c r="Z182" s="704"/>
      <c r="AA182" s="31"/>
      <c r="AB182" s="605"/>
      <c r="AC182" s="605"/>
      <c r="AD182" s="605"/>
      <c r="AE182" s="605"/>
      <c r="AF182" s="112"/>
      <c r="AG182" s="407"/>
      <c r="AH182" s="132"/>
      <c r="AI182" s="408"/>
      <c r="AJ182" s="112"/>
      <c r="AK182" s="112"/>
      <c r="AL182" s="112"/>
      <c r="AM182" s="112"/>
      <c r="AN182" s="112"/>
      <c r="AO182" s="112"/>
      <c r="AP182" s="112"/>
      <c r="AQ182" s="112"/>
      <c r="AR182" s="112"/>
      <c r="AS182" s="112"/>
      <c r="AT182" s="112"/>
      <c r="AU182" s="112"/>
      <c r="AV182" s="112"/>
      <c r="AW182" s="112"/>
      <c r="AX182" s="112"/>
      <c r="AY182" s="112"/>
      <c r="AZ182" s="112"/>
      <c r="BA182" s="112"/>
      <c r="BB182" s="112"/>
      <c r="BC182" s="112"/>
      <c r="BD182" s="112"/>
      <c r="BE182" s="112"/>
      <c r="BF182" s="112"/>
      <c r="BG182" s="112"/>
    </row>
    <row r="183" spans="2:59">
      <c r="B183" s="492" t="s">
        <v>204</v>
      </c>
      <c r="D183" s="2652">
        <f>'12 л. МЕНЮ '!C179</f>
        <v>650</v>
      </c>
      <c r="E183" s="493">
        <f t="shared" ref="E183:P183" si="36">SUM(E177:E182)</f>
        <v>21.445</v>
      </c>
      <c r="F183" s="494">
        <f t="shared" si="36"/>
        <v>20.97</v>
      </c>
      <c r="G183" s="495">
        <f t="shared" si="36"/>
        <v>99.63</v>
      </c>
      <c r="H183" s="2144">
        <f t="shared" si="36"/>
        <v>677.53</v>
      </c>
      <c r="I183" s="252">
        <f t="shared" si="36"/>
        <v>27.310000000000002</v>
      </c>
      <c r="J183" s="924">
        <f t="shared" si="36"/>
        <v>0.34400000000000003</v>
      </c>
      <c r="K183" s="252">
        <f t="shared" si="36"/>
        <v>0.43100000000000005</v>
      </c>
      <c r="L183" s="252">
        <f t="shared" si="36"/>
        <v>24.4</v>
      </c>
      <c r="M183" s="920">
        <f t="shared" si="36"/>
        <v>283.2</v>
      </c>
      <c r="N183" s="999">
        <f t="shared" si="36"/>
        <v>201.4</v>
      </c>
      <c r="O183" s="924">
        <f t="shared" si="36"/>
        <v>119.1</v>
      </c>
      <c r="P183" s="842">
        <f t="shared" si="36"/>
        <v>3.0449999999999999</v>
      </c>
      <c r="Q183" s="1079"/>
      <c r="R183" s="112"/>
      <c r="S183" s="107"/>
      <c r="T183" s="404"/>
      <c r="U183" s="2212"/>
      <c r="V183" s="854"/>
      <c r="W183" s="854"/>
      <c r="X183" s="854"/>
      <c r="Y183" s="854"/>
      <c r="Z183" s="1762"/>
      <c r="AA183" s="5"/>
      <c r="AB183" s="127"/>
      <c r="AC183" s="127"/>
      <c r="AD183" s="127"/>
      <c r="AE183" s="112"/>
      <c r="AF183" s="112"/>
      <c r="AG183" s="407"/>
      <c r="AH183" s="132"/>
      <c r="AI183" s="408"/>
      <c r="AJ183" s="112"/>
      <c r="AK183" s="112"/>
      <c r="AL183" s="112"/>
      <c r="AM183" s="112"/>
      <c r="AN183" s="112"/>
      <c r="AO183" s="112"/>
      <c r="AP183" s="112"/>
      <c r="AQ183" s="112"/>
      <c r="AR183" s="112"/>
      <c r="AS183" s="112"/>
      <c r="AT183" s="112"/>
      <c r="AU183" s="112"/>
      <c r="AV183" s="112"/>
      <c r="AW183" s="112"/>
      <c r="AX183" s="112"/>
      <c r="AY183" s="112"/>
      <c r="AZ183" s="112"/>
      <c r="BA183" s="112"/>
      <c r="BB183" s="112"/>
      <c r="BC183" s="112"/>
      <c r="BD183" s="112"/>
      <c r="BE183" s="112"/>
      <c r="BF183" s="112"/>
      <c r="BG183" s="112"/>
    </row>
    <row r="184" spans="2:59">
      <c r="B184" s="995"/>
      <c r="C184" s="996" t="s">
        <v>11</v>
      </c>
      <c r="D184" s="1755">
        <v>0.25</v>
      </c>
      <c r="E184" s="1115">
        <f t="shared" ref="E184:P184" si="37">(E399/100)*25</f>
        <v>22.5</v>
      </c>
      <c r="F184" s="1012">
        <f t="shared" si="37"/>
        <v>23</v>
      </c>
      <c r="G184" s="1012">
        <f t="shared" si="37"/>
        <v>95.75</v>
      </c>
      <c r="H184" s="1012">
        <f t="shared" si="37"/>
        <v>680</v>
      </c>
      <c r="I184" s="1012">
        <f t="shared" si="37"/>
        <v>17.5</v>
      </c>
      <c r="J184" s="1012">
        <f t="shared" si="37"/>
        <v>0.35</v>
      </c>
      <c r="K184" s="1012">
        <f t="shared" si="37"/>
        <v>0.4</v>
      </c>
      <c r="L184" s="1776">
        <f t="shared" si="37"/>
        <v>225</v>
      </c>
      <c r="M184" s="2680">
        <f t="shared" si="37"/>
        <v>300</v>
      </c>
      <c r="N184" s="2680">
        <f t="shared" si="37"/>
        <v>300</v>
      </c>
      <c r="O184" s="1776">
        <f t="shared" si="37"/>
        <v>75</v>
      </c>
      <c r="P184" s="2279">
        <f t="shared" si="37"/>
        <v>4.5</v>
      </c>
      <c r="Q184" s="1079"/>
      <c r="R184" s="125"/>
      <c r="S184" s="107"/>
      <c r="T184" s="225"/>
      <c r="U184" s="122"/>
      <c r="V184" s="609"/>
      <c r="W184" s="609"/>
      <c r="X184" s="609"/>
      <c r="Y184" s="609"/>
      <c r="Z184" s="5"/>
      <c r="AA184" s="5"/>
      <c r="AB184" s="238"/>
      <c r="AC184" s="370"/>
      <c r="AD184" s="122"/>
      <c r="AE184" s="122"/>
      <c r="AF184" s="112"/>
      <c r="AG184" s="112"/>
      <c r="AH184" s="120"/>
      <c r="AI184" s="112"/>
      <c r="AJ184" s="112"/>
      <c r="AK184" s="112"/>
      <c r="AL184" s="112"/>
      <c r="AM184" s="112"/>
      <c r="AN184" s="112"/>
      <c r="AO184" s="112"/>
      <c r="AP184" s="112"/>
      <c r="AQ184" s="112"/>
      <c r="AR184" s="112"/>
      <c r="AS184" s="112"/>
      <c r="AT184" s="112"/>
      <c r="AU184" s="112"/>
      <c r="AV184" s="112"/>
      <c r="AW184" s="112"/>
      <c r="AX184" s="112"/>
      <c r="AY184" s="112"/>
      <c r="AZ184" s="112"/>
      <c r="BA184" s="112"/>
      <c r="BB184" s="112"/>
      <c r="BC184" s="112"/>
      <c r="BD184" s="112"/>
      <c r="BE184" s="112"/>
      <c r="BF184" s="112"/>
      <c r="BG184" s="112"/>
    </row>
    <row r="185" spans="2:59" ht="15" thickBot="1">
      <c r="B185" s="246"/>
      <c r="C185" s="991" t="s">
        <v>434</v>
      </c>
      <c r="D185" s="1036"/>
      <c r="E185" s="1015">
        <f t="shared" ref="E185:P185" si="38">(E183*100/E399)-25</f>
        <v>-1.1722222222222207</v>
      </c>
      <c r="F185" s="1016">
        <f t="shared" si="38"/>
        <v>-2.2065217391304337</v>
      </c>
      <c r="G185" s="1016">
        <f t="shared" si="38"/>
        <v>1.0130548302872064</v>
      </c>
      <c r="H185" s="1016">
        <f t="shared" si="38"/>
        <v>-9.0808823529410887E-2</v>
      </c>
      <c r="I185" s="1016">
        <f t="shared" si="38"/>
        <v>14.014285714285712</v>
      </c>
      <c r="J185" s="1016">
        <f t="shared" si="38"/>
        <v>-0.4285714285714235</v>
      </c>
      <c r="K185" s="1016">
        <f t="shared" si="38"/>
        <v>1.9375000000000036</v>
      </c>
      <c r="L185" s="1016">
        <f t="shared" si="38"/>
        <v>-22.288888888888888</v>
      </c>
      <c r="M185" s="1016">
        <f t="shared" si="38"/>
        <v>-1.3999999999999986</v>
      </c>
      <c r="N185" s="1016">
        <f t="shared" si="38"/>
        <v>-8.216666666666665</v>
      </c>
      <c r="O185" s="1016">
        <f t="shared" si="38"/>
        <v>14.700000000000003</v>
      </c>
      <c r="P185" s="1028">
        <f t="shared" si="38"/>
        <v>-8.0833333333333321</v>
      </c>
      <c r="Q185" s="1079"/>
      <c r="R185" s="121"/>
      <c r="S185" s="107"/>
      <c r="T185" s="186"/>
      <c r="U185" s="112"/>
      <c r="V185" s="127"/>
      <c r="W185" s="127"/>
      <c r="X185" s="127"/>
      <c r="Y185" s="127"/>
      <c r="Z185" s="5"/>
      <c r="AA185" s="5"/>
      <c r="AB185" s="122"/>
      <c r="AC185" s="122"/>
      <c r="AD185" s="122"/>
      <c r="AE185" s="188"/>
      <c r="AF185" s="112"/>
      <c r="AG185" s="131"/>
      <c r="AH185" s="186"/>
      <c r="AI185" s="112"/>
      <c r="AJ185" s="112"/>
      <c r="AK185" s="112"/>
      <c r="AL185" s="112"/>
      <c r="AM185" s="112"/>
      <c r="AN185" s="112"/>
      <c r="AO185" s="112"/>
      <c r="AP185" s="112"/>
      <c r="AQ185" s="112"/>
      <c r="AR185" s="112"/>
      <c r="AS185" s="112"/>
      <c r="AT185" s="112"/>
      <c r="AU185" s="112"/>
      <c r="AV185" s="112"/>
      <c r="AW185" s="112"/>
      <c r="AX185" s="112"/>
      <c r="AY185" s="112"/>
      <c r="AZ185" s="112"/>
      <c r="BA185" s="112"/>
      <c r="BB185" s="112"/>
      <c r="BC185" s="112"/>
      <c r="BD185" s="112"/>
      <c r="BE185" s="112"/>
      <c r="BF185" s="112"/>
      <c r="BG185" s="112"/>
    </row>
    <row r="186" spans="2:59">
      <c r="B186" s="90"/>
      <c r="C186" s="2243" t="s">
        <v>123</v>
      </c>
      <c r="D186" s="62"/>
      <c r="E186" s="662"/>
      <c r="F186" s="1737"/>
      <c r="G186" s="1737"/>
      <c r="H186" s="1737"/>
      <c r="I186" s="942"/>
      <c r="J186" s="942"/>
      <c r="K186" s="942"/>
      <c r="L186" s="942"/>
      <c r="M186" s="942"/>
      <c r="N186" s="942"/>
      <c r="O186" s="942"/>
      <c r="P186" s="1070"/>
      <c r="Q186" s="1073"/>
      <c r="R186" s="121"/>
      <c r="S186" s="107"/>
      <c r="T186" s="112"/>
      <c r="U186" s="112"/>
      <c r="V186" s="122"/>
      <c r="W186" s="122"/>
      <c r="X186" s="122"/>
      <c r="Y186" s="715"/>
      <c r="Z186" s="672"/>
      <c r="AA186" s="11"/>
      <c r="AB186" s="188"/>
      <c r="AC186" s="188"/>
      <c r="AD186" s="188"/>
      <c r="AE186" s="188"/>
      <c r="AF186" s="112"/>
      <c r="AG186" s="130"/>
      <c r="AH186" s="119"/>
      <c r="AI186" s="111"/>
      <c r="AJ186" s="112"/>
      <c r="AK186" s="112"/>
      <c r="AL186" s="112"/>
      <c r="AM186" s="112"/>
      <c r="AN186" s="112"/>
      <c r="AO186" s="112"/>
      <c r="AP186" s="112"/>
      <c r="AQ186" s="112"/>
      <c r="AR186" s="112"/>
      <c r="AS186" s="112"/>
      <c r="AT186" s="112"/>
      <c r="AU186" s="112"/>
      <c r="AV186" s="112"/>
      <c r="AW186" s="112"/>
      <c r="AX186" s="112"/>
      <c r="AY186" s="112"/>
      <c r="AZ186" s="112"/>
      <c r="BA186" s="112"/>
      <c r="BB186" s="112"/>
      <c r="BC186" s="112"/>
      <c r="BD186" s="112"/>
      <c r="BE186" s="112"/>
      <c r="BF186" s="112"/>
      <c r="BG186" s="112"/>
    </row>
    <row r="187" spans="2:59" ht="18" customHeight="1">
      <c r="B187" s="1542" t="str">
        <f>'12 л. МЕНЮ '!I183</f>
        <v>53 / 21</v>
      </c>
      <c r="C187" s="262" t="str">
        <f>'12 л. МЕНЮ '!B183</f>
        <v>Икра секольная</v>
      </c>
      <c r="D187" s="272">
        <f>'12 л. МЕНЮ '!C183</f>
        <v>60</v>
      </c>
      <c r="E187" s="232">
        <f>'12 л. МЕНЮ '!D183</f>
        <v>0.9</v>
      </c>
      <c r="F187" s="353">
        <f>'12 л. МЕНЮ '!E183</f>
        <v>2.16</v>
      </c>
      <c r="G187" s="353">
        <f>'12 л. МЕНЮ '!F183</f>
        <v>5.0999999999999996</v>
      </c>
      <c r="H187" s="927">
        <f>'12 л. МЕНЮ '!G183</f>
        <v>43.2</v>
      </c>
      <c r="I187" s="250">
        <v>4.4400000000000004</v>
      </c>
      <c r="J187" s="250">
        <v>1.2E-2</v>
      </c>
      <c r="K187" s="250">
        <v>0.01</v>
      </c>
      <c r="L187" s="250">
        <v>0</v>
      </c>
      <c r="M187" s="250">
        <v>16.8</v>
      </c>
      <c r="N187" s="250">
        <v>24.6</v>
      </c>
      <c r="O187" s="250">
        <v>12.6</v>
      </c>
      <c r="P187" s="1055">
        <v>0.72599999999999998</v>
      </c>
      <c r="Q187" s="2629">
        <f>'12 л. МЕНЮ '!H183</f>
        <v>0</v>
      </c>
      <c r="R187" s="121"/>
      <c r="S187" s="112"/>
      <c r="T187" s="112"/>
      <c r="U187" s="112"/>
      <c r="V187" s="122"/>
      <c r="W187" s="122"/>
      <c r="X187" s="122"/>
      <c r="Y187" s="715"/>
      <c r="Z187" s="748"/>
      <c r="AA187" s="11"/>
      <c r="AB187" s="122"/>
      <c r="AC187" s="122"/>
      <c r="AD187" s="122"/>
      <c r="AE187" s="188"/>
      <c r="AF187" s="112"/>
      <c r="AG187" s="121"/>
      <c r="AH187" s="107"/>
      <c r="AI187" s="106"/>
      <c r="AJ187" s="112"/>
      <c r="AK187" s="112"/>
      <c r="AL187" s="112"/>
      <c r="AM187" s="112"/>
      <c r="AN187" s="112"/>
      <c r="AO187" s="112"/>
      <c r="AP187" s="112"/>
      <c r="AQ187" s="112"/>
      <c r="AR187" s="112"/>
      <c r="AS187" s="112"/>
      <c r="AT187" s="112"/>
      <c r="AU187" s="112"/>
      <c r="AV187" s="112"/>
      <c r="AW187" s="112"/>
      <c r="AX187" s="112"/>
      <c r="AY187" s="112"/>
      <c r="AZ187" s="112"/>
      <c r="BA187" s="112"/>
      <c r="BB187" s="112"/>
      <c r="BC187" s="112"/>
      <c r="BD187" s="112"/>
      <c r="BE187" s="112"/>
      <c r="BF187" s="112"/>
      <c r="BG187" s="112"/>
    </row>
    <row r="188" spans="2:59" ht="16.5" customHeight="1">
      <c r="B188" s="1542" t="str">
        <f>'12 л. МЕНЮ '!I184</f>
        <v>93 / 21</v>
      </c>
      <c r="C188" s="262" t="str">
        <f>'12 л. МЕНЮ '!B184</f>
        <v>Борщ из свежей капусты</v>
      </c>
      <c r="D188" s="272">
        <f>'12 л. МЕНЮ '!C184</f>
        <v>250</v>
      </c>
      <c r="E188" s="232">
        <f>'12 л. МЕНЮ '!D184</f>
        <v>1.3</v>
      </c>
      <c r="F188" s="353">
        <f>'12 л. МЕНЮ '!E184</f>
        <v>4.375</v>
      </c>
      <c r="G188" s="353">
        <f>'12 л. МЕНЮ '!F184</f>
        <v>6</v>
      </c>
      <c r="H188" s="927">
        <f>'12 л. МЕНЮ '!G184</f>
        <v>68.5</v>
      </c>
      <c r="I188" s="353">
        <v>7.15</v>
      </c>
      <c r="J188" s="353">
        <v>0.02</v>
      </c>
      <c r="K188" s="353">
        <v>2.5000000000000001E-2</v>
      </c>
      <c r="L188" s="927">
        <v>0</v>
      </c>
      <c r="M188" s="250">
        <v>37.5</v>
      </c>
      <c r="N188" s="250">
        <v>46.9</v>
      </c>
      <c r="O188" s="250">
        <v>19.3</v>
      </c>
      <c r="P188" s="1055">
        <v>0.98</v>
      </c>
      <c r="Q188" s="2629">
        <f>'12 л. МЕНЮ '!H184</f>
        <v>0</v>
      </c>
      <c r="R188" s="121"/>
      <c r="S188" s="404"/>
      <c r="T188" s="112"/>
      <c r="U188" s="112"/>
      <c r="V188" s="122"/>
      <c r="W188" s="122"/>
      <c r="X188" s="122"/>
      <c r="Y188" s="715"/>
      <c r="Z188" s="672"/>
      <c r="AA188" s="11"/>
      <c r="AB188" s="122"/>
      <c r="AC188" s="122"/>
      <c r="AD188" s="122"/>
      <c r="AE188" s="188"/>
      <c r="AF188" s="112"/>
      <c r="AG188" s="131"/>
      <c r="AH188" s="107"/>
      <c r="AI188" s="112"/>
      <c r="AJ188" s="112"/>
      <c r="AK188" s="112"/>
      <c r="AL188" s="112"/>
      <c r="AM188" s="112"/>
      <c r="AN188" s="112"/>
      <c r="AO188" s="112"/>
      <c r="AP188" s="112"/>
      <c r="AQ188" s="112"/>
      <c r="AR188" s="112"/>
      <c r="AS188" s="112"/>
      <c r="AT188" s="112"/>
      <c r="AU188" s="112"/>
      <c r="AV188" s="112"/>
      <c r="AW188" s="112"/>
      <c r="AX188" s="112"/>
      <c r="AY188" s="112"/>
      <c r="AZ188" s="112"/>
      <c r="BA188" s="112"/>
      <c r="BB188" s="112"/>
      <c r="BC188" s="112"/>
      <c r="BD188" s="112"/>
      <c r="BE188" s="112"/>
      <c r="BF188" s="112"/>
      <c r="BG188" s="112"/>
    </row>
    <row r="189" spans="2:59">
      <c r="B189" s="2252" t="str">
        <f>'12 л. МЕНЮ '!I185</f>
        <v>54-2м /22</v>
      </c>
      <c r="C189" s="262" t="str">
        <f>'12 л. МЕНЮ '!B185</f>
        <v>Гуляш из говядины</v>
      </c>
      <c r="D189" s="272" t="str">
        <f>'12 л. МЕНЮ '!C185</f>
        <v>50 / 50</v>
      </c>
      <c r="E189" s="232">
        <f>'12 л. МЕНЮ '!D185</f>
        <v>14.592000000000001</v>
      </c>
      <c r="F189" s="353">
        <f>'12 л. МЕНЮ '!E185</f>
        <v>14.439</v>
      </c>
      <c r="G189" s="353">
        <f>'12 л. МЕНЮ '!F185</f>
        <v>3.0379999999999998</v>
      </c>
      <c r="H189" s="927">
        <f>'12 л. МЕНЮ '!G185</f>
        <v>201.28800000000001</v>
      </c>
      <c r="I189" s="250">
        <v>1.232</v>
      </c>
      <c r="J189" s="250">
        <v>3.5000000000000003E-2</v>
      </c>
      <c r="K189" s="250">
        <v>0.1</v>
      </c>
      <c r="L189" s="917">
        <v>23.096</v>
      </c>
      <c r="M189" s="250">
        <v>12.646699999999999</v>
      </c>
      <c r="N189" s="250">
        <v>14.4139</v>
      </c>
      <c r="O189" s="250">
        <v>20.451000000000001</v>
      </c>
      <c r="P189" s="1055">
        <v>1.1499999999999999</v>
      </c>
      <c r="Q189" s="2629">
        <f>'12 л. МЕНЮ '!H185</f>
        <v>0</v>
      </c>
      <c r="R189" s="121"/>
      <c r="S189" s="186"/>
      <c r="T189" s="112"/>
      <c r="U189" s="112"/>
      <c r="V189" s="122"/>
      <c r="W189" s="122"/>
      <c r="X189" s="122"/>
      <c r="Y189" s="715"/>
      <c r="Z189" s="748"/>
      <c r="AA189" s="11"/>
      <c r="AB189" s="230"/>
      <c r="AC189" s="216"/>
      <c r="AD189" s="111"/>
      <c r="AE189" s="102"/>
      <c r="AF189" s="112"/>
      <c r="AG189" s="121"/>
      <c r="AH189" s="117"/>
      <c r="AI189" s="110"/>
      <c r="AJ189" s="112"/>
      <c r="AK189" s="112"/>
      <c r="AL189" s="112"/>
      <c r="AM189" s="112"/>
      <c r="AN189" s="112"/>
      <c r="AO189" s="112"/>
      <c r="AP189" s="112"/>
      <c r="AQ189" s="112"/>
      <c r="AR189" s="112"/>
      <c r="AS189" s="112"/>
      <c r="AT189" s="112"/>
      <c r="AU189" s="112"/>
      <c r="AV189" s="112"/>
      <c r="AW189" s="112"/>
      <c r="AX189" s="112"/>
      <c r="AY189" s="112"/>
      <c r="AZ189" s="112"/>
      <c r="BA189" s="112"/>
      <c r="BB189" s="112"/>
      <c r="BC189" s="112"/>
      <c r="BD189" s="112"/>
      <c r="BE189" s="112"/>
      <c r="BF189" s="112"/>
      <c r="BG189" s="112"/>
    </row>
    <row r="190" spans="2:59">
      <c r="B190" s="1542" t="str">
        <f>'12 л. МЕНЮ '!I186</f>
        <v>303 /17</v>
      </c>
      <c r="C190" s="262" t="str">
        <f>'12 л. МЕНЮ '!B186</f>
        <v>Каша вязкая ( ячневая )</v>
      </c>
      <c r="D190" s="272">
        <f>'12 л. МЕНЮ '!C186</f>
        <v>180</v>
      </c>
      <c r="E190" s="232">
        <f>'12 л. МЕНЮ '!D186</f>
        <v>2.66</v>
      </c>
      <c r="F190" s="353">
        <f>'12 л. МЕНЮ '!E186</f>
        <v>6.1959999999999997</v>
      </c>
      <c r="G190" s="353">
        <f>'12 л. МЕНЮ '!F186</f>
        <v>34.247</v>
      </c>
      <c r="H190" s="927">
        <f>'12 л. МЕНЮ '!G186</f>
        <v>203.392</v>
      </c>
      <c r="I190" s="362">
        <v>0</v>
      </c>
      <c r="J190" s="365">
        <v>1.4E-2</v>
      </c>
      <c r="K190" s="414">
        <v>0.21</v>
      </c>
      <c r="L190" s="685">
        <v>83.2</v>
      </c>
      <c r="M190" s="250">
        <v>117</v>
      </c>
      <c r="N190" s="250">
        <v>67.900000000000006</v>
      </c>
      <c r="O190" s="250">
        <v>6.48</v>
      </c>
      <c r="P190" s="1055">
        <v>0.18</v>
      </c>
      <c r="Q190" s="2629">
        <f>'12 л. МЕНЮ '!H186</f>
        <v>0</v>
      </c>
      <c r="R190" s="121"/>
      <c r="S190" s="112"/>
      <c r="T190" s="112"/>
      <c r="U190" s="112"/>
      <c r="V190" s="122"/>
      <c r="W190" s="122"/>
      <c r="X190" s="609"/>
      <c r="Y190" s="715"/>
      <c r="Z190" s="672"/>
      <c r="AA190" s="11"/>
      <c r="AB190" s="127"/>
      <c r="AC190" s="127"/>
      <c r="AD190" s="127"/>
      <c r="AE190" s="112"/>
      <c r="AF190" s="121"/>
      <c r="AG190" s="121"/>
      <c r="AH190" s="107"/>
      <c r="AI190" s="106"/>
      <c r="AJ190" s="112"/>
      <c r="AK190" s="112"/>
      <c r="AL190" s="112"/>
      <c r="AM190" s="112"/>
      <c r="AN190" s="112"/>
      <c r="AO190" s="112"/>
      <c r="AP190" s="112"/>
      <c r="AQ190" s="112"/>
      <c r="AR190" s="112"/>
      <c r="AS190" s="112"/>
      <c r="AT190" s="112"/>
      <c r="AU190" s="112"/>
      <c r="AV190" s="112"/>
      <c r="AW190" s="112"/>
      <c r="AX190" s="112"/>
      <c r="AY190" s="112"/>
      <c r="AZ190" s="112"/>
      <c r="BA190" s="112"/>
      <c r="BB190" s="112"/>
      <c r="BC190" s="112"/>
      <c r="BD190" s="112"/>
      <c r="BE190" s="112"/>
      <c r="BF190" s="112"/>
      <c r="BG190" s="112"/>
    </row>
    <row r="191" spans="2:59" ht="15.6">
      <c r="B191" s="1542" t="str">
        <f>'12 л. МЕНЮ '!I187</f>
        <v>465 / 21</v>
      </c>
      <c r="C191" s="262" t="str">
        <f>'12 л. МЕНЮ '!B187</f>
        <v>Кофейный напиток с молоком</v>
      </c>
      <c r="D191" s="272">
        <f>'12 л. МЕНЮ '!C187</f>
        <v>200</v>
      </c>
      <c r="E191" s="232">
        <f>'12 л. МЕНЮ '!D187</f>
        <v>5.2039999999999997</v>
      </c>
      <c r="F191" s="353">
        <f>'12 л. МЕНЮ '!E187</f>
        <v>4.7480000000000002</v>
      </c>
      <c r="G191" s="353">
        <f>'12 л. МЕНЮ '!F187</f>
        <v>17.876999999999999</v>
      </c>
      <c r="H191" s="927">
        <f>'12 л. МЕНЮ '!G187</f>
        <v>135.25</v>
      </c>
      <c r="I191" s="353">
        <v>1.04</v>
      </c>
      <c r="J191" s="353">
        <v>0.06</v>
      </c>
      <c r="K191" s="353">
        <v>0.25</v>
      </c>
      <c r="L191" s="917">
        <v>26.454000000000001</v>
      </c>
      <c r="M191" s="355">
        <v>215.5</v>
      </c>
      <c r="N191" s="353">
        <v>172.8</v>
      </c>
      <c r="O191" s="353">
        <v>34.799999999999997</v>
      </c>
      <c r="P191" s="685">
        <v>0.80900000000000005</v>
      </c>
      <c r="Q191" s="2629">
        <f>'12 л. МЕНЮ '!H187</f>
        <v>0</v>
      </c>
      <c r="R191" s="112"/>
      <c r="S191" s="132"/>
      <c r="T191" s="112"/>
      <c r="U191" s="112"/>
      <c r="V191" s="122"/>
      <c r="W191" s="122"/>
      <c r="X191" s="122"/>
      <c r="Y191" s="2202"/>
      <c r="Z191" s="672"/>
      <c r="AA191" s="11"/>
      <c r="AB191" s="646"/>
      <c r="AC191" s="368"/>
      <c r="AD191" s="368"/>
      <c r="AE191" s="188"/>
      <c r="AF191" s="128"/>
      <c r="AG191" s="121"/>
      <c r="AH191" s="107"/>
      <c r="AI191" s="106"/>
      <c r="AJ191" s="112"/>
      <c r="AK191" s="112"/>
      <c r="AL191" s="112"/>
      <c r="AM191" s="112"/>
      <c r="AN191" s="112"/>
      <c r="AO191" s="112"/>
      <c r="AP191" s="112"/>
      <c r="AQ191" s="112"/>
      <c r="AR191" s="112"/>
      <c r="AS191" s="112"/>
      <c r="AT191" s="112"/>
      <c r="AU191" s="112"/>
      <c r="AV191" s="112"/>
      <c r="AW191" s="112"/>
      <c r="AX191" s="112"/>
      <c r="AY191" s="112"/>
      <c r="AZ191" s="112"/>
      <c r="BA191" s="112"/>
      <c r="BB191" s="112"/>
      <c r="BC191" s="112"/>
      <c r="BD191" s="112"/>
      <c r="BE191" s="112"/>
      <c r="BF191" s="112"/>
      <c r="BG191" s="112"/>
    </row>
    <row r="192" spans="2:59">
      <c r="B192" s="2252" t="str">
        <f>'12 л. МЕНЮ '!I188</f>
        <v>Пром.пр.</v>
      </c>
      <c r="C192" s="262" t="str">
        <f>'12 л. МЕНЮ '!B188</f>
        <v>Хлеб пшеничный</v>
      </c>
      <c r="D192" s="272">
        <f>'12 л. МЕНЮ '!C188</f>
        <v>70</v>
      </c>
      <c r="E192" s="232">
        <f>'12 л. МЕНЮ '!D188</f>
        <v>2.5030000000000001</v>
      </c>
      <c r="F192" s="353">
        <f>'12 л. МЕНЮ '!E188</f>
        <v>0.89500000000000002</v>
      </c>
      <c r="G192" s="353">
        <f>'12 л. МЕНЮ '!F188</f>
        <v>35.229999999999997</v>
      </c>
      <c r="H192" s="927">
        <f>'12 л. МЕНЮ '!G188</f>
        <v>158.97900000000001</v>
      </c>
      <c r="I192" s="250">
        <v>0</v>
      </c>
      <c r="J192" s="1043">
        <v>8.4000000000000005E-2</v>
      </c>
      <c r="K192" s="766">
        <v>2.8000000000000001E-2</v>
      </c>
      <c r="L192" s="917">
        <v>0</v>
      </c>
      <c r="M192" s="359">
        <v>14</v>
      </c>
      <c r="N192" s="250">
        <v>45.5</v>
      </c>
      <c r="O192" s="250">
        <v>9.8000000000000007</v>
      </c>
      <c r="P192" s="1055">
        <v>7.0000000000000007E-2</v>
      </c>
      <c r="Q192" s="2629">
        <f>'12 л. МЕНЮ '!H188</f>
        <v>0</v>
      </c>
      <c r="R192" s="112"/>
      <c r="S192" s="107"/>
      <c r="T192" s="112"/>
      <c r="U192" s="112"/>
      <c r="V192" s="122"/>
      <c r="W192" s="122"/>
      <c r="X192" s="122"/>
      <c r="Y192" s="2263"/>
      <c r="Z192" s="672"/>
      <c r="AA192" s="11"/>
      <c r="AB192" s="238"/>
      <c r="AC192" s="122"/>
      <c r="AD192" s="122"/>
      <c r="AE192" s="188"/>
      <c r="AF192" s="121"/>
      <c r="AG192" s="121"/>
      <c r="AH192" s="107"/>
      <c r="AI192" s="106"/>
      <c r="AJ192" s="112"/>
      <c r="AK192" s="112"/>
      <c r="AL192" s="112"/>
      <c r="AM192" s="112"/>
      <c r="AN192" s="112"/>
      <c r="AO192" s="112"/>
      <c r="AP192" s="112"/>
      <c r="AQ192" s="112"/>
      <c r="AR192" s="112"/>
      <c r="AS192" s="112"/>
      <c r="AT192" s="112"/>
      <c r="AU192" s="112"/>
      <c r="AV192" s="112"/>
      <c r="AW192" s="112"/>
      <c r="AX192" s="112"/>
      <c r="AY192" s="112"/>
      <c r="AZ192" s="112"/>
      <c r="BA192" s="112"/>
      <c r="BB192" s="112"/>
      <c r="BC192" s="112"/>
      <c r="BD192" s="112"/>
      <c r="BE192" s="112"/>
      <c r="BF192" s="112"/>
      <c r="BG192" s="112"/>
    </row>
    <row r="193" spans="2:59">
      <c r="B193" s="2252" t="str">
        <f>'12 л. МЕНЮ '!I189</f>
        <v>Пром.пр.</v>
      </c>
      <c r="C193" s="262" t="str">
        <f>'12 л. МЕНЮ '!B189</f>
        <v>Хлеб ржаной</v>
      </c>
      <c r="D193" s="272">
        <f>'12 л. МЕНЮ '!C189</f>
        <v>50</v>
      </c>
      <c r="E193" s="232">
        <f>'12 л. МЕНЮ '!D189</f>
        <v>2.8250000000000002</v>
      </c>
      <c r="F193" s="353">
        <f>'12 л. МЕНЮ '!E189</f>
        <v>0.75</v>
      </c>
      <c r="G193" s="353">
        <f>'12 л. МЕНЮ '!F189</f>
        <v>20.94</v>
      </c>
      <c r="H193" s="927">
        <f>'12 л. МЕНЮ '!G189</f>
        <v>101</v>
      </c>
      <c r="I193" s="362">
        <v>0</v>
      </c>
      <c r="J193" s="362">
        <v>0.13300000000000001</v>
      </c>
      <c r="K193" s="362">
        <v>0.13300000000000001</v>
      </c>
      <c r="L193" s="917">
        <v>0</v>
      </c>
      <c r="M193" s="1852">
        <v>16.5</v>
      </c>
      <c r="N193" s="2554">
        <v>116.667</v>
      </c>
      <c r="O193" s="362">
        <v>3.33</v>
      </c>
      <c r="P193" s="2715">
        <v>1.7000000000000001E-2</v>
      </c>
      <c r="Q193" s="2629">
        <f>'12 л. МЕНЮ '!H189</f>
        <v>0</v>
      </c>
      <c r="R193" s="112"/>
      <c r="S193" s="117"/>
      <c r="T193" s="112"/>
      <c r="U193" s="112"/>
      <c r="V193" s="122"/>
      <c r="W193" s="370"/>
      <c r="X193" s="122"/>
      <c r="Y193" s="715"/>
      <c r="Z193" s="552"/>
      <c r="AA193" s="11"/>
      <c r="AB193" s="158"/>
      <c r="AC193" s="188"/>
      <c r="AD193" s="626"/>
      <c r="AE193" s="188"/>
      <c r="AF193" s="121"/>
      <c r="AG193" s="121"/>
      <c r="AH193" s="107"/>
      <c r="AI193" s="106"/>
      <c r="AJ193" s="112"/>
      <c r="AK193" s="112"/>
      <c r="AL193" s="112"/>
      <c r="AM193" s="112"/>
      <c r="AN193" s="112"/>
      <c r="AO193" s="112"/>
      <c r="AP193" s="112"/>
      <c r="AQ193" s="112"/>
      <c r="AR193" s="112"/>
      <c r="AS193" s="112"/>
      <c r="AT193" s="112"/>
      <c r="AU193" s="112"/>
      <c r="AV193" s="112"/>
      <c r="AW193" s="112"/>
      <c r="AX193" s="112"/>
      <c r="AY193" s="112"/>
      <c r="AZ193" s="112"/>
      <c r="BA193" s="112"/>
      <c r="BB193" s="112"/>
      <c r="BC193" s="112"/>
      <c r="BD193" s="112"/>
      <c r="BE193" s="112"/>
      <c r="BF193" s="112"/>
      <c r="BG193" s="112"/>
    </row>
    <row r="194" spans="2:59" ht="15" thickBot="1">
      <c r="B194" s="2278" t="str">
        <f>'12 л. МЕНЮ '!I190</f>
        <v>82/ 21</v>
      </c>
      <c r="C194" s="2165" t="str">
        <f>'12 л. МЕНЮ '!B190</f>
        <v>Фрукты свежие (банан)</v>
      </c>
      <c r="D194" s="393">
        <f>'12 л. МЕНЮ '!C190</f>
        <v>100</v>
      </c>
      <c r="E194" s="232">
        <f>'12 л. МЕНЮ '!D190</f>
        <v>0.34</v>
      </c>
      <c r="F194" s="353">
        <f>'12 л. МЕНЮ '!E190</f>
        <v>0.34</v>
      </c>
      <c r="G194" s="353">
        <f>'12 л. МЕНЮ '!F190</f>
        <v>8.4</v>
      </c>
      <c r="H194" s="927">
        <f>'12 л. МЕНЮ '!G190</f>
        <v>40.29</v>
      </c>
      <c r="I194" s="1022">
        <v>10</v>
      </c>
      <c r="J194" s="2475">
        <v>0.04</v>
      </c>
      <c r="K194" s="1022">
        <v>0.05</v>
      </c>
      <c r="L194" s="2477">
        <v>0</v>
      </c>
      <c r="M194" s="973">
        <v>8</v>
      </c>
      <c r="N194" s="973">
        <v>28</v>
      </c>
      <c r="O194" s="973">
        <v>36.6</v>
      </c>
      <c r="P194" s="974">
        <v>0.6</v>
      </c>
      <c r="Q194" s="2669">
        <f>'12 л. МЕНЮ '!H190</f>
        <v>0</v>
      </c>
      <c r="R194" s="112"/>
      <c r="S194" s="107"/>
      <c r="T194" s="112"/>
      <c r="U194" s="112"/>
      <c r="V194" s="627"/>
      <c r="W194" s="1140"/>
      <c r="X194" s="1141"/>
      <c r="Y194" s="1142"/>
      <c r="Z194" s="704"/>
      <c r="AA194" s="31"/>
      <c r="AB194" s="188"/>
      <c r="AC194" s="188"/>
      <c r="AD194" s="188"/>
      <c r="AE194" s="188"/>
      <c r="AF194" s="121"/>
      <c r="AG194" s="157"/>
      <c r="AH194" s="107"/>
      <c r="AI194" s="106"/>
      <c r="AJ194" s="112"/>
      <c r="AK194" s="112"/>
      <c r="AL194" s="112"/>
      <c r="AM194" s="112"/>
      <c r="AN194" s="112"/>
      <c r="AO194" s="112"/>
      <c r="AP194" s="112"/>
      <c r="AQ194" s="112"/>
      <c r="AR194" s="112"/>
      <c r="AS194" s="112"/>
      <c r="AT194" s="112"/>
      <c r="AU194" s="112"/>
      <c r="AV194" s="112"/>
      <c r="AW194" s="112"/>
      <c r="AX194" s="112"/>
      <c r="AY194" s="112"/>
      <c r="AZ194" s="112"/>
      <c r="BA194" s="112"/>
      <c r="BB194" s="112"/>
      <c r="BC194" s="112"/>
      <c r="BD194" s="112"/>
      <c r="BE194" s="112"/>
      <c r="BF194" s="112"/>
      <c r="BG194" s="112"/>
    </row>
    <row r="195" spans="2:59">
      <c r="B195" s="492" t="s">
        <v>192</v>
      </c>
      <c r="C195" s="723"/>
      <c r="D195" s="2652">
        <f>'12 л. МЕНЮ '!C191</f>
        <v>1010</v>
      </c>
      <c r="E195" s="503">
        <f>SUM(E187:E194)</f>
        <v>30.324000000000002</v>
      </c>
      <c r="F195" s="494">
        <f>SUM(F187:F194)</f>
        <v>33.903000000000006</v>
      </c>
      <c r="G195" s="919">
        <f>SUM(G187:G194)</f>
        <v>130.83199999999999</v>
      </c>
      <c r="H195" s="1007">
        <f>SUM(H187:H194)</f>
        <v>951.899</v>
      </c>
      <c r="I195" s="919">
        <f t="shared" ref="I195:P195" si="39">SUM(I187:I194)</f>
        <v>23.861999999999998</v>
      </c>
      <c r="J195" s="919">
        <f t="shared" si="39"/>
        <v>0.39800000000000002</v>
      </c>
      <c r="K195" s="919">
        <f t="shared" si="39"/>
        <v>0.80600000000000005</v>
      </c>
      <c r="L195" s="919">
        <f t="shared" si="39"/>
        <v>132.75</v>
      </c>
      <c r="M195" s="1013">
        <f t="shared" si="39"/>
        <v>437.94669999999996</v>
      </c>
      <c r="N195" s="1013">
        <f t="shared" si="39"/>
        <v>516.78089999999997</v>
      </c>
      <c r="O195" s="1013">
        <f t="shared" si="39"/>
        <v>143.36099999999999</v>
      </c>
      <c r="P195" s="1014">
        <f t="shared" si="39"/>
        <v>4.532</v>
      </c>
      <c r="Q195" s="1079"/>
      <c r="R195" s="131"/>
      <c r="S195" s="107"/>
      <c r="T195" s="404"/>
      <c r="U195" s="2212"/>
      <c r="V195" s="854"/>
      <c r="W195" s="854"/>
      <c r="X195" s="854"/>
      <c r="Y195" s="854"/>
      <c r="Z195" s="2262"/>
      <c r="AA195" s="5"/>
      <c r="AB195" s="370"/>
      <c r="AC195" s="370"/>
      <c r="AD195" s="370"/>
      <c r="AE195" s="188"/>
      <c r="AF195" s="121"/>
      <c r="AG195" s="112"/>
      <c r="AH195" s="120"/>
      <c r="AI195" s="112"/>
      <c r="AJ195" s="112"/>
      <c r="AK195" s="112"/>
      <c r="AL195" s="112"/>
      <c r="AM195" s="112"/>
      <c r="AN195" s="112"/>
      <c r="AO195" s="112"/>
      <c r="AP195" s="112"/>
      <c r="AQ195" s="112"/>
      <c r="AR195" s="112"/>
      <c r="AS195" s="112"/>
      <c r="AT195" s="112"/>
      <c r="AU195" s="112"/>
      <c r="AV195" s="112"/>
      <c r="AW195" s="112"/>
      <c r="AX195" s="112"/>
      <c r="AY195" s="112"/>
      <c r="AZ195" s="112"/>
      <c r="BA195" s="112"/>
      <c r="BB195" s="112"/>
      <c r="BC195" s="112"/>
      <c r="BD195" s="112"/>
      <c r="BE195" s="112"/>
      <c r="BF195" s="112"/>
      <c r="BG195" s="112"/>
    </row>
    <row r="196" spans="2:59">
      <c r="B196" s="995"/>
      <c r="C196" s="996" t="s">
        <v>11</v>
      </c>
      <c r="D196" s="1755">
        <v>0.35</v>
      </c>
      <c r="E196" s="1115">
        <f t="shared" ref="E196:P196" si="40">(E399/100)*35</f>
        <v>31.5</v>
      </c>
      <c r="F196" s="1012">
        <f t="shared" si="40"/>
        <v>32.200000000000003</v>
      </c>
      <c r="G196" s="1012">
        <f t="shared" si="40"/>
        <v>134.05000000000001</v>
      </c>
      <c r="H196" s="1012">
        <f t="shared" si="40"/>
        <v>952</v>
      </c>
      <c r="I196" s="1012">
        <f t="shared" si="40"/>
        <v>24.5</v>
      </c>
      <c r="J196" s="1012">
        <f t="shared" si="40"/>
        <v>0.48999999999999994</v>
      </c>
      <c r="K196" s="1012">
        <f t="shared" si="40"/>
        <v>0.56000000000000005</v>
      </c>
      <c r="L196" s="1776">
        <f t="shared" si="40"/>
        <v>315</v>
      </c>
      <c r="M196" s="2680">
        <f t="shared" si="40"/>
        <v>420</v>
      </c>
      <c r="N196" s="2680">
        <f t="shared" si="40"/>
        <v>420</v>
      </c>
      <c r="O196" s="2680">
        <f t="shared" si="40"/>
        <v>105</v>
      </c>
      <c r="P196" s="2279">
        <f t="shared" si="40"/>
        <v>6.3</v>
      </c>
      <c r="Q196" s="1079"/>
      <c r="R196" s="110"/>
      <c r="S196" s="107"/>
      <c r="T196" s="225"/>
      <c r="U196" s="122"/>
      <c r="V196" s="609"/>
      <c r="W196" s="609"/>
      <c r="X196" s="609"/>
      <c r="Y196" s="609"/>
      <c r="Z196" s="5"/>
      <c r="AA196" s="5"/>
      <c r="AB196" s="122"/>
      <c r="AC196" s="122"/>
      <c r="AD196" s="122"/>
      <c r="AE196" s="188"/>
      <c r="AF196" s="121"/>
      <c r="AG196" s="112"/>
      <c r="AH196" s="186"/>
      <c r="AI196" s="112"/>
      <c r="AJ196" s="112"/>
      <c r="AK196" s="112"/>
      <c r="AL196" s="112"/>
      <c r="AM196" s="112"/>
      <c r="AN196" s="112"/>
      <c r="AO196" s="112"/>
      <c r="AP196" s="112"/>
      <c r="AQ196" s="112"/>
      <c r="AR196" s="112"/>
      <c r="AS196" s="112"/>
      <c r="AT196" s="112"/>
      <c r="AU196" s="112"/>
      <c r="AV196" s="112"/>
      <c r="AW196" s="112"/>
      <c r="AX196" s="112"/>
      <c r="AY196" s="112"/>
      <c r="AZ196" s="112"/>
      <c r="BA196" s="112"/>
      <c r="BB196" s="112"/>
      <c r="BC196" s="112"/>
      <c r="BD196" s="112"/>
      <c r="BE196" s="112"/>
      <c r="BF196" s="112"/>
      <c r="BG196" s="112"/>
    </row>
    <row r="197" spans="2:59" ht="15" thickBot="1">
      <c r="B197" s="246"/>
      <c r="C197" s="991" t="s">
        <v>434</v>
      </c>
      <c r="D197" s="1036"/>
      <c r="E197" s="1015">
        <f t="shared" ref="E197:P197" si="41">(E195*100/E399)-35</f>
        <v>-1.3066666666666649</v>
      </c>
      <c r="F197" s="1016">
        <f t="shared" si="41"/>
        <v>1.8510869565217476</v>
      </c>
      <c r="G197" s="1016">
        <f t="shared" si="41"/>
        <v>-0.8402088772845957</v>
      </c>
      <c r="H197" s="1016">
        <f t="shared" si="41"/>
        <v>-3.7132352941213753E-3</v>
      </c>
      <c r="I197" s="1016">
        <f t="shared" si="41"/>
        <v>-0.91142857142857281</v>
      </c>
      <c r="J197" s="1016">
        <f t="shared" si="41"/>
        <v>-6.5714285714285658</v>
      </c>
      <c r="K197" s="1016">
        <f t="shared" si="41"/>
        <v>15.375</v>
      </c>
      <c r="L197" s="1016">
        <f t="shared" si="41"/>
        <v>-20.25</v>
      </c>
      <c r="M197" s="1016">
        <f t="shared" si="41"/>
        <v>1.4955583333333351</v>
      </c>
      <c r="N197" s="1016">
        <f t="shared" si="41"/>
        <v>8.0650750000000002</v>
      </c>
      <c r="O197" s="1016">
        <f t="shared" si="41"/>
        <v>12.786999999999992</v>
      </c>
      <c r="P197" s="1028">
        <f t="shared" si="41"/>
        <v>-9.8222222222222229</v>
      </c>
      <c r="Q197" s="1079"/>
      <c r="R197" s="602"/>
      <c r="S197" s="107"/>
      <c r="T197" s="186"/>
      <c r="U197" s="112"/>
      <c r="V197" s="127"/>
      <c r="W197" s="127"/>
      <c r="X197" s="127"/>
      <c r="Y197" s="127"/>
      <c r="Z197" s="5"/>
      <c r="AA197" s="5"/>
      <c r="AB197" s="122"/>
      <c r="AC197" s="122"/>
      <c r="AD197" s="122"/>
      <c r="AE197" s="188"/>
      <c r="AF197" s="121"/>
      <c r="AG197" s="121"/>
      <c r="AH197" s="107"/>
      <c r="AI197" s="194"/>
      <c r="AJ197" s="191"/>
      <c r="AK197" s="191"/>
      <c r="AL197" s="191"/>
      <c r="AM197" s="191"/>
      <c r="AN197" s="191"/>
      <c r="AO197" s="191"/>
      <c r="AP197" s="191"/>
      <c r="AQ197" s="191"/>
      <c r="AR197" s="191"/>
      <c r="AS197" s="191"/>
      <c r="AT197" s="112"/>
      <c r="AU197" s="112"/>
      <c r="AV197" s="112"/>
      <c r="AW197" s="112"/>
      <c r="AX197" s="112"/>
      <c r="AY197" s="112"/>
      <c r="AZ197" s="112"/>
      <c r="BA197" s="112"/>
      <c r="BB197" s="112"/>
      <c r="BC197" s="112"/>
      <c r="BD197" s="112"/>
      <c r="BE197" s="112"/>
      <c r="BF197" s="112"/>
      <c r="BG197" s="112"/>
    </row>
    <row r="198" spans="2:59">
      <c r="B198" s="893"/>
      <c r="C198" s="2253" t="s">
        <v>232</v>
      </c>
      <c r="D198" s="2254"/>
      <c r="E198" s="745"/>
      <c r="F198" s="183"/>
      <c r="G198" s="183"/>
      <c r="H198" s="183"/>
      <c r="I198" s="931"/>
      <c r="J198" s="931"/>
      <c r="K198" s="931"/>
      <c r="L198" s="931"/>
      <c r="M198" s="931"/>
      <c r="N198" s="931"/>
      <c r="O198" s="931"/>
      <c r="P198" s="2270"/>
      <c r="Q198" s="1073"/>
      <c r="R198" s="121"/>
      <c r="AE198" s="188"/>
      <c r="AF198" s="112"/>
      <c r="AG198" s="121"/>
      <c r="AH198" s="107"/>
      <c r="AI198" s="106"/>
      <c r="AJ198" s="112"/>
      <c r="AK198" s="112"/>
      <c r="AL198" s="112"/>
      <c r="AM198" s="112"/>
      <c r="AN198" s="112"/>
      <c r="AO198" s="112"/>
      <c r="AP198" s="112"/>
      <c r="AQ198" s="112"/>
      <c r="AR198" s="112"/>
      <c r="AS198" s="112"/>
      <c r="AT198" s="112"/>
      <c r="AU198" s="112"/>
      <c r="AV198" s="112"/>
      <c r="AW198" s="112"/>
      <c r="AX198" s="112"/>
      <c r="AY198" s="112"/>
      <c r="AZ198" s="112"/>
      <c r="BA198" s="112"/>
      <c r="BB198" s="112"/>
      <c r="BC198" s="112"/>
      <c r="BD198" s="112"/>
      <c r="BE198" s="112"/>
      <c r="BF198" s="112"/>
      <c r="BG198" s="112"/>
    </row>
    <row r="199" spans="2:59">
      <c r="B199" s="1867" t="str">
        <f>'12 л. МЕНЮ '!I195</f>
        <v>470 / 21</v>
      </c>
      <c r="C199" s="289" t="str">
        <f>'12 л. МЕНЮ '!B195</f>
        <v>Кисломолочный напиток (Кефир  (м.д.ж. 2,5% ))</v>
      </c>
      <c r="D199" s="2255">
        <f>'12 л. МЕНЮ '!C195</f>
        <v>200</v>
      </c>
      <c r="E199" s="232">
        <f>'12 л. МЕНЮ '!D195</f>
        <v>5.8</v>
      </c>
      <c r="F199" s="353">
        <f>'12 л. МЕНЮ '!E195</f>
        <v>5</v>
      </c>
      <c r="G199" s="353">
        <f>'12 л. МЕНЮ '!F195</f>
        <v>8</v>
      </c>
      <c r="H199" s="353">
        <f>'12 л. МЕНЮ '!G195</f>
        <v>101</v>
      </c>
      <c r="I199" s="365">
        <v>1.4</v>
      </c>
      <c r="J199" s="365">
        <v>0.08</v>
      </c>
      <c r="K199" s="365">
        <v>2.3E-2</v>
      </c>
      <c r="L199" s="1018">
        <v>40.1</v>
      </c>
      <c r="M199" s="350">
        <v>240.8</v>
      </c>
      <c r="N199" s="350">
        <v>180.6</v>
      </c>
      <c r="O199" s="350">
        <v>28.1</v>
      </c>
      <c r="P199" s="2268">
        <v>0.2</v>
      </c>
      <c r="Q199" s="530">
        <f>'12 л. МЕНЮ '!H195</f>
        <v>0</v>
      </c>
      <c r="R199" s="121"/>
      <c r="S199" s="404"/>
      <c r="T199" s="112"/>
      <c r="U199" s="112"/>
      <c r="V199" s="122"/>
      <c r="W199" s="122"/>
      <c r="X199" s="609"/>
      <c r="Y199" s="2202"/>
      <c r="Z199" s="672"/>
      <c r="AA199" s="11"/>
      <c r="AB199" s="230"/>
      <c r="AC199" s="111"/>
      <c r="AD199" s="111"/>
      <c r="AE199" s="102"/>
      <c r="AF199" s="112"/>
      <c r="AG199" s="122"/>
      <c r="AH199" s="107"/>
      <c r="AI199" s="106"/>
      <c r="AJ199" s="112"/>
      <c r="AK199" s="112"/>
      <c r="AL199" s="112"/>
      <c r="AM199" s="112"/>
      <c r="AN199" s="112"/>
      <c r="AO199" s="112"/>
      <c r="AP199" s="112"/>
      <c r="AQ199" s="112"/>
      <c r="AR199" s="112"/>
      <c r="AS199" s="112"/>
      <c r="AT199" s="112"/>
      <c r="AU199" s="112"/>
      <c r="AV199" s="112"/>
      <c r="AW199" s="112"/>
      <c r="AX199" s="112"/>
      <c r="AY199" s="112"/>
      <c r="AZ199" s="112"/>
      <c r="BA199" s="112"/>
      <c r="BB199" s="112"/>
      <c r="BC199" s="112"/>
      <c r="BD199" s="112"/>
      <c r="BE199" s="112"/>
      <c r="BF199" s="112"/>
      <c r="BG199" s="112"/>
    </row>
    <row r="200" spans="2:59" ht="15.6">
      <c r="B200" s="2305" t="str">
        <f>'12 л. МЕНЮ '!I196</f>
        <v>152 / 17</v>
      </c>
      <c r="C200" s="2716" t="str">
        <f>'12 л. МЕНЮ '!B196</f>
        <v xml:space="preserve">Котлеты морковные с творогом  и / </v>
      </c>
      <c r="D200" s="2255" t="str">
        <f>'12 л. МЕНЮ '!C196</f>
        <v>110 / 25</v>
      </c>
      <c r="E200" s="2320">
        <f>'12 л. МЕНЮ '!D196</f>
        <v>3.419</v>
      </c>
      <c r="F200" s="2148">
        <f>'12 л. МЕНЮ '!E196</f>
        <v>3.6</v>
      </c>
      <c r="G200" s="364">
        <f>'12 л. МЕНЮ '!F196</f>
        <v>15.58</v>
      </c>
      <c r="H200" s="2148">
        <f>'12 л. МЕНЮ '!G196</f>
        <v>96.233999999999995</v>
      </c>
      <c r="I200" s="1029">
        <v>9.7149999999999999</v>
      </c>
      <c r="J200" s="1029">
        <v>0.09</v>
      </c>
      <c r="K200" s="1817">
        <v>0.14899999999999999</v>
      </c>
      <c r="L200" s="1029">
        <v>105.066</v>
      </c>
      <c r="M200" s="1817">
        <v>72.070999999999998</v>
      </c>
      <c r="N200" s="2566">
        <v>10.175000000000001</v>
      </c>
      <c r="O200" s="1817">
        <v>35.06</v>
      </c>
      <c r="P200" s="2647">
        <v>1.621</v>
      </c>
      <c r="Q200" s="530">
        <f>'12 л. МЕНЮ '!H196</f>
        <v>0</v>
      </c>
      <c r="R200" s="121"/>
      <c r="S200" s="186"/>
      <c r="T200" s="112"/>
      <c r="U200" s="112"/>
      <c r="V200" s="188"/>
      <c r="W200" s="188"/>
      <c r="X200" s="188"/>
      <c r="Y200" s="188"/>
      <c r="Z200" s="5"/>
      <c r="AA200" s="11"/>
      <c r="AB200" s="402"/>
      <c r="AC200" s="402"/>
      <c r="AD200" s="403"/>
      <c r="AE200" s="403"/>
      <c r="AF200" s="128"/>
      <c r="AG200" s="208"/>
      <c r="AH200" s="208"/>
      <c r="AI200" s="208"/>
      <c r="AJ200" s="195"/>
      <c r="AK200" s="610"/>
      <c r="AL200" s="208"/>
      <c r="AM200" s="195"/>
      <c r="AN200" s="195"/>
      <c r="AO200" s="208"/>
      <c r="AP200" s="611"/>
      <c r="AQ200" s="208"/>
      <c r="AR200" s="208"/>
      <c r="AS200" s="112"/>
      <c r="AT200" s="132"/>
      <c r="AU200" s="112"/>
      <c r="AV200" s="112"/>
      <c r="AW200" s="112"/>
      <c r="AX200" s="112"/>
      <c r="AY200" s="112"/>
      <c r="AZ200" s="112"/>
      <c r="BA200" s="112"/>
      <c r="BB200" s="112"/>
      <c r="BC200" s="112"/>
      <c r="BD200" s="112"/>
      <c r="BE200" s="112"/>
      <c r="BF200" s="112"/>
      <c r="BG200" s="112"/>
    </row>
    <row r="201" spans="2:59">
      <c r="B201" s="2719" t="str">
        <f>'12 л. МЕНЮ '!I197</f>
        <v>337/17</v>
      </c>
      <c r="C201" s="2717" t="str">
        <f>'12 л. МЕНЮ '!B197</f>
        <v>/ соус яблочный</v>
      </c>
      <c r="D201" s="2280"/>
      <c r="E201" s="941"/>
      <c r="F201" s="961"/>
      <c r="G201" s="942"/>
      <c r="H201" s="2646"/>
      <c r="I201" s="964"/>
      <c r="J201" s="964"/>
      <c r="K201" s="1019"/>
      <c r="L201" s="962"/>
      <c r="M201" s="1020"/>
      <c r="N201" s="1021"/>
      <c r="O201" s="1020"/>
      <c r="P201" s="2648"/>
      <c r="Q201" s="1778"/>
      <c r="R201" s="112"/>
      <c r="S201" s="107"/>
      <c r="T201" s="112"/>
      <c r="U201" s="112"/>
      <c r="V201" s="122"/>
      <c r="W201" s="122"/>
      <c r="X201" s="122"/>
      <c r="Y201" s="2202"/>
      <c r="Z201" s="672"/>
      <c r="AA201" s="11"/>
      <c r="AB201" s="400"/>
      <c r="AC201" s="405"/>
      <c r="AD201" s="405"/>
      <c r="AE201" s="406"/>
      <c r="AF201" s="124"/>
      <c r="AG201" s="208"/>
      <c r="AH201" s="208"/>
      <c r="AI201" s="208"/>
      <c r="AJ201" s="208"/>
      <c r="AK201" s="208"/>
      <c r="AL201" s="208"/>
      <c r="AM201" s="208"/>
      <c r="AN201" s="208"/>
      <c r="AO201" s="208"/>
      <c r="AP201" s="208"/>
      <c r="AQ201" s="208"/>
      <c r="AR201" s="208"/>
      <c r="AS201" s="112"/>
      <c r="AT201" s="112"/>
      <c r="AU201" s="112"/>
      <c r="AV201" s="112"/>
      <c r="AW201" s="112"/>
      <c r="AX201" s="112"/>
      <c r="AY201" s="112"/>
      <c r="AZ201" s="112"/>
      <c r="BA201" s="112"/>
      <c r="BB201" s="112"/>
      <c r="BC201" s="112"/>
      <c r="BD201" s="112"/>
      <c r="BE201" s="112"/>
      <c r="BF201" s="112"/>
      <c r="BG201" s="112"/>
    </row>
    <row r="202" spans="2:59" ht="16.2" thickBot="1">
      <c r="B202" s="2718" t="str">
        <f>'12 л. МЕНЮ '!I198</f>
        <v>Пром.пр.</v>
      </c>
      <c r="C202" s="2534" t="str">
        <f>'12 л. МЕНЮ '!B198</f>
        <v>Хлеб пш. (батон )</v>
      </c>
      <c r="D202" s="2645">
        <f>'12 л. МЕНЮ '!C198</f>
        <v>32</v>
      </c>
      <c r="E202" s="514">
        <f>'12 л. МЕНЮ '!D198</f>
        <v>1.232</v>
      </c>
      <c r="F202" s="516">
        <f>'12 л. МЕНЮ '!E198</f>
        <v>0.60799999999999998</v>
      </c>
      <c r="G202" s="516">
        <f>'12 л. МЕНЮ '!F198</f>
        <v>16.448</v>
      </c>
      <c r="H202" s="516">
        <f>'12 л. МЕНЮ '!G198</f>
        <v>72.352000000000004</v>
      </c>
      <c r="I202" s="1022">
        <v>0</v>
      </c>
      <c r="J202" s="1022">
        <v>3.5000000000000003E-2</v>
      </c>
      <c r="K202" s="1022">
        <v>3.5000000000000003E-2</v>
      </c>
      <c r="L202" s="1023">
        <v>0</v>
      </c>
      <c r="M202" s="973">
        <v>6.08</v>
      </c>
      <c r="N202" s="973">
        <v>20.8</v>
      </c>
      <c r="O202" s="1022">
        <v>4.16</v>
      </c>
      <c r="P202" s="974">
        <v>3.7999999999999999E-2</v>
      </c>
      <c r="Q202" s="2637">
        <f>'12 л. МЕНЮ '!H198</f>
        <v>0</v>
      </c>
      <c r="R202" s="123"/>
      <c r="S202" s="107"/>
      <c r="T202" s="104"/>
      <c r="U202" s="398"/>
      <c r="V202" s="188"/>
      <c r="W202" s="747"/>
      <c r="X202" s="748"/>
      <c r="Y202" s="669"/>
      <c r="Z202" s="5"/>
      <c r="AA202" s="127"/>
      <c r="AB202" s="127"/>
      <c r="AC202" s="127"/>
      <c r="AD202" s="127"/>
      <c r="AE202" s="112"/>
      <c r="AF202" s="122"/>
      <c r="AG202" s="112"/>
      <c r="AH202" s="112"/>
      <c r="AI202" s="112"/>
      <c r="AJ202" s="195"/>
      <c r="AK202" s="195"/>
      <c r="AL202" s="112"/>
      <c r="AM202" s="195"/>
      <c r="AN202" s="195"/>
      <c r="AO202" s="112"/>
      <c r="AP202" s="107"/>
      <c r="AQ202" s="112"/>
      <c r="AR202" s="112"/>
      <c r="AS202" s="112"/>
      <c r="AT202" s="112"/>
      <c r="AU202" s="112"/>
      <c r="AV202" s="112"/>
      <c r="AW202" s="112"/>
      <c r="AX202" s="112"/>
      <c r="AY202" s="112"/>
      <c r="AZ202" s="112"/>
      <c r="BA202" s="112"/>
      <c r="BB202" s="112"/>
      <c r="BC202" s="112"/>
      <c r="BD202" s="112"/>
      <c r="BE202" s="112"/>
      <c r="BF202" s="112"/>
      <c r="BG202" s="112"/>
    </row>
    <row r="203" spans="2:59" ht="15" customHeight="1">
      <c r="B203" s="492" t="s">
        <v>241</v>
      </c>
      <c r="C203" s="723"/>
      <c r="D203" s="2706">
        <f>'12 л. МЕНЮ '!C199</f>
        <v>367</v>
      </c>
      <c r="E203" s="503">
        <f>SUM(E199:E202)</f>
        <v>10.450999999999999</v>
      </c>
      <c r="F203" s="494">
        <f>SUM(F199:F202)</f>
        <v>9.2080000000000002</v>
      </c>
      <c r="G203" s="494">
        <f>SUM(G199:G202)</f>
        <v>40.027999999999999</v>
      </c>
      <c r="H203" s="494">
        <f>SUM(H199:H202)</f>
        <v>269.58600000000001</v>
      </c>
      <c r="I203" s="919">
        <f t="shared" ref="I203:P203" si="42">SUM(I199:I202)</f>
        <v>11.115</v>
      </c>
      <c r="J203" s="919">
        <f t="shared" si="42"/>
        <v>0.20499999999999999</v>
      </c>
      <c r="K203" s="494">
        <f t="shared" si="42"/>
        <v>0.20699999999999999</v>
      </c>
      <c r="L203" s="2480">
        <f>SUM(L199:L202)</f>
        <v>145.166</v>
      </c>
      <c r="M203" s="2480">
        <f t="shared" si="42"/>
        <v>318.95099999999996</v>
      </c>
      <c r="N203" s="2480">
        <f t="shared" si="42"/>
        <v>211.57500000000002</v>
      </c>
      <c r="O203" s="919">
        <f t="shared" si="42"/>
        <v>67.320000000000007</v>
      </c>
      <c r="P203" s="1014">
        <f t="shared" si="42"/>
        <v>1.859</v>
      </c>
      <c r="Q203" s="318"/>
      <c r="R203" s="123"/>
      <c r="S203" s="107"/>
      <c r="U203" s="104"/>
      <c r="V203" s="122"/>
      <c r="W203" s="53"/>
      <c r="X203" s="53"/>
      <c r="Y203" s="747"/>
      <c r="Z203" s="164"/>
      <c r="AA203" s="164"/>
      <c r="AB203" s="53"/>
      <c r="AC203" s="164"/>
      <c r="AD203" s="164"/>
      <c r="AE203" s="164"/>
      <c r="AF203" s="164"/>
      <c r="AG203" s="164"/>
      <c r="AH203" s="615"/>
      <c r="AI203" s="616"/>
      <c r="AJ203" s="617"/>
      <c r="AK203" s="618"/>
      <c r="AL203" s="618"/>
      <c r="AM203" s="618"/>
      <c r="AN203" s="618"/>
      <c r="AO203" s="618"/>
      <c r="AP203" s="618"/>
      <c r="AQ203" s="614"/>
      <c r="AR203" s="614"/>
      <c r="AS203" s="619"/>
      <c r="AT203" s="112"/>
      <c r="AU203" s="112"/>
      <c r="AV203" s="112"/>
      <c r="AW203" s="112"/>
      <c r="AX203" s="112"/>
      <c r="AY203" s="112"/>
      <c r="AZ203" s="112"/>
      <c r="BA203" s="112"/>
      <c r="BB203" s="112"/>
      <c r="BC203" s="112"/>
      <c r="BD203" s="112"/>
      <c r="BE203" s="112"/>
      <c r="BF203" s="112"/>
      <c r="BG203" s="112"/>
    </row>
    <row r="204" spans="2:59" ht="15.75" customHeight="1">
      <c r="B204" s="449"/>
      <c r="C204" s="889" t="s">
        <v>11</v>
      </c>
      <c r="D204" s="2151">
        <v>0.1</v>
      </c>
      <c r="E204" s="1115">
        <f t="shared" ref="E204:P204" si="43">(E399/100)*10</f>
        <v>9</v>
      </c>
      <c r="F204" s="1012">
        <f t="shared" si="43"/>
        <v>9.2000000000000011</v>
      </c>
      <c r="G204" s="1012">
        <f t="shared" si="43"/>
        <v>38.299999999999997</v>
      </c>
      <c r="H204" s="1012">
        <f t="shared" si="43"/>
        <v>272</v>
      </c>
      <c r="I204" s="1012">
        <f t="shared" si="43"/>
        <v>7</v>
      </c>
      <c r="J204" s="1012">
        <f t="shared" si="43"/>
        <v>0.13999999999999999</v>
      </c>
      <c r="K204" s="1012">
        <f t="shared" si="43"/>
        <v>0.16</v>
      </c>
      <c r="L204" s="1012">
        <f t="shared" si="43"/>
        <v>90</v>
      </c>
      <c r="M204" s="2680">
        <f t="shared" si="43"/>
        <v>120</v>
      </c>
      <c r="N204" s="2680">
        <f t="shared" si="43"/>
        <v>120</v>
      </c>
      <c r="O204" s="1776">
        <f t="shared" si="43"/>
        <v>30</v>
      </c>
      <c r="P204" s="2279">
        <f t="shared" si="43"/>
        <v>1.7999999999999998</v>
      </c>
      <c r="Q204" s="318"/>
      <c r="R204" s="125"/>
      <c r="S204" s="107"/>
      <c r="T204" s="104"/>
      <c r="U204" s="122"/>
      <c r="V204" s="609"/>
      <c r="W204" s="747"/>
      <c r="X204" s="672"/>
      <c r="Y204" s="669"/>
      <c r="Z204" s="1"/>
      <c r="AA204" s="127"/>
      <c r="AB204" s="127"/>
      <c r="AC204" s="127"/>
      <c r="AD204" s="127"/>
      <c r="AE204" s="112"/>
      <c r="AF204" s="121"/>
      <c r="AG204" s="219"/>
      <c r="AH204" s="219"/>
      <c r="AI204" s="219"/>
      <c r="AJ204" s="620"/>
      <c r="AK204" s="219"/>
      <c r="AL204" s="219"/>
      <c r="AM204" s="219"/>
      <c r="AN204" s="219"/>
      <c r="AO204" s="219"/>
      <c r="AP204" s="219"/>
      <c r="AQ204" s="219"/>
      <c r="AR204" s="219"/>
      <c r="AS204" s="219"/>
      <c r="AT204" s="112"/>
      <c r="AU204" s="112"/>
      <c r="AV204" s="112"/>
      <c r="AW204" s="112"/>
      <c r="AX204" s="112"/>
      <c r="AY204" s="112"/>
      <c r="AZ204" s="112"/>
      <c r="BA204" s="112"/>
      <c r="BB204" s="112"/>
      <c r="BC204" s="112"/>
      <c r="BD204" s="112"/>
      <c r="BE204" s="112"/>
      <c r="BF204" s="112"/>
      <c r="BG204" s="112"/>
    </row>
    <row r="205" spans="2:59" ht="16.5" customHeight="1" thickBot="1">
      <c r="B205" s="246"/>
      <c r="C205" s="991" t="s">
        <v>434</v>
      </c>
      <c r="D205" s="1036"/>
      <c r="E205" s="1015">
        <f t="shared" ref="E205:P205" si="44">(E203*100/E399)-10</f>
        <v>1.612222222222222</v>
      </c>
      <c r="F205" s="1016">
        <f t="shared" si="44"/>
        <v>8.6956521739143255E-3</v>
      </c>
      <c r="G205" s="1016">
        <f t="shared" si="44"/>
        <v>0.45117493472584869</v>
      </c>
      <c r="H205" s="1016">
        <f t="shared" si="44"/>
        <v>-8.8749999999999218E-2</v>
      </c>
      <c r="I205" s="1016">
        <f t="shared" si="44"/>
        <v>5.8785714285714281</v>
      </c>
      <c r="J205" s="1016">
        <f t="shared" si="44"/>
        <v>4.6428571428571441</v>
      </c>
      <c r="K205" s="1016">
        <f t="shared" si="44"/>
        <v>2.9374999999999982</v>
      </c>
      <c r="L205" s="1016">
        <f t="shared" si="44"/>
        <v>6.1295555555555552</v>
      </c>
      <c r="M205" s="1016">
        <f t="shared" si="44"/>
        <v>16.579249999999995</v>
      </c>
      <c r="N205" s="1016">
        <f t="shared" si="44"/>
        <v>7.6312500000000014</v>
      </c>
      <c r="O205" s="1016">
        <f t="shared" si="44"/>
        <v>12.440000000000001</v>
      </c>
      <c r="P205" s="1028">
        <f t="shared" si="44"/>
        <v>0.3277777777777775</v>
      </c>
      <c r="Q205" s="318"/>
      <c r="R205" s="112"/>
      <c r="S205" s="107"/>
      <c r="T205" s="104"/>
      <c r="U205" s="188"/>
      <c r="V205" s="188"/>
      <c r="W205" s="747"/>
      <c r="X205" s="4"/>
      <c r="Y205" s="49"/>
      <c r="Z205" s="1"/>
      <c r="AA205" s="604"/>
      <c r="AB205" s="575"/>
      <c r="AC205" s="575"/>
      <c r="AD205" s="575"/>
      <c r="AE205" s="575"/>
      <c r="AF205" s="121"/>
      <c r="AG205" s="188"/>
      <c r="AH205" s="398"/>
      <c r="AI205" s="188"/>
      <c r="AJ205" s="189"/>
      <c r="AK205" s="188"/>
      <c r="AL205" s="188"/>
      <c r="AM205" s="158"/>
      <c r="AN205" s="398"/>
      <c r="AO205" s="188"/>
      <c r="AP205" s="158"/>
      <c r="AQ205" s="188"/>
      <c r="AR205" s="626"/>
      <c r="AS205" s="188"/>
      <c r="AT205" s="112"/>
      <c r="AU205" s="112"/>
      <c r="AV205" s="112"/>
      <c r="AW205" s="112"/>
      <c r="AX205" s="112"/>
      <c r="AY205" s="112"/>
      <c r="AZ205" s="112"/>
      <c r="BA205" s="112"/>
      <c r="BB205" s="112"/>
      <c r="BC205" s="112"/>
      <c r="BD205" s="112"/>
      <c r="BE205" s="112"/>
      <c r="BF205" s="112"/>
      <c r="BG205" s="112"/>
    </row>
    <row r="206" spans="2:59">
      <c r="S206" s="120"/>
      <c r="T206" s="112"/>
      <c r="U206" s="112"/>
      <c r="V206" s="112"/>
      <c r="Y206" s="127"/>
      <c r="Z206" s="1"/>
      <c r="AA206" s="605"/>
      <c r="AB206" s="605"/>
      <c r="AC206" s="605"/>
      <c r="AD206" s="605"/>
      <c r="AE206" s="605"/>
      <c r="AF206" s="121"/>
      <c r="AG206" s="631"/>
      <c r="AH206" s="631"/>
      <c r="AI206" s="631"/>
      <c r="AJ206" s="640"/>
      <c r="AK206" s="631"/>
      <c r="AL206" s="631"/>
      <c r="AM206" s="631"/>
      <c r="AN206" s="631"/>
      <c r="AO206" s="632"/>
      <c r="AP206" s="632"/>
      <c r="AQ206" s="631"/>
      <c r="AR206" s="631"/>
      <c r="AS206" s="631"/>
      <c r="AT206" s="112"/>
      <c r="AU206" s="112"/>
      <c r="AV206" s="112"/>
      <c r="AW206" s="112"/>
      <c r="AX206" s="112"/>
      <c r="AY206" s="112"/>
      <c r="AZ206" s="112"/>
      <c r="BA206" s="112"/>
      <c r="BB206" s="112"/>
      <c r="BC206" s="112"/>
      <c r="BD206" s="112"/>
      <c r="BE206" s="112"/>
      <c r="BF206" s="112"/>
      <c r="BG206" s="112"/>
    </row>
    <row r="207" spans="2:59" ht="15" thickBot="1">
      <c r="R207" s="112"/>
      <c r="S207" s="120"/>
      <c r="T207" s="112"/>
      <c r="U207" s="127"/>
      <c r="V207" s="127"/>
      <c r="W207" s="702"/>
      <c r="X207" s="702"/>
      <c r="Y207" s="702"/>
      <c r="Z207" s="1"/>
      <c r="AA207" s="127"/>
      <c r="AB207" s="127"/>
      <c r="AC207" s="127"/>
      <c r="AD207" s="127"/>
      <c r="AE207" s="112"/>
      <c r="AF207" s="125"/>
      <c r="AG207" s="112"/>
      <c r="AH207" s="112"/>
      <c r="AI207" s="112"/>
      <c r="AJ207" s="112"/>
      <c r="AK207" s="112"/>
      <c r="AL207" s="112"/>
      <c r="AM207" s="112"/>
      <c r="AN207" s="112"/>
      <c r="AO207" s="112"/>
      <c r="AP207" s="112"/>
      <c r="AQ207" s="112"/>
      <c r="AR207" s="112"/>
      <c r="AS207" s="112"/>
      <c r="AT207" s="112"/>
      <c r="AU207" s="112"/>
      <c r="AV207" s="112"/>
      <c r="AW207" s="112"/>
      <c r="AX207" s="112"/>
      <c r="AY207" s="112"/>
      <c r="AZ207" s="112"/>
      <c r="BA207" s="112"/>
      <c r="BB207" s="112"/>
      <c r="BC207" s="112"/>
      <c r="BD207" s="112"/>
      <c r="BE207" s="112"/>
      <c r="BF207" s="112"/>
      <c r="BG207" s="112"/>
    </row>
    <row r="208" spans="2:59">
      <c r="B208" s="840"/>
      <c r="C208" s="43" t="s">
        <v>284</v>
      </c>
      <c r="D208" s="44"/>
      <c r="E208" s="153">
        <f t="shared" ref="E208:P208" si="45">E183+E195</f>
        <v>51.769000000000005</v>
      </c>
      <c r="F208" s="252">
        <f t="shared" si="45"/>
        <v>54.873000000000005</v>
      </c>
      <c r="G208" s="252">
        <f t="shared" si="45"/>
        <v>230.46199999999999</v>
      </c>
      <c r="H208" s="252">
        <f t="shared" si="45"/>
        <v>1629.4290000000001</v>
      </c>
      <c r="I208" s="252">
        <f t="shared" si="45"/>
        <v>51.171999999999997</v>
      </c>
      <c r="J208" s="252">
        <f t="shared" si="45"/>
        <v>0.74199999999999999</v>
      </c>
      <c r="K208" s="252">
        <f t="shared" si="45"/>
        <v>1.2370000000000001</v>
      </c>
      <c r="L208" s="252">
        <f t="shared" si="45"/>
        <v>157.15</v>
      </c>
      <c r="M208" s="924">
        <f t="shared" si="45"/>
        <v>721.14670000000001</v>
      </c>
      <c r="N208" s="924">
        <f t="shared" si="45"/>
        <v>718.18089999999995</v>
      </c>
      <c r="O208" s="924">
        <f t="shared" si="45"/>
        <v>262.46100000000001</v>
      </c>
      <c r="P208" s="842">
        <f t="shared" si="45"/>
        <v>7.577</v>
      </c>
      <c r="Q208" s="318"/>
      <c r="R208" s="112"/>
      <c r="S208" s="120"/>
      <c r="T208" s="112"/>
      <c r="U208" s="127"/>
      <c r="V208" s="127"/>
      <c r="W208" s="702"/>
      <c r="X208" s="702"/>
      <c r="Y208" s="702"/>
      <c r="Z208" s="1"/>
      <c r="AA208" s="188"/>
      <c r="AB208" s="188"/>
      <c r="AC208" s="188"/>
      <c r="AD208" s="188"/>
      <c r="AE208" s="130"/>
      <c r="AF208" s="112"/>
      <c r="AG208" s="112"/>
      <c r="AH208" s="112"/>
      <c r="AI208" s="112"/>
      <c r="AJ208" s="112"/>
      <c r="AK208" s="112"/>
      <c r="AL208" s="112"/>
      <c r="AM208" s="112"/>
      <c r="AN208" s="112"/>
      <c r="AO208" s="112"/>
      <c r="AP208" s="611"/>
      <c r="AQ208" s="112"/>
      <c r="AR208" s="611"/>
      <c r="AS208" s="112"/>
      <c r="AT208" s="112"/>
      <c r="AU208" s="112"/>
      <c r="AV208" s="112"/>
      <c r="AW208" s="112"/>
      <c r="AX208" s="112"/>
      <c r="AY208" s="112"/>
      <c r="AZ208" s="112"/>
      <c r="BA208" s="112"/>
      <c r="BB208" s="112"/>
      <c r="BC208" s="112"/>
      <c r="BD208" s="112"/>
      <c r="BE208" s="112"/>
      <c r="BF208" s="112"/>
      <c r="BG208" s="112"/>
    </row>
    <row r="209" spans="2:59" ht="12" customHeight="1">
      <c r="B209" s="449"/>
      <c r="C209" s="889" t="s">
        <v>11</v>
      </c>
      <c r="D209" s="1755">
        <v>0.6</v>
      </c>
      <c r="E209" s="1115">
        <f t="shared" ref="E209:P209" si="46">(E399/100)*60</f>
        <v>54</v>
      </c>
      <c r="F209" s="1012">
        <f t="shared" si="46"/>
        <v>55.2</v>
      </c>
      <c r="G209" s="1012">
        <f t="shared" si="46"/>
        <v>229.8</v>
      </c>
      <c r="H209" s="1012">
        <f t="shared" si="46"/>
        <v>1632</v>
      </c>
      <c r="I209" s="1012">
        <f t="shared" si="46"/>
        <v>42</v>
      </c>
      <c r="J209" s="1012">
        <f t="shared" si="46"/>
        <v>0.83999999999999986</v>
      </c>
      <c r="K209" s="1012">
        <f t="shared" si="46"/>
        <v>0.96</v>
      </c>
      <c r="L209" s="1776">
        <f t="shared" si="46"/>
        <v>540</v>
      </c>
      <c r="M209" s="2680">
        <f t="shared" si="46"/>
        <v>720</v>
      </c>
      <c r="N209" s="2680">
        <f t="shared" si="46"/>
        <v>720</v>
      </c>
      <c r="O209" s="2680">
        <f t="shared" si="46"/>
        <v>180</v>
      </c>
      <c r="P209" s="2279">
        <f t="shared" si="46"/>
        <v>10.799999999999999</v>
      </c>
      <c r="Q209" s="318"/>
      <c r="R209" s="112"/>
      <c r="AE209" s="413"/>
      <c r="AF209" s="112"/>
      <c r="AG209" s="112"/>
      <c r="AH209" s="112"/>
      <c r="AI209" s="112"/>
      <c r="AJ209" s="642"/>
      <c r="AK209" s="112"/>
      <c r="AL209" s="112"/>
      <c r="AM209" s="112"/>
      <c r="AN209" s="112"/>
      <c r="AO209" s="112"/>
      <c r="AP209" s="112"/>
      <c r="AQ209" s="112"/>
      <c r="AR209" s="611"/>
      <c r="AS209" s="112"/>
      <c r="AT209" s="112"/>
      <c r="AU209" s="112"/>
      <c r="AV209" s="112"/>
      <c r="AW209" s="112"/>
      <c r="AX209" s="112"/>
      <c r="AY209" s="112"/>
      <c r="AZ209" s="112"/>
      <c r="BA209" s="112"/>
      <c r="BB209" s="112"/>
      <c r="BC209" s="112"/>
      <c r="BD209" s="112"/>
      <c r="BE209" s="112"/>
      <c r="BF209" s="112"/>
      <c r="BG209" s="112"/>
    </row>
    <row r="210" spans="2:59" ht="15" thickBot="1">
      <c r="B210" s="246"/>
      <c r="C210" s="991" t="s">
        <v>434</v>
      </c>
      <c r="D210" s="1036"/>
      <c r="E210" s="1015">
        <f t="shared" ref="E210:P210" si="47">(E208*100/E399)-60</f>
        <v>-2.478888888888882</v>
      </c>
      <c r="F210" s="1016">
        <f t="shared" si="47"/>
        <v>-0.35543478260869676</v>
      </c>
      <c r="G210" s="1016">
        <f t="shared" si="47"/>
        <v>0.17284595300260008</v>
      </c>
      <c r="H210" s="1016">
        <f t="shared" si="47"/>
        <v>-9.4522058823521604E-2</v>
      </c>
      <c r="I210" s="1016">
        <f t="shared" si="47"/>
        <v>13.102857142857147</v>
      </c>
      <c r="J210" s="1016">
        <f t="shared" si="47"/>
        <v>-6.9999999999999929</v>
      </c>
      <c r="K210" s="1016">
        <f t="shared" si="47"/>
        <v>17.3125</v>
      </c>
      <c r="L210" s="1016">
        <f t="shared" si="47"/>
        <v>-42.538888888888891</v>
      </c>
      <c r="M210" s="1016">
        <f t="shared" si="47"/>
        <v>9.5558333333329415E-2</v>
      </c>
      <c r="N210" s="1016">
        <f t="shared" si="47"/>
        <v>-0.15159166666666835</v>
      </c>
      <c r="O210" s="1016">
        <f t="shared" si="47"/>
        <v>27.487000000000009</v>
      </c>
      <c r="P210" s="1028">
        <f t="shared" si="47"/>
        <v>-17.905555555555551</v>
      </c>
      <c r="Q210" s="318"/>
      <c r="R210" s="131"/>
      <c r="S210" s="186"/>
      <c r="T210" s="166"/>
      <c r="U210" s="192"/>
      <c r="V210" s="192"/>
      <c r="W210" s="726"/>
      <c r="X210" s="726"/>
      <c r="Y210" s="727"/>
      <c r="Z210" s="127"/>
      <c r="AA210" s="122"/>
      <c r="AB210" s="122"/>
      <c r="AC210" s="122"/>
      <c r="AD210" s="122"/>
      <c r="AE210" s="188"/>
      <c r="AF210" s="122"/>
      <c r="AG210" s="121"/>
      <c r="AH210" s="107"/>
      <c r="AI210" s="106"/>
      <c r="AJ210" s="112"/>
      <c r="AK210" s="112"/>
      <c r="AL210" s="112"/>
      <c r="AM210" s="112"/>
      <c r="AN210" s="112"/>
      <c r="AO210" s="112"/>
      <c r="AP210" s="112"/>
      <c r="AQ210" s="112"/>
      <c r="AR210" s="112"/>
      <c r="AS210" s="112"/>
      <c r="AT210" s="112"/>
      <c r="AU210" s="112"/>
      <c r="AV210" s="112"/>
      <c r="AW210" s="112"/>
      <c r="AX210" s="112"/>
      <c r="AY210" s="112"/>
      <c r="AZ210" s="112"/>
      <c r="BA210" s="112"/>
      <c r="BB210" s="112"/>
      <c r="BC210" s="112"/>
      <c r="BD210" s="112"/>
      <c r="BE210" s="112"/>
      <c r="BF210" s="112"/>
      <c r="BG210" s="112"/>
    </row>
    <row r="211" spans="2:59" ht="17.25" customHeight="1" thickBot="1">
      <c r="I211" s="1044"/>
      <c r="J211" s="1044"/>
      <c r="K211" s="1044"/>
      <c r="L211" s="1044"/>
      <c r="M211" s="1044"/>
      <c r="N211" s="1044"/>
      <c r="O211" s="1044"/>
      <c r="P211" s="1044"/>
      <c r="Q211" s="318"/>
      <c r="R211" s="121"/>
      <c r="S211" s="107"/>
      <c r="T211" s="104"/>
      <c r="U211" s="728"/>
      <c r="V211" s="728"/>
      <c r="W211" s="190"/>
      <c r="X211" s="729"/>
      <c r="Y211" s="305"/>
      <c r="Z211" s="127"/>
      <c r="AA211" s="122"/>
      <c r="AB211" s="122"/>
      <c r="AC211" s="122"/>
      <c r="AD211" s="122"/>
      <c r="AE211" s="188"/>
      <c r="AF211" s="121"/>
      <c r="AG211" s="165"/>
      <c r="AH211" s="133"/>
      <c r="AI211" s="193"/>
      <c r="AJ211" s="112"/>
      <c r="AK211" s="112"/>
      <c r="AL211" s="112"/>
      <c r="AM211" s="112"/>
      <c r="AN211" s="112"/>
      <c r="AO211" s="112"/>
      <c r="AP211" s="112"/>
      <c r="AQ211" s="112"/>
      <c r="AR211" s="112"/>
      <c r="AS211" s="112"/>
      <c r="AT211" s="112"/>
      <c r="AU211" s="112"/>
      <c r="AV211" s="112"/>
      <c r="AW211" s="112"/>
      <c r="AX211" s="112"/>
      <c r="AY211" s="112"/>
      <c r="AZ211" s="112"/>
      <c r="BA211" s="112"/>
      <c r="BB211" s="112"/>
      <c r="BC211" s="112"/>
      <c r="BD211" s="112"/>
      <c r="BE211" s="112"/>
      <c r="BF211" s="112"/>
      <c r="BG211" s="112"/>
    </row>
    <row r="212" spans="2:59">
      <c r="B212" s="840"/>
      <c r="C212" s="43" t="s">
        <v>283</v>
      </c>
      <c r="D212" s="44"/>
      <c r="E212" s="153">
        <f t="shared" ref="E212:P212" si="48">E195+E203</f>
        <v>40.774999999999999</v>
      </c>
      <c r="F212" s="252">
        <f t="shared" si="48"/>
        <v>43.111000000000004</v>
      </c>
      <c r="G212" s="252">
        <f t="shared" si="48"/>
        <v>170.85999999999999</v>
      </c>
      <c r="H212" s="252">
        <f t="shared" si="48"/>
        <v>1221.4850000000001</v>
      </c>
      <c r="I212" s="252">
        <f t="shared" si="48"/>
        <v>34.976999999999997</v>
      </c>
      <c r="J212" s="252">
        <f t="shared" si="48"/>
        <v>0.60299999999999998</v>
      </c>
      <c r="K212" s="252">
        <f t="shared" si="48"/>
        <v>1.0130000000000001</v>
      </c>
      <c r="L212" s="924">
        <f t="shared" si="48"/>
        <v>277.916</v>
      </c>
      <c r="M212" s="924">
        <f t="shared" si="48"/>
        <v>756.89769999999999</v>
      </c>
      <c r="N212" s="924">
        <f t="shared" si="48"/>
        <v>728.35590000000002</v>
      </c>
      <c r="O212" s="924">
        <f t="shared" si="48"/>
        <v>210.68099999999998</v>
      </c>
      <c r="P212" s="842">
        <f t="shared" si="48"/>
        <v>6.391</v>
      </c>
      <c r="Q212" s="318"/>
      <c r="R212" s="11"/>
      <c r="S212" s="112"/>
      <c r="T212" s="112"/>
      <c r="U212" s="730"/>
      <c r="V212" s="730"/>
      <c r="W212" s="218"/>
      <c r="X212" s="305"/>
      <c r="Y212" s="305"/>
      <c r="Z212" s="127"/>
      <c r="AA212" s="122"/>
      <c r="AB212" s="122"/>
      <c r="AC212" s="122"/>
      <c r="AD212" s="122"/>
      <c r="AE212" s="188"/>
      <c r="AF212" s="121"/>
      <c r="AG212" s="112"/>
      <c r="AH212" s="186"/>
      <c r="AI212" s="112"/>
      <c r="AJ212" s="112"/>
      <c r="AK212" s="112"/>
      <c r="AL212" s="112"/>
      <c r="AM212" s="112"/>
      <c r="AN212" s="112"/>
      <c r="AO212" s="112"/>
      <c r="AP212" s="112"/>
      <c r="AQ212" s="112"/>
      <c r="AR212" s="112"/>
      <c r="AS212" s="112"/>
      <c r="AT212" s="112"/>
      <c r="AU212" s="112"/>
      <c r="AV212" s="112"/>
      <c r="AW212" s="112"/>
      <c r="AX212" s="112"/>
      <c r="AY212" s="112"/>
      <c r="AZ212" s="112"/>
      <c r="BA212" s="112"/>
      <c r="BB212" s="112"/>
      <c r="BC212" s="112"/>
      <c r="BD212" s="112"/>
      <c r="BE212" s="112"/>
      <c r="BF212" s="112"/>
      <c r="BG212" s="112"/>
    </row>
    <row r="213" spans="2:59">
      <c r="B213" s="449"/>
      <c r="C213" s="889" t="s">
        <v>11</v>
      </c>
      <c r="D213" s="1755">
        <v>0.45</v>
      </c>
      <c r="E213" s="1115">
        <f t="shared" ref="E213:P213" si="49">(E399/100)*45</f>
        <v>40.5</v>
      </c>
      <c r="F213" s="1012">
        <f t="shared" si="49"/>
        <v>41.4</v>
      </c>
      <c r="G213" s="1012">
        <f t="shared" si="49"/>
        <v>172.35</v>
      </c>
      <c r="H213" s="1012">
        <f t="shared" si="49"/>
        <v>1224</v>
      </c>
      <c r="I213" s="1012">
        <f t="shared" si="49"/>
        <v>31.499999999999996</v>
      </c>
      <c r="J213" s="1012">
        <f t="shared" si="49"/>
        <v>0.62999999999999989</v>
      </c>
      <c r="K213" s="1012">
        <f t="shared" si="49"/>
        <v>0.72</v>
      </c>
      <c r="L213" s="1776">
        <f t="shared" si="49"/>
        <v>405</v>
      </c>
      <c r="M213" s="2680">
        <f t="shared" si="49"/>
        <v>540</v>
      </c>
      <c r="N213" s="2680">
        <f t="shared" si="49"/>
        <v>540</v>
      </c>
      <c r="O213" s="2680">
        <f t="shared" si="49"/>
        <v>135</v>
      </c>
      <c r="P213" s="2279">
        <f t="shared" si="49"/>
        <v>8.1</v>
      </c>
      <c r="Q213" s="318"/>
      <c r="R213" s="11"/>
      <c r="S213" s="112"/>
      <c r="T213" s="112"/>
      <c r="U213" s="122"/>
      <c r="V213" s="122"/>
      <c r="W213" s="189"/>
      <c r="X213" s="648"/>
      <c r="Y213" s="731"/>
      <c r="Z213" s="127"/>
      <c r="AA213" s="122"/>
      <c r="AB213" s="122"/>
      <c r="AC213" s="238"/>
      <c r="AD213" s="122"/>
      <c r="AE213" s="188"/>
      <c r="AF213" s="121"/>
      <c r="AG213" s="125"/>
      <c r="AH213" s="107"/>
      <c r="AI213" s="104"/>
      <c r="AJ213" s="112"/>
      <c r="AK213" s="112"/>
      <c r="AL213" s="112"/>
      <c r="AM213" s="112"/>
      <c r="AN213" s="112"/>
      <c r="AO213" s="112"/>
      <c r="AP213" s="112"/>
      <c r="AQ213" s="112"/>
      <c r="AR213" s="112"/>
      <c r="AS213" s="112"/>
      <c r="AT213" s="112"/>
      <c r="AU213" s="112"/>
      <c r="AV213" s="112"/>
      <c r="AW213" s="112"/>
      <c r="AX213" s="112"/>
      <c r="AY213" s="112"/>
      <c r="AZ213" s="112"/>
      <c r="BA213" s="112"/>
      <c r="BB213" s="112"/>
      <c r="BC213" s="112"/>
      <c r="BD213" s="112"/>
      <c r="BE213" s="112"/>
      <c r="BF213" s="112"/>
      <c r="BG213" s="112"/>
    </row>
    <row r="214" spans="2:59" ht="15.75" customHeight="1" thickBot="1">
      <c r="B214" s="246"/>
      <c r="C214" s="991" t="s">
        <v>434</v>
      </c>
      <c r="D214" s="1036"/>
      <c r="E214" s="1015">
        <f t="shared" ref="E214:P214" si="50">(E212*100/E399)-45</f>
        <v>0.30555555555555713</v>
      </c>
      <c r="F214" s="1016">
        <f t="shared" si="50"/>
        <v>1.859782608695653</v>
      </c>
      <c r="G214" s="1016">
        <f t="shared" si="50"/>
        <v>-0.38903394255874701</v>
      </c>
      <c r="H214" s="1016">
        <f t="shared" si="50"/>
        <v>-9.2463235294111712E-2</v>
      </c>
      <c r="I214" s="1016">
        <f t="shared" si="50"/>
        <v>4.9671428571428535</v>
      </c>
      <c r="J214" s="1016">
        <f t="shared" si="50"/>
        <v>-1.9285714285714306</v>
      </c>
      <c r="K214" s="1016">
        <f t="shared" si="50"/>
        <v>18.312500000000007</v>
      </c>
      <c r="L214" s="1016">
        <f t="shared" si="50"/>
        <v>-14.120444444444445</v>
      </c>
      <c r="M214" s="1016">
        <f t="shared" si="50"/>
        <v>18.074808333333337</v>
      </c>
      <c r="N214" s="1016">
        <f t="shared" si="50"/>
        <v>15.696324999999995</v>
      </c>
      <c r="O214" s="1016">
        <f t="shared" si="50"/>
        <v>25.22699999999999</v>
      </c>
      <c r="P214" s="1028">
        <f t="shared" si="50"/>
        <v>-9.49444444444444</v>
      </c>
      <c r="Q214" s="318"/>
      <c r="R214" s="53"/>
      <c r="S214" s="107"/>
      <c r="T214" s="104"/>
      <c r="U214" s="122"/>
      <c r="V214" s="122"/>
      <c r="W214" s="189"/>
      <c r="X214" s="648"/>
      <c r="Y214" s="647"/>
      <c r="Z214" s="127"/>
      <c r="AA214" s="111"/>
      <c r="AB214" s="230"/>
      <c r="AC214" s="216"/>
      <c r="AD214" s="111"/>
      <c r="AE214" s="102"/>
      <c r="AF214" s="121"/>
      <c r="AG214" s="121"/>
      <c r="AH214" s="107"/>
      <c r="AI214" s="104"/>
      <c r="AJ214" s="112"/>
      <c r="AK214" s="112"/>
      <c r="AL214" s="112"/>
      <c r="AM214" s="112"/>
      <c r="AN214" s="112"/>
      <c r="AO214" s="112"/>
      <c r="AP214" s="112"/>
      <c r="AQ214" s="112"/>
      <c r="AR214" s="112"/>
      <c r="AS214" s="112"/>
      <c r="AT214" s="112"/>
      <c r="AU214" s="112"/>
      <c r="AV214" s="112"/>
      <c r="AW214" s="112"/>
      <c r="AX214" s="112"/>
      <c r="AY214" s="112"/>
      <c r="AZ214" s="112"/>
      <c r="BA214" s="112"/>
      <c r="BB214" s="112"/>
      <c r="BC214" s="112"/>
      <c r="BD214" s="112"/>
      <c r="BE214" s="112"/>
      <c r="BF214" s="112"/>
      <c r="BG214" s="112"/>
    </row>
    <row r="215" spans="2:59" ht="15" thickBot="1">
      <c r="Q215" s="318"/>
      <c r="R215" s="112"/>
      <c r="S215" s="120"/>
      <c r="T215" s="112"/>
      <c r="U215" s="370"/>
      <c r="V215" s="122"/>
      <c r="W215" s="189"/>
      <c r="X215" s="166"/>
      <c r="Y215" s="647"/>
      <c r="Z215" s="127"/>
      <c r="AA215" s="127"/>
      <c r="AB215" s="127"/>
      <c r="AC215" s="127"/>
      <c r="AD215" s="127"/>
      <c r="AE215" s="112"/>
      <c r="AF215" s="125"/>
      <c r="AG215" s="121"/>
      <c r="AH215" s="132"/>
      <c r="AI215" s="369"/>
      <c r="AJ215" s="112"/>
      <c r="AK215" s="112"/>
      <c r="AL215" s="112"/>
      <c r="AM215" s="112"/>
      <c r="AN215" s="112"/>
      <c r="AO215" s="112"/>
      <c r="AP215" s="112"/>
      <c r="AQ215" s="112"/>
      <c r="AR215" s="112"/>
      <c r="AS215" s="112"/>
      <c r="AT215" s="112"/>
      <c r="AU215" s="112"/>
      <c r="AV215" s="112"/>
      <c r="AW215" s="112"/>
      <c r="AX215" s="112"/>
      <c r="AY215" s="112"/>
      <c r="AZ215" s="112"/>
      <c r="BA215" s="112"/>
      <c r="BB215" s="112"/>
      <c r="BC215" s="112"/>
      <c r="BD215" s="112"/>
      <c r="BE215" s="112"/>
      <c r="BF215" s="112"/>
      <c r="BG215" s="112"/>
    </row>
    <row r="216" spans="2:59">
      <c r="B216" s="994" t="s">
        <v>317</v>
      </c>
      <c r="C216" s="43"/>
      <c r="D216" s="44"/>
      <c r="E216" s="946">
        <f t="shared" ref="E216:P216" si="51">E183+E195+E203</f>
        <v>62.220000000000006</v>
      </c>
      <c r="F216" s="947">
        <f t="shared" si="51"/>
        <v>64.081000000000003</v>
      </c>
      <c r="G216" s="947">
        <f t="shared" si="51"/>
        <v>270.49</v>
      </c>
      <c r="H216" s="2302">
        <f t="shared" si="51"/>
        <v>1899.0150000000001</v>
      </c>
      <c r="I216" s="947">
        <f t="shared" si="51"/>
        <v>62.286999999999999</v>
      </c>
      <c r="J216" s="2302">
        <f t="shared" si="51"/>
        <v>0.94699999999999995</v>
      </c>
      <c r="K216" s="2302">
        <f t="shared" si="51"/>
        <v>1.4440000000000002</v>
      </c>
      <c r="L216" s="2302">
        <f t="shared" si="51"/>
        <v>302.31600000000003</v>
      </c>
      <c r="M216" s="2481">
        <f t="shared" si="51"/>
        <v>1040.0977</v>
      </c>
      <c r="N216" s="2481">
        <f t="shared" si="51"/>
        <v>929.7559</v>
      </c>
      <c r="O216" s="2302">
        <f t="shared" si="51"/>
        <v>329.78100000000001</v>
      </c>
      <c r="P216" s="1034">
        <f t="shared" si="51"/>
        <v>9.4359999999999999</v>
      </c>
      <c r="Q216" s="318"/>
      <c r="R216" s="107"/>
      <c r="S216" s="104"/>
      <c r="T216" s="122"/>
      <c r="U216" s="122"/>
      <c r="V216" s="122"/>
      <c r="W216" s="189"/>
      <c r="X216" s="648"/>
      <c r="Y216" s="647"/>
      <c r="Z216" s="127"/>
      <c r="AA216" s="122"/>
      <c r="AB216" s="238"/>
      <c r="AC216" s="122"/>
      <c r="AD216" s="122"/>
      <c r="AE216" s="188"/>
      <c r="AF216" s="112"/>
      <c r="AG216" s="407"/>
      <c r="AH216" s="132"/>
      <c r="AI216" s="408"/>
      <c r="AJ216" s="112"/>
      <c r="AK216" s="112"/>
      <c r="AL216" s="112"/>
      <c r="AM216" s="112"/>
      <c r="AN216" s="112"/>
      <c r="AO216" s="112"/>
      <c r="AP216" s="112"/>
      <c r="AQ216" s="112"/>
      <c r="AR216" s="112"/>
      <c r="AS216" s="112"/>
      <c r="AT216" s="112"/>
      <c r="AU216" s="112"/>
      <c r="AV216" s="112"/>
      <c r="AW216" s="112"/>
      <c r="AX216" s="112"/>
      <c r="AY216" s="112"/>
      <c r="AZ216" s="112"/>
      <c r="BA216" s="112"/>
      <c r="BB216" s="112"/>
      <c r="BC216" s="112"/>
      <c r="BD216" s="112"/>
      <c r="BE216" s="112"/>
      <c r="BF216" s="112"/>
      <c r="BG216" s="112"/>
    </row>
    <row r="217" spans="2:59" ht="12.75" customHeight="1">
      <c r="B217" s="995"/>
      <c r="C217" s="996" t="s">
        <v>11</v>
      </c>
      <c r="D217" s="1755">
        <v>0.7</v>
      </c>
      <c r="E217" s="1115">
        <f t="shared" ref="E217:P217" si="52">(E399/100)*70</f>
        <v>63</v>
      </c>
      <c r="F217" s="1012">
        <f t="shared" si="52"/>
        <v>64.400000000000006</v>
      </c>
      <c r="G217" s="1012">
        <f t="shared" si="52"/>
        <v>268.10000000000002</v>
      </c>
      <c r="H217" s="1012">
        <f t="shared" si="52"/>
        <v>1904</v>
      </c>
      <c r="I217" s="1012">
        <f t="shared" si="52"/>
        <v>49</v>
      </c>
      <c r="J217" s="1012">
        <f t="shared" si="52"/>
        <v>0.97999999999999987</v>
      </c>
      <c r="K217" s="1012">
        <f t="shared" si="52"/>
        <v>1.1200000000000001</v>
      </c>
      <c r="L217" s="1776">
        <f t="shared" si="52"/>
        <v>630</v>
      </c>
      <c r="M217" s="2680">
        <f t="shared" si="52"/>
        <v>840</v>
      </c>
      <c r="N217" s="2680">
        <f t="shared" si="52"/>
        <v>840</v>
      </c>
      <c r="O217" s="2680">
        <f t="shared" si="52"/>
        <v>210</v>
      </c>
      <c r="P217" s="2279">
        <f t="shared" si="52"/>
        <v>12.6</v>
      </c>
      <c r="Q217" s="318"/>
      <c r="R217" s="107"/>
      <c r="S217" s="104"/>
      <c r="T217" s="122"/>
      <c r="U217" s="122"/>
      <c r="V217" s="122"/>
      <c r="W217" s="189"/>
      <c r="X217" s="648"/>
      <c r="Y217" s="647"/>
      <c r="Z217" s="127"/>
      <c r="AA217" s="122"/>
      <c r="AB217" s="238"/>
      <c r="AC217" s="122"/>
      <c r="AD217" s="122"/>
      <c r="AE217" s="130"/>
      <c r="AF217" s="112"/>
      <c r="AG217" s="407"/>
      <c r="AH217" s="132"/>
      <c r="AI217" s="408"/>
      <c r="AJ217" s="112"/>
      <c r="AK217" s="112"/>
      <c r="AL217" s="112"/>
      <c r="AM217" s="112"/>
      <c r="AN217" s="112"/>
      <c r="AO217" s="112"/>
      <c r="AP217" s="112"/>
      <c r="AQ217" s="112"/>
      <c r="AR217" s="112"/>
      <c r="AS217" s="112"/>
      <c r="AT217" s="112"/>
      <c r="AU217" s="112"/>
      <c r="AV217" s="112"/>
      <c r="AW217" s="112"/>
      <c r="AX217" s="112"/>
      <c r="AY217" s="112"/>
      <c r="AZ217" s="112"/>
      <c r="BA217" s="112"/>
      <c r="BB217" s="112"/>
      <c r="BC217" s="112"/>
      <c r="BD217" s="112"/>
      <c r="BE217" s="112"/>
      <c r="BF217" s="112"/>
      <c r="BG217" s="112"/>
    </row>
    <row r="218" spans="2:59" ht="13.5" customHeight="1" thickBot="1">
      <c r="B218" s="246"/>
      <c r="C218" s="991" t="s">
        <v>434</v>
      </c>
      <c r="D218" s="1036"/>
      <c r="E218" s="1015">
        <f t="shared" ref="E218:P218" si="53">(E216*100/E399)-70</f>
        <v>-0.86666666666666003</v>
      </c>
      <c r="F218" s="1016">
        <f t="shared" si="53"/>
        <v>-0.34673913043478422</v>
      </c>
      <c r="G218" s="1016">
        <f t="shared" si="53"/>
        <v>0.62402088772846298</v>
      </c>
      <c r="H218" s="1016">
        <f t="shared" si="53"/>
        <v>-0.18327205882353326</v>
      </c>
      <c r="I218" s="1016">
        <f t="shared" si="53"/>
        <v>18.981428571428566</v>
      </c>
      <c r="J218" s="1016">
        <f t="shared" si="53"/>
        <v>-2.3571428571428612</v>
      </c>
      <c r="K218" s="1016">
        <f t="shared" si="53"/>
        <v>20.25</v>
      </c>
      <c r="L218" s="1016">
        <f t="shared" si="53"/>
        <v>-36.409333333333329</v>
      </c>
      <c r="M218" s="1016">
        <f t="shared" si="53"/>
        <v>16.674808333333331</v>
      </c>
      <c r="N218" s="1016">
        <f t="shared" si="53"/>
        <v>7.4796583333333331</v>
      </c>
      <c r="O218" s="1016">
        <f t="shared" si="53"/>
        <v>39.926999999999992</v>
      </c>
      <c r="P218" s="1028">
        <f t="shared" si="53"/>
        <v>-17.577777777777776</v>
      </c>
      <c r="Q218" s="318"/>
      <c r="R218" s="107"/>
      <c r="S218" s="104"/>
      <c r="T218" s="122"/>
      <c r="U218" s="122"/>
      <c r="V218" s="122"/>
      <c r="W218" s="189"/>
      <c r="X218" s="648"/>
      <c r="Y218" s="647"/>
      <c r="Z218" s="127"/>
      <c r="AA218" s="188"/>
      <c r="AB218" s="158"/>
      <c r="AC218" s="188"/>
      <c r="AD218" s="626"/>
      <c r="AE218" s="188"/>
      <c r="AF218" s="112"/>
      <c r="AG218" s="157"/>
      <c r="AH218" s="107"/>
      <c r="AI218" s="104"/>
      <c r="AJ218" s="112"/>
      <c r="AK218" s="112"/>
      <c r="AL218" s="112"/>
      <c r="AM218" s="112"/>
      <c r="AN218" s="112"/>
      <c r="AO218" s="112"/>
      <c r="AP218" s="112"/>
      <c r="AQ218" s="112"/>
      <c r="AR218" s="112"/>
      <c r="AS218" s="112"/>
      <c r="AT218" s="112"/>
      <c r="AU218" s="112"/>
      <c r="AV218" s="112"/>
      <c r="AW218" s="112"/>
      <c r="AX218" s="112"/>
      <c r="AY218" s="112"/>
      <c r="AZ218" s="112"/>
      <c r="BA218" s="112"/>
      <c r="BB218" s="112"/>
      <c r="BC218" s="112"/>
      <c r="BD218" s="112"/>
      <c r="BE218" s="112"/>
      <c r="BF218" s="112"/>
      <c r="BG218" s="112"/>
    </row>
    <row r="219" spans="2:59" ht="12.75" customHeight="1">
      <c r="R219" s="107"/>
      <c r="S219" s="104"/>
      <c r="T219" s="122"/>
      <c r="U219" s="370"/>
      <c r="V219" s="122"/>
      <c r="W219" s="189"/>
      <c r="X219" s="658"/>
      <c r="Y219" s="659"/>
      <c r="Z219" s="127"/>
      <c r="AA219" s="188"/>
      <c r="AB219" s="188"/>
      <c r="AC219" s="188"/>
      <c r="AD219" s="188"/>
      <c r="AE219" s="188"/>
      <c r="AF219" s="112"/>
      <c r="AG219" s="112"/>
      <c r="AH219" s="120"/>
      <c r="AI219" s="112"/>
      <c r="AJ219" s="112"/>
      <c r="AK219" s="112"/>
      <c r="AL219" s="112"/>
      <c r="AM219" s="112"/>
      <c r="AN219" s="112"/>
      <c r="AO219" s="112"/>
      <c r="AP219" s="112"/>
      <c r="AQ219" s="112"/>
      <c r="AR219" s="112"/>
      <c r="AS219" s="112"/>
      <c r="AT219" s="112"/>
      <c r="AU219" s="112"/>
      <c r="AV219" s="112"/>
      <c r="AW219" s="112"/>
      <c r="AX219" s="112"/>
      <c r="AY219" s="112"/>
      <c r="AZ219" s="112"/>
      <c r="BA219" s="112"/>
      <c r="BB219" s="112"/>
      <c r="BC219" s="112"/>
      <c r="BD219" s="112"/>
      <c r="BE219" s="112"/>
      <c r="BF219" s="112"/>
      <c r="BG219" s="112"/>
    </row>
    <row r="220" spans="2:59" ht="15.75" customHeight="1">
      <c r="Q220" s="318"/>
      <c r="R220" s="112"/>
      <c r="S220" s="106"/>
      <c r="T220" s="732"/>
      <c r="U220" s="732"/>
      <c r="V220" s="732"/>
      <c r="W220" s="733"/>
      <c r="X220" s="215"/>
      <c r="Y220" s="228"/>
      <c r="Z220" s="127"/>
      <c r="AA220" s="122"/>
      <c r="AB220" s="122"/>
      <c r="AC220" s="122"/>
      <c r="AD220" s="122"/>
      <c r="AE220" s="188"/>
      <c r="AF220" s="112"/>
      <c r="AG220" s="131"/>
      <c r="AH220" s="186"/>
      <c r="AI220" s="112"/>
      <c r="AJ220" s="112"/>
      <c r="AK220" s="112"/>
      <c r="AL220" s="112"/>
      <c r="AM220" s="112"/>
      <c r="AN220" s="112"/>
      <c r="AO220" s="112"/>
      <c r="AP220" s="112"/>
      <c r="AQ220" s="112"/>
      <c r="AR220" s="112"/>
      <c r="AS220" s="112"/>
      <c r="AT220" s="112"/>
      <c r="AU220" s="112"/>
      <c r="AV220" s="112"/>
      <c r="AW220" s="112"/>
      <c r="AX220" s="112"/>
      <c r="AY220" s="112"/>
      <c r="AZ220" s="112"/>
      <c r="BA220" s="112"/>
      <c r="BB220" s="112"/>
      <c r="BC220" s="112"/>
      <c r="BD220" s="112"/>
      <c r="BE220" s="112"/>
      <c r="BF220" s="112"/>
      <c r="BG220" s="112"/>
    </row>
    <row r="221" spans="2:59">
      <c r="S221" s="127"/>
      <c r="T221" s="127"/>
      <c r="U221" s="127"/>
      <c r="V221" s="127"/>
      <c r="W221" s="127"/>
      <c r="X221" s="225"/>
      <c r="Y221" s="186"/>
      <c r="Z221" s="127"/>
      <c r="AA221" s="122"/>
      <c r="AB221" s="122"/>
      <c r="AC221" s="122"/>
      <c r="AD221" s="122"/>
      <c r="AE221" s="188"/>
      <c r="AF221" s="112"/>
      <c r="AG221" s="130"/>
      <c r="AH221" s="119"/>
      <c r="AI221" s="369"/>
      <c r="AJ221" s="112"/>
      <c r="AK221" s="112"/>
      <c r="AL221" s="112"/>
      <c r="AM221" s="112"/>
      <c r="AN221" s="112"/>
      <c r="AO221" s="112"/>
      <c r="AP221" s="112"/>
      <c r="AQ221" s="112"/>
      <c r="AR221" s="112"/>
      <c r="AS221" s="112"/>
      <c r="AT221" s="112"/>
      <c r="AU221" s="112"/>
      <c r="AV221" s="112"/>
      <c r="AW221" s="112"/>
      <c r="AX221" s="112"/>
      <c r="AY221" s="112"/>
      <c r="AZ221" s="112"/>
      <c r="BA221" s="112"/>
      <c r="BB221" s="112"/>
      <c r="BC221" s="112"/>
      <c r="BD221" s="112"/>
      <c r="BE221" s="112"/>
      <c r="BF221" s="112"/>
      <c r="BG221" s="112"/>
    </row>
    <row r="222" spans="2:59" ht="15" customHeight="1">
      <c r="C222" s="891"/>
      <c r="D222" s="12" t="s">
        <v>206</v>
      </c>
      <c r="E222" s="320"/>
      <c r="R222" s="112"/>
      <c r="S222" s="166"/>
      <c r="T222" s="127"/>
      <c r="U222" s="127"/>
      <c r="V222" s="127"/>
      <c r="W222" s="127"/>
      <c r="X222" s="127"/>
      <c r="Y222" s="127"/>
      <c r="Z222" s="127"/>
      <c r="AA222" s="122"/>
      <c r="AB222" s="122"/>
      <c r="AC222" s="122"/>
      <c r="AD222" s="122"/>
      <c r="AE222" s="188"/>
      <c r="AF222" s="112"/>
      <c r="AG222" s="121"/>
      <c r="AH222" s="107"/>
      <c r="AI222" s="106"/>
      <c r="AJ222" s="112"/>
      <c r="AK222" s="112"/>
      <c r="AL222" s="112"/>
      <c r="AM222" s="112"/>
      <c r="AN222" s="112"/>
      <c r="AO222" s="112"/>
      <c r="AP222" s="112"/>
      <c r="AQ222" s="112"/>
      <c r="AR222" s="112"/>
      <c r="AS222" s="112"/>
      <c r="AT222" s="112"/>
      <c r="AU222" s="112"/>
      <c r="AV222" s="112"/>
      <c r="AW222" s="112"/>
      <c r="AX222" s="112"/>
      <c r="AY222" s="112"/>
      <c r="AZ222" s="112"/>
      <c r="BA222" s="112"/>
      <c r="BB222" s="112"/>
      <c r="BC222" s="112"/>
      <c r="BD222" s="112"/>
      <c r="BE222" s="112"/>
      <c r="BF222" s="112"/>
      <c r="BG222" s="112"/>
    </row>
    <row r="223" spans="2:59" ht="16.5" customHeight="1">
      <c r="C223" s="13" t="s">
        <v>762</v>
      </c>
      <c r="D223" s="155"/>
      <c r="E223" s="2"/>
      <c r="F223"/>
      <c r="I223"/>
      <c r="J223"/>
      <c r="K223" s="26"/>
      <c r="L223" s="26"/>
      <c r="M223"/>
      <c r="N223"/>
      <c r="O223"/>
      <c r="P223"/>
      <c r="Q223" s="112"/>
      <c r="R223" s="186"/>
      <c r="S223" s="104"/>
      <c r="T223" s="122"/>
      <c r="U223" s="122"/>
      <c r="V223" s="122"/>
      <c r="W223" s="189"/>
      <c r="X223" s="648"/>
      <c r="Y223" s="647"/>
      <c r="Z223" s="127"/>
      <c r="AA223" s="111"/>
      <c r="AB223" s="230"/>
      <c r="AC223" s="111"/>
      <c r="AD223" s="111"/>
      <c r="AE223" s="102"/>
      <c r="AF223" s="112"/>
      <c r="AG223" s="121"/>
      <c r="AH223" s="107"/>
      <c r="AI223" s="104"/>
      <c r="AJ223" s="112"/>
      <c r="AK223" s="112"/>
      <c r="AL223" s="112"/>
      <c r="AM223" s="112"/>
      <c r="AN223" s="112"/>
      <c r="AO223" s="112"/>
      <c r="AP223" s="112"/>
      <c r="AQ223" s="112"/>
      <c r="AR223" s="112"/>
      <c r="AS223" s="112"/>
      <c r="AT223" s="112"/>
      <c r="AU223" s="112"/>
      <c r="AV223" s="112"/>
      <c r="AW223" s="112"/>
      <c r="AX223" s="112"/>
      <c r="AY223" s="112"/>
      <c r="AZ223" s="112"/>
      <c r="BA223" s="112"/>
      <c r="BB223" s="112"/>
      <c r="BC223" s="112"/>
      <c r="BD223" s="112"/>
      <c r="BE223" s="112"/>
      <c r="BF223" s="112"/>
      <c r="BG223" s="112"/>
    </row>
    <row r="224" spans="2:59" ht="20.25" customHeight="1">
      <c r="C224" s="25" t="s">
        <v>325</v>
      </c>
      <c r="I224" s="1053" t="s">
        <v>345</v>
      </c>
      <c r="N224" s="5"/>
      <c r="R224" s="107"/>
      <c r="S224" s="104"/>
      <c r="T224" s="122"/>
      <c r="U224" s="122"/>
      <c r="V224" s="122"/>
      <c r="W224" s="189"/>
      <c r="X224" s="648"/>
      <c r="Y224" s="659"/>
      <c r="Z224" s="127"/>
      <c r="AA224" s="641"/>
      <c r="AB224" s="402"/>
      <c r="AC224" s="402"/>
      <c r="AD224" s="403"/>
      <c r="AE224" s="403"/>
      <c r="AF224" s="112"/>
      <c r="AG224" s="123"/>
      <c r="AH224" s="107"/>
      <c r="AI224" s="166"/>
      <c r="AJ224" s="112"/>
      <c r="AK224" s="112"/>
      <c r="AL224" s="112"/>
      <c r="AM224" s="112"/>
      <c r="AN224" s="112"/>
      <c r="AO224" s="112"/>
      <c r="AP224" s="112"/>
      <c r="AQ224" s="112"/>
      <c r="AR224" s="112"/>
      <c r="AS224" s="112"/>
      <c r="AT224" s="112"/>
      <c r="AU224" s="112"/>
      <c r="AV224" s="112"/>
      <c r="AW224" s="112"/>
      <c r="AX224" s="112"/>
      <c r="AY224" s="112"/>
      <c r="AZ224" s="112"/>
      <c r="BA224" s="112"/>
      <c r="BB224" s="112"/>
      <c r="BC224" s="112"/>
      <c r="BD224" s="112"/>
      <c r="BE224" s="112"/>
      <c r="BF224" s="112"/>
      <c r="BG224" s="112"/>
    </row>
    <row r="225" spans="2:59" ht="21" customHeight="1">
      <c r="C225" s="891" t="s">
        <v>763</v>
      </c>
      <c r="R225" s="107"/>
      <c r="S225" s="104"/>
      <c r="T225" s="122"/>
      <c r="U225" s="122"/>
      <c r="V225" s="122"/>
      <c r="W225" s="189"/>
      <c r="X225" s="648"/>
      <c r="Y225" s="647"/>
      <c r="Z225" s="127"/>
      <c r="AA225" s="400"/>
      <c r="AB225" s="400"/>
      <c r="AC225" s="405"/>
      <c r="AD225" s="405"/>
      <c r="AE225" s="406"/>
      <c r="AF225" s="112"/>
      <c r="AG225" s="121"/>
      <c r="AH225" s="107"/>
      <c r="AI225" s="104"/>
      <c r="AJ225" s="112"/>
      <c r="AK225" s="112"/>
      <c r="AL225" s="112"/>
      <c r="AM225" s="112"/>
      <c r="AN225" s="112"/>
      <c r="AO225" s="112"/>
      <c r="AP225" s="112"/>
      <c r="AQ225" s="112"/>
      <c r="AR225" s="112"/>
      <c r="AS225" s="112"/>
      <c r="AT225" s="112"/>
      <c r="AU225" s="112"/>
      <c r="AV225" s="112"/>
      <c r="AW225" s="112"/>
      <c r="AX225" s="112"/>
      <c r="AY225" s="112"/>
      <c r="AZ225" s="112"/>
      <c r="BA225" s="112"/>
      <c r="BB225" s="112"/>
      <c r="BC225" s="112"/>
      <c r="BD225" s="112"/>
      <c r="BE225" s="112"/>
      <c r="BF225" s="112"/>
      <c r="BG225" s="112"/>
    </row>
    <row r="226" spans="2:59" ht="18" customHeight="1" thickBot="1">
      <c r="B226" s="2" t="s">
        <v>841</v>
      </c>
      <c r="C226" s="26"/>
      <c r="D226"/>
      <c r="F226" s="32" t="s">
        <v>761</v>
      </c>
      <c r="I226" s="29" t="s">
        <v>0</v>
      </c>
      <c r="J226"/>
      <c r="K226" s="84" t="s">
        <v>432</v>
      </c>
      <c r="L226" s="26"/>
      <c r="M226" s="26"/>
      <c r="N226" s="33"/>
      <c r="P226" s="125"/>
      <c r="R226" s="107"/>
      <c r="S226" s="104"/>
      <c r="T226" s="122"/>
      <c r="U226" s="122"/>
      <c r="V226" s="122"/>
      <c r="W226" s="189"/>
      <c r="X226" s="648"/>
      <c r="Y226" s="647"/>
      <c r="Z226" s="127"/>
      <c r="AA226" s="408"/>
      <c r="AB226" s="408"/>
      <c r="AC226" s="408"/>
      <c r="AD226" s="408"/>
      <c r="AE226" s="408"/>
      <c r="AF226" s="112"/>
      <c r="AG226" s="121"/>
      <c r="AH226" s="107"/>
      <c r="AI226" s="104"/>
      <c r="AJ226" s="112"/>
      <c r="AK226" s="112"/>
      <c r="AL226" s="112"/>
      <c r="AM226" s="112"/>
      <c r="AN226" s="112"/>
      <c r="AO226" s="112"/>
      <c r="AP226" s="112"/>
      <c r="AQ226" s="112"/>
      <c r="AR226" s="112"/>
      <c r="AS226" s="112"/>
      <c r="AT226" s="112"/>
      <c r="AU226" s="112"/>
      <c r="AV226" s="112"/>
      <c r="AW226" s="112"/>
      <c r="AX226" s="112"/>
      <c r="AY226" s="112"/>
      <c r="AZ226" s="112"/>
      <c r="BA226" s="112"/>
      <c r="BB226" s="112"/>
      <c r="BC226" s="112"/>
      <c r="BD226" s="112"/>
      <c r="BE226" s="112"/>
      <c r="BF226" s="112"/>
      <c r="BG226" s="112"/>
    </row>
    <row r="227" spans="2:59" ht="15" thickBot="1">
      <c r="B227" s="1097" t="s">
        <v>321</v>
      </c>
      <c r="C227" s="1145" t="s">
        <v>767</v>
      </c>
      <c r="D227" s="1094" t="s">
        <v>176</v>
      </c>
      <c r="E227" s="1102" t="s">
        <v>177</v>
      </c>
      <c r="F227" s="378"/>
      <c r="G227" s="378"/>
      <c r="H227" s="40"/>
      <c r="I227" s="681" t="s">
        <v>301</v>
      </c>
      <c r="J227" s="40"/>
      <c r="K227" s="902"/>
      <c r="L227" s="536"/>
      <c r="M227" s="1104" t="s">
        <v>340</v>
      </c>
      <c r="N227" s="40"/>
      <c r="O227" s="40"/>
      <c r="P227" s="76"/>
      <c r="Q227" s="981" t="s">
        <v>330</v>
      </c>
      <c r="R227" s="107"/>
      <c r="S227" s="104"/>
      <c r="T227" s="122"/>
      <c r="U227" s="122"/>
      <c r="V227" s="122"/>
      <c r="W227" s="189"/>
      <c r="X227" s="648"/>
      <c r="Y227" s="647"/>
      <c r="Z227" s="127"/>
      <c r="AA227" s="127"/>
      <c r="AB227" s="127"/>
      <c r="AC227" s="127"/>
      <c r="AD227" s="127"/>
      <c r="AE227" s="112"/>
      <c r="AF227" s="112"/>
      <c r="AG227" s="121"/>
      <c r="AH227" s="107"/>
      <c r="AI227" s="104"/>
      <c r="AJ227" s="112"/>
      <c r="AK227" s="112"/>
      <c r="AL227" s="112"/>
      <c r="AM227" s="112"/>
      <c r="AN227" s="112"/>
      <c r="AO227" s="112"/>
      <c r="AP227" s="112"/>
      <c r="AQ227" s="112"/>
      <c r="AR227" s="112"/>
      <c r="AS227" s="112"/>
      <c r="AT227" s="112"/>
      <c r="AU227" s="112"/>
      <c r="AV227" s="112"/>
      <c r="AW227" s="112"/>
      <c r="AX227" s="112"/>
      <c r="AY227" s="112"/>
      <c r="AZ227" s="112"/>
      <c r="BA227" s="112"/>
      <c r="BB227" s="112"/>
      <c r="BC227" s="112"/>
      <c r="BD227" s="112"/>
      <c r="BE227" s="112"/>
      <c r="BF227" s="112"/>
      <c r="BG227" s="112"/>
    </row>
    <row r="228" spans="2:59" ht="15" thickBot="1">
      <c r="B228" s="1098" t="s">
        <v>303</v>
      </c>
      <c r="C228" s="457"/>
      <c r="D228" s="1099" t="s">
        <v>183</v>
      </c>
      <c r="E228" s="745"/>
      <c r="F228" s="1101"/>
      <c r="G228" s="2318" t="s">
        <v>774</v>
      </c>
      <c r="H228" s="2206" t="s">
        <v>651</v>
      </c>
      <c r="I228" s="1105"/>
      <c r="J228" s="1105"/>
      <c r="K228" s="1105"/>
      <c r="L228" s="1107"/>
      <c r="M228" s="1108" t="s">
        <v>339</v>
      </c>
      <c r="N228" s="1105"/>
      <c r="O228" s="1105"/>
      <c r="P228" s="1107"/>
      <c r="Q228" s="1066" t="s">
        <v>327</v>
      </c>
      <c r="R228" s="106"/>
      <c r="S228" s="104"/>
      <c r="T228" s="122"/>
      <c r="U228" s="122"/>
      <c r="V228" s="122"/>
      <c r="W228" s="189"/>
      <c r="X228" s="648"/>
      <c r="Y228" s="647"/>
      <c r="Z228" s="127"/>
      <c r="AA228" s="112"/>
      <c r="AB228" s="112"/>
      <c r="AC228" s="112"/>
      <c r="AD228" s="112"/>
      <c r="AE228" s="112"/>
      <c r="AF228" s="112"/>
      <c r="AG228" s="112"/>
      <c r="AH228" s="120"/>
      <c r="AI228" s="112"/>
      <c r="AJ228" s="112"/>
      <c r="AK228" s="112"/>
      <c r="AL228" s="112"/>
      <c r="AM228" s="112"/>
      <c r="AN228" s="112"/>
      <c r="AO228" s="112"/>
      <c r="AP228" s="112"/>
      <c r="AQ228" s="112"/>
      <c r="AR228" s="112"/>
      <c r="AS228" s="112"/>
      <c r="AT228" s="112"/>
      <c r="AU228" s="112"/>
      <c r="AV228" s="112"/>
      <c r="AW228" s="112"/>
      <c r="AX228" s="112"/>
      <c r="AY228" s="112"/>
      <c r="AZ228" s="112"/>
      <c r="BA228" s="112"/>
      <c r="BB228" s="112"/>
      <c r="BC228" s="112"/>
      <c r="BD228" s="112"/>
      <c r="BE228" s="112"/>
      <c r="BF228" s="112"/>
      <c r="BG228" s="112"/>
    </row>
    <row r="229" spans="2:59">
      <c r="B229" s="1098" t="s">
        <v>312</v>
      </c>
      <c r="C229" s="457" t="s">
        <v>182</v>
      </c>
      <c r="D229" s="847"/>
      <c r="E229" s="1099" t="s">
        <v>184</v>
      </c>
      <c r="F229" s="1095" t="s">
        <v>56</v>
      </c>
      <c r="G229" s="2318" t="s">
        <v>775</v>
      </c>
      <c r="H229" s="2208" t="s">
        <v>187</v>
      </c>
      <c r="I229" s="745"/>
      <c r="J229" s="2231"/>
      <c r="K229" s="40"/>
      <c r="L229" s="2231"/>
      <c r="M229" s="2232" t="s">
        <v>313</v>
      </c>
      <c r="N229" s="2233" t="s">
        <v>314</v>
      </c>
      <c r="O229" s="2234" t="s">
        <v>315</v>
      </c>
      <c r="P229" s="2235" t="s">
        <v>316</v>
      </c>
      <c r="Q229" s="1065" t="s">
        <v>288</v>
      </c>
      <c r="R229" s="107"/>
      <c r="S229" s="106"/>
      <c r="T229" s="225"/>
      <c r="U229" s="225"/>
      <c r="V229" s="225"/>
      <c r="W229" s="734"/>
      <c r="X229" s="215"/>
      <c r="Y229" s="228"/>
      <c r="Z229" s="127"/>
      <c r="AA229" s="112"/>
      <c r="AB229" s="112"/>
      <c r="AC229" s="112"/>
      <c r="AD229" s="112"/>
      <c r="AE229" s="112"/>
      <c r="AF229" s="112"/>
      <c r="AG229" s="112"/>
      <c r="AH229" s="112"/>
      <c r="AI229" s="112"/>
      <c r="AJ229" s="112"/>
      <c r="AK229" s="112"/>
      <c r="AL229" s="112"/>
      <c r="AM229" s="112"/>
      <c r="AN229" s="112"/>
      <c r="AO229" s="112"/>
      <c r="AP229" s="112"/>
      <c r="AQ229" s="112"/>
      <c r="AR229" s="112"/>
      <c r="AS229" s="112"/>
      <c r="AT229" s="112"/>
      <c r="AU229" s="112"/>
      <c r="AV229" s="112"/>
      <c r="AW229" s="112"/>
      <c r="AX229" s="112"/>
      <c r="AY229" s="112"/>
      <c r="AZ229" s="112"/>
      <c r="BA229" s="112"/>
      <c r="BB229" s="112"/>
      <c r="BC229" s="112"/>
      <c r="BD229" s="112"/>
      <c r="BE229" s="112"/>
      <c r="BF229" s="112"/>
      <c r="BG229" s="112"/>
    </row>
    <row r="230" spans="2:59" ht="15" thickBot="1">
      <c r="B230" s="65"/>
      <c r="C230" s="892"/>
      <c r="D230" s="496"/>
      <c r="E230" s="1100" t="s">
        <v>6</v>
      </c>
      <c r="F230" s="465" t="s">
        <v>7</v>
      </c>
      <c r="G230" s="2026" t="s">
        <v>8</v>
      </c>
      <c r="H230" s="2207" t="s">
        <v>426</v>
      </c>
      <c r="I230" s="2236" t="s">
        <v>304</v>
      </c>
      <c r="J230" s="2237" t="s">
        <v>305</v>
      </c>
      <c r="K230" s="2238" t="s">
        <v>306</v>
      </c>
      <c r="L230" s="2237" t="s">
        <v>307</v>
      </c>
      <c r="M230" s="2239" t="s">
        <v>308</v>
      </c>
      <c r="N230" s="2237" t="s">
        <v>309</v>
      </c>
      <c r="O230" s="2238" t="s">
        <v>310</v>
      </c>
      <c r="P230" s="2240" t="s">
        <v>311</v>
      </c>
      <c r="Q230" s="892"/>
      <c r="R230" s="401"/>
      <c r="S230" s="1027"/>
      <c r="T230" s="41"/>
      <c r="U230" s="7"/>
      <c r="V230" s="101"/>
      <c r="W230" s="158"/>
      <c r="X230" s="158"/>
      <c r="Y230" s="189"/>
      <c r="Z230" s="648"/>
      <c r="AA230" s="659"/>
      <c r="AB230" s="127"/>
      <c r="AC230" s="127"/>
      <c r="AD230" s="127"/>
      <c r="AE230" s="112"/>
      <c r="AF230" s="112"/>
      <c r="AG230" s="112"/>
      <c r="AH230" s="112"/>
      <c r="AI230" s="112"/>
      <c r="AJ230" s="112"/>
      <c r="AK230" s="112"/>
      <c r="AL230" s="112"/>
      <c r="AM230" s="112"/>
      <c r="AN230" s="112"/>
      <c r="AO230" s="112"/>
      <c r="AP230" s="112"/>
      <c r="AQ230" s="112"/>
      <c r="AR230" s="112"/>
      <c r="AS230" s="112"/>
      <c r="AT230" s="112"/>
      <c r="AU230" s="112"/>
      <c r="AV230" s="112"/>
      <c r="AW230" s="112"/>
      <c r="AX230" s="112"/>
      <c r="AY230" s="112"/>
      <c r="AZ230" s="112"/>
      <c r="BA230" s="112"/>
      <c r="BB230" s="112"/>
      <c r="BC230" s="112"/>
      <c r="BD230" s="112"/>
      <c r="BE230" s="112"/>
      <c r="BF230" s="112"/>
      <c r="BG230" s="112"/>
    </row>
    <row r="231" spans="2:59">
      <c r="B231" s="90"/>
      <c r="C231" s="680" t="s">
        <v>156</v>
      </c>
      <c r="D231" s="1808"/>
      <c r="E231" s="2640"/>
      <c r="F231" s="964"/>
      <c r="G231" s="964"/>
      <c r="H231" s="739"/>
      <c r="I231" s="931"/>
      <c r="J231" s="934"/>
      <c r="K231" s="1782"/>
      <c r="L231" s="934"/>
      <c r="M231" s="934"/>
      <c r="N231" s="934"/>
      <c r="O231" s="934"/>
      <c r="P231" s="880"/>
      <c r="Q231" s="1073"/>
      <c r="R231" s="401"/>
      <c r="S231" s="112"/>
      <c r="T231" s="96"/>
      <c r="U231" s="7"/>
      <c r="V231" s="11"/>
      <c r="W231" s="127"/>
      <c r="X231" s="127"/>
      <c r="Y231" s="127"/>
      <c r="Z231" s="127"/>
      <c r="AA231" s="127"/>
      <c r="AB231" s="112"/>
      <c r="AC231" s="112"/>
      <c r="AD231" s="636"/>
      <c r="AE231" s="125"/>
      <c r="AF231" s="112"/>
      <c r="AG231" s="112"/>
      <c r="AH231" s="112"/>
      <c r="AI231" s="112"/>
      <c r="AJ231" s="112"/>
      <c r="AK231" s="112"/>
      <c r="AL231" s="112"/>
      <c r="AM231" s="112"/>
      <c r="AN231" s="112"/>
      <c r="AO231" s="112"/>
      <c r="AP231" s="112"/>
      <c r="AQ231" s="112"/>
      <c r="AR231" s="112"/>
      <c r="AS231" s="112"/>
      <c r="AT231" s="112"/>
      <c r="AU231" s="112"/>
      <c r="AV231" s="112"/>
      <c r="AW231" s="112"/>
      <c r="AX231" s="112"/>
      <c r="AY231" s="112"/>
      <c r="AZ231" s="112"/>
      <c r="BA231" s="112"/>
      <c r="BB231" s="112"/>
      <c r="BC231" s="112"/>
      <c r="BD231" s="112"/>
      <c r="BE231" s="112"/>
      <c r="BF231" s="112"/>
      <c r="BG231" s="112"/>
    </row>
    <row r="232" spans="2:59">
      <c r="B232" s="1867" t="str">
        <f>'12 л. МЕНЮ '!I228</f>
        <v>149 / 21</v>
      </c>
      <c r="C232" s="289" t="str">
        <f>'12 л. МЕНЮ '!B228</f>
        <v>Овощи консервированный</v>
      </c>
      <c r="D232" s="274">
        <f>'12 л. МЕНЮ '!C228</f>
        <v>60</v>
      </c>
      <c r="E232" s="2524">
        <f>'12 л. МЕНЮ '!D228</f>
        <v>1.0249999999999999</v>
      </c>
      <c r="F232" s="1817">
        <f>'12 л. МЕНЮ '!E228</f>
        <v>3.0030000000000001</v>
      </c>
      <c r="G232" s="1029">
        <f>'12 л. МЕНЮ '!F228</f>
        <v>5.0750000000000002</v>
      </c>
      <c r="H232" s="1843">
        <f>'12 л. МЕНЮ '!G228</f>
        <v>51.42</v>
      </c>
      <c r="I232" s="1056">
        <v>11.89</v>
      </c>
      <c r="J232" s="350">
        <v>0.01</v>
      </c>
      <c r="K232" s="349">
        <v>1.6199999999999999E-2</v>
      </c>
      <c r="L232" s="350">
        <v>0</v>
      </c>
      <c r="M232" s="349">
        <v>31.35</v>
      </c>
      <c r="N232" s="350">
        <v>20.37</v>
      </c>
      <c r="O232" s="349">
        <v>9.61</v>
      </c>
      <c r="P232" s="1056">
        <v>0.4</v>
      </c>
      <c r="Q232" s="530">
        <f>'12 л. МЕНЮ '!H228</f>
        <v>0</v>
      </c>
      <c r="R232" s="404"/>
      <c r="S232" s="127"/>
      <c r="T232" s="11"/>
      <c r="U232" s="15"/>
      <c r="V232" s="1944"/>
      <c r="W232" s="1944"/>
      <c r="X232" s="1944"/>
      <c r="Y232" s="100"/>
      <c r="Z232" s="672"/>
      <c r="AA232" s="11"/>
      <c r="AB232" s="127"/>
      <c r="AC232" s="127"/>
      <c r="AD232" s="127"/>
      <c r="AE232" s="112"/>
      <c r="AF232" s="112"/>
      <c r="AG232" s="112"/>
      <c r="AH232" s="112"/>
      <c r="AI232" s="112"/>
      <c r="AJ232" s="112"/>
      <c r="AK232" s="112"/>
      <c r="AL232" s="112"/>
      <c r="AM232" s="112"/>
      <c r="AN232" s="112"/>
      <c r="AO232" s="112"/>
      <c r="AP232" s="112"/>
      <c r="AQ232" s="112"/>
      <c r="AR232" s="112"/>
      <c r="AS232" s="112"/>
      <c r="AT232" s="112"/>
      <c r="AU232" s="112"/>
      <c r="AV232" s="112"/>
      <c r="AW232" s="112"/>
      <c r="AX232" s="112"/>
      <c r="AY232" s="112"/>
      <c r="AZ232" s="112"/>
      <c r="BA232" s="112"/>
      <c r="BB232" s="112"/>
      <c r="BC232" s="112"/>
      <c r="BD232" s="112"/>
      <c r="BE232" s="112"/>
      <c r="BF232" s="112"/>
      <c r="BG232" s="112"/>
    </row>
    <row r="233" spans="2:59" ht="11.25" customHeight="1">
      <c r="B233" s="69"/>
      <c r="C233" s="179" t="str">
        <f>'12 л. МЕНЮ '!B229</f>
        <v>порциями (капуста квашеная)</v>
      </c>
      <c r="D233" s="837"/>
      <c r="E233" s="1844"/>
      <c r="G233" s="934"/>
      <c r="I233" s="1731"/>
      <c r="J233" s="934"/>
      <c r="K233" s="1105"/>
      <c r="L233" s="934"/>
      <c r="M233" s="1105"/>
      <c r="N233" s="934"/>
      <c r="O233" s="1105"/>
      <c r="P233" s="1731"/>
      <c r="Q233" s="879"/>
      <c r="S233" s="127"/>
      <c r="T233" s="7"/>
      <c r="U233" s="15"/>
      <c r="V233" s="164"/>
      <c r="W233" s="188"/>
      <c r="X233" s="188"/>
      <c r="Y233" s="2261"/>
      <c r="Z233" s="748"/>
      <c r="AA233" s="669"/>
      <c r="AB233" s="127"/>
      <c r="AC233" s="127"/>
      <c r="AD233" s="127"/>
      <c r="AE233" s="112"/>
      <c r="AF233" s="112"/>
      <c r="AG233" s="112"/>
      <c r="AH233" s="112"/>
      <c r="AI233" s="112"/>
      <c r="AJ233" s="112"/>
      <c r="AK233" s="112"/>
      <c r="AL233" s="112"/>
      <c r="AM233" s="112"/>
      <c r="AN233" s="112"/>
      <c r="AO233" s="112"/>
      <c r="AP233" s="112"/>
      <c r="AQ233" s="112"/>
      <c r="AR233" s="112"/>
      <c r="AS233" s="112"/>
      <c r="AT233" s="112"/>
      <c r="AU233" s="112"/>
      <c r="AV233" s="112"/>
      <c r="AW233" s="112"/>
      <c r="AX233" s="112"/>
      <c r="AY233" s="112"/>
      <c r="AZ233" s="112"/>
      <c r="BA233" s="112"/>
      <c r="BB233" s="112"/>
      <c r="BC233" s="112"/>
      <c r="BD233" s="112"/>
      <c r="BE233" s="112"/>
      <c r="BF233" s="112"/>
      <c r="BG233" s="112"/>
    </row>
    <row r="234" spans="2:59">
      <c r="B234" s="1867" t="str">
        <f>'12 л. МЕНЮ '!I230</f>
        <v>265 / 17</v>
      </c>
      <c r="C234" s="179" t="str">
        <f>'12 л. МЕНЮ '!B230</f>
        <v xml:space="preserve">Плов </v>
      </c>
      <c r="D234" s="274">
        <f>'12 л. МЕНЮ '!C230</f>
        <v>205</v>
      </c>
      <c r="E234" s="1817">
        <f>'12 л. МЕНЮ '!D230</f>
        <v>10.129</v>
      </c>
      <c r="F234" s="1029">
        <f>'12 л. МЕНЮ '!E230</f>
        <v>18.056000000000001</v>
      </c>
      <c r="G234" s="1817">
        <f>'12 л. МЕНЮ '!F230</f>
        <v>30.48</v>
      </c>
      <c r="H234" s="930">
        <f>'12 л. МЕНЮ '!G230</f>
        <v>352.988</v>
      </c>
      <c r="I234" s="964">
        <v>1.75</v>
      </c>
      <c r="J234" s="964">
        <v>0.08</v>
      </c>
      <c r="K234" s="964">
        <v>0.02</v>
      </c>
      <c r="L234" s="2641">
        <v>301.76</v>
      </c>
      <c r="M234" s="942">
        <v>24</v>
      </c>
      <c r="N234" s="942">
        <v>20.95</v>
      </c>
      <c r="O234" s="942">
        <v>22.3</v>
      </c>
      <c r="P234" s="1070">
        <v>1.67</v>
      </c>
      <c r="Q234" s="2639">
        <f>'12 л. МЕНЮ '!H230</f>
        <v>0</v>
      </c>
      <c r="S234" s="186"/>
      <c r="T234" s="7"/>
      <c r="U234" s="15"/>
      <c r="V234" s="53"/>
      <c r="W234" s="53"/>
      <c r="X234" s="237"/>
      <c r="Y234" s="100"/>
      <c r="Z234" s="672"/>
      <c r="AA234" s="714"/>
      <c r="AB234" s="132"/>
      <c r="AC234" s="132"/>
      <c r="AD234" s="132"/>
      <c r="AE234" s="132"/>
      <c r="AF234" s="112"/>
      <c r="AG234" s="112"/>
      <c r="AH234" s="112"/>
      <c r="AI234" s="112"/>
      <c r="AJ234" s="112"/>
      <c r="AK234" s="112"/>
      <c r="AL234" s="112"/>
      <c r="AM234" s="112"/>
      <c r="AN234" s="112"/>
      <c r="AO234" s="112"/>
      <c r="AP234" s="112"/>
      <c r="AQ234" s="112"/>
      <c r="AR234" s="112"/>
      <c r="AS234" s="112"/>
      <c r="AT234" s="112"/>
      <c r="AU234" s="112"/>
      <c r="AV234" s="112"/>
      <c r="AW234" s="112"/>
      <c r="AX234" s="112"/>
      <c r="AY234" s="112"/>
      <c r="AZ234" s="112"/>
      <c r="BA234" s="112"/>
      <c r="BB234" s="112"/>
      <c r="BC234" s="112"/>
      <c r="BD234" s="112"/>
      <c r="BE234" s="112"/>
      <c r="BF234" s="112"/>
      <c r="BG234" s="112"/>
    </row>
    <row r="235" spans="2:59" ht="14.25" customHeight="1">
      <c r="B235" s="1867" t="str">
        <f>'12 л. МЕНЮ '!I231</f>
        <v>494 / 21</v>
      </c>
      <c r="C235" s="2581" t="str">
        <f>'12 л. МЕНЮ '!B231</f>
        <v xml:space="preserve">Компот из плодов или ягод сушёных </v>
      </c>
      <c r="D235" s="274">
        <f>'12 л. МЕНЮ '!C231</f>
        <v>200</v>
      </c>
      <c r="E235" s="1817">
        <f>'12 л. МЕНЮ '!D231</f>
        <v>0.3</v>
      </c>
      <c r="F235" s="1029">
        <f>'12 л. МЕНЮ '!E231</f>
        <v>0.01</v>
      </c>
      <c r="G235" s="1817">
        <f>'12 л. МЕНЮ '!F231</f>
        <v>17.5</v>
      </c>
      <c r="H235" s="930">
        <f>'12 л. МЕНЮ '!G231</f>
        <v>72</v>
      </c>
      <c r="I235" s="2319">
        <v>2.1</v>
      </c>
      <c r="J235" s="250">
        <v>0</v>
      </c>
      <c r="K235" s="250">
        <v>0</v>
      </c>
      <c r="L235" s="250">
        <v>0</v>
      </c>
      <c r="M235" s="250">
        <v>16.36</v>
      </c>
      <c r="N235" s="250">
        <v>10.7</v>
      </c>
      <c r="O235" s="250">
        <v>4.3</v>
      </c>
      <c r="P235" s="1055">
        <v>6.2E-2</v>
      </c>
      <c r="Q235" s="2629">
        <f>'12 л. МЕНЮ '!H231</f>
        <v>0</v>
      </c>
      <c r="S235" s="107"/>
      <c r="T235" s="2539"/>
      <c r="U235" s="15"/>
      <c r="V235" s="53"/>
      <c r="W235" s="53"/>
      <c r="X235" s="53"/>
      <c r="Y235" s="1841"/>
      <c r="Z235" s="672"/>
      <c r="AA235" s="669"/>
      <c r="AB235" s="408"/>
      <c r="AC235" s="408"/>
      <c r="AD235" s="408"/>
      <c r="AE235" s="408"/>
      <c r="AF235" s="112"/>
      <c r="AG235" s="112"/>
      <c r="AH235" s="112"/>
      <c r="AI235" s="112"/>
      <c r="AJ235" s="112"/>
      <c r="AK235" s="112"/>
      <c r="AL235" s="112"/>
      <c r="AM235" s="112"/>
      <c r="AN235" s="112"/>
      <c r="AO235" s="112"/>
      <c r="AP235" s="112"/>
      <c r="AQ235" s="112"/>
      <c r="AR235" s="112"/>
      <c r="AS235" s="112"/>
      <c r="AT235" s="112"/>
      <c r="AU235" s="112"/>
      <c r="AV235" s="112"/>
      <c r="AW235" s="112"/>
      <c r="AX235" s="112"/>
      <c r="AY235" s="112"/>
      <c r="AZ235" s="112"/>
      <c r="BA235" s="112"/>
      <c r="BB235" s="112"/>
      <c r="BC235" s="112"/>
      <c r="BD235" s="112"/>
      <c r="BE235" s="112"/>
      <c r="BF235" s="112"/>
      <c r="BG235" s="112"/>
    </row>
    <row r="236" spans="2:59" ht="13.5" customHeight="1">
      <c r="B236" s="2630" t="str">
        <f>'12 л. МЕНЮ '!I232</f>
        <v>Пром.пр.</v>
      </c>
      <c r="C236" s="263" t="str">
        <f>'12 л. МЕНЮ '!B232</f>
        <v>Хлеб пшеничный</v>
      </c>
      <c r="D236" s="274">
        <f>'12 л. МЕНЮ '!C232</f>
        <v>50</v>
      </c>
      <c r="E236" s="1817">
        <f>'12 л. МЕНЮ '!D232</f>
        <v>1.93</v>
      </c>
      <c r="F236" s="1029">
        <f>'12 л. МЕНЮ '!E232</f>
        <v>0.69</v>
      </c>
      <c r="G236" s="1817">
        <f>'12 л. МЕНЮ '!F232</f>
        <v>27.1</v>
      </c>
      <c r="H236" s="930">
        <f>'12 л. МЕНЮ '!G232</f>
        <v>122.29</v>
      </c>
      <c r="I236" s="250">
        <v>0</v>
      </c>
      <c r="J236" s="1043">
        <v>0.06</v>
      </c>
      <c r="K236" s="766">
        <v>0.02</v>
      </c>
      <c r="L236" s="917">
        <v>0</v>
      </c>
      <c r="M236" s="359">
        <v>10</v>
      </c>
      <c r="N236" s="250">
        <v>32.5</v>
      </c>
      <c r="O236" s="250">
        <v>7</v>
      </c>
      <c r="P236" s="1055">
        <v>5.5E-2</v>
      </c>
      <c r="Q236" s="2629">
        <f>'12 л. МЕНЮ '!H232</f>
        <v>0</v>
      </c>
      <c r="S236" s="107"/>
      <c r="T236" s="7"/>
      <c r="U236" s="15"/>
      <c r="V236" s="53"/>
      <c r="W236" s="53"/>
      <c r="X236" s="53"/>
      <c r="Y236" s="1841"/>
      <c r="Z236" s="672"/>
      <c r="AA236" s="669"/>
      <c r="AB236" s="127"/>
      <c r="AC236" s="127"/>
      <c r="AD236" s="127"/>
      <c r="AE236" s="112"/>
      <c r="AF236" s="112"/>
      <c r="AG236" s="112"/>
      <c r="AH236" s="112"/>
      <c r="AI236" s="112"/>
      <c r="AJ236" s="112"/>
      <c r="AK236" s="112"/>
      <c r="AL236" s="112"/>
      <c r="AM236" s="112"/>
      <c r="AN236" s="112"/>
      <c r="AO236" s="112"/>
      <c r="AP236" s="112"/>
      <c r="AQ236" s="112"/>
      <c r="AR236" s="112"/>
      <c r="AS236" s="112"/>
      <c r="AT236" s="112"/>
      <c r="AU236" s="112"/>
      <c r="AV236" s="112"/>
      <c r="AW236" s="112"/>
      <c r="AX236" s="112"/>
      <c r="AY236" s="112"/>
      <c r="AZ236" s="112"/>
      <c r="BA236" s="112"/>
      <c r="BB236" s="112"/>
      <c r="BC236" s="112"/>
      <c r="BD236" s="112"/>
      <c r="BE236" s="112"/>
      <c r="BF236" s="112"/>
      <c r="BG236" s="112"/>
    </row>
    <row r="237" spans="2:59" ht="16.5" customHeight="1" thickBot="1">
      <c r="B237" s="2631" t="str">
        <f>'12 л. МЕНЮ '!I233</f>
        <v>Пром.пр.</v>
      </c>
      <c r="C237" s="2257" t="str">
        <f>'12 л. МЕНЮ '!B233</f>
        <v>Хлеб ржаной</v>
      </c>
      <c r="D237" s="393">
        <f>'12 л. МЕНЮ '!C233</f>
        <v>40</v>
      </c>
      <c r="E237" s="1817">
        <f>'12 л. МЕНЮ '!D233</f>
        <v>2.2599999999999998</v>
      </c>
      <c r="F237" s="1029">
        <f>'12 л. МЕНЮ '!E233</f>
        <v>0.6</v>
      </c>
      <c r="G237" s="1817">
        <f>'12 л. МЕНЮ '!F233</f>
        <v>16.739999999999998</v>
      </c>
      <c r="H237" s="930">
        <f>'12 л. МЕНЮ '!G233</f>
        <v>81.426000000000002</v>
      </c>
      <c r="I237" s="250">
        <v>0</v>
      </c>
      <c r="J237" s="250">
        <v>0.107</v>
      </c>
      <c r="K237" s="250">
        <v>0.107</v>
      </c>
      <c r="L237" s="697">
        <v>0</v>
      </c>
      <c r="M237" s="359">
        <v>13.2</v>
      </c>
      <c r="N237" s="250">
        <v>93.6</v>
      </c>
      <c r="O237" s="250">
        <v>2.64</v>
      </c>
      <c r="P237" s="1055">
        <v>1.7999999999999999E-2</v>
      </c>
      <c r="Q237" s="2669">
        <f>'12 л. МЕНЮ '!H233</f>
        <v>0</v>
      </c>
      <c r="R237" s="580"/>
      <c r="S237" s="107"/>
      <c r="T237" s="11"/>
      <c r="U237" s="181"/>
      <c r="V237" s="719"/>
      <c r="W237" s="720"/>
      <c r="X237" s="721"/>
      <c r="Y237" s="2519"/>
      <c r="Z237" s="704"/>
      <c r="AA237" s="31"/>
      <c r="AB237" s="122"/>
      <c r="AC237" s="122"/>
      <c r="AD237" s="122"/>
      <c r="AE237" s="188"/>
      <c r="AF237" s="112"/>
      <c r="AG237" s="112"/>
      <c r="AH237" s="112"/>
      <c r="AI237" s="112"/>
      <c r="AJ237" s="112"/>
      <c r="AK237" s="112"/>
      <c r="AL237" s="112"/>
      <c r="AM237" s="112"/>
      <c r="AN237" s="112"/>
      <c r="AO237" s="112"/>
      <c r="AP237" s="112"/>
      <c r="AQ237" s="112"/>
      <c r="AR237" s="112"/>
      <c r="AS237" s="112"/>
      <c r="AT237" s="112"/>
      <c r="AU237" s="112"/>
      <c r="AV237" s="112"/>
      <c r="AW237" s="112"/>
      <c r="AX237" s="112"/>
      <c r="AY237" s="112"/>
      <c r="AZ237" s="112"/>
      <c r="BA237" s="112"/>
      <c r="BB237" s="112"/>
      <c r="BC237" s="112"/>
      <c r="BD237" s="112"/>
      <c r="BE237" s="112"/>
      <c r="BF237" s="112"/>
      <c r="BG237" s="112"/>
    </row>
    <row r="238" spans="2:59" ht="15" customHeight="1">
      <c r="B238" s="492" t="s">
        <v>204</v>
      </c>
      <c r="D238" s="2644">
        <f>'12 л. МЕНЮ '!C234</f>
        <v>555</v>
      </c>
      <c r="E238" s="493">
        <f t="shared" ref="E238:P238" si="54">SUM(E232:E237)</f>
        <v>15.644</v>
      </c>
      <c r="F238" s="919">
        <f t="shared" si="54"/>
        <v>22.359000000000005</v>
      </c>
      <c r="G238" s="495">
        <f t="shared" si="54"/>
        <v>96.894999999999996</v>
      </c>
      <c r="H238" s="2144">
        <f t="shared" si="54"/>
        <v>680.12400000000002</v>
      </c>
      <c r="I238" s="252">
        <f t="shared" si="54"/>
        <v>15.74</v>
      </c>
      <c r="J238" s="252">
        <f t="shared" si="54"/>
        <v>0.25700000000000001</v>
      </c>
      <c r="K238" s="252">
        <f t="shared" si="54"/>
        <v>0.16320000000000001</v>
      </c>
      <c r="L238" s="252">
        <f t="shared" si="54"/>
        <v>301.76</v>
      </c>
      <c r="M238" s="252">
        <f t="shared" si="54"/>
        <v>94.910000000000011</v>
      </c>
      <c r="N238" s="924">
        <f t="shared" si="54"/>
        <v>178.12</v>
      </c>
      <c r="O238" s="252">
        <f t="shared" si="54"/>
        <v>45.85</v>
      </c>
      <c r="P238" s="740">
        <f t="shared" si="54"/>
        <v>2.2049999999999996</v>
      </c>
      <c r="Q238" s="1079"/>
      <c r="R238" s="112"/>
      <c r="S238" s="107"/>
      <c r="T238" s="225"/>
      <c r="U238" s="122"/>
      <c r="V238" s="609"/>
      <c r="W238" s="609"/>
      <c r="X238" s="609"/>
      <c r="Y238" s="609"/>
      <c r="Z238" s="127"/>
      <c r="AA238" s="127"/>
      <c r="AB238" s="122"/>
      <c r="AC238" s="122"/>
      <c r="AD238" s="122"/>
      <c r="AE238" s="188"/>
      <c r="AF238" s="112"/>
      <c r="AG238" s="208"/>
      <c r="AH238" s="208"/>
      <c r="AI238" s="208"/>
      <c r="AJ238" s="195"/>
      <c r="AK238" s="610"/>
      <c r="AL238" s="208"/>
      <c r="AM238" s="195"/>
      <c r="AN238" s="195"/>
      <c r="AO238" s="208"/>
      <c r="AP238" s="611"/>
      <c r="AQ238" s="208"/>
      <c r="AR238" s="208"/>
      <c r="AS238" s="112"/>
      <c r="AT238" s="132"/>
      <c r="AU238" s="112"/>
      <c r="AV238" s="112"/>
      <c r="AW238" s="112"/>
      <c r="AX238" s="112"/>
      <c r="AY238" s="112"/>
      <c r="AZ238" s="112"/>
      <c r="BA238" s="112"/>
      <c r="BB238" s="112"/>
      <c r="BC238" s="112"/>
      <c r="BD238" s="112"/>
      <c r="BE238" s="112"/>
      <c r="BF238" s="112"/>
      <c r="BG238" s="112"/>
    </row>
    <row r="239" spans="2:59" ht="15" customHeight="1">
      <c r="B239" s="995"/>
      <c r="C239" s="996" t="s">
        <v>11</v>
      </c>
      <c r="D239" s="1755">
        <v>0.25</v>
      </c>
      <c r="E239" s="1115">
        <f t="shared" ref="E239:P239" si="55">(E399/100)*25</f>
        <v>22.5</v>
      </c>
      <c r="F239" s="1012">
        <f t="shared" si="55"/>
        <v>23</v>
      </c>
      <c r="G239" s="1012">
        <f t="shared" si="55"/>
        <v>95.75</v>
      </c>
      <c r="H239" s="1012">
        <f t="shared" si="55"/>
        <v>680</v>
      </c>
      <c r="I239" s="1012">
        <f t="shared" si="55"/>
        <v>17.5</v>
      </c>
      <c r="J239" s="1012">
        <f t="shared" si="55"/>
        <v>0.35</v>
      </c>
      <c r="K239" s="1012">
        <f t="shared" si="55"/>
        <v>0.4</v>
      </c>
      <c r="L239" s="1776">
        <f t="shared" si="55"/>
        <v>225</v>
      </c>
      <c r="M239" s="2680">
        <f t="shared" si="55"/>
        <v>300</v>
      </c>
      <c r="N239" s="2680">
        <f t="shared" si="55"/>
        <v>300</v>
      </c>
      <c r="O239" s="1776">
        <f t="shared" si="55"/>
        <v>75</v>
      </c>
      <c r="P239" s="2279">
        <f t="shared" si="55"/>
        <v>4.5</v>
      </c>
      <c r="Q239" s="1079"/>
      <c r="R239" s="121"/>
      <c r="S239" s="107"/>
      <c r="T239" s="186"/>
      <c r="U239" s="112"/>
      <c r="V239" s="127"/>
      <c r="W239" s="127"/>
      <c r="X239" s="127"/>
      <c r="Y239" s="127"/>
      <c r="Z239" s="127"/>
      <c r="AA239" s="127"/>
      <c r="AB239" s="122"/>
      <c r="AC239" s="122"/>
      <c r="AD239" s="122"/>
      <c r="AE239" s="188"/>
      <c r="AF239" s="112"/>
      <c r="AG239" s="208"/>
      <c r="AH239" s="208"/>
      <c r="AI239" s="208"/>
      <c r="AJ239" s="208"/>
      <c r="AK239" s="208"/>
      <c r="AL239" s="208"/>
      <c r="AM239" s="208"/>
      <c r="AN239" s="208"/>
      <c r="AO239" s="208"/>
      <c r="AP239" s="208"/>
      <c r="AQ239" s="208"/>
      <c r="AR239" s="208"/>
      <c r="AS239" s="112"/>
      <c r="AT239" s="112"/>
      <c r="AU239" s="112"/>
      <c r="AV239" s="112"/>
      <c r="AW239" s="112"/>
      <c r="AX239" s="112"/>
      <c r="AY239" s="112"/>
      <c r="AZ239" s="112"/>
      <c r="BA239" s="112"/>
      <c r="BB239" s="112"/>
      <c r="BC239" s="112"/>
      <c r="BD239" s="112"/>
      <c r="BE239" s="112"/>
      <c r="BF239" s="112"/>
      <c r="BG239" s="112"/>
    </row>
    <row r="240" spans="2:59" ht="16.2" thickBot="1">
      <c r="B240" s="246"/>
      <c r="C240" s="991" t="s">
        <v>434</v>
      </c>
      <c r="D240" s="1036"/>
      <c r="E240" s="1015">
        <f t="shared" ref="E240:P240" si="56">(E238*100/E399)-25</f>
        <v>-7.6177777777777784</v>
      </c>
      <c r="F240" s="1016">
        <f t="shared" si="56"/>
        <v>-0.69673913043477498</v>
      </c>
      <c r="G240" s="1016">
        <f t="shared" si="56"/>
        <v>0.29895561357702505</v>
      </c>
      <c r="H240" s="1016">
        <f t="shared" si="56"/>
        <v>4.5588235294147239E-3</v>
      </c>
      <c r="I240" s="1016">
        <f t="shared" si="56"/>
        <v>-2.514285714285716</v>
      </c>
      <c r="J240" s="1016">
        <f t="shared" si="56"/>
        <v>-6.6428571428571423</v>
      </c>
      <c r="K240" s="1016">
        <f t="shared" si="56"/>
        <v>-14.8</v>
      </c>
      <c r="L240" s="1016">
        <f t="shared" si="56"/>
        <v>8.5288888888888863</v>
      </c>
      <c r="M240" s="1016">
        <f t="shared" si="56"/>
        <v>-17.090833333333332</v>
      </c>
      <c r="N240" s="1016">
        <f t="shared" si="56"/>
        <v>-10.156666666666666</v>
      </c>
      <c r="O240" s="1016">
        <f t="shared" si="56"/>
        <v>-9.7166666666666668</v>
      </c>
      <c r="P240" s="1028">
        <f t="shared" si="56"/>
        <v>-12.750000000000002</v>
      </c>
      <c r="Q240" s="1079"/>
      <c r="R240" s="112"/>
      <c r="S240" s="112"/>
      <c r="T240" s="107"/>
      <c r="U240" s="104"/>
      <c r="V240" s="122"/>
      <c r="W240" s="122"/>
      <c r="X240" s="122"/>
      <c r="Y240" s="715"/>
      <c r="Z240" s="648"/>
      <c r="AA240" s="659"/>
      <c r="AB240" s="122"/>
      <c r="AC240" s="238"/>
      <c r="AD240" s="122"/>
      <c r="AE240" s="188"/>
      <c r="AF240" s="112"/>
      <c r="AG240" s="112"/>
      <c r="AH240" s="112"/>
      <c r="AI240" s="112"/>
      <c r="AJ240" s="195"/>
      <c r="AK240" s="195"/>
      <c r="AL240" s="112"/>
      <c r="AM240" s="195"/>
      <c r="AN240" s="195"/>
      <c r="AO240" s="112"/>
      <c r="AP240" s="107"/>
      <c r="AQ240" s="112"/>
      <c r="AR240" s="112"/>
      <c r="AS240" s="112"/>
      <c r="AT240" s="112"/>
      <c r="AU240" s="112"/>
      <c r="AV240" s="112"/>
      <c r="AW240" s="112"/>
      <c r="AX240" s="112"/>
      <c r="AY240" s="112"/>
      <c r="AZ240" s="112"/>
      <c r="BA240" s="112"/>
      <c r="BB240" s="112"/>
      <c r="BC240" s="112"/>
      <c r="BD240" s="112"/>
      <c r="BE240" s="112"/>
      <c r="BF240" s="112"/>
      <c r="BG240" s="112"/>
    </row>
    <row r="241" spans="2:59" ht="15.6">
      <c r="B241" s="2266"/>
      <c r="C241" s="2265" t="s">
        <v>123</v>
      </c>
      <c r="D241" s="62"/>
      <c r="E241" s="941"/>
      <c r="F241" s="942"/>
      <c r="G241" s="942"/>
      <c r="H241" s="942"/>
      <c r="I241" s="942"/>
      <c r="J241" s="942"/>
      <c r="K241" s="942"/>
      <c r="L241" s="942"/>
      <c r="M241" s="942"/>
      <c r="N241" s="942"/>
      <c r="O241" s="942"/>
      <c r="P241" s="1081"/>
      <c r="Q241" s="1073"/>
      <c r="R241" s="121"/>
      <c r="S241" s="404"/>
      <c r="T241" s="107"/>
      <c r="U241" s="104"/>
      <c r="V241" s="122"/>
      <c r="W241" s="122"/>
      <c r="X241" s="122"/>
      <c r="Y241" s="715"/>
      <c r="Z241" s="1093"/>
      <c r="AA241" s="112"/>
      <c r="AB241" s="230"/>
      <c r="AC241" s="216"/>
      <c r="AD241" s="111"/>
      <c r="AE241" s="102"/>
      <c r="AF241" s="112"/>
      <c r="AG241" s="614"/>
      <c r="AH241" s="615"/>
      <c r="AI241" s="616"/>
      <c r="AJ241" s="617"/>
      <c r="AK241" s="618"/>
      <c r="AL241" s="618"/>
      <c r="AM241" s="618"/>
      <c r="AN241" s="618"/>
      <c r="AO241" s="618"/>
      <c r="AP241" s="618"/>
      <c r="AQ241" s="614"/>
      <c r="AR241" s="614"/>
      <c r="AS241" s="619"/>
      <c r="AT241" s="112"/>
      <c r="AU241" s="112"/>
      <c r="AV241" s="112"/>
      <c r="AW241" s="112"/>
      <c r="AX241" s="112"/>
      <c r="AY241" s="112"/>
      <c r="AZ241" s="112"/>
      <c r="BA241" s="112"/>
      <c r="BB241" s="112"/>
      <c r="BC241" s="112"/>
      <c r="BD241" s="112"/>
      <c r="BE241" s="112"/>
      <c r="BF241" s="112"/>
      <c r="BG241" s="112"/>
    </row>
    <row r="242" spans="2:59">
      <c r="B242" s="2252" t="str">
        <f>'12 л. МЕНЮ '!I238</f>
        <v>54 / 21</v>
      </c>
      <c r="C242" s="271" t="str">
        <f>'12 л. МЕНЮ '!B238</f>
        <v>Икра морковная</v>
      </c>
      <c r="D242" s="272">
        <f>'12 л. МЕНЮ '!C238</f>
        <v>60</v>
      </c>
      <c r="E242" s="2210">
        <f>'12 л. МЕНЮ '!D238</f>
        <v>0.84</v>
      </c>
      <c r="F242" s="353">
        <f>'12 л. МЕНЮ '!E238</f>
        <v>2.2799999999999998</v>
      </c>
      <c r="G242" s="362">
        <f>'12 л. МЕНЮ '!F238</f>
        <v>3.9</v>
      </c>
      <c r="H242" s="927">
        <f>'12 л. МЕНЮ '!G238</f>
        <v>39.6</v>
      </c>
      <c r="I242" s="250">
        <v>1.3125</v>
      </c>
      <c r="J242" s="250">
        <v>0.03</v>
      </c>
      <c r="K242" s="250">
        <v>0.04</v>
      </c>
      <c r="L242" s="250">
        <v>79.260000000000005</v>
      </c>
      <c r="M242" s="250">
        <v>16.350000000000001</v>
      </c>
      <c r="N242" s="250">
        <v>32.25</v>
      </c>
      <c r="O242" s="250">
        <v>21.75</v>
      </c>
      <c r="P242" s="1080">
        <v>0.4</v>
      </c>
      <c r="Q242" s="2633">
        <f>'12 л. МЕНЮ '!H238</f>
        <v>0</v>
      </c>
      <c r="R242" s="858"/>
      <c r="S242" s="112"/>
      <c r="T242" s="119"/>
      <c r="U242" s="104"/>
      <c r="V242" s="122"/>
      <c r="W242" s="122"/>
      <c r="X242" s="609"/>
      <c r="Y242" s="715"/>
      <c r="Z242" s="1093"/>
      <c r="AA242" s="112"/>
      <c r="AB242" s="127"/>
      <c r="AC242" s="127"/>
      <c r="AD242" s="127"/>
      <c r="AE242" s="112"/>
      <c r="AF242" s="112"/>
      <c r="AG242" s="219"/>
      <c r="AH242" s="219"/>
      <c r="AI242" s="219"/>
      <c r="AJ242" s="620"/>
      <c r="AK242" s="219"/>
      <c r="AL242" s="219"/>
      <c r="AM242" s="219"/>
      <c r="AN242" s="219"/>
      <c r="AO242" s="219"/>
      <c r="AP242" s="219"/>
      <c r="AQ242" s="219"/>
      <c r="AR242" s="219"/>
      <c r="AS242" s="219"/>
      <c r="AT242" s="112"/>
      <c r="AU242" s="112"/>
      <c r="AV242" s="112"/>
      <c r="AW242" s="112"/>
      <c r="AX242" s="112"/>
      <c r="AY242" s="112"/>
      <c r="AZ242" s="112"/>
      <c r="BA242" s="112"/>
      <c r="BB242" s="112"/>
      <c r="BC242" s="112"/>
      <c r="BD242" s="112"/>
      <c r="BE242" s="112"/>
      <c r="BF242" s="112"/>
      <c r="BG242" s="112"/>
    </row>
    <row r="243" spans="2:59">
      <c r="B243" s="2649" t="str">
        <f>'12 л. МЕНЮ '!I239</f>
        <v>ТТК/115 / 21</v>
      </c>
      <c r="C243" s="271" t="str">
        <f>'12 л. МЕНЮ '!B239</f>
        <v>Суп  картофельный с клёцками</v>
      </c>
      <c r="D243" s="272">
        <f>'12 л. МЕНЮ '!C239</f>
        <v>250</v>
      </c>
      <c r="E243" s="2210">
        <f>'12 л. МЕНЮ '!D239</f>
        <v>4.25</v>
      </c>
      <c r="F243" s="353">
        <f>'12 л. МЕНЮ '!E239</f>
        <v>4.82</v>
      </c>
      <c r="G243" s="362">
        <f>'12 л. МЕНЮ '!F239</f>
        <v>15.69</v>
      </c>
      <c r="H243" s="927">
        <f>'12 л. МЕНЮ '!G239</f>
        <v>123.14</v>
      </c>
      <c r="I243" s="353">
        <v>4.7</v>
      </c>
      <c r="J243" s="353">
        <v>0.08</v>
      </c>
      <c r="K243" s="353">
        <v>0.08</v>
      </c>
      <c r="L243" s="918">
        <v>138.76</v>
      </c>
      <c r="M243" s="250">
        <v>36.01</v>
      </c>
      <c r="N243" s="250">
        <v>65.13</v>
      </c>
      <c r="O243" s="250">
        <v>18.829999999999998</v>
      </c>
      <c r="P243" s="1080">
        <v>0.76</v>
      </c>
      <c r="Q243" s="2633">
        <f>'12 л. МЕНЮ '!H239</f>
        <v>0</v>
      </c>
      <c r="R243" s="121"/>
      <c r="S243" s="186"/>
      <c r="T243" s="2201"/>
      <c r="U243" s="104"/>
      <c r="V243" s="122"/>
      <c r="W243" s="122"/>
      <c r="X243" s="609"/>
      <c r="Y243" s="2214"/>
      <c r="Z243" s="1093"/>
      <c r="AA243" s="112"/>
      <c r="AB243" s="238"/>
      <c r="AC243" s="122"/>
      <c r="AD243" s="122"/>
      <c r="AE243" s="188"/>
      <c r="AF243" s="112"/>
      <c r="AG243" s="122"/>
      <c r="AH243" s="122"/>
      <c r="AI243" s="122"/>
      <c r="AJ243" s="189"/>
      <c r="AK243" s="122"/>
      <c r="AL243" s="122"/>
      <c r="AM243" s="122"/>
      <c r="AN243" s="122"/>
      <c r="AO243" s="122"/>
      <c r="AP243" s="122"/>
      <c r="AQ243" s="122"/>
      <c r="AR243" s="122"/>
      <c r="AS243" s="188"/>
      <c r="AT243" s="112"/>
      <c r="AU243" s="112"/>
      <c r="AV243" s="112"/>
      <c r="AW243" s="112"/>
      <c r="AX243" s="112"/>
      <c r="AY243" s="112"/>
      <c r="AZ243" s="112"/>
      <c r="BA243" s="112"/>
      <c r="BB243" s="112"/>
      <c r="BC243" s="112"/>
      <c r="BD243" s="112"/>
      <c r="BE243" s="112"/>
      <c r="BF243" s="112"/>
      <c r="BG243" s="112"/>
    </row>
    <row r="244" spans="2:59">
      <c r="B244" s="2252" t="str">
        <f>'12 л. МЕНЮ '!I240</f>
        <v>341 / 21</v>
      </c>
      <c r="C244" s="271" t="str">
        <f>'12 л. МЕНЮ '!B240</f>
        <v>Котлеты "Пермские"</v>
      </c>
      <c r="D244" s="272">
        <f>'12 л. МЕНЮ '!C240</f>
        <v>100</v>
      </c>
      <c r="E244" s="2210">
        <f>'12 л. МЕНЮ '!D240</f>
        <v>16.826000000000001</v>
      </c>
      <c r="F244" s="353">
        <f>'12 л. МЕНЮ '!E240</f>
        <v>13.811999999999999</v>
      </c>
      <c r="G244" s="362">
        <f>'12 л. МЕНЮ '!F240</f>
        <v>12.750999999999999</v>
      </c>
      <c r="H244" s="927">
        <f>'12 л. МЕНЮ '!G240</f>
        <v>242.50299999999999</v>
      </c>
      <c r="I244" s="353">
        <v>0</v>
      </c>
      <c r="J244" s="353">
        <v>0.114</v>
      </c>
      <c r="K244" s="366">
        <v>0</v>
      </c>
      <c r="L244" s="917">
        <v>47</v>
      </c>
      <c r="M244" s="250">
        <v>50</v>
      </c>
      <c r="N244" s="250">
        <v>170</v>
      </c>
      <c r="O244" s="250">
        <v>23</v>
      </c>
      <c r="P244" s="1080">
        <v>2.67</v>
      </c>
      <c r="Q244" s="2633">
        <f>'12 л. МЕНЮ '!H240</f>
        <v>0</v>
      </c>
      <c r="R244" s="125"/>
      <c r="S244" s="107"/>
      <c r="T244" s="107"/>
      <c r="U244" s="104"/>
      <c r="V244" s="122"/>
      <c r="W244" s="122"/>
      <c r="X244" s="122"/>
      <c r="Y244" s="2202"/>
      <c r="Z244" s="648"/>
      <c r="AA244" s="112"/>
      <c r="AB244" s="238"/>
      <c r="AC244" s="238"/>
      <c r="AD244" s="122"/>
      <c r="AE244" s="188"/>
      <c r="AF244" s="112"/>
      <c r="AG244" s="631"/>
      <c r="AH244" s="631"/>
      <c r="AI244" s="631"/>
      <c r="AJ244" s="640"/>
      <c r="AK244" s="631"/>
      <c r="AL244" s="631"/>
      <c r="AM244" s="631"/>
      <c r="AN244" s="631"/>
      <c r="AO244" s="632"/>
      <c r="AP244" s="632"/>
      <c r="AQ244" s="631"/>
      <c r="AR244" s="631"/>
      <c r="AS244" s="631"/>
      <c r="AT244" s="112"/>
      <c r="AU244" s="112"/>
      <c r="AV244" s="112"/>
      <c r="AW244" s="112"/>
      <c r="AX244" s="112"/>
      <c r="AY244" s="112"/>
      <c r="AZ244" s="112"/>
      <c r="BA244" s="112"/>
      <c r="BB244" s="112"/>
      <c r="BC244" s="112"/>
      <c r="BD244" s="112"/>
      <c r="BE244" s="112"/>
      <c r="BF244" s="112"/>
      <c r="BG244" s="112"/>
    </row>
    <row r="245" spans="2:59">
      <c r="B245" s="2252" t="str">
        <f>'12 л. МЕНЮ '!I241</f>
        <v>127 / 17</v>
      </c>
      <c r="C245" s="271" t="str">
        <f>'12 л. МЕНЮ '!B241</f>
        <v>Картофель в молоке</v>
      </c>
      <c r="D245" s="272">
        <f>'12 л. МЕНЮ '!C241</f>
        <v>180</v>
      </c>
      <c r="E245" s="2210">
        <f>'12 л. МЕНЮ '!D241</f>
        <v>3.9239999999999999</v>
      </c>
      <c r="F245" s="353">
        <f>'12 л. МЕНЮ '!E241</f>
        <v>6.9359999999999999</v>
      </c>
      <c r="G245" s="362">
        <f>'12 л. МЕНЮ '!F241</f>
        <v>27.6</v>
      </c>
      <c r="H245" s="927">
        <f>'12 л. МЕНЮ '!G241</f>
        <v>178.34399999999999</v>
      </c>
      <c r="I245" s="353">
        <v>10.210000000000001</v>
      </c>
      <c r="J245" s="353">
        <v>0.17</v>
      </c>
      <c r="K245" s="353">
        <v>0.18</v>
      </c>
      <c r="L245" s="918">
        <v>39.6</v>
      </c>
      <c r="M245" s="250">
        <v>75.239999999999995</v>
      </c>
      <c r="N245" s="250">
        <v>96.24</v>
      </c>
      <c r="O245" s="353">
        <v>3.12</v>
      </c>
      <c r="P245" s="1080">
        <v>0.4</v>
      </c>
      <c r="Q245" s="2633">
        <f>'12 л. МЕНЮ '!H241</f>
        <v>0</v>
      </c>
      <c r="R245" s="112"/>
      <c r="S245" s="107"/>
      <c r="T245" s="107"/>
      <c r="U245" s="104"/>
      <c r="V245" s="122"/>
      <c r="W245" s="122"/>
      <c r="X245" s="122"/>
      <c r="Y245" s="2263"/>
      <c r="Z245" s="648"/>
      <c r="AA245" s="112"/>
      <c r="AB245" s="158"/>
      <c r="AC245" s="188"/>
      <c r="AD245" s="188"/>
      <c r="AE245" s="188"/>
      <c r="AF245" s="112"/>
      <c r="AG245" s="112"/>
      <c r="AH245" s="112"/>
      <c r="AI245" s="112"/>
      <c r="AJ245" s="112"/>
      <c r="AK245" s="112"/>
      <c r="AL245" s="112"/>
      <c r="AM245" s="112"/>
      <c r="AN245" s="112"/>
      <c r="AO245" s="112"/>
      <c r="AP245" s="112"/>
      <c r="AQ245" s="112"/>
      <c r="AR245" s="112"/>
      <c r="AS245" s="112"/>
      <c r="AT245" s="112"/>
      <c r="AU245" s="112"/>
      <c r="AV245" s="112"/>
      <c r="AW245" s="112"/>
      <c r="AX245" s="112"/>
      <c r="AY245" s="112"/>
      <c r="AZ245" s="112"/>
      <c r="BA245" s="112"/>
      <c r="BB245" s="112"/>
      <c r="BC245" s="112"/>
      <c r="BD245" s="112"/>
      <c r="BE245" s="112"/>
      <c r="BF245" s="112"/>
      <c r="BG245" s="112"/>
    </row>
    <row r="246" spans="2:59">
      <c r="B246" s="2252" t="str">
        <f>'12 л. МЕНЮ '!I242</f>
        <v>501/ 21</v>
      </c>
      <c r="C246" s="271" t="str">
        <f>'12 л. МЕНЮ '!B242</f>
        <v>Сок фруктовый (яблочный)</v>
      </c>
      <c r="D246" s="272">
        <f>'12 л. МЕНЮ '!C242</f>
        <v>200</v>
      </c>
      <c r="E246" s="2210">
        <f>'12 л. МЕНЮ '!D242</f>
        <v>1</v>
      </c>
      <c r="F246" s="353">
        <f>'12 л. МЕНЮ '!E242</f>
        <v>0.2</v>
      </c>
      <c r="G246" s="362">
        <f>'12 л. МЕНЮ '!F242</f>
        <v>20.2</v>
      </c>
      <c r="H246" s="927">
        <f>'12 л. МЕНЮ '!G242</f>
        <v>86</v>
      </c>
      <c r="I246" s="353">
        <v>4</v>
      </c>
      <c r="J246" s="353">
        <v>0.02</v>
      </c>
      <c r="K246" s="353">
        <v>0.02</v>
      </c>
      <c r="L246" s="697">
        <v>0</v>
      </c>
      <c r="M246" s="359">
        <v>14</v>
      </c>
      <c r="N246" s="250">
        <v>14</v>
      </c>
      <c r="O246" s="353">
        <v>8</v>
      </c>
      <c r="P246" s="250">
        <v>0.28000000000000003</v>
      </c>
      <c r="Q246" s="2633">
        <f>'12 л. МЕНЮ '!H242</f>
        <v>0</v>
      </c>
      <c r="R246" s="112"/>
      <c r="S246" s="117"/>
      <c r="T246" s="107"/>
      <c r="U246" s="104"/>
      <c r="V246" s="122"/>
      <c r="W246" s="122"/>
      <c r="X246" s="122"/>
      <c r="Y246" s="2263"/>
      <c r="Z246" s="648"/>
      <c r="AA246" s="112"/>
      <c r="AB246" s="188"/>
      <c r="AC246" s="188"/>
      <c r="AD246" s="188"/>
      <c r="AE246" s="188"/>
      <c r="AF246" s="112"/>
      <c r="AG246" s="112"/>
      <c r="AH246" s="112"/>
      <c r="AI246" s="112"/>
      <c r="AJ246" s="112"/>
      <c r="AK246" s="112"/>
      <c r="AL246" s="112"/>
      <c r="AM246" s="112"/>
      <c r="AN246" s="112"/>
      <c r="AO246" s="112"/>
      <c r="AP246" s="611"/>
      <c r="AQ246" s="112"/>
      <c r="AR246" s="611"/>
      <c r="AS246" s="112"/>
      <c r="AT246" s="112"/>
      <c r="AU246" s="112"/>
      <c r="AV246" s="112"/>
      <c r="AW246" s="112"/>
      <c r="AX246" s="112"/>
      <c r="AY246" s="112"/>
      <c r="AZ246" s="112"/>
      <c r="BA246" s="112"/>
      <c r="BB246" s="112"/>
      <c r="BC246" s="112"/>
      <c r="BD246" s="112"/>
      <c r="BE246" s="112"/>
      <c r="BF246" s="112"/>
      <c r="BG246" s="112"/>
    </row>
    <row r="247" spans="2:59">
      <c r="B247" s="2252" t="str">
        <f>'12 л. МЕНЮ '!I243</f>
        <v>Пром.пр.</v>
      </c>
      <c r="C247" s="271" t="str">
        <f>'12 л. МЕНЮ '!B243</f>
        <v>Хлеб пшеничный</v>
      </c>
      <c r="D247" s="272">
        <f>'12 л. МЕНЮ '!C243</f>
        <v>60</v>
      </c>
      <c r="E247" s="2210">
        <f>'12 л. МЕНЮ '!D243</f>
        <v>2.31</v>
      </c>
      <c r="F247" s="353">
        <f>'12 л. МЕНЮ '!E243</f>
        <v>0.82</v>
      </c>
      <c r="G247" s="362">
        <f>'12 л. МЕНЮ '!F243</f>
        <v>32.520000000000003</v>
      </c>
      <c r="H247" s="927">
        <f>'12 л. МЕНЮ '!G243</f>
        <v>146.75</v>
      </c>
      <c r="I247" s="250">
        <v>0</v>
      </c>
      <c r="J247" s="1043">
        <v>7.1999999999999995E-2</v>
      </c>
      <c r="K247" s="766">
        <v>2.4E-2</v>
      </c>
      <c r="L247" s="917">
        <v>0</v>
      </c>
      <c r="M247" s="359">
        <v>12</v>
      </c>
      <c r="N247" s="250">
        <v>39</v>
      </c>
      <c r="O247" s="250">
        <v>8.4</v>
      </c>
      <c r="P247" s="250">
        <v>6.6000000000000003E-2</v>
      </c>
      <c r="Q247" s="2633">
        <f>'12 л. МЕНЮ '!H243</f>
        <v>0</v>
      </c>
      <c r="R247" s="131"/>
      <c r="S247" s="107"/>
      <c r="T247" s="107"/>
      <c r="U247" s="104"/>
      <c r="V247" s="122"/>
      <c r="W247" s="370"/>
      <c r="X247" s="122"/>
      <c r="Y247" s="2263"/>
      <c r="Z247" s="658"/>
      <c r="AA247" s="112"/>
      <c r="AB247" s="370"/>
      <c r="AC247" s="370"/>
      <c r="AD247" s="370"/>
      <c r="AE247" s="188"/>
      <c r="AF247" s="112"/>
      <c r="AG247" s="112"/>
      <c r="AH247" s="112"/>
      <c r="AI247" s="112"/>
      <c r="AJ247" s="642"/>
      <c r="AK247" s="112"/>
      <c r="AL247" s="112"/>
      <c r="AM247" s="112"/>
      <c r="AN247" s="112"/>
      <c r="AO247" s="112"/>
      <c r="AP247" s="112"/>
      <c r="AQ247" s="112"/>
      <c r="AR247" s="611"/>
      <c r="AS247" s="112"/>
      <c r="AT247" s="112"/>
      <c r="AU247" s="112"/>
      <c r="AV247" s="112"/>
      <c r="AW247" s="112"/>
      <c r="AX247" s="112"/>
      <c r="AY247" s="112"/>
      <c r="AZ247" s="112"/>
      <c r="BA247" s="112"/>
      <c r="BB247" s="112"/>
      <c r="BC247" s="112"/>
      <c r="BD247" s="112"/>
      <c r="BE247" s="112"/>
      <c r="BF247" s="112"/>
      <c r="BG247" s="112"/>
    </row>
    <row r="248" spans="2:59">
      <c r="B248" s="2252" t="str">
        <f>'12 л. МЕНЮ '!I244</f>
        <v>Пром.пр.</v>
      </c>
      <c r="C248" s="271" t="str">
        <f>'12 л. МЕНЮ '!B244</f>
        <v>Хлеб ржаной</v>
      </c>
      <c r="D248" s="272">
        <f>'12 л. МЕНЮ '!C244</f>
        <v>40</v>
      </c>
      <c r="E248" s="2210">
        <f>'12 л. МЕНЮ '!D244</f>
        <v>2.2599999999999998</v>
      </c>
      <c r="F248" s="353">
        <f>'12 л. МЕНЮ '!E244</f>
        <v>0.6</v>
      </c>
      <c r="G248" s="362">
        <f>'12 л. МЕНЮ '!F244</f>
        <v>16.739999999999998</v>
      </c>
      <c r="H248" s="927">
        <f>'12 л. МЕНЮ '!G244</f>
        <v>81.426000000000002</v>
      </c>
      <c r="I248" s="250">
        <v>0</v>
      </c>
      <c r="J248" s="250">
        <v>0.107</v>
      </c>
      <c r="K248" s="250">
        <v>0.107</v>
      </c>
      <c r="L248" s="697">
        <v>0</v>
      </c>
      <c r="M248" s="359">
        <v>13.2</v>
      </c>
      <c r="N248" s="250">
        <v>93.6</v>
      </c>
      <c r="O248" s="250">
        <v>2.64</v>
      </c>
      <c r="P248" s="250">
        <v>1.7999999999999999E-2</v>
      </c>
      <c r="Q248" s="2633">
        <f>'12 л. МЕНЮ '!H244</f>
        <v>0</v>
      </c>
      <c r="R248" s="125"/>
      <c r="S248" s="107"/>
      <c r="T248" s="401"/>
      <c r="U248" s="782"/>
      <c r="V248" s="627"/>
      <c r="W248" s="1140"/>
      <c r="X248" s="1142"/>
      <c r="Y248" s="1142"/>
      <c r="Z248" s="225"/>
      <c r="AA248" s="408"/>
      <c r="AB248" s="715"/>
      <c r="AC248" s="188"/>
      <c r="AD248" s="164"/>
      <c r="AE248" s="164"/>
      <c r="AF248" s="164"/>
      <c r="AG248" s="164"/>
      <c r="AH248" s="164"/>
      <c r="AI248" s="164"/>
      <c r="AJ248" s="164"/>
      <c r="AK248" s="552"/>
      <c r="AL248" s="112"/>
      <c r="AM248" s="112"/>
      <c r="AN248" s="112"/>
      <c r="AO248" s="112"/>
      <c r="AP248" s="112"/>
      <c r="AQ248" s="112"/>
      <c r="AR248" s="112"/>
      <c r="AS248" s="112"/>
      <c r="AT248" s="112"/>
      <c r="AU248" s="112"/>
      <c r="AV248" s="112"/>
      <c r="AW248" s="112"/>
      <c r="AX248" s="112"/>
      <c r="AY248" s="112"/>
      <c r="AZ248" s="112"/>
      <c r="BA248" s="112"/>
      <c r="BB248" s="112"/>
      <c r="BC248" s="112"/>
      <c r="BD248" s="112"/>
      <c r="BE248" s="112"/>
      <c r="BF248" s="112"/>
      <c r="BG248" s="112"/>
    </row>
    <row r="249" spans="2:59" ht="16.2" thickBot="1">
      <c r="B249" s="2631" t="str">
        <f>'12 л. МЕНЮ '!I245</f>
        <v xml:space="preserve">338 / 17 </v>
      </c>
      <c r="C249" s="199" t="str">
        <f>'12 л. МЕНЮ '!B245</f>
        <v>Плоды свежие ( яблоко)</v>
      </c>
      <c r="D249" s="393">
        <f>'12 л. МЕНЮ '!C245</f>
        <v>120</v>
      </c>
      <c r="E249" s="2210">
        <f>'12 л. МЕНЮ '!D245</f>
        <v>0.48</v>
      </c>
      <c r="F249" s="353">
        <f>'12 л. МЕНЮ '!E245</f>
        <v>0.48</v>
      </c>
      <c r="G249" s="362">
        <f>'12 л. МЕНЮ '!F245</f>
        <v>11.76</v>
      </c>
      <c r="H249" s="927">
        <f>'12 л. МЕНЮ '!G245</f>
        <v>53.28</v>
      </c>
      <c r="I249" s="365">
        <v>12</v>
      </c>
      <c r="J249" s="1076">
        <v>3.5999999999999997E-2</v>
      </c>
      <c r="K249" s="1077">
        <v>2.4E-2</v>
      </c>
      <c r="L249" s="1005">
        <v>0</v>
      </c>
      <c r="M249" s="2147">
        <v>19.2</v>
      </c>
      <c r="N249" s="350">
        <v>13.2</v>
      </c>
      <c r="O249" s="2479">
        <v>10.8</v>
      </c>
      <c r="P249" s="350">
        <v>2.64</v>
      </c>
      <c r="Q249" s="2633">
        <f>'12 л. МЕНЮ '!H245</f>
        <v>0</v>
      </c>
      <c r="R249" s="131"/>
      <c r="S249" s="106"/>
      <c r="T249" s="404"/>
      <c r="U249" s="2212"/>
      <c r="V249" s="854"/>
      <c r="W249" s="854"/>
      <c r="X249" s="854"/>
      <c r="Y249" s="854"/>
      <c r="Z249" s="2273"/>
      <c r="AA249" s="127"/>
      <c r="AB249" s="122"/>
      <c r="AC249" s="122"/>
      <c r="AD249" s="122"/>
      <c r="AE249" s="188"/>
      <c r="AF249" s="112"/>
      <c r="AG249" s="126"/>
      <c r="AH249" s="107"/>
      <c r="AI249" s="120"/>
      <c r="AJ249" s="112"/>
      <c r="AK249" s="112"/>
      <c r="AL249" s="112"/>
      <c r="AM249" s="112"/>
      <c r="AN249" s="112"/>
      <c r="AO249" s="112"/>
      <c r="AP249" s="112"/>
      <c r="AQ249" s="112"/>
      <c r="AR249" s="112"/>
      <c r="AS249" s="112"/>
      <c r="AT249" s="112"/>
      <c r="AU249" s="112"/>
      <c r="AV249" s="112"/>
      <c r="AW249" s="112"/>
      <c r="AX249" s="112"/>
      <c r="AY249" s="112"/>
      <c r="AZ249" s="112"/>
      <c r="BA249" s="112"/>
      <c r="BB249" s="112"/>
      <c r="BC249" s="112"/>
      <c r="BD249" s="112"/>
      <c r="BE249" s="112"/>
      <c r="BF249" s="112"/>
      <c r="BG249" s="112"/>
    </row>
    <row r="250" spans="2:59" ht="15.6">
      <c r="B250" s="2650" t="s">
        <v>192</v>
      </c>
      <c r="C250" s="2651"/>
      <c r="D250" s="2652">
        <f>'12 л. МЕНЮ '!C246</f>
        <v>1010</v>
      </c>
      <c r="E250" s="153">
        <f t="shared" ref="E250:P250" si="57">SUM(E242:E249)</f>
        <v>31.889999999999997</v>
      </c>
      <c r="F250" s="940">
        <f t="shared" si="57"/>
        <v>29.948</v>
      </c>
      <c r="G250" s="940">
        <f t="shared" si="57"/>
        <v>141.161</v>
      </c>
      <c r="H250" s="252">
        <f t="shared" si="57"/>
        <v>951.04300000000001</v>
      </c>
      <c r="I250" s="252">
        <f t="shared" si="57"/>
        <v>32.222499999999997</v>
      </c>
      <c r="J250" s="252">
        <f t="shared" si="57"/>
        <v>0.62900000000000011</v>
      </c>
      <c r="K250" s="252">
        <f t="shared" si="57"/>
        <v>0.47500000000000003</v>
      </c>
      <c r="L250" s="252">
        <f t="shared" si="57"/>
        <v>304.62</v>
      </c>
      <c r="M250" s="924">
        <f t="shared" si="57"/>
        <v>235.99999999999997</v>
      </c>
      <c r="N250" s="924">
        <f t="shared" si="57"/>
        <v>523.42000000000007</v>
      </c>
      <c r="O250" s="252">
        <f t="shared" si="57"/>
        <v>96.54</v>
      </c>
      <c r="P250" s="740">
        <f t="shared" si="57"/>
        <v>7.234</v>
      </c>
      <c r="Q250" s="2626"/>
      <c r="R250" s="131"/>
      <c r="S250" s="107"/>
      <c r="T250" s="225"/>
      <c r="U250" s="122"/>
      <c r="V250" s="609"/>
      <c r="W250" s="609"/>
      <c r="X250" s="609"/>
      <c r="Y250" s="609"/>
      <c r="Z250" s="127"/>
      <c r="AA250" s="127"/>
      <c r="AB250" s="230"/>
      <c r="AC250" s="111"/>
      <c r="AD250" s="111"/>
      <c r="AE250" s="110"/>
      <c r="AF250" s="112"/>
      <c r="AG250" s="126"/>
      <c r="AH250" s="112"/>
      <c r="AI250" s="120"/>
      <c r="AJ250" s="112"/>
      <c r="AK250" s="112"/>
      <c r="AL250" s="112"/>
      <c r="AM250" s="112"/>
      <c r="AN250" s="112"/>
      <c r="AO250" s="112"/>
      <c r="AP250" s="112"/>
      <c r="AQ250" s="112"/>
      <c r="AR250" s="112"/>
      <c r="AS250" s="112"/>
      <c r="AT250" s="112"/>
      <c r="AU250" s="112"/>
      <c r="AV250" s="112"/>
      <c r="AW250" s="112"/>
      <c r="AX250" s="112"/>
      <c r="AY250" s="112"/>
      <c r="AZ250" s="112"/>
      <c r="BA250" s="112"/>
      <c r="BB250" s="112"/>
      <c r="BC250" s="112"/>
      <c r="BD250" s="112"/>
      <c r="BE250" s="112"/>
      <c r="BF250" s="112"/>
      <c r="BG250" s="112"/>
    </row>
    <row r="251" spans="2:59">
      <c r="B251" s="180"/>
      <c r="C251" s="2267" t="s">
        <v>11</v>
      </c>
      <c r="D251" s="1755">
        <v>0.35</v>
      </c>
      <c r="E251" s="1115">
        <f t="shared" ref="E251:P251" si="58">(E399/100)*35</f>
        <v>31.5</v>
      </c>
      <c r="F251" s="1012">
        <f t="shared" si="58"/>
        <v>32.200000000000003</v>
      </c>
      <c r="G251" s="1012">
        <f t="shared" si="58"/>
        <v>134.05000000000001</v>
      </c>
      <c r="H251" s="1012">
        <f t="shared" si="58"/>
        <v>952</v>
      </c>
      <c r="I251" s="1012">
        <f t="shared" si="58"/>
        <v>24.5</v>
      </c>
      <c r="J251" s="1012">
        <f t="shared" si="58"/>
        <v>0.48999999999999994</v>
      </c>
      <c r="K251" s="1012">
        <f t="shared" si="58"/>
        <v>0.56000000000000005</v>
      </c>
      <c r="L251" s="1776">
        <f t="shared" si="58"/>
        <v>315</v>
      </c>
      <c r="M251" s="2680">
        <f t="shared" si="58"/>
        <v>420</v>
      </c>
      <c r="N251" s="2680">
        <f t="shared" si="58"/>
        <v>420</v>
      </c>
      <c r="O251" s="2680">
        <f t="shared" si="58"/>
        <v>105</v>
      </c>
      <c r="P251" s="2279">
        <f t="shared" si="58"/>
        <v>6.3</v>
      </c>
      <c r="Q251" s="1079"/>
      <c r="R251" s="121"/>
      <c r="S251" s="401"/>
      <c r="T251" s="112"/>
      <c r="U251" s="112"/>
      <c r="V251" s="127"/>
      <c r="W251" s="127"/>
      <c r="X251" s="127"/>
      <c r="Y251" s="127"/>
      <c r="Z251" s="127"/>
      <c r="AA251" s="127"/>
      <c r="AB251" s="402"/>
      <c r="AC251" s="402"/>
      <c r="AD251" s="403"/>
      <c r="AE251" s="403"/>
      <c r="AF251" s="112"/>
      <c r="AG251" s="112"/>
      <c r="AH251" s="186"/>
      <c r="AI251" s="112"/>
      <c r="AJ251" s="112"/>
      <c r="AK251" s="112"/>
      <c r="AL251" s="112"/>
      <c r="AM251" s="112"/>
      <c r="AN251" s="112"/>
      <c r="AO251" s="112"/>
      <c r="AP251" s="112"/>
      <c r="AQ251" s="112"/>
      <c r="AR251" s="112"/>
      <c r="AS251" s="112"/>
      <c r="AT251" s="112"/>
      <c r="AU251" s="112"/>
      <c r="AV251" s="112"/>
      <c r="AW251" s="112"/>
      <c r="AX251" s="112"/>
      <c r="AY251" s="112"/>
      <c r="AZ251" s="112"/>
      <c r="BA251" s="112"/>
      <c r="BB251" s="112"/>
      <c r="BC251" s="112"/>
      <c r="BD251" s="112"/>
      <c r="BE251" s="112"/>
      <c r="BF251" s="112"/>
      <c r="BG251" s="112"/>
    </row>
    <row r="252" spans="2:59" ht="15" thickBot="1">
      <c r="B252" s="246"/>
      <c r="C252" s="991" t="s">
        <v>434</v>
      </c>
      <c r="D252" s="1036"/>
      <c r="E252" s="1015">
        <f t="shared" ref="E252:P252" si="59">(E250*100/E399)-35</f>
        <v>0.43333333333333002</v>
      </c>
      <c r="F252" s="1016">
        <f t="shared" si="59"/>
        <v>-2.4478260869565176</v>
      </c>
      <c r="G252" s="1016">
        <f t="shared" si="59"/>
        <v>1.856657963446473</v>
      </c>
      <c r="H252" s="1016">
        <f t="shared" si="59"/>
        <v>-3.5183823529408187E-2</v>
      </c>
      <c r="I252" s="1016">
        <f t="shared" si="59"/>
        <v>11.032142857142851</v>
      </c>
      <c r="J252" s="1016">
        <f t="shared" si="59"/>
        <v>9.9285714285714377</v>
      </c>
      <c r="K252" s="1016">
        <f t="shared" si="59"/>
        <v>-5.3125</v>
      </c>
      <c r="L252" s="1016">
        <f t="shared" si="59"/>
        <v>-1.153333333333336</v>
      </c>
      <c r="M252" s="1016">
        <f t="shared" si="59"/>
        <v>-15.333333333333336</v>
      </c>
      <c r="N252" s="1016">
        <f t="shared" si="59"/>
        <v>8.6183333333333394</v>
      </c>
      <c r="O252" s="1016">
        <f t="shared" si="59"/>
        <v>-2.8200000000000003</v>
      </c>
      <c r="P252" s="1028">
        <f t="shared" si="59"/>
        <v>5.18888888888889</v>
      </c>
      <c r="Q252" s="81"/>
      <c r="R252" s="121"/>
      <c r="S252" s="404"/>
      <c r="T252" s="112"/>
      <c r="U252" s="112"/>
      <c r="V252" s="122"/>
      <c r="W252" s="122"/>
      <c r="X252" s="122"/>
      <c r="Y252" s="2214"/>
      <c r="Z252" s="166"/>
      <c r="AA252" s="647"/>
      <c r="AB252" s="400"/>
      <c r="AC252" s="405"/>
      <c r="AD252" s="405"/>
      <c r="AE252" s="406"/>
      <c r="AF252" s="112"/>
      <c r="AG252" s="407"/>
      <c r="AH252" s="107"/>
      <c r="AI252" s="104"/>
      <c r="AJ252" s="112"/>
      <c r="AK252" s="112"/>
      <c r="AL252" s="112"/>
      <c r="AM252" s="112"/>
      <c r="AN252" s="112"/>
      <c r="AO252" s="112"/>
      <c r="AP252" s="112"/>
      <c r="AQ252" s="112"/>
      <c r="AR252" s="112"/>
      <c r="AS252" s="112"/>
      <c r="AT252" s="112"/>
      <c r="AU252" s="112"/>
      <c r="AV252" s="112"/>
      <c r="AW252" s="112"/>
      <c r="AX252" s="112"/>
      <c r="AY252" s="112"/>
      <c r="AZ252" s="112"/>
      <c r="BA252" s="112"/>
      <c r="BB252" s="112"/>
      <c r="BC252" s="112"/>
      <c r="BD252" s="112"/>
      <c r="BE252" s="112"/>
      <c r="BF252" s="112"/>
      <c r="BG252" s="112"/>
    </row>
    <row r="253" spans="2:59" ht="18.75" customHeight="1">
      <c r="B253" s="893"/>
      <c r="C253" s="680" t="s">
        <v>232</v>
      </c>
      <c r="D253" s="62"/>
      <c r="E253" s="1738"/>
      <c r="F253" s="934"/>
      <c r="G253" s="934"/>
      <c r="H253" s="934"/>
      <c r="I253" s="934"/>
      <c r="J253" s="934"/>
      <c r="K253" s="934"/>
      <c r="L253" s="934"/>
      <c r="M253" s="934"/>
      <c r="N253" s="934"/>
      <c r="O253" s="934"/>
      <c r="P253" s="880"/>
      <c r="Q253" s="1073"/>
      <c r="R253" s="121"/>
      <c r="AE253" s="112"/>
      <c r="AF253" s="112"/>
      <c r="AG253" s="112"/>
      <c r="AH253" s="119"/>
      <c r="AI253" s="166"/>
      <c r="AJ253" s="112"/>
      <c r="AK253" s="112"/>
      <c r="AL253" s="112"/>
      <c r="AM253" s="112"/>
      <c r="AN253" s="112"/>
      <c r="AO253" s="112"/>
      <c r="AP253" s="112"/>
      <c r="AQ253" s="112"/>
      <c r="AR253" s="112"/>
      <c r="AS253" s="112"/>
      <c r="AT253" s="112"/>
      <c r="AU253" s="112"/>
      <c r="AV253" s="112"/>
      <c r="AW253" s="112"/>
      <c r="AX253" s="112"/>
      <c r="AY253" s="112"/>
      <c r="AZ253" s="112"/>
      <c r="BA253" s="112"/>
      <c r="BB253" s="112"/>
      <c r="BC253" s="112"/>
      <c r="BD253" s="112"/>
      <c r="BE253" s="112"/>
      <c r="BF253" s="112"/>
      <c r="BG253" s="112"/>
    </row>
    <row r="254" spans="2:59">
      <c r="B254" s="1083" t="str">
        <f>'12 л. МЕНЮ '!I250</f>
        <v>54-3гн/22</v>
      </c>
      <c r="C254" s="249" t="str">
        <f>'12 л. МЕНЮ '!B250</f>
        <v>Чай с лимоном и сахаром</v>
      </c>
      <c r="D254" s="272">
        <f>'12 л. МЕНЮ '!C250</f>
        <v>200</v>
      </c>
      <c r="E254" s="232">
        <f>'12 л. МЕНЮ '!D250</f>
        <v>0.4</v>
      </c>
      <c r="F254" s="353">
        <f>'12 л. МЕНЮ '!E250</f>
        <v>0</v>
      </c>
      <c r="G254" s="353">
        <f>'12 л. МЕНЮ '!F250</f>
        <v>6.75</v>
      </c>
      <c r="H254" s="917">
        <f>'12 л. МЕНЮ '!G250</f>
        <v>28.6</v>
      </c>
      <c r="I254" s="353">
        <v>1.18</v>
      </c>
      <c r="J254" s="353">
        <v>0</v>
      </c>
      <c r="K254" s="353">
        <v>0.02</v>
      </c>
      <c r="L254" s="917">
        <v>0.53</v>
      </c>
      <c r="M254" s="250">
        <v>9.1999999999999993</v>
      </c>
      <c r="N254" s="250">
        <v>12.1</v>
      </c>
      <c r="O254" s="250">
        <v>6.4</v>
      </c>
      <c r="P254" s="1055">
        <v>1.1000000000000001</v>
      </c>
      <c r="Q254" s="556">
        <f>'12 л. МЕНЮ '!H250</f>
        <v>0</v>
      </c>
      <c r="R254" s="112"/>
      <c r="S254" s="107"/>
      <c r="T254" s="112"/>
      <c r="U254" s="112"/>
      <c r="V254" s="122"/>
      <c r="W254" s="122"/>
      <c r="X254" s="122"/>
      <c r="Y254" s="715"/>
      <c r="Z254" s="648"/>
      <c r="AA254" s="647"/>
      <c r="AB254" s="127"/>
      <c r="AC254" s="127"/>
      <c r="AD254" s="127"/>
      <c r="AE254" s="112"/>
      <c r="AF254" s="112"/>
      <c r="AG254" s="131"/>
      <c r="AH254" s="119"/>
      <c r="AI254" s="369"/>
      <c r="AJ254" s="112"/>
      <c r="AK254" s="112"/>
      <c r="AL254" s="112"/>
      <c r="AM254" s="112"/>
      <c r="AN254" s="112"/>
      <c r="AO254" s="112"/>
      <c r="AP254" s="112"/>
      <c r="AQ254" s="112"/>
      <c r="AR254" s="112"/>
      <c r="AS254" s="112"/>
      <c r="AT254" s="112"/>
      <c r="AU254" s="112"/>
      <c r="AV254" s="112"/>
      <c r="AW254" s="112"/>
      <c r="AX254" s="112"/>
      <c r="AY254" s="112"/>
      <c r="AZ254" s="112"/>
      <c r="BA254" s="112"/>
      <c r="BB254" s="112"/>
      <c r="BC254" s="112"/>
      <c r="BD254" s="112"/>
      <c r="BE254" s="112"/>
      <c r="BF254" s="112"/>
      <c r="BG254" s="112"/>
    </row>
    <row r="255" spans="2:59">
      <c r="B255" s="1083" t="str">
        <f>'12 л. МЕНЮ '!I251</f>
        <v>301 /21</v>
      </c>
      <c r="C255" s="249" t="str">
        <f>'12 л. МЕНЮ '!B251</f>
        <v>Рыба запечённая с яйцом</v>
      </c>
      <c r="D255" s="272">
        <f>'12 л. МЕНЮ '!C251</f>
        <v>115</v>
      </c>
      <c r="E255" s="232">
        <f>'12 л. МЕНЮ '!D251</f>
        <v>0.80500000000000005</v>
      </c>
      <c r="F255" s="353">
        <f>'12 л. МЕНЮ '!E251</f>
        <v>3.335</v>
      </c>
      <c r="G255" s="353">
        <f>'12 л. МЕНЮ '!F251</f>
        <v>9.7750000000000004</v>
      </c>
      <c r="H255" s="917">
        <f>'12 л. МЕНЮ '!G251</f>
        <v>117.3</v>
      </c>
      <c r="I255" s="353">
        <v>1.04</v>
      </c>
      <c r="J255" s="353">
        <v>0.08</v>
      </c>
      <c r="K255" s="366">
        <v>0.13</v>
      </c>
      <c r="L255" s="697">
        <v>37.840000000000003</v>
      </c>
      <c r="M255" s="250">
        <v>37.72</v>
      </c>
      <c r="N255" s="250">
        <v>159.51</v>
      </c>
      <c r="O255" s="250">
        <v>22.2</v>
      </c>
      <c r="P255" s="1055">
        <v>1</v>
      </c>
      <c r="Q255" s="556">
        <f>'12 л. МЕНЮ '!H251</f>
        <v>0</v>
      </c>
      <c r="R255" s="221"/>
      <c r="S255" s="1944"/>
      <c r="T255" s="112"/>
      <c r="U255" s="112"/>
      <c r="V255" s="122"/>
      <c r="W255" s="122"/>
      <c r="X255" s="122"/>
      <c r="Y255" s="2263"/>
      <c r="Z255" s="648"/>
      <c r="AA255" s="647"/>
      <c r="AB255" s="112"/>
      <c r="AC255" s="112"/>
      <c r="AD255" s="112"/>
      <c r="AE255" s="121"/>
      <c r="AF255" s="112"/>
      <c r="AG255" s="123"/>
      <c r="AH255" s="107"/>
      <c r="AI255" s="104"/>
      <c r="AJ255" s="112"/>
      <c r="AK255" s="112"/>
      <c r="AL255" s="112"/>
      <c r="AM255" s="112"/>
      <c r="AN255" s="112"/>
      <c r="AO255" s="112"/>
      <c r="AP255" s="112"/>
      <c r="AQ255" s="112"/>
      <c r="AR255" s="112"/>
      <c r="AS255" s="112"/>
      <c r="AT255" s="112"/>
      <c r="AU255" s="112"/>
      <c r="AV255" s="112"/>
      <c r="AW255" s="112"/>
      <c r="AX255" s="112"/>
      <c r="AY255" s="112"/>
      <c r="AZ255" s="112"/>
      <c r="BA255" s="112"/>
      <c r="BB255" s="112"/>
      <c r="BC255" s="112"/>
      <c r="BD255" s="112"/>
      <c r="BE255" s="112"/>
      <c r="BF255" s="112"/>
      <c r="BG255" s="112"/>
    </row>
    <row r="256" spans="2:59" ht="14.25" customHeight="1">
      <c r="B256" s="1083" t="str">
        <f>'12 л. МЕНЮ '!I252</f>
        <v>Пром.пр.</v>
      </c>
      <c r="C256" s="249" t="str">
        <f>'12 л. МЕНЮ '!B252</f>
        <v>Кондитерские изделия ( Печенье )</v>
      </c>
      <c r="D256" s="272">
        <f>'12 л. МЕНЮ '!C252</f>
        <v>20</v>
      </c>
      <c r="E256" s="232">
        <f>'12 л. МЕНЮ '!D252</f>
        <v>1.1399999999999999</v>
      </c>
      <c r="F256" s="353">
        <f>'12 л. МЕНЮ '!E252</f>
        <v>3.2890000000000001</v>
      </c>
      <c r="G256" s="353">
        <f>'12 л. МЕНЮ '!F252</f>
        <v>8.5449999999999999</v>
      </c>
      <c r="H256" s="917">
        <f>'12 л. МЕНЮ '!G252</f>
        <v>70.027000000000001</v>
      </c>
      <c r="I256" s="1852">
        <v>0</v>
      </c>
      <c r="J256" s="766">
        <v>1.4999999999999999E-2</v>
      </c>
      <c r="K256" s="766">
        <v>0.01</v>
      </c>
      <c r="L256" s="917">
        <v>1.5</v>
      </c>
      <c r="M256" s="1852">
        <v>4.3499999999999996</v>
      </c>
      <c r="N256" s="1852">
        <v>0</v>
      </c>
      <c r="O256" s="1852">
        <v>0.3</v>
      </c>
      <c r="P256" s="766">
        <v>3.15E-2</v>
      </c>
      <c r="Q256" s="556">
        <f>'12 л. МЕНЮ '!H252</f>
        <v>0</v>
      </c>
      <c r="R256" s="112"/>
      <c r="S256" s="107"/>
      <c r="T256" s="112"/>
      <c r="U256" s="112"/>
      <c r="V256" s="627"/>
      <c r="W256" s="1140"/>
      <c r="X256" s="1141"/>
      <c r="Y256" s="1142"/>
      <c r="Z256" s="225"/>
      <c r="AA256" s="408"/>
      <c r="AB256" s="132"/>
      <c r="AC256" s="132"/>
      <c r="AD256" s="132"/>
      <c r="AE256" s="132"/>
      <c r="AF256" s="112"/>
      <c r="AG256" s="121"/>
      <c r="AH256" s="107"/>
      <c r="AI256" s="104"/>
      <c r="AJ256" s="112"/>
      <c r="AK256" s="112"/>
      <c r="AL256" s="112"/>
      <c r="AM256" s="112"/>
      <c r="AN256" s="112"/>
      <c r="AO256" s="112"/>
      <c r="AP256" s="112"/>
      <c r="AQ256" s="112"/>
      <c r="AR256" s="112"/>
      <c r="AS256" s="112"/>
      <c r="AT256" s="112"/>
      <c r="AU256" s="112"/>
      <c r="AV256" s="112"/>
      <c r="AW256" s="112"/>
      <c r="AX256" s="112"/>
      <c r="AY256" s="112"/>
      <c r="AZ256" s="112"/>
      <c r="BA256" s="112"/>
      <c r="BB256" s="112"/>
      <c r="BC256" s="112"/>
      <c r="BD256" s="112"/>
      <c r="BE256" s="112"/>
      <c r="BF256" s="112"/>
      <c r="BG256" s="112"/>
    </row>
    <row r="257" spans="1:59" ht="13.5" customHeight="1" thickBot="1">
      <c r="B257" s="1086" t="str">
        <f>'12 л. МЕНЮ '!I253</f>
        <v>Пром.пр.</v>
      </c>
      <c r="C257" s="199" t="str">
        <f>'12 л. МЕНЮ '!B253</f>
        <v>Хлеб ржаной</v>
      </c>
      <c r="D257" s="393">
        <f>'12 л. МЕНЮ '!C253</f>
        <v>30</v>
      </c>
      <c r="E257" s="232">
        <f>'12 л. МЕНЮ '!D253</f>
        <v>1.6950000000000001</v>
      </c>
      <c r="F257" s="353">
        <f>'12 л. МЕНЮ '!E253</f>
        <v>0.45</v>
      </c>
      <c r="G257" s="353">
        <f>'12 л. МЕНЮ '!F253</f>
        <v>12.56</v>
      </c>
      <c r="H257" s="917">
        <f>'12 л. МЕНЮ '!G253</f>
        <v>61.07</v>
      </c>
      <c r="I257" s="364">
        <v>0</v>
      </c>
      <c r="J257" s="364">
        <v>0.08</v>
      </c>
      <c r="K257" s="364">
        <v>0.08</v>
      </c>
      <c r="L257" s="1005">
        <v>0</v>
      </c>
      <c r="M257" s="2524">
        <v>9.9</v>
      </c>
      <c r="N257" s="1029">
        <v>70</v>
      </c>
      <c r="O257" s="364">
        <v>2</v>
      </c>
      <c r="P257" s="2225">
        <v>0.01</v>
      </c>
      <c r="Q257" s="555">
        <f>'12 л. МЕНЮ '!H253</f>
        <v>0</v>
      </c>
      <c r="R257" s="112"/>
      <c r="S257" s="186"/>
      <c r="T257" s="404"/>
      <c r="U257" s="2212"/>
      <c r="V257" s="854"/>
      <c r="W257" s="854"/>
      <c r="X257" s="854"/>
      <c r="Y257" s="854"/>
      <c r="Z257" s="2213"/>
      <c r="AA257" s="127"/>
      <c r="AB257" s="408"/>
      <c r="AC257" s="408"/>
      <c r="AD257" s="408"/>
      <c r="AE257" s="408"/>
      <c r="AF257" s="112"/>
      <c r="AG257" s="121"/>
      <c r="AH257" s="107"/>
      <c r="AI257" s="104"/>
      <c r="AJ257" s="112"/>
      <c r="AK257" s="112"/>
      <c r="AL257" s="112"/>
      <c r="AM257" s="112"/>
      <c r="AN257" s="112"/>
      <c r="AO257" s="112"/>
      <c r="AP257" s="112"/>
      <c r="AQ257" s="112"/>
      <c r="AR257" s="112"/>
      <c r="AS257" s="112"/>
      <c r="AT257" s="112"/>
      <c r="AU257" s="112"/>
      <c r="AV257" s="112"/>
      <c r="AW257" s="112"/>
      <c r="AX257" s="112"/>
      <c r="AY257" s="112"/>
      <c r="AZ257" s="112"/>
      <c r="BA257" s="112"/>
      <c r="BB257" s="112"/>
      <c r="BC257" s="112"/>
      <c r="BD257" s="112"/>
      <c r="BE257" s="112"/>
      <c r="BF257" s="112"/>
      <c r="BG257" s="112"/>
    </row>
    <row r="258" spans="1:59">
      <c r="B258" s="492" t="s">
        <v>241</v>
      </c>
      <c r="C258" s="943"/>
      <c r="D258" s="2652">
        <f>'12 л. МЕНЮ '!C254</f>
        <v>365</v>
      </c>
      <c r="E258" s="153">
        <f>SUM(E254:E257)</f>
        <v>4.04</v>
      </c>
      <c r="F258" s="940">
        <f t="shared" ref="F258:P258" si="60">SUM(F254:F257)</f>
        <v>7.0740000000000007</v>
      </c>
      <c r="G258" s="2269">
        <f t="shared" si="60"/>
        <v>37.630000000000003</v>
      </c>
      <c r="H258" s="2272">
        <f t="shared" si="60"/>
        <v>276.99700000000001</v>
      </c>
      <c r="I258" s="940">
        <f t="shared" si="60"/>
        <v>2.2199999999999998</v>
      </c>
      <c r="J258" s="252">
        <f t="shared" si="60"/>
        <v>0.17499999999999999</v>
      </c>
      <c r="K258" s="940">
        <f t="shared" si="60"/>
        <v>0.24</v>
      </c>
      <c r="L258" s="940">
        <f t="shared" si="60"/>
        <v>39.870000000000005</v>
      </c>
      <c r="M258" s="252">
        <f t="shared" si="60"/>
        <v>61.17</v>
      </c>
      <c r="N258" s="924">
        <f t="shared" si="60"/>
        <v>241.60999999999999</v>
      </c>
      <c r="O258" s="252">
        <f t="shared" si="60"/>
        <v>30.900000000000002</v>
      </c>
      <c r="P258" s="740">
        <f t="shared" si="60"/>
        <v>2.1414999999999997</v>
      </c>
      <c r="R258" s="131"/>
      <c r="S258" s="107"/>
      <c r="X258" s="609"/>
      <c r="Y258" s="609"/>
      <c r="Z258" s="127"/>
      <c r="AA258" s="127"/>
      <c r="AB258" s="127"/>
      <c r="AC258" s="127"/>
      <c r="AD258" s="127"/>
      <c r="AE258" s="112"/>
      <c r="AF258" s="112"/>
      <c r="AG258" s="112"/>
      <c r="AH258" s="120"/>
      <c r="AI258" s="112"/>
      <c r="AJ258" s="112"/>
      <c r="AK258" s="112"/>
      <c r="AL258" s="112"/>
      <c r="AM258" s="112"/>
      <c r="AN258" s="112"/>
      <c r="AO258" s="112"/>
      <c r="AP258" s="112"/>
      <c r="AQ258" s="112"/>
      <c r="AR258" s="112"/>
      <c r="AS258" s="112"/>
      <c r="AT258" s="112"/>
      <c r="AU258" s="112"/>
      <c r="AV258" s="112"/>
      <c r="AW258" s="112"/>
      <c r="AX258" s="112"/>
      <c r="AY258" s="112"/>
      <c r="AZ258" s="112"/>
      <c r="BA258" s="112"/>
      <c r="BB258" s="112"/>
      <c r="BC258" s="112"/>
      <c r="BD258" s="112"/>
      <c r="BE258" s="112"/>
      <c r="BF258" s="112"/>
      <c r="BG258" s="112"/>
    </row>
    <row r="259" spans="1:59">
      <c r="B259" s="995"/>
      <c r="C259" s="996" t="s">
        <v>11</v>
      </c>
      <c r="D259" s="1755">
        <v>0.1</v>
      </c>
      <c r="E259" s="1115">
        <f t="shared" ref="E259:P259" si="61">(E399/100)*10</f>
        <v>9</v>
      </c>
      <c r="F259" s="1012">
        <f t="shared" si="61"/>
        <v>9.2000000000000011</v>
      </c>
      <c r="G259" s="1012">
        <f t="shared" si="61"/>
        <v>38.299999999999997</v>
      </c>
      <c r="H259" s="1012">
        <f t="shared" si="61"/>
        <v>272</v>
      </c>
      <c r="I259" s="1012">
        <f t="shared" si="61"/>
        <v>7</v>
      </c>
      <c r="J259" s="1012">
        <f t="shared" si="61"/>
        <v>0.13999999999999999</v>
      </c>
      <c r="K259" s="1012">
        <f t="shared" si="61"/>
        <v>0.16</v>
      </c>
      <c r="L259" s="1012">
        <f t="shared" si="61"/>
        <v>90</v>
      </c>
      <c r="M259" s="2680">
        <f t="shared" si="61"/>
        <v>120</v>
      </c>
      <c r="N259" s="2680">
        <f t="shared" si="61"/>
        <v>120</v>
      </c>
      <c r="O259" s="1776">
        <f t="shared" si="61"/>
        <v>30</v>
      </c>
      <c r="P259" s="2279">
        <f t="shared" si="61"/>
        <v>1.7999999999999998</v>
      </c>
      <c r="Q259" s="318"/>
      <c r="R259" s="306"/>
      <c r="S259" s="107"/>
      <c r="T259" s="122"/>
      <c r="U259" s="122"/>
      <c r="V259" s="122"/>
      <c r="W259" s="189"/>
      <c r="X259" s="648"/>
      <c r="Y259" s="647"/>
      <c r="Z259" s="127"/>
      <c r="AA259" s="122"/>
      <c r="AB259" s="238"/>
      <c r="AC259" s="122"/>
      <c r="AD259" s="122"/>
      <c r="AE259" s="188"/>
      <c r="AF259" s="112"/>
      <c r="AG259" s="131"/>
      <c r="AH259" s="186"/>
      <c r="AI259" s="112"/>
      <c r="AJ259" s="112"/>
      <c r="AK259" s="112"/>
      <c r="AL259" s="112"/>
      <c r="AM259" s="112"/>
      <c r="AN259" s="112"/>
      <c r="AO259" s="112"/>
      <c r="AP259" s="112"/>
      <c r="AQ259" s="112"/>
      <c r="AR259" s="112"/>
      <c r="AS259" s="112"/>
      <c r="AT259" s="112"/>
      <c r="AU259" s="112"/>
      <c r="AV259" s="112"/>
      <c r="AW259" s="112"/>
      <c r="AX259" s="112"/>
      <c r="AY259" s="112"/>
      <c r="AZ259" s="112"/>
      <c r="BA259" s="112"/>
      <c r="BB259" s="112"/>
      <c r="BC259" s="112"/>
      <c r="BD259" s="112"/>
      <c r="BE259" s="112"/>
      <c r="BF259" s="112"/>
      <c r="BG259" s="112"/>
    </row>
    <row r="260" spans="1:59" ht="15" thickBot="1">
      <c r="B260" s="246"/>
      <c r="C260" s="991" t="s">
        <v>434</v>
      </c>
      <c r="D260" s="1036"/>
      <c r="E260" s="1015">
        <f t="shared" ref="E260:P260" si="62">(E258*100/E399)-10</f>
        <v>-5.5111111111111111</v>
      </c>
      <c r="F260" s="1016">
        <f t="shared" si="62"/>
        <v>-2.3108695652173905</v>
      </c>
      <c r="G260" s="1016">
        <f t="shared" si="62"/>
        <v>-0.17493472584856207</v>
      </c>
      <c r="H260" s="1016">
        <f t="shared" si="62"/>
        <v>0.18371323529411754</v>
      </c>
      <c r="I260" s="1016">
        <f t="shared" si="62"/>
        <v>-6.8285714285714292</v>
      </c>
      <c r="J260" s="1016">
        <f t="shared" si="62"/>
        <v>2.5</v>
      </c>
      <c r="K260" s="1016">
        <f t="shared" si="62"/>
        <v>5</v>
      </c>
      <c r="L260" s="1016">
        <f t="shared" si="62"/>
        <v>-5.5699999999999994</v>
      </c>
      <c r="M260" s="1016">
        <f t="shared" si="62"/>
        <v>-4.9024999999999999</v>
      </c>
      <c r="N260" s="1016">
        <f t="shared" si="62"/>
        <v>10.134166666666665</v>
      </c>
      <c r="O260" s="1016">
        <f t="shared" si="62"/>
        <v>0.30000000000000071</v>
      </c>
      <c r="P260" s="1028">
        <f t="shared" si="62"/>
        <v>1.8972222222222204</v>
      </c>
      <c r="Q260" s="318"/>
      <c r="R260" s="121"/>
      <c r="S260" s="107"/>
      <c r="T260" s="112"/>
      <c r="U260" s="122"/>
      <c r="V260" s="122"/>
      <c r="W260" s="189"/>
      <c r="X260" s="648"/>
      <c r="Y260" s="647"/>
      <c r="Z260" s="5"/>
      <c r="AA260" s="188"/>
      <c r="AB260" s="188"/>
      <c r="AC260" s="188"/>
      <c r="AD260" s="188"/>
      <c r="AE260" s="188"/>
      <c r="AF260" s="112"/>
      <c r="AG260" s="121"/>
      <c r="AH260" s="107"/>
      <c r="AI260" s="106"/>
      <c r="AJ260" s="112"/>
      <c r="AK260" s="112"/>
      <c r="AL260" s="112"/>
      <c r="AM260" s="112"/>
      <c r="AN260" s="112"/>
      <c r="AO260" s="112"/>
      <c r="AP260" s="112"/>
      <c r="AQ260" s="112"/>
      <c r="AR260" s="112"/>
      <c r="AS260" s="112"/>
      <c r="AT260" s="112"/>
      <c r="AU260" s="112"/>
      <c r="AV260" s="112"/>
      <c r="AW260" s="112"/>
      <c r="AX260" s="112"/>
      <c r="AY260" s="112"/>
      <c r="AZ260" s="112"/>
      <c r="BA260" s="112"/>
      <c r="BB260" s="112"/>
      <c r="BC260" s="112"/>
      <c r="BD260" s="112"/>
      <c r="BE260" s="112"/>
      <c r="BF260" s="112"/>
      <c r="BG260" s="112"/>
    </row>
    <row r="261" spans="1:59" ht="15" thickBot="1">
      <c r="A261" s="11"/>
      <c r="Q261" s="318"/>
      <c r="R261" s="112"/>
      <c r="AD261" s="122"/>
      <c r="AE261" s="188"/>
      <c r="AF261" s="112"/>
      <c r="AG261" s="121"/>
      <c r="AH261" s="107"/>
      <c r="AI261" s="107"/>
      <c r="AJ261" s="112"/>
      <c r="AK261" s="112"/>
      <c r="AL261" s="112"/>
      <c r="AM261" s="112"/>
      <c r="AN261" s="112"/>
      <c r="AO261" s="112"/>
      <c r="AP261" s="112"/>
      <c r="AQ261" s="112"/>
      <c r="AR261" s="112"/>
      <c r="AS261" s="112"/>
      <c r="AT261" s="112"/>
      <c r="AU261" s="112"/>
      <c r="AV261" s="112"/>
      <c r="AW261" s="112"/>
      <c r="AX261" s="112"/>
      <c r="AY261" s="112"/>
      <c r="AZ261" s="112"/>
      <c r="BA261" s="112"/>
      <c r="BB261" s="112"/>
      <c r="BC261" s="112"/>
      <c r="BD261" s="112"/>
      <c r="BE261" s="112"/>
      <c r="BF261" s="112"/>
      <c r="BG261" s="112"/>
    </row>
    <row r="262" spans="1:59">
      <c r="B262" s="840"/>
      <c r="C262" s="43" t="s">
        <v>284</v>
      </c>
      <c r="D262" s="44"/>
      <c r="E262" s="153">
        <f t="shared" ref="E262:P262" si="63">E238+E250</f>
        <v>47.533999999999999</v>
      </c>
      <c r="F262" s="252">
        <f t="shared" si="63"/>
        <v>52.307000000000002</v>
      </c>
      <c r="G262" s="252">
        <f t="shared" si="63"/>
        <v>238.05599999999998</v>
      </c>
      <c r="H262" s="252">
        <f t="shared" si="63"/>
        <v>1631.1669999999999</v>
      </c>
      <c r="I262" s="252">
        <f t="shared" si="63"/>
        <v>47.962499999999999</v>
      </c>
      <c r="J262" s="252">
        <f t="shared" si="63"/>
        <v>0.88600000000000012</v>
      </c>
      <c r="K262" s="252">
        <f t="shared" si="63"/>
        <v>0.6382000000000001</v>
      </c>
      <c r="L262" s="924">
        <f t="shared" si="63"/>
        <v>606.38</v>
      </c>
      <c r="M262" s="924">
        <f t="shared" si="63"/>
        <v>330.90999999999997</v>
      </c>
      <c r="N262" s="2241">
        <f t="shared" si="63"/>
        <v>701.54000000000008</v>
      </c>
      <c r="O262" s="924">
        <f t="shared" si="63"/>
        <v>142.39000000000001</v>
      </c>
      <c r="P262" s="842">
        <f t="shared" si="63"/>
        <v>9.4390000000000001</v>
      </c>
      <c r="Q262" s="318"/>
      <c r="S262" s="120"/>
      <c r="T262" s="112"/>
      <c r="U262" s="112"/>
      <c r="V262" s="112"/>
      <c r="W262" s="112"/>
      <c r="X262" s="225"/>
      <c r="Y262" s="186"/>
      <c r="Z262" s="1"/>
      <c r="AA262" s="122"/>
      <c r="AB262" s="122"/>
      <c r="AC262" s="122"/>
      <c r="AD262" s="122"/>
      <c r="AE262" s="188"/>
      <c r="AF262" s="112"/>
      <c r="AG262" s="121"/>
      <c r="AH262" s="107"/>
      <c r="AI262" s="104"/>
      <c r="AJ262" s="112"/>
      <c r="AK262" s="112"/>
      <c r="AL262" s="112"/>
      <c r="AM262" s="112"/>
      <c r="AN262" s="112"/>
      <c r="AO262" s="112"/>
      <c r="AP262" s="112"/>
      <c r="AQ262" s="112"/>
      <c r="AR262" s="112"/>
      <c r="AS262" s="112"/>
      <c r="AT262" s="112"/>
      <c r="AU262" s="112"/>
      <c r="AV262" s="112"/>
      <c r="AW262" s="112"/>
      <c r="AX262" s="112"/>
      <c r="AY262" s="112"/>
      <c r="AZ262" s="112"/>
      <c r="BA262" s="112"/>
      <c r="BB262" s="112"/>
      <c r="BC262" s="112"/>
      <c r="BD262" s="112"/>
      <c r="BE262" s="112"/>
      <c r="BF262" s="112"/>
      <c r="BG262" s="112"/>
    </row>
    <row r="263" spans="1:59">
      <c r="B263" s="449"/>
      <c r="C263" s="889" t="s">
        <v>11</v>
      </c>
      <c r="D263" s="1755">
        <v>0.6</v>
      </c>
      <c r="E263" s="1115">
        <f t="shared" ref="E263:P263" si="64">(E399/100)*60</f>
        <v>54</v>
      </c>
      <c r="F263" s="1012">
        <f t="shared" si="64"/>
        <v>55.2</v>
      </c>
      <c r="G263" s="1012">
        <f t="shared" si="64"/>
        <v>229.8</v>
      </c>
      <c r="H263" s="1012">
        <f t="shared" si="64"/>
        <v>1632</v>
      </c>
      <c r="I263" s="1012">
        <f t="shared" si="64"/>
        <v>42</v>
      </c>
      <c r="J263" s="1012">
        <f t="shared" si="64"/>
        <v>0.83999999999999986</v>
      </c>
      <c r="K263" s="1012">
        <f t="shared" si="64"/>
        <v>0.96</v>
      </c>
      <c r="L263" s="1776">
        <f t="shared" si="64"/>
        <v>540</v>
      </c>
      <c r="M263" s="2680">
        <f t="shared" si="64"/>
        <v>720</v>
      </c>
      <c r="N263" s="2680">
        <f t="shared" si="64"/>
        <v>720</v>
      </c>
      <c r="O263" s="2680">
        <f t="shared" si="64"/>
        <v>180</v>
      </c>
      <c r="P263" s="2279">
        <f t="shared" si="64"/>
        <v>10.799999999999999</v>
      </c>
      <c r="Q263" s="318"/>
      <c r="R263" s="112"/>
      <c r="S263" s="120"/>
      <c r="T263" s="112"/>
      <c r="U263" s="406"/>
      <c r="V263" s="406"/>
      <c r="W263" s="406"/>
      <c r="X263" s="225"/>
      <c r="Y263" s="127"/>
      <c r="Z263" s="1"/>
      <c r="AA263" s="122"/>
      <c r="AB263" s="122"/>
      <c r="AC263" s="122"/>
      <c r="AD263" s="122"/>
      <c r="AE263" s="188"/>
      <c r="AF263" s="112"/>
      <c r="AG263" s="125"/>
      <c r="AH263" s="107"/>
      <c r="AI263" s="104"/>
      <c r="AJ263" s="112"/>
      <c r="AK263" s="112"/>
      <c r="AL263" s="112"/>
      <c r="AM263" s="112"/>
      <c r="AN263" s="112"/>
      <c r="AO263" s="112"/>
      <c r="AP263" s="112"/>
      <c r="AQ263" s="112"/>
      <c r="AR263" s="112"/>
      <c r="AS263" s="112"/>
      <c r="AT263" s="112"/>
      <c r="AU263" s="112"/>
      <c r="AV263" s="112"/>
      <c r="AW263" s="112"/>
      <c r="AX263" s="112"/>
      <c r="AY263" s="112"/>
      <c r="AZ263" s="112"/>
      <c r="BA263" s="112"/>
      <c r="BB263" s="112"/>
      <c r="BC263" s="112"/>
      <c r="BD263" s="112"/>
      <c r="BE263" s="112"/>
      <c r="BF263" s="112"/>
      <c r="BG263" s="112"/>
    </row>
    <row r="264" spans="1:59" ht="15" thickBot="1">
      <c r="B264" s="246"/>
      <c r="C264" s="991" t="s">
        <v>434</v>
      </c>
      <c r="D264" s="1036"/>
      <c r="E264" s="1015">
        <f t="shared" ref="E264:P264" si="65">(E262*100/E399)-60</f>
        <v>-7.184444444444452</v>
      </c>
      <c r="F264" s="1016">
        <f t="shared" si="65"/>
        <v>-3.1445652173913032</v>
      </c>
      <c r="G264" s="1016">
        <f t="shared" si="65"/>
        <v>2.1556135770234945</v>
      </c>
      <c r="H264" s="1016">
        <f t="shared" si="65"/>
        <v>-3.0625000000007674E-2</v>
      </c>
      <c r="I264" s="1016">
        <f t="shared" si="65"/>
        <v>8.5178571428571388</v>
      </c>
      <c r="J264" s="1016">
        <f t="shared" si="65"/>
        <v>3.2857142857142989</v>
      </c>
      <c r="K264" s="1016">
        <f t="shared" si="65"/>
        <v>-20.112499999999997</v>
      </c>
      <c r="L264" s="1016">
        <f t="shared" si="65"/>
        <v>7.3755555555555503</v>
      </c>
      <c r="M264" s="1016">
        <f t="shared" si="65"/>
        <v>-32.424166666666665</v>
      </c>
      <c r="N264" s="1016">
        <f t="shared" si="65"/>
        <v>-1.5383333333333198</v>
      </c>
      <c r="O264" s="1016">
        <f t="shared" si="65"/>
        <v>-12.536666666666662</v>
      </c>
      <c r="P264" s="1028">
        <f t="shared" si="65"/>
        <v>-7.56111111111111</v>
      </c>
      <c r="Q264" s="318"/>
      <c r="R264" s="112"/>
      <c r="S264" s="127"/>
      <c r="T264" s="127"/>
      <c r="U264" s="127"/>
      <c r="V264" s="127"/>
      <c r="W264" s="1"/>
      <c r="X264" s="1"/>
      <c r="Y264" s="1"/>
      <c r="Z264" s="1"/>
      <c r="AA264" s="111"/>
      <c r="AB264" s="230"/>
      <c r="AC264" s="216"/>
      <c r="AD264" s="111"/>
      <c r="AE264" s="102"/>
      <c r="AF264" s="112"/>
      <c r="AG264" s="121"/>
      <c r="AH264" s="107"/>
      <c r="AI264" s="104"/>
      <c r="AJ264" s="112"/>
      <c r="AK264" s="112"/>
      <c r="AL264" s="112"/>
      <c r="AM264" s="112"/>
      <c r="AN264" s="112"/>
      <c r="AO264" s="112"/>
      <c r="AP264" s="112"/>
      <c r="AQ264" s="112"/>
      <c r="AR264" s="112"/>
      <c r="AS264" s="112"/>
      <c r="AT264" s="112"/>
      <c r="AU264" s="112"/>
      <c r="AV264" s="112"/>
      <c r="AW264" s="112"/>
      <c r="AX264" s="112"/>
      <c r="AY264" s="112"/>
      <c r="AZ264" s="112"/>
      <c r="BA264" s="112"/>
      <c r="BB264" s="112"/>
      <c r="BC264" s="112"/>
      <c r="BD264" s="112"/>
      <c r="BE264" s="112"/>
      <c r="BF264" s="112"/>
      <c r="BG264" s="112"/>
    </row>
    <row r="265" spans="1:59" ht="15" thickBot="1">
      <c r="Q265" s="318"/>
      <c r="R265" s="112"/>
      <c r="S265" s="112"/>
      <c r="T265" s="112"/>
      <c r="U265" s="112"/>
      <c r="V265" s="112"/>
      <c r="AA265" s="127"/>
      <c r="AB265" s="127"/>
      <c r="AC265" s="127"/>
      <c r="AD265" s="127"/>
      <c r="AE265" s="112"/>
      <c r="AF265" s="112"/>
      <c r="AG265" s="121"/>
      <c r="AH265" s="107"/>
      <c r="AI265" s="104"/>
      <c r="AJ265" s="112"/>
      <c r="AK265" s="112"/>
      <c r="AL265" s="112"/>
      <c r="AM265" s="112"/>
      <c r="AN265" s="112"/>
      <c r="AO265" s="112"/>
      <c r="AP265" s="112"/>
      <c r="AQ265" s="112"/>
      <c r="AR265" s="112"/>
      <c r="AS265" s="112"/>
      <c r="AT265" s="112"/>
      <c r="AU265" s="112"/>
      <c r="AV265" s="112"/>
      <c r="AW265" s="112"/>
      <c r="AX265" s="112"/>
      <c r="AY265" s="112"/>
      <c r="AZ265" s="112"/>
      <c r="BA265" s="112"/>
      <c r="BB265" s="112"/>
      <c r="BC265" s="112"/>
      <c r="BD265" s="112"/>
      <c r="BE265" s="112"/>
      <c r="BF265" s="112"/>
      <c r="BG265" s="112"/>
    </row>
    <row r="266" spans="1:59">
      <c r="B266" s="840"/>
      <c r="C266" s="43" t="s">
        <v>283</v>
      </c>
      <c r="D266" s="44"/>
      <c r="E266" s="153">
        <f t="shared" ref="E266:P266" si="66">E250+E258</f>
        <v>35.93</v>
      </c>
      <c r="F266" s="252">
        <f t="shared" si="66"/>
        <v>37.021999999999998</v>
      </c>
      <c r="G266" s="252">
        <f t="shared" si="66"/>
        <v>178.791</v>
      </c>
      <c r="H266" s="252">
        <f t="shared" si="66"/>
        <v>1228.04</v>
      </c>
      <c r="I266" s="252">
        <f t="shared" si="66"/>
        <v>34.442499999999995</v>
      </c>
      <c r="J266" s="252">
        <f t="shared" si="66"/>
        <v>0.80400000000000005</v>
      </c>
      <c r="K266" s="252">
        <f t="shared" si="66"/>
        <v>0.71500000000000008</v>
      </c>
      <c r="L266" s="924">
        <f t="shared" si="66"/>
        <v>344.49</v>
      </c>
      <c r="M266" s="924">
        <f t="shared" si="66"/>
        <v>297.16999999999996</v>
      </c>
      <c r="N266" s="2241">
        <f t="shared" si="66"/>
        <v>765.03000000000009</v>
      </c>
      <c r="O266" s="924">
        <f t="shared" si="66"/>
        <v>127.44000000000001</v>
      </c>
      <c r="P266" s="842">
        <f t="shared" si="66"/>
        <v>9.3754999999999988</v>
      </c>
      <c r="Q266" s="318"/>
      <c r="S266" s="112"/>
      <c r="T266" s="112"/>
      <c r="U266" s="112"/>
      <c r="V266" s="112"/>
      <c r="AA266" s="368"/>
      <c r="AB266" s="646"/>
      <c r="AC266" s="368"/>
      <c r="AD266" s="368"/>
      <c r="AE266" s="188"/>
      <c r="AF266" s="112"/>
      <c r="AG266" s="121"/>
      <c r="AH266" s="107"/>
      <c r="AI266" s="104"/>
      <c r="AJ266" s="112"/>
      <c r="AK266" s="112"/>
      <c r="AL266" s="112"/>
      <c r="AM266" s="112"/>
      <c r="AN266" s="112"/>
      <c r="AO266" s="112"/>
      <c r="AP266" s="112"/>
      <c r="AQ266" s="112"/>
      <c r="AR266" s="112"/>
      <c r="AS266" s="112"/>
      <c r="AT266" s="112"/>
      <c r="AU266" s="112"/>
      <c r="AV266" s="112"/>
      <c r="AW266" s="112"/>
      <c r="AX266" s="112"/>
      <c r="AY266" s="112"/>
      <c r="AZ266" s="112"/>
      <c r="BA266" s="112"/>
      <c r="BB266" s="112"/>
      <c r="BC266" s="112"/>
      <c r="BD266" s="112"/>
      <c r="BE266" s="112"/>
      <c r="BF266" s="112"/>
      <c r="BG266" s="112"/>
    </row>
    <row r="267" spans="1:59">
      <c r="B267" s="449"/>
      <c r="C267" s="889" t="s">
        <v>11</v>
      </c>
      <c r="D267" s="1755">
        <v>0.45</v>
      </c>
      <c r="E267" s="1115">
        <f t="shared" ref="E267:P267" si="67">(E399/100)*45</f>
        <v>40.5</v>
      </c>
      <c r="F267" s="1012">
        <f t="shared" si="67"/>
        <v>41.4</v>
      </c>
      <c r="G267" s="1012">
        <f t="shared" si="67"/>
        <v>172.35</v>
      </c>
      <c r="H267" s="1012">
        <f t="shared" si="67"/>
        <v>1224</v>
      </c>
      <c r="I267" s="1012">
        <f t="shared" si="67"/>
        <v>31.499999999999996</v>
      </c>
      <c r="J267" s="1012">
        <f t="shared" si="67"/>
        <v>0.62999999999999989</v>
      </c>
      <c r="K267" s="1012">
        <f t="shared" si="67"/>
        <v>0.72</v>
      </c>
      <c r="L267" s="1776">
        <f t="shared" si="67"/>
        <v>405</v>
      </c>
      <c r="M267" s="2680">
        <f t="shared" si="67"/>
        <v>540</v>
      </c>
      <c r="N267" s="2680">
        <f t="shared" si="67"/>
        <v>540</v>
      </c>
      <c r="O267" s="2680">
        <f t="shared" si="67"/>
        <v>135</v>
      </c>
      <c r="P267" s="2279">
        <f t="shared" si="67"/>
        <v>8.1</v>
      </c>
      <c r="Q267" s="318"/>
      <c r="S267" s="112"/>
      <c r="T267" s="112"/>
      <c r="U267" s="112"/>
      <c r="V267" s="112"/>
      <c r="AA267" s="122"/>
      <c r="AB267" s="238"/>
      <c r="AC267" s="122"/>
      <c r="AD267" s="122"/>
      <c r="AE267" s="188"/>
      <c r="AF267" s="112"/>
      <c r="AG267" s="112"/>
      <c r="AH267" s="112"/>
      <c r="AI267" s="112"/>
      <c r="AJ267" s="112"/>
      <c r="AK267" s="112"/>
      <c r="AL267" s="112"/>
      <c r="AM267" s="112"/>
      <c r="AN267" s="112"/>
      <c r="AO267" s="112"/>
      <c r="AP267" s="112"/>
      <c r="AQ267" s="112"/>
      <c r="AR267" s="112"/>
      <c r="AS267" s="112"/>
      <c r="AT267" s="112"/>
      <c r="AU267" s="112"/>
      <c r="AV267" s="112"/>
      <c r="AW267" s="112"/>
      <c r="AX267" s="112"/>
      <c r="AY267" s="112"/>
      <c r="AZ267" s="112"/>
      <c r="BA267" s="112"/>
      <c r="BB267" s="112"/>
      <c r="BC267" s="112"/>
      <c r="BD267" s="112"/>
      <c r="BE267" s="112"/>
      <c r="BF267" s="112"/>
      <c r="BG267" s="112"/>
    </row>
    <row r="268" spans="1:59" ht="15" thickBot="1">
      <c r="B268" s="246"/>
      <c r="C268" s="991" t="s">
        <v>434</v>
      </c>
      <c r="D268" s="1036"/>
      <c r="E268" s="1015">
        <f t="shared" ref="E268:P268" si="68">(E266*100/E399)-45</f>
        <v>-5.0777777777777757</v>
      </c>
      <c r="F268" s="1016">
        <f t="shared" si="68"/>
        <v>-4.7586956521739125</v>
      </c>
      <c r="G268" s="1016">
        <f t="shared" si="68"/>
        <v>1.6817232375979074</v>
      </c>
      <c r="H268" s="1016">
        <f t="shared" si="68"/>
        <v>0.1485294117647058</v>
      </c>
      <c r="I268" s="1016">
        <f t="shared" si="68"/>
        <v>4.2035714285714221</v>
      </c>
      <c r="J268" s="1016">
        <f t="shared" si="68"/>
        <v>12.428571428571438</v>
      </c>
      <c r="K268" s="1016">
        <f t="shared" si="68"/>
        <v>-0.31249999999999289</v>
      </c>
      <c r="L268" s="1016">
        <f t="shared" si="68"/>
        <v>-6.7233333333333363</v>
      </c>
      <c r="M268" s="1016">
        <f t="shared" si="68"/>
        <v>-20.235833333333336</v>
      </c>
      <c r="N268" s="1016">
        <f t="shared" si="68"/>
        <v>18.752500000000012</v>
      </c>
      <c r="O268" s="1016">
        <f t="shared" si="68"/>
        <v>-2.519999999999996</v>
      </c>
      <c r="P268" s="1028">
        <f t="shared" si="68"/>
        <v>7.0861111111111015</v>
      </c>
      <c r="Q268" s="318"/>
      <c r="S268" s="112"/>
      <c r="T268" s="112"/>
      <c r="U268" s="112"/>
      <c r="V268" s="112"/>
      <c r="AA268" s="122"/>
      <c r="AB268" s="122"/>
      <c r="AC268" s="122"/>
      <c r="AD268" s="122"/>
      <c r="AE268" s="188"/>
      <c r="AF268" s="112"/>
      <c r="AG268" s="112"/>
      <c r="AH268" s="112"/>
      <c r="AI268" s="112"/>
      <c r="AJ268" s="112"/>
      <c r="AK268" s="112"/>
      <c r="AL268" s="112"/>
      <c r="AM268" s="112"/>
      <c r="AN268" s="112"/>
      <c r="AO268" s="112"/>
      <c r="AP268" s="112"/>
      <c r="AQ268" s="112"/>
      <c r="AR268" s="112"/>
      <c r="AS268" s="112"/>
      <c r="AT268" s="112"/>
      <c r="AU268" s="112"/>
      <c r="AV268" s="112"/>
      <c r="AW268" s="112"/>
      <c r="AX268" s="112"/>
      <c r="AY268" s="112"/>
      <c r="AZ268" s="112"/>
      <c r="BA268" s="112"/>
      <c r="BB268" s="112"/>
      <c r="BC268" s="112"/>
      <c r="BD268" s="112"/>
      <c r="BE268" s="112"/>
      <c r="BF268" s="112"/>
      <c r="BG268" s="112"/>
    </row>
    <row r="269" spans="1:59" ht="15" thickBot="1">
      <c r="K269"/>
      <c r="P269"/>
      <c r="Q269" s="318"/>
      <c r="S269" s="112"/>
      <c r="T269" s="112"/>
      <c r="U269" s="112"/>
      <c r="V269" s="112"/>
      <c r="AA269" s="122"/>
      <c r="AB269" s="122"/>
      <c r="AC269" s="122"/>
      <c r="AD269" s="122"/>
      <c r="AE269" s="188"/>
      <c r="AF269" s="112"/>
      <c r="AG269" s="112"/>
      <c r="AH269" s="112"/>
      <c r="AI269" s="112"/>
      <c r="AJ269" s="112"/>
      <c r="AK269" s="112"/>
      <c r="AL269" s="112"/>
      <c r="AM269" s="112"/>
      <c r="AN269" s="112"/>
      <c r="AO269" s="112"/>
      <c r="AP269" s="112"/>
      <c r="AQ269" s="112"/>
      <c r="AR269" s="112"/>
      <c r="AS269" s="112"/>
      <c r="AT269" s="112"/>
      <c r="AU269" s="112"/>
      <c r="AV269" s="112"/>
      <c r="AW269" s="112"/>
      <c r="AX269" s="112"/>
      <c r="AY269" s="112"/>
      <c r="AZ269" s="112"/>
      <c r="BA269" s="112"/>
      <c r="BB269" s="112"/>
      <c r="BC269" s="112"/>
      <c r="BD269" s="112"/>
      <c r="BE269" s="112"/>
      <c r="BF269" s="112"/>
      <c r="BG269" s="112"/>
    </row>
    <row r="270" spans="1:59">
      <c r="B270" s="994" t="s">
        <v>317</v>
      </c>
      <c r="C270" s="43"/>
      <c r="D270" s="44"/>
      <c r="E270" s="1033">
        <f t="shared" ref="E270:P270" si="69">E238+E250+E258</f>
        <v>51.573999999999998</v>
      </c>
      <c r="F270" s="947">
        <f t="shared" si="69"/>
        <v>59.381</v>
      </c>
      <c r="G270" s="947">
        <f t="shared" si="69"/>
        <v>275.68599999999998</v>
      </c>
      <c r="H270" s="947">
        <f t="shared" si="69"/>
        <v>1908.164</v>
      </c>
      <c r="I270" s="947">
        <f t="shared" si="69"/>
        <v>50.182499999999997</v>
      </c>
      <c r="J270" s="947">
        <f t="shared" si="69"/>
        <v>1.0610000000000002</v>
      </c>
      <c r="K270" s="947">
        <f t="shared" si="69"/>
        <v>0.87820000000000009</v>
      </c>
      <c r="L270" s="2302">
        <f t="shared" si="69"/>
        <v>646.25</v>
      </c>
      <c r="M270" s="2482">
        <f t="shared" si="69"/>
        <v>392.08</v>
      </c>
      <c r="N270" s="2482">
        <f t="shared" si="69"/>
        <v>943.15000000000009</v>
      </c>
      <c r="O270" s="2302">
        <f t="shared" si="69"/>
        <v>173.29000000000002</v>
      </c>
      <c r="P270" s="1034">
        <f t="shared" si="69"/>
        <v>11.580500000000001</v>
      </c>
      <c r="Q270" s="318"/>
      <c r="S270" s="112"/>
      <c r="T270" s="112"/>
      <c r="U270" s="112"/>
      <c r="V270" s="112"/>
      <c r="AA270" s="122"/>
      <c r="AB270" s="122"/>
      <c r="AC270" s="122"/>
      <c r="AD270" s="122"/>
      <c r="AE270" s="188"/>
      <c r="AF270" s="112"/>
      <c r="AG270" s="112"/>
      <c r="AH270" s="112"/>
      <c r="AI270" s="112"/>
      <c r="AJ270" s="112"/>
      <c r="AK270" s="112"/>
      <c r="AL270" s="112"/>
      <c r="AM270" s="112"/>
      <c r="AN270" s="112"/>
      <c r="AO270" s="112"/>
      <c r="AP270" s="112"/>
      <c r="AQ270" s="112"/>
      <c r="AR270" s="112"/>
      <c r="AS270" s="112"/>
      <c r="AT270" s="112"/>
      <c r="AU270" s="112"/>
      <c r="AV270" s="112"/>
      <c r="AW270" s="112"/>
      <c r="AX270" s="112"/>
      <c r="AY270" s="112"/>
      <c r="AZ270" s="112"/>
      <c r="BA270" s="112"/>
      <c r="BB270" s="112"/>
      <c r="BC270" s="112"/>
      <c r="BD270" s="112"/>
      <c r="BE270" s="112"/>
      <c r="BF270" s="112"/>
      <c r="BG270" s="112"/>
    </row>
    <row r="271" spans="1:59">
      <c r="B271" s="995"/>
      <c r="C271" s="996" t="s">
        <v>11</v>
      </c>
      <c r="D271" s="1755">
        <v>0.7</v>
      </c>
      <c r="E271" s="1115">
        <f t="shared" ref="E271:P271" si="70">(E399/100)*70</f>
        <v>63</v>
      </c>
      <c r="F271" s="1012">
        <f t="shared" si="70"/>
        <v>64.400000000000006</v>
      </c>
      <c r="G271" s="1012">
        <f t="shared" si="70"/>
        <v>268.10000000000002</v>
      </c>
      <c r="H271" s="1012">
        <f t="shared" si="70"/>
        <v>1904</v>
      </c>
      <c r="I271" s="1012">
        <f t="shared" si="70"/>
        <v>49</v>
      </c>
      <c r="J271" s="1012">
        <f t="shared" si="70"/>
        <v>0.97999999999999987</v>
      </c>
      <c r="K271" s="1012">
        <f t="shared" si="70"/>
        <v>1.1200000000000001</v>
      </c>
      <c r="L271" s="1776">
        <f t="shared" si="70"/>
        <v>630</v>
      </c>
      <c r="M271" s="2680">
        <f t="shared" si="70"/>
        <v>840</v>
      </c>
      <c r="N271" s="2680">
        <f t="shared" si="70"/>
        <v>840</v>
      </c>
      <c r="O271" s="2680">
        <f t="shared" si="70"/>
        <v>210</v>
      </c>
      <c r="P271" s="2279">
        <f t="shared" si="70"/>
        <v>12.6</v>
      </c>
      <c r="Q271" s="318"/>
      <c r="S271" s="112"/>
      <c r="T271" s="112"/>
      <c r="U271" s="112"/>
      <c r="V271" s="112"/>
      <c r="AA271" s="122"/>
      <c r="AB271" s="122"/>
      <c r="AC271" s="238"/>
      <c r="AD271" s="122"/>
      <c r="AE271" s="188"/>
      <c r="AF271" s="112"/>
      <c r="AG271" s="112"/>
      <c r="AH271" s="112"/>
      <c r="AI271" s="112"/>
      <c r="AJ271" s="112"/>
      <c r="AK271" s="112"/>
      <c r="AL271" s="112"/>
      <c r="AM271" s="112"/>
      <c r="AN271" s="112"/>
      <c r="AO271" s="112"/>
      <c r="AP271" s="112"/>
      <c r="AQ271" s="112"/>
      <c r="AR271" s="112"/>
      <c r="AS271" s="112"/>
      <c r="AT271" s="112"/>
      <c r="AU271" s="112"/>
      <c r="AV271" s="112"/>
      <c r="AW271" s="112"/>
      <c r="AX271" s="112"/>
      <c r="AY271" s="112"/>
      <c r="AZ271" s="112"/>
      <c r="BA271" s="112"/>
      <c r="BB271" s="112"/>
      <c r="BC271" s="112"/>
      <c r="BD271" s="112"/>
      <c r="BE271" s="112"/>
      <c r="BF271" s="112"/>
      <c r="BG271" s="112"/>
    </row>
    <row r="272" spans="1:59" ht="15" thickBot="1">
      <c r="B272" s="246"/>
      <c r="C272" s="991" t="s">
        <v>434</v>
      </c>
      <c r="D272" s="1036"/>
      <c r="E272" s="1015">
        <f t="shared" ref="E272:P272" si="71">(E270*100/E399)-70</f>
        <v>-12.695555555555558</v>
      </c>
      <c r="F272" s="1016">
        <f t="shared" si="71"/>
        <v>-5.4554347826086911</v>
      </c>
      <c r="G272" s="1016">
        <f t="shared" si="71"/>
        <v>1.9806788511749289</v>
      </c>
      <c r="H272" s="1016">
        <f t="shared" si="71"/>
        <v>0.15308823529412052</v>
      </c>
      <c r="I272" s="1016">
        <f t="shared" si="71"/>
        <v>1.6892857142857167</v>
      </c>
      <c r="J272" s="1016">
        <f t="shared" si="71"/>
        <v>5.785714285714306</v>
      </c>
      <c r="K272" s="1016">
        <f t="shared" si="71"/>
        <v>-15.112499999999997</v>
      </c>
      <c r="L272" s="1016">
        <f t="shared" si="71"/>
        <v>1.8055555555555571</v>
      </c>
      <c r="M272" s="1016">
        <f t="shared" si="71"/>
        <v>-37.326666666666668</v>
      </c>
      <c r="N272" s="1016">
        <f t="shared" si="71"/>
        <v>8.5958333333333456</v>
      </c>
      <c r="O272" s="1016">
        <f t="shared" si="71"/>
        <v>-12.236666666666657</v>
      </c>
      <c r="P272" s="1028">
        <f t="shared" si="71"/>
        <v>-5.6638888888888772</v>
      </c>
      <c r="Q272" s="318"/>
      <c r="S272" s="112"/>
      <c r="T272" s="112"/>
      <c r="U272" s="112"/>
      <c r="V272" s="112"/>
      <c r="AA272" s="111"/>
      <c r="AB272" s="230"/>
      <c r="AC272" s="111"/>
      <c r="AD272" s="111"/>
      <c r="AE272" s="102"/>
      <c r="AF272" s="112"/>
      <c r="AG272" s="112"/>
      <c r="AH272" s="112"/>
      <c r="AI272" s="112"/>
      <c r="AJ272" s="112"/>
      <c r="AK272" s="112"/>
      <c r="AL272" s="112"/>
      <c r="AM272" s="112"/>
      <c r="AN272" s="112"/>
      <c r="AO272" s="112"/>
      <c r="AP272" s="112"/>
      <c r="AQ272" s="112"/>
      <c r="AR272" s="112"/>
      <c r="AS272" s="112"/>
      <c r="AT272" s="112"/>
      <c r="AU272" s="112"/>
      <c r="AV272" s="112"/>
      <c r="AW272" s="112"/>
      <c r="AX272" s="112"/>
      <c r="AY272" s="112"/>
      <c r="AZ272" s="112"/>
      <c r="BA272" s="112"/>
      <c r="BB272" s="112"/>
      <c r="BC272" s="112"/>
      <c r="BD272" s="112"/>
      <c r="BE272" s="112"/>
      <c r="BF272" s="112"/>
      <c r="BG272" s="112"/>
    </row>
    <row r="273" spans="2:59">
      <c r="S273" s="112"/>
      <c r="T273" s="112"/>
      <c r="U273" s="112"/>
      <c r="V273" s="112"/>
      <c r="AA273" s="641"/>
      <c r="AB273" s="402"/>
      <c r="AC273" s="402"/>
      <c r="AD273" s="403"/>
      <c r="AE273" s="403"/>
      <c r="AF273" s="112"/>
      <c r="AG273" s="112"/>
      <c r="AH273" s="112"/>
      <c r="AI273" s="112"/>
      <c r="AJ273" s="112"/>
      <c r="AK273" s="112"/>
      <c r="AL273" s="112"/>
      <c r="AM273" s="112"/>
      <c r="AN273" s="112"/>
      <c r="AO273" s="112"/>
      <c r="AP273" s="112"/>
      <c r="AQ273" s="112"/>
      <c r="AR273" s="112"/>
      <c r="AS273" s="112"/>
      <c r="AT273" s="112"/>
      <c r="AU273" s="112"/>
      <c r="AV273" s="112"/>
      <c r="AW273" s="112"/>
      <c r="AX273" s="112"/>
      <c r="AY273" s="112"/>
      <c r="AZ273" s="112"/>
      <c r="BA273" s="112"/>
      <c r="BB273" s="112"/>
      <c r="BC273" s="112"/>
      <c r="BD273" s="112"/>
      <c r="BE273" s="112"/>
      <c r="BF273" s="112"/>
      <c r="BG273" s="112"/>
    </row>
    <row r="274" spans="2:59">
      <c r="E274" s="1025"/>
      <c r="F274" s="1025"/>
      <c r="G274" s="1025"/>
      <c r="H274" s="1025"/>
      <c r="I274" s="1025"/>
      <c r="J274" s="1025"/>
      <c r="K274" s="1025"/>
      <c r="L274" s="1025"/>
      <c r="M274" s="1026"/>
      <c r="N274" s="1025"/>
      <c r="O274" s="1025"/>
      <c r="P274" s="1025"/>
      <c r="Q274" s="318"/>
      <c r="S274" s="112"/>
      <c r="T274" s="112"/>
      <c r="U274" s="112"/>
      <c r="V274" s="112"/>
      <c r="AA274" s="400"/>
      <c r="AB274" s="400"/>
      <c r="AC274" s="405"/>
      <c r="AD274" s="405"/>
      <c r="AE274" s="406"/>
      <c r="AF274" s="112"/>
      <c r="AG274" s="112"/>
      <c r="AH274" s="112"/>
      <c r="AI274" s="112"/>
      <c r="AJ274" s="112"/>
      <c r="AK274" s="112"/>
      <c r="AL274" s="112"/>
      <c r="AM274" s="112"/>
      <c r="AN274" s="112"/>
      <c r="AO274" s="112"/>
      <c r="AP274" s="112"/>
      <c r="AQ274" s="112"/>
      <c r="AR274" s="112"/>
      <c r="AS274" s="112"/>
      <c r="AT274" s="112"/>
      <c r="AU274" s="112"/>
      <c r="AV274" s="112"/>
      <c r="AW274" s="112"/>
      <c r="AX274" s="112"/>
      <c r="AY274" s="112"/>
      <c r="AZ274" s="112"/>
      <c r="BA274" s="112"/>
      <c r="BB274" s="112"/>
      <c r="BC274" s="112"/>
      <c r="BD274" s="112"/>
      <c r="BE274" s="112"/>
      <c r="BF274" s="112"/>
      <c r="BG274" s="112"/>
    </row>
    <row r="275" spans="2:59">
      <c r="T275" s="112"/>
      <c r="U275" s="112"/>
      <c r="V275" s="112"/>
      <c r="AA275" s="127"/>
      <c r="AB275" s="127"/>
      <c r="AC275" s="127"/>
      <c r="AD275" s="127"/>
      <c r="AE275" s="112"/>
      <c r="AF275" s="112"/>
      <c r="AG275" s="112"/>
      <c r="AH275" s="112"/>
      <c r="AI275" s="112"/>
      <c r="AJ275" s="112"/>
      <c r="AK275" s="112"/>
      <c r="AL275" s="112"/>
      <c r="AM275" s="112"/>
      <c r="AN275" s="112"/>
      <c r="AO275" s="112"/>
      <c r="AP275" s="112"/>
      <c r="AQ275" s="112"/>
      <c r="AR275" s="112"/>
      <c r="AS275" s="112"/>
      <c r="AT275" s="112"/>
      <c r="AU275" s="112"/>
      <c r="AV275" s="112"/>
      <c r="AW275" s="112"/>
      <c r="AX275" s="112"/>
      <c r="AY275" s="112"/>
      <c r="AZ275" s="112"/>
      <c r="BA275" s="112"/>
      <c r="BB275" s="112"/>
      <c r="BC275" s="112"/>
      <c r="BD275" s="112"/>
      <c r="BE275" s="112"/>
      <c r="BF275" s="112"/>
      <c r="BG275" s="112"/>
    </row>
    <row r="276" spans="2:59">
      <c r="C276" s="891"/>
      <c r="D276" s="12" t="s">
        <v>206</v>
      </c>
      <c r="E276" s="320"/>
      <c r="S276" s="112"/>
      <c r="T276" s="112"/>
      <c r="U276" s="112"/>
      <c r="V276" s="112"/>
      <c r="AA276" s="127"/>
      <c r="AB276" s="127"/>
      <c r="AC276" s="127"/>
      <c r="AD276" s="127"/>
      <c r="AE276" s="112"/>
      <c r="AF276" s="112"/>
      <c r="AG276" s="112"/>
      <c r="AH276" s="112"/>
      <c r="AI276" s="112"/>
      <c r="AJ276" s="112"/>
      <c r="AK276" s="112"/>
      <c r="AL276" s="112"/>
      <c r="AM276" s="112"/>
      <c r="AN276" s="112"/>
      <c r="AO276" s="112"/>
      <c r="AP276" s="112"/>
      <c r="AQ276" s="112"/>
      <c r="AR276" s="112"/>
      <c r="AS276" s="112"/>
      <c r="AT276" s="112"/>
      <c r="AU276" s="112"/>
      <c r="AV276" s="112"/>
      <c r="AW276" s="112"/>
      <c r="AX276" s="112"/>
      <c r="AY276" s="112"/>
      <c r="AZ276" s="112"/>
      <c r="BA276" s="112"/>
      <c r="BB276" s="112"/>
      <c r="BC276" s="112"/>
      <c r="BD276" s="112"/>
      <c r="BE276" s="112"/>
      <c r="BF276" s="112"/>
      <c r="BG276" s="112"/>
    </row>
    <row r="277" spans="2:59" ht="15.6">
      <c r="C277" s="13" t="s">
        <v>762</v>
      </c>
      <c r="D277" s="155"/>
      <c r="E277" s="2"/>
      <c r="F277"/>
      <c r="I277"/>
      <c r="J277"/>
      <c r="K277" s="26"/>
      <c r="L277" s="26"/>
      <c r="M277"/>
      <c r="N277"/>
      <c r="O277"/>
      <c r="P277"/>
      <c r="Q277" s="112"/>
      <c r="S277" s="112"/>
      <c r="T277" s="112"/>
      <c r="U277" s="112"/>
      <c r="V277" s="112"/>
      <c r="AA277" s="127"/>
      <c r="AB277" s="127"/>
      <c r="AC277" s="127"/>
      <c r="AD277" s="127"/>
      <c r="AE277" s="112"/>
      <c r="AF277" s="112"/>
      <c r="AG277" s="208"/>
      <c r="AH277" s="208"/>
      <c r="AI277" s="208"/>
      <c r="AJ277" s="195"/>
      <c r="AK277" s="610"/>
      <c r="AL277" s="208"/>
      <c r="AM277" s="195"/>
      <c r="AN277" s="195"/>
      <c r="AO277" s="208"/>
      <c r="AP277" s="611"/>
      <c r="AQ277" s="208"/>
      <c r="AR277" s="208"/>
      <c r="AS277" s="112"/>
      <c r="AT277" s="132"/>
      <c r="AU277" s="112"/>
      <c r="AV277" s="112"/>
      <c r="AW277" s="112"/>
      <c r="AX277" s="112"/>
      <c r="AY277" s="112"/>
      <c r="AZ277" s="112"/>
      <c r="BA277" s="112"/>
      <c r="BB277" s="112"/>
      <c r="BC277" s="112"/>
      <c r="BD277" s="112"/>
      <c r="BE277" s="112"/>
      <c r="BF277" s="112"/>
      <c r="BG277" s="112"/>
    </row>
    <row r="278" spans="2:59">
      <c r="C278" s="25" t="s">
        <v>325</v>
      </c>
      <c r="I278" s="1053" t="s">
        <v>345</v>
      </c>
      <c r="N278" s="5"/>
      <c r="S278" s="112"/>
      <c r="T278" s="112"/>
      <c r="U278" s="112"/>
      <c r="V278" s="112"/>
      <c r="AA278" s="127"/>
      <c r="AB278" s="127"/>
      <c r="AC278" s="127"/>
      <c r="AD278" s="127"/>
      <c r="AE278" s="112"/>
      <c r="AF278" s="112"/>
      <c r="AG278" s="208"/>
      <c r="AH278" s="208"/>
      <c r="AI278" s="208"/>
      <c r="AJ278" s="208"/>
      <c r="AK278" s="208"/>
      <c r="AL278" s="208"/>
      <c r="AM278" s="208"/>
      <c r="AN278" s="208"/>
      <c r="AO278" s="208"/>
      <c r="AP278" s="208"/>
      <c r="AQ278" s="208"/>
      <c r="AR278" s="208"/>
      <c r="AS278" s="112"/>
      <c r="AT278" s="112"/>
      <c r="AU278" s="112"/>
      <c r="AV278" s="112"/>
      <c r="AW278" s="112"/>
      <c r="AX278" s="112"/>
      <c r="AY278" s="112"/>
      <c r="AZ278" s="112"/>
      <c r="BA278" s="112"/>
      <c r="BB278" s="112"/>
      <c r="BC278" s="112"/>
      <c r="BD278" s="112"/>
      <c r="BE278" s="112"/>
      <c r="BF278" s="112"/>
      <c r="BG278" s="112"/>
    </row>
    <row r="279" spans="2:59" ht="15.6">
      <c r="C279" s="891" t="s">
        <v>763</v>
      </c>
      <c r="S279" s="112"/>
      <c r="T279" s="582"/>
      <c r="U279" s="112"/>
      <c r="V279" s="112"/>
      <c r="W279" s="11"/>
      <c r="X279" s="11"/>
      <c r="Y279" s="11"/>
      <c r="Z279" s="11"/>
      <c r="AA279" s="127"/>
      <c r="AB279" s="127"/>
      <c r="AC279" s="127"/>
      <c r="AD279" s="127"/>
      <c r="AE279" s="112"/>
      <c r="AF279" s="112"/>
      <c r="AG279" s="112"/>
      <c r="AH279" s="112"/>
      <c r="AI279" s="112"/>
      <c r="AJ279" s="195"/>
      <c r="AK279" s="195"/>
      <c r="AL279" s="112"/>
      <c r="AM279" s="195"/>
      <c r="AN279" s="195"/>
      <c r="AO279" s="112"/>
      <c r="AP279" s="107"/>
      <c r="AQ279" s="112"/>
      <c r="AR279" s="112"/>
      <c r="AS279" s="112"/>
      <c r="AT279" s="112"/>
      <c r="AU279" s="112"/>
      <c r="AV279" s="112"/>
      <c r="AW279" s="112"/>
      <c r="AX279" s="112"/>
      <c r="AY279" s="112"/>
      <c r="AZ279" s="112"/>
      <c r="BA279" s="112"/>
      <c r="BB279" s="112"/>
      <c r="BC279" s="112"/>
      <c r="BD279" s="112"/>
      <c r="BE279" s="112"/>
      <c r="BF279" s="112"/>
      <c r="BG279" s="112"/>
    </row>
    <row r="280" spans="2:59" ht="21.6" thickBot="1">
      <c r="B280" s="2" t="s">
        <v>841</v>
      </c>
      <c r="C280" s="26"/>
      <c r="D280"/>
      <c r="F280" s="32" t="s">
        <v>761</v>
      </c>
      <c r="I280" s="29" t="s">
        <v>0</v>
      </c>
      <c r="J280"/>
      <c r="K280" s="84" t="s">
        <v>432</v>
      </c>
      <c r="L280" s="26"/>
      <c r="M280" s="26"/>
      <c r="N280" s="33"/>
      <c r="P280" s="125"/>
      <c r="S280" s="112"/>
      <c r="T280" s="112"/>
      <c r="U280" s="112"/>
      <c r="V280" s="112"/>
      <c r="W280" s="11"/>
      <c r="X280" s="11"/>
      <c r="Y280" s="11"/>
      <c r="Z280" s="11"/>
      <c r="AA280" s="127"/>
      <c r="AB280" s="127"/>
      <c r="AC280" s="127"/>
      <c r="AD280" s="127"/>
      <c r="AE280" s="112"/>
      <c r="AF280" s="112"/>
      <c r="AG280" s="614"/>
      <c r="AH280" s="615"/>
      <c r="AI280" s="616"/>
      <c r="AJ280" s="617"/>
      <c r="AK280" s="618"/>
      <c r="AL280" s="618"/>
      <c r="AM280" s="618"/>
      <c r="AN280" s="618"/>
      <c r="AO280" s="618"/>
      <c r="AP280" s="618"/>
      <c r="AQ280" s="614"/>
      <c r="AR280" s="614"/>
      <c r="AS280" s="619"/>
      <c r="AT280" s="112"/>
      <c r="AU280" s="112"/>
      <c r="AV280" s="112"/>
      <c r="AW280" s="112"/>
      <c r="AX280" s="112"/>
      <c r="AY280" s="112"/>
      <c r="AZ280" s="112"/>
      <c r="BA280" s="112"/>
      <c r="BB280" s="112"/>
      <c r="BC280" s="112"/>
      <c r="BD280" s="112"/>
      <c r="BE280" s="112"/>
      <c r="BF280" s="112"/>
      <c r="BG280" s="112"/>
    </row>
    <row r="281" spans="2:59" ht="15" thickBot="1">
      <c r="B281" s="1097" t="s">
        <v>321</v>
      </c>
      <c r="C281" s="1145" t="s">
        <v>768</v>
      </c>
      <c r="D281" s="1094" t="s">
        <v>176</v>
      </c>
      <c r="E281" s="1102" t="s">
        <v>177</v>
      </c>
      <c r="F281" s="378"/>
      <c r="G281" s="378"/>
      <c r="H281" s="40"/>
      <c r="I281" s="681" t="s">
        <v>301</v>
      </c>
      <c r="J281" s="40"/>
      <c r="K281" s="902"/>
      <c r="L281" s="536"/>
      <c r="M281" s="1104" t="s">
        <v>340</v>
      </c>
      <c r="N281" s="40"/>
      <c r="O281" s="40"/>
      <c r="P281" s="76"/>
      <c r="Q281" s="981" t="s">
        <v>330</v>
      </c>
      <c r="S281" s="112"/>
      <c r="T281" s="181"/>
      <c r="U281" s="15"/>
      <c r="V281" s="53"/>
      <c r="W281" s="53"/>
      <c r="X281" s="53"/>
      <c r="Y281" s="747"/>
      <c r="Z281" s="672"/>
      <c r="AA281" s="714"/>
      <c r="AB281" s="127"/>
      <c r="AC281" s="127"/>
      <c r="AD281" s="127"/>
      <c r="AE281" s="112"/>
      <c r="AF281" s="112"/>
      <c r="AG281" s="219"/>
      <c r="AH281" s="219"/>
      <c r="AI281" s="219"/>
      <c r="AJ281" s="620"/>
      <c r="AK281" s="219"/>
      <c r="AL281" s="219"/>
      <c r="AM281" s="219"/>
      <c r="AN281" s="219"/>
      <c r="AO281" s="219"/>
      <c r="AP281" s="219"/>
      <c r="AQ281" s="219"/>
      <c r="AR281" s="219"/>
      <c r="AS281" s="219"/>
      <c r="AT281" s="112"/>
      <c r="AU281" s="112"/>
      <c r="AV281" s="112"/>
      <c r="AW281" s="112"/>
      <c r="AX281" s="112"/>
      <c r="AY281" s="112"/>
      <c r="AZ281" s="112"/>
      <c r="BA281" s="112"/>
      <c r="BB281" s="112"/>
      <c r="BC281" s="112"/>
      <c r="BD281" s="112"/>
      <c r="BE281" s="112"/>
      <c r="BF281" s="112"/>
      <c r="BG281" s="112"/>
    </row>
    <row r="282" spans="2:59" ht="15" thickBot="1">
      <c r="B282" s="1098" t="s">
        <v>303</v>
      </c>
      <c r="C282" s="457"/>
      <c r="D282" s="1099" t="s">
        <v>183</v>
      </c>
      <c r="E282" s="745"/>
      <c r="F282" s="1101"/>
      <c r="G282" s="2318" t="s">
        <v>774</v>
      </c>
      <c r="H282" s="2206" t="s">
        <v>651</v>
      </c>
      <c r="I282" s="1105"/>
      <c r="J282" s="1105"/>
      <c r="K282" s="1105"/>
      <c r="L282" s="1107"/>
      <c r="M282" s="1108" t="s">
        <v>339</v>
      </c>
      <c r="N282" s="1105"/>
      <c r="O282" s="1105"/>
      <c r="P282" s="1107"/>
      <c r="Q282" s="1066" t="s">
        <v>327</v>
      </c>
      <c r="S282" s="112"/>
      <c r="T282" s="7"/>
      <c r="U282" s="15"/>
      <c r="V282" s="53"/>
      <c r="W282" s="53"/>
      <c r="X282" s="53"/>
      <c r="Y282" s="744"/>
      <c r="Z282" s="672"/>
      <c r="AA282" s="718"/>
      <c r="AB282" s="112"/>
      <c r="AC282" s="112"/>
      <c r="AD282" s="112"/>
      <c r="AE282" s="112"/>
      <c r="AF282" s="112"/>
      <c r="AG282" s="122"/>
      <c r="AH282" s="122"/>
      <c r="AI282" s="370"/>
      <c r="AJ282" s="189"/>
      <c r="AK282" s="122"/>
      <c r="AL282" s="188"/>
      <c r="AM282" s="188"/>
      <c r="AN282" s="188"/>
      <c r="AO282" s="188"/>
      <c r="AP282" s="188"/>
      <c r="AQ282" s="188"/>
      <c r="AR282" s="188"/>
      <c r="AS282" s="188"/>
      <c r="AT282" s="112"/>
      <c r="AU282" s="112"/>
      <c r="AV282" s="112"/>
      <c r="AW282" s="112"/>
      <c r="AX282" s="112"/>
      <c r="AY282" s="112"/>
      <c r="AZ282" s="112"/>
      <c r="BA282" s="112"/>
      <c r="BB282" s="112"/>
      <c r="BC282" s="112"/>
      <c r="BD282" s="112"/>
      <c r="BE282" s="112"/>
      <c r="BF282" s="112"/>
      <c r="BG282" s="112"/>
    </row>
    <row r="283" spans="2:59">
      <c r="B283" s="1098" t="s">
        <v>312</v>
      </c>
      <c r="C283" s="457" t="s">
        <v>182</v>
      </c>
      <c r="D283" s="847"/>
      <c r="E283" s="1099" t="s">
        <v>184</v>
      </c>
      <c r="F283" s="1095" t="s">
        <v>56</v>
      </c>
      <c r="G283" s="2318" t="s">
        <v>775</v>
      </c>
      <c r="H283" s="2208" t="s">
        <v>187</v>
      </c>
      <c r="I283" s="745"/>
      <c r="J283" s="2231"/>
      <c r="K283" s="40"/>
      <c r="L283" s="2231"/>
      <c r="M283" s="2232" t="s">
        <v>313</v>
      </c>
      <c r="N283" s="2233" t="s">
        <v>314</v>
      </c>
      <c r="O283" s="2234" t="s">
        <v>315</v>
      </c>
      <c r="P283" s="2235" t="s">
        <v>316</v>
      </c>
      <c r="Q283" s="1065" t="s">
        <v>288</v>
      </c>
      <c r="S283" s="112"/>
      <c r="T283" s="7"/>
      <c r="U283" s="15"/>
      <c r="V283" s="670"/>
      <c r="W283" s="670"/>
      <c r="X283" s="670"/>
      <c r="Y283" s="2261"/>
      <c r="Z283" s="716"/>
      <c r="AA283" s="669"/>
      <c r="AB283" s="112"/>
      <c r="AC283" s="112"/>
      <c r="AD283" s="112"/>
      <c r="AE283" s="112"/>
      <c r="AF283" s="112"/>
      <c r="AG283" s="631"/>
      <c r="AH283" s="631"/>
      <c r="AI283" s="631"/>
      <c r="AJ283" s="640"/>
      <c r="AK283" s="631"/>
      <c r="AL283" s="631"/>
      <c r="AM283" s="631"/>
      <c r="AN283" s="631"/>
      <c r="AO283" s="632"/>
      <c r="AP283" s="632"/>
      <c r="AQ283" s="631"/>
      <c r="AR283" s="631"/>
      <c r="AS283" s="631"/>
      <c r="AT283" s="112"/>
      <c r="AU283" s="112"/>
      <c r="AV283" s="112"/>
      <c r="AW283" s="112"/>
      <c r="AX283" s="112"/>
      <c r="AY283" s="112"/>
      <c r="AZ283" s="112"/>
      <c r="BA283" s="112"/>
      <c r="BB283" s="112"/>
      <c r="BC283" s="112"/>
      <c r="BD283" s="112"/>
      <c r="BE283" s="112"/>
      <c r="BF283" s="112"/>
      <c r="BG283" s="112"/>
    </row>
    <row r="284" spans="2:59" ht="16.5" customHeight="1" thickBot="1">
      <c r="B284" s="65"/>
      <c r="C284" s="892"/>
      <c r="D284" s="496"/>
      <c r="E284" s="1100" t="s">
        <v>6</v>
      </c>
      <c r="F284" s="465" t="s">
        <v>7</v>
      </c>
      <c r="G284" s="2026" t="s">
        <v>8</v>
      </c>
      <c r="H284" s="2207" t="s">
        <v>426</v>
      </c>
      <c r="I284" s="2236" t="s">
        <v>304</v>
      </c>
      <c r="J284" s="2237" t="s">
        <v>305</v>
      </c>
      <c r="K284" s="2238" t="s">
        <v>306</v>
      </c>
      <c r="L284" s="2237" t="s">
        <v>307</v>
      </c>
      <c r="M284" s="2239" t="s">
        <v>308</v>
      </c>
      <c r="N284" s="2237" t="s">
        <v>309</v>
      </c>
      <c r="O284" s="2238" t="s">
        <v>310</v>
      </c>
      <c r="P284" s="2240" t="s">
        <v>311</v>
      </c>
      <c r="Q284" s="892"/>
      <c r="S284" s="112"/>
      <c r="T284" s="7"/>
      <c r="U284" s="15"/>
      <c r="V284" s="53"/>
      <c r="W284" s="53"/>
      <c r="X284" s="237"/>
      <c r="Y284" s="744"/>
      <c r="Z284" s="672"/>
      <c r="AA284" s="669"/>
      <c r="AB284" s="112"/>
      <c r="AC284" s="112"/>
      <c r="AD284" s="636"/>
      <c r="AE284" s="125"/>
      <c r="AF284" s="112"/>
      <c r="AG284" s="112"/>
      <c r="AH284" s="112"/>
      <c r="AI284" s="112"/>
      <c r="AJ284" s="112"/>
      <c r="AK284" s="112"/>
      <c r="AL284" s="112"/>
      <c r="AM284" s="112"/>
      <c r="AN284" s="112"/>
      <c r="AO284" s="112"/>
      <c r="AP284" s="112"/>
      <c r="AQ284" s="112"/>
      <c r="AR284" s="112"/>
      <c r="AS284" s="112"/>
      <c r="AT284" s="112"/>
      <c r="AU284" s="112"/>
      <c r="AV284" s="112"/>
      <c r="AW284" s="112"/>
      <c r="AX284" s="112"/>
      <c r="AY284" s="112"/>
      <c r="AZ284" s="112"/>
      <c r="BA284" s="112"/>
      <c r="BB284" s="112"/>
      <c r="BC284" s="112"/>
      <c r="BD284" s="112"/>
      <c r="BE284" s="112"/>
      <c r="BF284" s="112"/>
      <c r="BG284" s="112"/>
    </row>
    <row r="285" spans="2:59" ht="14.25" customHeight="1">
      <c r="B285" s="90"/>
      <c r="C285" s="2243" t="s">
        <v>156</v>
      </c>
      <c r="D285" s="1808"/>
      <c r="E285" s="963"/>
      <c r="F285" s="964"/>
      <c r="G285" s="964"/>
      <c r="H285" s="739"/>
      <c r="I285" s="934"/>
      <c r="J285" s="934"/>
      <c r="K285" s="2274"/>
      <c r="L285" s="934"/>
      <c r="M285" s="934"/>
      <c r="N285" s="934"/>
      <c r="O285" s="934"/>
      <c r="P285" s="880"/>
      <c r="Q285" s="1067"/>
      <c r="R285" s="11"/>
      <c r="S285" s="186"/>
      <c r="T285" s="7"/>
      <c r="U285" s="15"/>
      <c r="V285" s="53"/>
      <c r="W285" s="53"/>
      <c r="X285" s="237"/>
      <c r="Y285" s="2261"/>
      <c r="Z285" s="748"/>
      <c r="AA285" s="2166"/>
      <c r="AB285" s="218"/>
      <c r="AC285" s="112"/>
      <c r="AD285" s="167"/>
      <c r="AE285" s="121"/>
      <c r="AF285" s="112"/>
      <c r="AG285" s="112"/>
      <c r="AH285" s="112"/>
      <c r="AI285" s="112"/>
      <c r="AJ285" s="112"/>
      <c r="AK285" s="112"/>
      <c r="AL285" s="112"/>
      <c r="AM285" s="112"/>
      <c r="AN285" s="112"/>
      <c r="AO285" s="112"/>
      <c r="AP285" s="611"/>
      <c r="AQ285" s="112"/>
      <c r="AR285" s="611"/>
      <c r="AS285" s="112"/>
      <c r="AT285" s="112"/>
      <c r="AU285" s="112"/>
      <c r="AV285" s="112"/>
      <c r="AW285" s="112"/>
      <c r="AX285" s="112"/>
      <c r="AY285" s="112"/>
      <c r="AZ285" s="112"/>
      <c r="BA285" s="112"/>
      <c r="BB285" s="112"/>
      <c r="BC285" s="112"/>
      <c r="BD285" s="112"/>
      <c r="BE285" s="112"/>
      <c r="BF285" s="112"/>
      <c r="BG285" s="112"/>
    </row>
    <row r="286" spans="2:59" ht="15.75" customHeight="1">
      <c r="B286" s="2249" t="str">
        <f>'12 л. МЕНЮ '!I282</f>
        <v>70/ 17</v>
      </c>
      <c r="C286" s="263" t="str">
        <f>'12 л. МЕНЮ '!B282</f>
        <v>Овощи натуральные солёные (огурец)</v>
      </c>
      <c r="D286" s="274">
        <f>'12 л. МЕНЮ '!C282</f>
        <v>60</v>
      </c>
      <c r="E286" s="1810">
        <f>'12 л. МЕНЮ '!D282</f>
        <v>0.48</v>
      </c>
      <c r="F286" s="414">
        <f>'12 л. МЕНЮ '!E282</f>
        <v>0.06</v>
      </c>
      <c r="G286" s="365">
        <f>'12 л. МЕНЮ '!F282</f>
        <v>1.02</v>
      </c>
      <c r="H286" s="1843">
        <f>'12 л. МЕНЮ '!G282</f>
        <v>6.6</v>
      </c>
      <c r="I286" s="365">
        <v>2.67</v>
      </c>
      <c r="J286" s="365">
        <v>8.0000000000000002E-3</v>
      </c>
      <c r="K286" s="365">
        <v>0.02</v>
      </c>
      <c r="L286" s="684">
        <v>0.78</v>
      </c>
      <c r="M286" s="250">
        <v>21.15</v>
      </c>
      <c r="N286" s="250">
        <v>24.75</v>
      </c>
      <c r="O286" s="353">
        <v>12.75</v>
      </c>
      <c r="P286" s="250">
        <v>0.8</v>
      </c>
      <c r="Q286" s="2629">
        <f>'12 л. МЕНЮ '!H282</f>
        <v>0</v>
      </c>
      <c r="R286" s="181"/>
      <c r="S286" s="107"/>
      <c r="T286" s="7"/>
      <c r="U286" s="15"/>
      <c r="V286" s="53"/>
      <c r="W286" s="53"/>
      <c r="X286" s="53"/>
      <c r="Y286" s="2261"/>
      <c r="Z286" s="672"/>
      <c r="AA286" s="669"/>
      <c r="AB286" s="575"/>
      <c r="AC286" s="575"/>
      <c r="AD286" s="575"/>
      <c r="AE286" s="575"/>
      <c r="AF286" s="112"/>
      <c r="AG286" s="112"/>
      <c r="AH286" s="112"/>
      <c r="AI286" s="112"/>
      <c r="AJ286" s="642"/>
      <c r="AK286" s="112"/>
      <c r="AL286" s="112"/>
      <c r="AM286" s="112"/>
      <c r="AN286" s="112"/>
      <c r="AO286" s="112"/>
      <c r="AP286" s="112"/>
      <c r="AQ286" s="112"/>
      <c r="AR286" s="611"/>
      <c r="AS286" s="112"/>
      <c r="AT286" s="112"/>
      <c r="AU286" s="112"/>
      <c r="AV286" s="112"/>
      <c r="AW286" s="112"/>
      <c r="AX286" s="112"/>
      <c r="AY286" s="112"/>
      <c r="AZ286" s="112"/>
      <c r="BA286" s="112"/>
      <c r="BB286" s="112"/>
      <c r="BC286" s="112"/>
      <c r="BD286" s="112"/>
      <c r="BE286" s="112"/>
      <c r="BF286" s="112"/>
      <c r="BG286" s="112"/>
    </row>
    <row r="287" spans="2:59" ht="13.5" customHeight="1">
      <c r="B287" s="2249" t="str">
        <f>'12 л. МЕНЮ '!I283</f>
        <v>235 / 17</v>
      </c>
      <c r="C287" s="263" t="str">
        <f>'12 л. МЕНЮ '!B283</f>
        <v xml:space="preserve">Шницель рыбный натуральный </v>
      </c>
      <c r="D287" s="274">
        <f>'12 л. МЕНЮ '!C283</f>
        <v>120</v>
      </c>
      <c r="E287" s="1810">
        <f>'12 л. МЕНЮ '!D283</f>
        <v>9.9290000000000003</v>
      </c>
      <c r="F287" s="414">
        <f>'12 л. МЕНЮ '!E283</f>
        <v>13.99</v>
      </c>
      <c r="G287" s="365">
        <f>'12 л. МЕНЮ '!F283</f>
        <v>7.2450000000000001</v>
      </c>
      <c r="H287" s="1843">
        <f>'12 л. МЕНЮ '!G283</f>
        <v>208.042</v>
      </c>
      <c r="I287" s="2275">
        <v>2.58</v>
      </c>
      <c r="J287" s="362">
        <v>0.09</v>
      </c>
      <c r="K287" s="373">
        <v>0.15</v>
      </c>
      <c r="L287" s="927">
        <v>28.68</v>
      </c>
      <c r="M287" s="2319">
        <v>333.54</v>
      </c>
      <c r="N287" s="2554">
        <v>26.24</v>
      </c>
      <c r="O287" s="1852">
        <v>6.18</v>
      </c>
      <c r="P287" s="1852">
        <v>1.8</v>
      </c>
      <c r="Q287" s="2629">
        <f>'12 л. МЕНЮ '!H283</f>
        <v>0</v>
      </c>
      <c r="R287" s="687"/>
      <c r="S287" s="119"/>
      <c r="T287" s="107"/>
      <c r="U287" s="104"/>
      <c r="V287" s="122"/>
      <c r="W287" s="122"/>
      <c r="X287" s="122"/>
      <c r="Y287" s="2263"/>
      <c r="Z287" s="648"/>
      <c r="AA287" s="647"/>
      <c r="AB287" s="605"/>
      <c r="AC287" s="605"/>
      <c r="AD287" s="605"/>
      <c r="AE287" s="605"/>
      <c r="AF287" s="112"/>
      <c r="AG287" s="409"/>
      <c r="AH287" s="120"/>
      <c r="AI287" s="112"/>
      <c r="AJ287" s="112"/>
      <c r="AK287" s="112"/>
      <c r="AL287" s="112"/>
      <c r="AM287" s="112"/>
      <c r="AN287" s="112"/>
      <c r="AO287" s="112"/>
      <c r="AP287" s="112"/>
      <c r="AQ287" s="112"/>
      <c r="AR287" s="112"/>
      <c r="AS287" s="112"/>
      <c r="AT287" s="112"/>
      <c r="AU287" s="112"/>
      <c r="AV287" s="112"/>
      <c r="AW287" s="112"/>
      <c r="AX287" s="112"/>
      <c r="AY287" s="112"/>
      <c r="AZ287" s="112"/>
      <c r="BA287" s="112"/>
      <c r="BB287" s="112"/>
      <c r="BC287" s="112"/>
      <c r="BD287" s="112"/>
      <c r="BE287" s="112"/>
      <c r="BF287" s="112"/>
      <c r="BG287" s="112"/>
    </row>
    <row r="288" spans="2:59" ht="15.6">
      <c r="B288" s="2249" t="str">
        <f>'12 л. МЕНЮ '!I284</f>
        <v>181 / 21</v>
      </c>
      <c r="C288" s="2653" t="str">
        <f>'12 л. МЕНЮ '!B284</f>
        <v>Картофель запечённый в сметанном соусе</v>
      </c>
      <c r="D288" s="274">
        <f>'12 л. МЕНЮ '!C284</f>
        <v>180</v>
      </c>
      <c r="E288" s="1810">
        <f>'12 л. МЕНЮ '!D284</f>
        <v>6.5780000000000003</v>
      </c>
      <c r="F288" s="414">
        <f>'12 л. МЕНЮ '!E284</f>
        <v>12.006</v>
      </c>
      <c r="G288" s="365">
        <f>'12 л. МЕНЮ '!F284</f>
        <v>26.658000000000001</v>
      </c>
      <c r="H288" s="1843">
        <f>'12 л. МЕНЮ '!G284</f>
        <v>216.006</v>
      </c>
      <c r="I288" s="250">
        <v>3.6</v>
      </c>
      <c r="J288" s="250">
        <v>0.12</v>
      </c>
      <c r="K288" s="766">
        <v>0.16500000000000001</v>
      </c>
      <c r="L288" s="917">
        <v>54</v>
      </c>
      <c r="M288" s="250">
        <v>78</v>
      </c>
      <c r="N288" s="250">
        <v>10.199999999999999</v>
      </c>
      <c r="O288" s="250">
        <v>2.76</v>
      </c>
      <c r="P288" s="250">
        <v>0.85199999999999998</v>
      </c>
      <c r="Q288" s="2629">
        <f>'12 л. МЕНЮ '!H284</f>
        <v>0</v>
      </c>
      <c r="R288" s="688"/>
      <c r="S288" s="107"/>
      <c r="T288" s="112"/>
      <c r="U288" s="782"/>
      <c r="V288" s="627"/>
      <c r="W288" s="1140"/>
      <c r="X288" s="1141"/>
      <c r="Y288" s="1142"/>
      <c r="Z288" s="225"/>
      <c r="AA288" s="408"/>
      <c r="AB288" s="127"/>
      <c r="AC288" s="127"/>
      <c r="AD288" s="127"/>
      <c r="AE288" s="112"/>
      <c r="AF288" s="112"/>
      <c r="AG288" s="112"/>
      <c r="AH288" s="120"/>
      <c r="AI288" s="112"/>
      <c r="AJ288" s="112"/>
      <c r="AK288" s="112"/>
      <c r="AL288" s="112"/>
      <c r="AM288" s="112"/>
      <c r="AN288" s="112"/>
      <c r="AO288" s="112"/>
      <c r="AP288" s="112"/>
      <c r="AQ288" s="112"/>
      <c r="AR288" s="112"/>
      <c r="AS288" s="112"/>
      <c r="AT288" s="112"/>
      <c r="AU288" s="112"/>
      <c r="AV288" s="112"/>
      <c r="AW288" s="112"/>
      <c r="AX288" s="112"/>
      <c r="AY288" s="112"/>
      <c r="AZ288" s="112"/>
      <c r="BA288" s="112"/>
      <c r="BB288" s="112"/>
      <c r="BC288" s="112"/>
      <c r="BD288" s="112"/>
      <c r="BE288" s="112"/>
      <c r="BF288" s="112"/>
      <c r="BG288" s="112"/>
    </row>
    <row r="289" spans="2:59">
      <c r="B289" s="2246" t="str">
        <f>'12 л. МЕНЮ '!I285</f>
        <v>ТТК/485/21</v>
      </c>
      <c r="C289" s="2581" t="str">
        <f>'12 л. МЕНЮ '!B285</f>
        <v xml:space="preserve">Кисель из сока плодового или ягодного </v>
      </c>
      <c r="D289" s="274">
        <f>'12 л. МЕНЮ '!C285</f>
        <v>200</v>
      </c>
      <c r="E289" s="1810">
        <f>'12 л. МЕНЮ '!D285</f>
        <v>0.72699999999999998</v>
      </c>
      <c r="F289" s="414">
        <f>'12 л. МЕНЮ '!E285</f>
        <v>0.114</v>
      </c>
      <c r="G289" s="365">
        <f>'12 л. МЕНЮ '!F285</f>
        <v>32.674999999999997</v>
      </c>
      <c r="H289" s="1843">
        <f>'12 л. МЕНЮ '!G285</f>
        <v>134.63399999999999</v>
      </c>
      <c r="I289" s="353">
        <v>2.14</v>
      </c>
      <c r="J289" s="353">
        <v>0.01</v>
      </c>
      <c r="K289" s="366">
        <v>0.01</v>
      </c>
      <c r="L289" s="685">
        <v>4.4999999999999998E-2</v>
      </c>
      <c r="M289" s="250">
        <v>22.773</v>
      </c>
      <c r="N289" s="250">
        <v>21.657</v>
      </c>
      <c r="O289" s="250">
        <v>7.27</v>
      </c>
      <c r="P289" s="250">
        <v>2.1</v>
      </c>
      <c r="Q289" s="2629">
        <f>'12 л. МЕНЮ '!H285</f>
        <v>0</v>
      </c>
      <c r="R289" s="689"/>
      <c r="S289" s="186"/>
      <c r="T289" s="404"/>
      <c r="U289" s="2212"/>
      <c r="V289" s="854"/>
      <c r="W289" s="854"/>
      <c r="X289" s="854"/>
      <c r="Y289" s="854"/>
      <c r="Z289" s="2213"/>
      <c r="AA289" s="127"/>
      <c r="AB289" s="238"/>
      <c r="AC289" s="122"/>
      <c r="AD289" s="122"/>
      <c r="AE289" s="188"/>
      <c r="AF289" s="112"/>
      <c r="AG289" s="167"/>
      <c r="AH289" s="120"/>
      <c r="AI289" s="112"/>
      <c r="AJ289" s="112"/>
      <c r="AK289" s="112"/>
      <c r="AL289" s="112"/>
      <c r="AM289" s="112"/>
      <c r="AN289" s="112"/>
      <c r="AO289" s="112"/>
      <c r="AP289" s="112"/>
      <c r="AQ289" s="112"/>
      <c r="AR289" s="112"/>
      <c r="AS289" s="112"/>
      <c r="AT289" s="112"/>
      <c r="AU289" s="112"/>
      <c r="AV289" s="112"/>
      <c r="AW289" s="112"/>
      <c r="AX289" s="112"/>
      <c r="AY289" s="112"/>
      <c r="AZ289" s="112"/>
      <c r="BA289" s="112"/>
      <c r="BB289" s="112"/>
      <c r="BC289" s="112"/>
      <c r="BD289" s="112"/>
      <c r="BE289" s="112"/>
      <c r="BF289" s="112"/>
      <c r="BG289" s="112"/>
    </row>
    <row r="290" spans="2:59">
      <c r="B290" s="2249" t="str">
        <f>'12 л. МЕНЮ '!I286</f>
        <v>Пром.пр.</v>
      </c>
      <c r="C290" s="263" t="str">
        <f>'12 л. МЕНЮ '!B286</f>
        <v>Хлеб пшеничный</v>
      </c>
      <c r="D290" s="274">
        <f>'12 л. МЕНЮ '!C286</f>
        <v>30</v>
      </c>
      <c r="E290" s="1810">
        <f>'12 л. МЕНЮ '!D286</f>
        <v>1.155</v>
      </c>
      <c r="F290" s="414">
        <f>'12 л. МЕНЮ '!E286</f>
        <v>0.41299999999999998</v>
      </c>
      <c r="G290" s="365">
        <f>'12 л. МЕНЮ '!F286</f>
        <v>16.260000000000002</v>
      </c>
      <c r="H290" s="1843">
        <f>'12 л. МЕНЮ '!G286</f>
        <v>73.376999999999995</v>
      </c>
      <c r="I290" s="364">
        <v>0</v>
      </c>
      <c r="J290" s="364">
        <v>0.08</v>
      </c>
      <c r="K290" s="364">
        <v>0.08</v>
      </c>
      <c r="L290" s="1005">
        <v>0</v>
      </c>
      <c r="M290" s="2524">
        <v>9.9</v>
      </c>
      <c r="N290" s="1029">
        <v>70</v>
      </c>
      <c r="O290" s="364">
        <v>2</v>
      </c>
      <c r="P290" s="2225">
        <v>0.01</v>
      </c>
      <c r="Q290" s="2629">
        <f>'12 л. МЕНЮ '!H286</f>
        <v>0</v>
      </c>
      <c r="R290" s="689"/>
      <c r="S290" s="107"/>
      <c r="T290" s="225"/>
      <c r="U290" s="122"/>
      <c r="V290" s="609"/>
      <c r="W290" s="609"/>
      <c r="X290" s="609"/>
      <c r="Y290" s="609"/>
      <c r="Z290" s="127"/>
      <c r="AA290" s="127"/>
      <c r="AB290" s="158"/>
      <c r="AC290" s="188"/>
      <c r="AD290" s="188"/>
      <c r="AE290" s="188"/>
      <c r="AF290" s="112"/>
      <c r="AG290" s="121"/>
      <c r="AH290" s="107"/>
      <c r="AI290" s="106"/>
      <c r="AJ290" s="112"/>
      <c r="AK290" s="112"/>
      <c r="AL290" s="112"/>
      <c r="AM290" s="112"/>
      <c r="AN290" s="112"/>
      <c r="AO290" s="112"/>
      <c r="AP290" s="112"/>
      <c r="AQ290" s="112"/>
      <c r="AR290" s="112"/>
      <c r="AS290" s="112"/>
      <c r="AT290" s="112"/>
      <c r="AU290" s="112"/>
      <c r="AV290" s="112"/>
      <c r="AW290" s="112"/>
      <c r="AX290" s="112"/>
      <c r="AY290" s="112"/>
      <c r="AZ290" s="112"/>
      <c r="BA290" s="112"/>
      <c r="BB290" s="112"/>
      <c r="BC290" s="112"/>
      <c r="BD290" s="112"/>
      <c r="BE290" s="112"/>
      <c r="BF290" s="112"/>
      <c r="BG290" s="112"/>
    </row>
    <row r="291" spans="2:59" ht="14.25" customHeight="1" thickBot="1">
      <c r="B291" s="1086" t="str">
        <f>'12 л. МЕНЮ '!I287</f>
        <v>Пром.пр.</v>
      </c>
      <c r="C291" s="2257" t="str">
        <f>'12 л. МЕНЮ '!B287</f>
        <v>Хлеб ржаной</v>
      </c>
      <c r="D291" s="393">
        <f>'12 л. МЕНЮ '!C287</f>
        <v>20</v>
      </c>
      <c r="E291" s="1810">
        <f>'12 л. МЕНЮ '!D287</f>
        <v>1.1299999999999999</v>
      </c>
      <c r="F291" s="414">
        <f>'12 л. МЕНЮ '!E287</f>
        <v>0.3</v>
      </c>
      <c r="G291" s="365">
        <f>'12 л. МЕНЮ '!F287</f>
        <v>8.3729999999999993</v>
      </c>
      <c r="H291" s="1843">
        <f>'12 л. МЕНЮ '!G287</f>
        <v>40.712000000000003</v>
      </c>
      <c r="I291" s="364">
        <v>0</v>
      </c>
      <c r="J291" s="364">
        <v>0.05</v>
      </c>
      <c r="K291" s="364">
        <v>0.05</v>
      </c>
      <c r="L291" s="1005">
        <v>0</v>
      </c>
      <c r="M291" s="2524">
        <v>6.6</v>
      </c>
      <c r="N291" s="1029">
        <v>46.8</v>
      </c>
      <c r="O291" s="364">
        <v>1.32</v>
      </c>
      <c r="P291" s="1029">
        <v>8.8000000000000005E-3</v>
      </c>
      <c r="Q291" s="530">
        <f>'12 л. МЕНЮ '!H287</f>
        <v>0</v>
      </c>
      <c r="R291" s="11"/>
      <c r="S291" s="119"/>
      <c r="T291" s="186"/>
      <c r="U291" s="112"/>
      <c r="V291" s="127"/>
      <c r="W291" s="127"/>
      <c r="X291" s="127"/>
      <c r="Y291" s="127"/>
      <c r="Z291" s="127"/>
      <c r="AA291" s="127"/>
      <c r="AB291" s="188"/>
      <c r="AC291" s="188"/>
      <c r="AD291" s="188"/>
      <c r="AE291" s="188"/>
      <c r="AF291" s="112"/>
      <c r="AG291" s="121"/>
      <c r="AH291" s="132"/>
      <c r="AI291" s="106"/>
      <c r="AJ291" s="112"/>
      <c r="AK291" s="112"/>
      <c r="AL291" s="112"/>
      <c r="AM291" s="112"/>
      <c r="AN291" s="112"/>
      <c r="AO291" s="112"/>
      <c r="AP291" s="112"/>
      <c r="AQ291" s="112"/>
      <c r="AR291" s="112"/>
      <c r="AS291" s="112"/>
      <c r="AT291" s="112"/>
      <c r="AU291" s="112"/>
      <c r="AV291" s="112"/>
      <c r="AW291" s="112"/>
      <c r="AX291" s="112"/>
      <c r="AY291" s="112"/>
      <c r="AZ291" s="112"/>
      <c r="BA291" s="112"/>
      <c r="BB291" s="112"/>
      <c r="BC291" s="112"/>
      <c r="BD291" s="112"/>
      <c r="BE291" s="112"/>
      <c r="BF291" s="112"/>
      <c r="BG291" s="112"/>
    </row>
    <row r="292" spans="2:59" ht="12.75" customHeight="1">
      <c r="B292" s="492" t="s">
        <v>204</v>
      </c>
      <c r="C292" s="11"/>
      <c r="D292" s="2644">
        <f>'12 л. МЕНЮ '!C288</f>
        <v>610</v>
      </c>
      <c r="E292" s="493">
        <f t="shared" ref="E292:K292" si="72">SUM(E286:E291)</f>
        <v>19.999000000000002</v>
      </c>
      <c r="F292" s="919">
        <f t="shared" si="72"/>
        <v>26.883000000000003</v>
      </c>
      <c r="G292" s="495">
        <f t="shared" si="72"/>
        <v>92.231000000000009</v>
      </c>
      <c r="H292" s="2144">
        <f t="shared" si="72"/>
        <v>679.37099999999998</v>
      </c>
      <c r="I292" s="252">
        <f t="shared" si="72"/>
        <v>10.99</v>
      </c>
      <c r="J292" s="919">
        <f t="shared" si="72"/>
        <v>0.35799999999999998</v>
      </c>
      <c r="K292" s="919">
        <f t="shared" si="72"/>
        <v>0.47499999999999998</v>
      </c>
      <c r="L292" s="919">
        <f t="shared" ref="L292:O292" si="73">SUM(L286:L291)</f>
        <v>83.50500000000001</v>
      </c>
      <c r="M292" s="1013">
        <f t="shared" si="73"/>
        <v>471.96300000000002</v>
      </c>
      <c r="N292" s="1013">
        <f>SUM(N286:N291)</f>
        <v>199.64699999999999</v>
      </c>
      <c r="O292" s="1013">
        <f t="shared" si="73"/>
        <v>32.279999999999994</v>
      </c>
      <c r="P292" s="1014">
        <f>SUM(P286:P291)</f>
        <v>5.5707999999999993</v>
      </c>
      <c r="Q292" s="1073"/>
      <c r="R292" s="582"/>
      <c r="S292" s="107"/>
      <c r="T292" s="107"/>
      <c r="U292" s="104"/>
      <c r="V292" s="122"/>
      <c r="W292" s="122"/>
      <c r="X292" s="122"/>
      <c r="Y292" s="715"/>
      <c r="Z292" s="648"/>
      <c r="AA292" s="112"/>
      <c r="AB292" s="122"/>
      <c r="AC292" s="122"/>
      <c r="AD292" s="122"/>
      <c r="AE292" s="188"/>
      <c r="AF292" s="112"/>
      <c r="AG292" s="128"/>
      <c r="AH292" s="112"/>
      <c r="AI292" s="112"/>
      <c r="AJ292" s="112"/>
      <c r="AK292" s="112"/>
      <c r="AL292" s="112"/>
      <c r="AM292" s="112"/>
      <c r="AN292" s="112"/>
      <c r="AO292" s="112"/>
      <c r="AP292" s="112"/>
      <c r="AQ292" s="112"/>
      <c r="AR292" s="112"/>
      <c r="AS292" s="112"/>
      <c r="AT292" s="112"/>
      <c r="AU292" s="112"/>
      <c r="AV292" s="112"/>
      <c r="AW292" s="112"/>
      <c r="AX292" s="112"/>
      <c r="AY292" s="112"/>
      <c r="AZ292" s="112"/>
      <c r="BA292" s="112"/>
      <c r="BB292" s="112"/>
      <c r="BC292" s="112"/>
      <c r="BD292" s="112"/>
      <c r="BE292" s="112"/>
      <c r="BF292" s="112"/>
      <c r="BG292" s="112"/>
    </row>
    <row r="293" spans="2:59" ht="17.25" customHeight="1">
      <c r="B293" s="995"/>
      <c r="C293" s="996" t="s">
        <v>11</v>
      </c>
      <c r="D293" s="1755">
        <v>0.25</v>
      </c>
      <c r="E293" s="1115">
        <f t="shared" ref="E293:P293" si="74">(E399/100)*25</f>
        <v>22.5</v>
      </c>
      <c r="F293" s="1012">
        <f t="shared" si="74"/>
        <v>23</v>
      </c>
      <c r="G293" s="1012">
        <f t="shared" si="74"/>
        <v>95.75</v>
      </c>
      <c r="H293" s="1012">
        <f t="shared" si="74"/>
        <v>680</v>
      </c>
      <c r="I293" s="1012">
        <f t="shared" si="74"/>
        <v>17.5</v>
      </c>
      <c r="J293" s="1012">
        <f t="shared" si="74"/>
        <v>0.35</v>
      </c>
      <c r="K293" s="1012">
        <f t="shared" si="74"/>
        <v>0.4</v>
      </c>
      <c r="L293" s="1776">
        <f t="shared" si="74"/>
        <v>225</v>
      </c>
      <c r="M293" s="2680">
        <f t="shared" si="74"/>
        <v>300</v>
      </c>
      <c r="N293" s="2680">
        <f t="shared" si="74"/>
        <v>300</v>
      </c>
      <c r="O293" s="1776">
        <f t="shared" si="74"/>
        <v>75</v>
      </c>
      <c r="P293" s="2279">
        <f t="shared" si="74"/>
        <v>4.5</v>
      </c>
      <c r="Q293" s="1067"/>
      <c r="R293" s="11"/>
      <c r="S293" s="107"/>
      <c r="T293" s="107"/>
      <c r="U293" s="104"/>
      <c r="V293" s="368"/>
      <c r="W293" s="368"/>
      <c r="X293" s="646"/>
      <c r="Y293" s="715"/>
      <c r="Z293" s="1093"/>
      <c r="AA293" s="112"/>
      <c r="AB293" s="188"/>
      <c r="AC293" s="188"/>
      <c r="AD293" s="188"/>
      <c r="AE293" s="188"/>
      <c r="AF293" s="112"/>
      <c r="AG293" s="112"/>
      <c r="AH293" s="186"/>
      <c r="AI293" s="112"/>
      <c r="AJ293" s="112"/>
      <c r="AK293" s="112"/>
      <c r="AL293" s="112"/>
      <c r="AM293" s="112"/>
      <c r="AN293" s="112"/>
      <c r="AO293" s="112"/>
      <c r="AP293" s="112"/>
      <c r="AQ293" s="112"/>
      <c r="AR293" s="112"/>
      <c r="AS293" s="112"/>
      <c r="AT293" s="112"/>
      <c r="AU293" s="112"/>
      <c r="AV293" s="112"/>
      <c r="AW293" s="112"/>
      <c r="AX293" s="112"/>
      <c r="AY293" s="112"/>
      <c r="AZ293" s="112"/>
      <c r="BA293" s="112"/>
      <c r="BB293" s="112"/>
      <c r="BC293" s="112"/>
      <c r="BD293" s="112"/>
      <c r="BE293" s="112"/>
      <c r="BF293" s="112"/>
      <c r="BG293" s="112"/>
    </row>
    <row r="294" spans="2:59" ht="15.75" customHeight="1" thickBot="1">
      <c r="B294" s="246"/>
      <c r="C294" s="991" t="s">
        <v>434</v>
      </c>
      <c r="D294" s="1036"/>
      <c r="E294" s="1015">
        <f t="shared" ref="E294:P294" si="75">(E292*100/E399)-25</f>
        <v>-2.7788888888888863</v>
      </c>
      <c r="F294" s="1016">
        <f t="shared" si="75"/>
        <v>4.2206521739130451</v>
      </c>
      <c r="G294" s="1016">
        <f t="shared" si="75"/>
        <v>-0.91879895561357472</v>
      </c>
      <c r="H294" s="1016">
        <f t="shared" si="75"/>
        <v>-2.3125000000003837E-2</v>
      </c>
      <c r="I294" s="1016">
        <f t="shared" si="75"/>
        <v>-9.3000000000000007</v>
      </c>
      <c r="J294" s="1016">
        <f t="shared" si="75"/>
        <v>0.5714285714285694</v>
      </c>
      <c r="K294" s="1016">
        <f t="shared" si="75"/>
        <v>4.6875</v>
      </c>
      <c r="L294" s="1016">
        <f t="shared" si="75"/>
        <v>-15.721666666666664</v>
      </c>
      <c r="M294" s="1016">
        <f t="shared" si="75"/>
        <v>14.330249999999999</v>
      </c>
      <c r="N294" s="1016">
        <f t="shared" si="75"/>
        <v>-8.3627499999999984</v>
      </c>
      <c r="O294" s="1016">
        <f t="shared" si="75"/>
        <v>-14.240000000000002</v>
      </c>
      <c r="P294" s="1028">
        <f t="shared" si="75"/>
        <v>5.9488888888888845</v>
      </c>
      <c r="Q294" s="1074"/>
      <c r="R294" s="11"/>
      <c r="S294" s="107"/>
      <c r="T294" s="107"/>
      <c r="U294" s="104"/>
      <c r="V294" s="368"/>
      <c r="W294" s="368"/>
      <c r="X294" s="646"/>
      <c r="Y294" s="2263"/>
      <c r="Z294" s="1093"/>
      <c r="AA294" s="112"/>
      <c r="AB294" s="122"/>
      <c r="AC294" s="122"/>
      <c r="AD294" s="122"/>
      <c r="AE294" s="188"/>
      <c r="AF294" s="112"/>
      <c r="AG294" s="112"/>
      <c r="AH294" s="112"/>
      <c r="AI294" s="112"/>
      <c r="AJ294" s="112"/>
      <c r="AK294" s="112"/>
      <c r="AL294" s="112"/>
      <c r="AM294" s="112"/>
      <c r="AN294" s="112"/>
      <c r="AO294" s="112"/>
      <c r="AP294" s="112"/>
      <c r="AQ294" s="112"/>
      <c r="AR294" s="112"/>
      <c r="AS294" s="112"/>
      <c r="AT294" s="112"/>
      <c r="AU294" s="112"/>
      <c r="AV294" s="112"/>
      <c r="AW294" s="112"/>
      <c r="AX294" s="112"/>
      <c r="AY294" s="112"/>
      <c r="AZ294" s="112"/>
      <c r="BA294" s="112"/>
      <c r="BB294" s="112"/>
      <c r="BC294" s="112"/>
      <c r="BD294" s="112"/>
      <c r="BE294" s="112"/>
      <c r="BF294" s="112"/>
      <c r="BG294" s="112"/>
    </row>
    <row r="295" spans="2:59" ht="15" customHeight="1">
      <c r="B295" s="90"/>
      <c r="C295" s="2243" t="s">
        <v>123</v>
      </c>
      <c r="D295" s="62"/>
      <c r="E295" s="662"/>
      <c r="F295" s="1737"/>
      <c r="G295" s="1737"/>
      <c r="H295" s="1737"/>
      <c r="I295" s="942"/>
      <c r="J295" s="942"/>
      <c r="K295" s="942"/>
      <c r="L295" s="942"/>
      <c r="M295" s="942"/>
      <c r="N295" s="942"/>
      <c r="O295" s="942"/>
      <c r="P295" s="1070"/>
      <c r="Q295" s="1073"/>
      <c r="R295" s="181"/>
      <c r="S295" s="107"/>
      <c r="T295" s="575"/>
      <c r="U295" s="104"/>
      <c r="V295" s="122"/>
      <c r="W295" s="122"/>
      <c r="X295" s="609"/>
      <c r="Y295" s="2263"/>
      <c r="Z295" s="648"/>
      <c r="AA295" s="112"/>
      <c r="AB295" s="122"/>
      <c r="AC295" s="122"/>
      <c r="AD295" s="122"/>
      <c r="AE295" s="188"/>
      <c r="AF295" s="112"/>
      <c r="AG295" s="112"/>
      <c r="AH295" s="112"/>
      <c r="AI295" s="112"/>
      <c r="AJ295" s="112"/>
      <c r="AK295" s="112"/>
      <c r="AL295" s="112"/>
      <c r="AM295" s="112"/>
      <c r="AN295" s="112"/>
      <c r="AO295" s="112"/>
      <c r="AP295" s="112"/>
      <c r="AQ295" s="112"/>
      <c r="AR295" s="112"/>
      <c r="AS295" s="112"/>
      <c r="AT295" s="112"/>
      <c r="AU295" s="112"/>
      <c r="AV295" s="112"/>
      <c r="AW295" s="112"/>
      <c r="AX295" s="112"/>
      <c r="AY295" s="112"/>
      <c r="AZ295" s="112"/>
      <c r="BA295" s="112"/>
      <c r="BB295" s="112"/>
      <c r="BC295" s="112"/>
      <c r="BD295" s="112"/>
      <c r="BE295" s="112"/>
      <c r="BF295" s="112"/>
      <c r="BG295" s="112"/>
    </row>
    <row r="296" spans="2:59" ht="15" customHeight="1">
      <c r="B296" s="1542" t="str">
        <f>'12 л. МЕНЮ '!I292</f>
        <v>54-21з/22</v>
      </c>
      <c r="C296" s="249" t="str">
        <f>'12 л. МЕНЮ '!B292</f>
        <v>Кукуруза сахарная</v>
      </c>
      <c r="D296" s="248">
        <f>'12 л. МЕНЮ '!C292</f>
        <v>60</v>
      </c>
      <c r="E296" s="1058">
        <f>'12 л. МЕНЮ '!D292</f>
        <v>1.2</v>
      </c>
      <c r="F296" s="1059">
        <f>'12 л. МЕНЮ '!E292</f>
        <v>0.2</v>
      </c>
      <c r="G296" s="1059">
        <f>'12 л. МЕНЮ '!F292</f>
        <v>6.1</v>
      </c>
      <c r="H296" s="2277">
        <f>'12 л. МЕНЮ '!G292</f>
        <v>31.3</v>
      </c>
      <c r="I296" s="353">
        <v>1.1499999999999999</v>
      </c>
      <c r="J296" s="353">
        <v>0.01</v>
      </c>
      <c r="K296" s="353">
        <v>0.02</v>
      </c>
      <c r="L296" s="353">
        <v>0.72</v>
      </c>
      <c r="M296" s="353">
        <v>22</v>
      </c>
      <c r="N296" s="353">
        <v>21</v>
      </c>
      <c r="O296" s="353">
        <v>6.8</v>
      </c>
      <c r="P296" s="2223">
        <v>0.2</v>
      </c>
      <c r="Q296" s="2633">
        <f>'12 л. МЕНЮ '!H292</f>
        <v>0</v>
      </c>
      <c r="R296" s="687"/>
      <c r="S296" s="112"/>
      <c r="T296" s="107"/>
      <c r="U296" s="104"/>
      <c r="V296" s="188"/>
      <c r="W296" s="188"/>
      <c r="X296" s="188"/>
      <c r="Y296" s="715"/>
      <c r="Z296" s="166"/>
      <c r="AA296" s="112"/>
      <c r="AB296" s="230"/>
      <c r="AC296" s="230"/>
      <c r="AD296" s="111"/>
      <c r="AE296" s="102"/>
      <c r="AF296" s="112"/>
      <c r="AG296" s="112"/>
      <c r="AH296" s="112"/>
      <c r="AI296" s="112"/>
      <c r="AJ296" s="112"/>
      <c r="AK296" s="112"/>
      <c r="AL296" s="112"/>
      <c r="AM296" s="112"/>
      <c r="AN296" s="112"/>
      <c r="AO296" s="112"/>
      <c r="AP296" s="112"/>
      <c r="AQ296" s="112"/>
      <c r="AR296" s="112"/>
      <c r="AS296" s="112"/>
      <c r="AT296" s="112"/>
      <c r="AU296" s="112"/>
      <c r="AV296" s="112"/>
      <c r="AW296" s="112"/>
      <c r="AX296" s="112"/>
      <c r="AY296" s="112"/>
      <c r="AZ296" s="112"/>
      <c r="BA296" s="112"/>
      <c r="BB296" s="112"/>
      <c r="BC296" s="112"/>
      <c r="BD296" s="112"/>
      <c r="BE296" s="112"/>
      <c r="BF296" s="112"/>
      <c r="BG296" s="112"/>
    </row>
    <row r="297" spans="2:59" ht="15.6">
      <c r="B297" s="1542" t="str">
        <f>'12 л. МЕНЮ '!I293</f>
        <v>126 /21</v>
      </c>
      <c r="C297" s="249" t="str">
        <f>'12 л. МЕНЮ '!B293</f>
        <v>Суп с крупой и фрикадельками</v>
      </c>
      <c r="D297" s="248">
        <f>'12 л. МЕНЮ '!C293</f>
        <v>250</v>
      </c>
      <c r="E297" s="1058">
        <f>'12 л. МЕНЮ '!D293</f>
        <v>8.8480000000000008</v>
      </c>
      <c r="F297" s="1059">
        <f>'12 л. МЕНЮ '!E293</f>
        <v>10.448</v>
      </c>
      <c r="G297" s="1059">
        <f>'12 л. МЕНЮ '!F293</f>
        <v>10.443</v>
      </c>
      <c r="H297" s="2277">
        <f>'12 л. МЕНЮ '!G293</f>
        <v>171.0147</v>
      </c>
      <c r="I297" s="352">
        <v>0.5</v>
      </c>
      <c r="J297" s="352">
        <v>0.03</v>
      </c>
      <c r="K297" s="371">
        <v>0.08</v>
      </c>
      <c r="L297" s="927">
        <v>8</v>
      </c>
      <c r="M297" s="250">
        <v>16.75</v>
      </c>
      <c r="N297" s="250">
        <v>90</v>
      </c>
      <c r="O297" s="250">
        <v>19</v>
      </c>
      <c r="P297" s="250">
        <v>1.1499999999999999</v>
      </c>
      <c r="Q297" s="2633">
        <f>'12 л. МЕНЮ '!H293</f>
        <v>0</v>
      </c>
      <c r="R297" s="688"/>
      <c r="S297" s="404"/>
      <c r="T297" s="107"/>
      <c r="U297" s="104"/>
      <c r="V297" s="122"/>
      <c r="W297" s="122"/>
      <c r="X297" s="122"/>
      <c r="Y297" s="2202"/>
      <c r="Z297" s="648"/>
      <c r="AA297" s="112"/>
      <c r="AB297" s="127"/>
      <c r="AC297" s="127"/>
      <c r="AD297" s="127"/>
      <c r="AE297" s="112"/>
      <c r="AF297" s="112"/>
      <c r="AG297" s="124"/>
      <c r="AH297" s="107"/>
      <c r="AI297" s="111"/>
      <c r="AJ297" s="112"/>
      <c r="AK297" s="112"/>
      <c r="AL297" s="112"/>
      <c r="AM297" s="112"/>
      <c r="AN297" s="112"/>
      <c r="AO297" s="112"/>
      <c r="AP297" s="112"/>
      <c r="AQ297" s="112"/>
      <c r="AR297" s="112"/>
      <c r="AS297" s="112"/>
      <c r="AT297" s="112"/>
      <c r="AU297" s="112"/>
      <c r="AV297" s="112"/>
      <c r="AW297" s="112"/>
      <c r="AX297" s="112"/>
      <c r="AY297" s="112"/>
      <c r="AZ297" s="112"/>
      <c r="BA297" s="112"/>
      <c r="BB297" s="112"/>
      <c r="BC297" s="112"/>
      <c r="BD297" s="112"/>
      <c r="BE297" s="112"/>
      <c r="BF297" s="112"/>
      <c r="BG297" s="112"/>
    </row>
    <row r="298" spans="2:59" ht="15.75" customHeight="1">
      <c r="B298" s="1542" t="str">
        <f>'12 л. МЕНЮ '!I294</f>
        <v>204 /17</v>
      </c>
      <c r="C298" s="249" t="str">
        <f>'12 л. МЕНЮ '!B294</f>
        <v>Макароны отварные с сыром</v>
      </c>
      <c r="D298" s="248">
        <f>'12 л. МЕНЮ '!C294</f>
        <v>190</v>
      </c>
      <c r="E298" s="1058">
        <f>'12 л. МЕНЮ '!D294</f>
        <v>7.577</v>
      </c>
      <c r="F298" s="1059">
        <f>'12 л. МЕНЮ '!E294</f>
        <v>11.886100000000001</v>
      </c>
      <c r="G298" s="1059">
        <f>'12 л. МЕНЮ '!F294</f>
        <v>25.852</v>
      </c>
      <c r="H298" s="2277">
        <f>'12 л. МЕНЮ '!G294</f>
        <v>172.30699999999999</v>
      </c>
      <c r="I298" s="352">
        <v>0.08</v>
      </c>
      <c r="J298" s="352">
        <v>0.06</v>
      </c>
      <c r="K298" s="371">
        <v>0.09</v>
      </c>
      <c r="L298" s="685">
        <v>65.260000000000005</v>
      </c>
      <c r="M298" s="250">
        <v>232.84</v>
      </c>
      <c r="N298" s="1046">
        <v>16.72</v>
      </c>
      <c r="O298" s="250">
        <v>1.63</v>
      </c>
      <c r="P298" s="1055">
        <v>1.91</v>
      </c>
      <c r="Q298" s="2633">
        <f>'12 л. МЕНЮ '!H294</f>
        <v>0</v>
      </c>
      <c r="R298" s="689"/>
      <c r="S298" s="186"/>
      <c r="T298" s="107"/>
      <c r="U298" s="104"/>
      <c r="V298" s="122"/>
      <c r="W298" s="122"/>
      <c r="X298" s="122"/>
      <c r="Y298" s="2202"/>
      <c r="Z298" s="648"/>
      <c r="AA298" s="112"/>
      <c r="AB298" s="646"/>
      <c r="AC298" s="368"/>
      <c r="AD298" s="368"/>
      <c r="AE298" s="188"/>
      <c r="AF298" s="112"/>
      <c r="AG298" s="407"/>
      <c r="AH298" s="107"/>
      <c r="AI298" s="111"/>
      <c r="AJ298" s="112"/>
      <c r="AK298" s="112"/>
      <c r="AL298" s="112"/>
      <c r="AM298" s="112"/>
      <c r="AN298" s="112"/>
      <c r="AO298" s="112"/>
      <c r="AP298" s="112"/>
      <c r="AQ298" s="112"/>
      <c r="AR298" s="112"/>
      <c r="AS298" s="112"/>
      <c r="AT298" s="112"/>
      <c r="AU298" s="112"/>
      <c r="AV298" s="112"/>
      <c r="AW298" s="112"/>
      <c r="AX298" s="112"/>
      <c r="AY298" s="112"/>
      <c r="AZ298" s="112"/>
      <c r="BA298" s="112"/>
      <c r="BB298" s="112"/>
      <c r="BC298" s="112"/>
      <c r="BD298" s="112"/>
      <c r="BE298" s="112"/>
      <c r="BF298" s="112"/>
      <c r="BG298" s="112"/>
    </row>
    <row r="299" spans="2:59" ht="13.5" customHeight="1">
      <c r="B299" s="1542" t="str">
        <f>'12 л. МЕНЮ '!I295</f>
        <v>286 /21</v>
      </c>
      <c r="C299" s="249" t="str">
        <f>'12 л. МЕНЮ '!B295</f>
        <v>Сырники из  творога запечённые</v>
      </c>
      <c r="D299" s="248">
        <f>'12 л. МЕНЮ '!C295</f>
        <v>120</v>
      </c>
      <c r="E299" s="1058">
        <f>'12 л. МЕНЮ '!D295</f>
        <v>8.9600000000000009</v>
      </c>
      <c r="F299" s="1059">
        <f>'12 л. МЕНЮ '!E295</f>
        <v>6.36</v>
      </c>
      <c r="G299" s="1059">
        <f>'12 л. МЕНЮ '!F295</f>
        <v>21.48</v>
      </c>
      <c r="H299" s="2277">
        <f>'12 л. МЕНЮ '!G295</f>
        <v>218.4</v>
      </c>
      <c r="I299" s="352">
        <v>0.24</v>
      </c>
      <c r="J299" s="352">
        <v>0.06</v>
      </c>
      <c r="K299" s="371">
        <v>7.0000000000000007E-2</v>
      </c>
      <c r="L299" s="927">
        <v>49.2</v>
      </c>
      <c r="M299" s="250">
        <v>174</v>
      </c>
      <c r="N299" s="250">
        <v>24.96</v>
      </c>
      <c r="O299" s="250">
        <v>2.52</v>
      </c>
      <c r="P299" s="1055">
        <v>0.78</v>
      </c>
      <c r="Q299" s="2633">
        <f>'12 л. МЕНЮ '!H295</f>
        <v>0</v>
      </c>
      <c r="R299" s="687"/>
      <c r="S299" s="107"/>
      <c r="T299" s="107"/>
      <c r="U299" s="104"/>
      <c r="V299" s="122"/>
      <c r="W299" s="370"/>
      <c r="X299" s="122"/>
      <c r="Y299" s="715"/>
      <c r="Z299" s="166"/>
      <c r="AA299" s="112"/>
      <c r="AB299" s="122"/>
      <c r="AC299" s="122"/>
      <c r="AD299" s="122"/>
      <c r="AE299" s="130"/>
      <c r="AF299" s="112"/>
      <c r="AG299" s="122"/>
      <c r="AH299" s="107"/>
      <c r="AI299" s="106"/>
      <c r="AJ299" s="112"/>
      <c r="AK299" s="112"/>
      <c r="AL299" s="112"/>
      <c r="AM299" s="112"/>
      <c r="AN299" s="112"/>
      <c r="AO299" s="112"/>
      <c r="AP299" s="112"/>
      <c r="AQ299" s="112"/>
      <c r="AR299" s="112"/>
      <c r="AS299" s="112"/>
      <c r="AT299" s="112"/>
      <c r="AU299" s="112"/>
      <c r="AV299" s="112"/>
      <c r="AW299" s="112"/>
      <c r="AX299" s="112"/>
      <c r="AY299" s="112"/>
      <c r="AZ299" s="112"/>
      <c r="BA299" s="112"/>
      <c r="BB299" s="112"/>
      <c r="BC299" s="112"/>
      <c r="BD299" s="112"/>
      <c r="BE299" s="112"/>
      <c r="BF299" s="112"/>
      <c r="BG299" s="112"/>
    </row>
    <row r="300" spans="2:59" ht="12.75" customHeight="1">
      <c r="B300" s="1542" t="str">
        <f>'12 л. МЕНЮ '!I296</f>
        <v>502 /21</v>
      </c>
      <c r="C300" s="249" t="str">
        <f>'12 л. МЕНЮ '!B296</f>
        <v>Какао с молоком и витаминами</v>
      </c>
      <c r="D300" s="248">
        <f>'12 л. МЕНЮ '!C296</f>
        <v>200</v>
      </c>
      <c r="E300" s="1058">
        <f>'12 л. МЕНЮ '!D296</f>
        <v>6.2649999999999997</v>
      </c>
      <c r="F300" s="1059">
        <f>'12 л. МЕНЮ '!E296</f>
        <v>5.0220000000000002</v>
      </c>
      <c r="G300" s="1059">
        <f>'12 л. МЕНЮ '!F296</f>
        <v>18.312000000000001</v>
      </c>
      <c r="H300" s="2277">
        <f>'12 л. МЕНЮ '!G296</f>
        <v>142.51300000000001</v>
      </c>
      <c r="I300" s="352">
        <v>1.046</v>
      </c>
      <c r="J300" s="352">
        <v>6.2E-2</v>
      </c>
      <c r="K300" s="371">
        <v>0.25</v>
      </c>
      <c r="L300" s="927">
        <v>26.533999999999999</v>
      </c>
      <c r="M300" s="250">
        <v>215.392</v>
      </c>
      <c r="N300" s="250">
        <v>17.931999999999999</v>
      </c>
      <c r="O300" s="250">
        <v>39.015000000000001</v>
      </c>
      <c r="P300" s="1055">
        <v>0.96599999999999997</v>
      </c>
      <c r="Q300" s="2633">
        <f>'12 л. МЕНЮ '!H296</f>
        <v>0</v>
      </c>
      <c r="R300" s="688"/>
      <c r="S300" s="107"/>
      <c r="T300" s="401"/>
      <c r="U300" s="228"/>
      <c r="V300" s="627"/>
      <c r="W300" s="1140"/>
      <c r="X300" s="1141"/>
      <c r="Y300" s="1142"/>
      <c r="Z300" s="225"/>
      <c r="AA300" s="408"/>
      <c r="AB300" s="607"/>
      <c r="AC300" s="608"/>
      <c r="AD300" s="606"/>
      <c r="AE300" s="398"/>
      <c r="AF300" s="112"/>
      <c r="AG300" s="122"/>
      <c r="AH300" s="107"/>
      <c r="AI300" s="106"/>
      <c r="AJ300" s="112"/>
      <c r="AK300" s="112"/>
      <c r="AL300" s="112"/>
      <c r="AM300" s="112"/>
      <c r="AN300" s="112"/>
      <c r="AO300" s="112"/>
      <c r="AP300" s="112"/>
      <c r="AQ300" s="112"/>
      <c r="AR300" s="112"/>
      <c r="AS300" s="112"/>
      <c r="AT300" s="112"/>
      <c r="AU300" s="112"/>
      <c r="AV300" s="112"/>
      <c r="AW300" s="112"/>
      <c r="AX300" s="112"/>
      <c r="AY300" s="112"/>
      <c r="AZ300" s="112"/>
      <c r="BA300" s="112"/>
      <c r="BB300" s="112"/>
      <c r="BC300" s="112"/>
      <c r="BD300" s="112"/>
      <c r="BE300" s="112"/>
      <c r="BF300" s="112"/>
      <c r="BG300" s="112"/>
    </row>
    <row r="301" spans="2:59" ht="13.5" customHeight="1">
      <c r="B301" s="2252" t="str">
        <f>'12 л. МЕНЮ '!I297</f>
        <v>Пром.пр.</v>
      </c>
      <c r="C301" s="249" t="str">
        <f>'12 л. МЕНЮ '!B297</f>
        <v>Хлеб пшеничный</v>
      </c>
      <c r="D301" s="248">
        <f>'12 л. МЕНЮ '!C297</f>
        <v>35</v>
      </c>
      <c r="E301" s="1058">
        <f>'12 л. МЕНЮ '!D297</f>
        <v>1.3480000000000001</v>
      </c>
      <c r="F301" s="1059">
        <f>'12 л. МЕНЮ '!E297</f>
        <v>0.48099999999999998</v>
      </c>
      <c r="G301" s="1059">
        <f>'12 л. МЕНЮ '!F297</f>
        <v>18.97</v>
      </c>
      <c r="H301" s="2277">
        <f>'12 л. МЕНЮ '!G297</f>
        <v>85.600999999999999</v>
      </c>
      <c r="I301" s="250">
        <v>0</v>
      </c>
      <c r="J301" s="250">
        <v>5.6000000000000001E-2</v>
      </c>
      <c r="K301" s="250">
        <v>1.7999999999999999E-2</v>
      </c>
      <c r="L301" s="697">
        <v>0</v>
      </c>
      <c r="M301" s="250">
        <v>9</v>
      </c>
      <c r="N301" s="250">
        <v>30</v>
      </c>
      <c r="O301" s="250">
        <v>6.3</v>
      </c>
      <c r="P301" s="250">
        <v>4.4999999999999998E-2</v>
      </c>
      <c r="Q301" s="2633">
        <f>'12 л. МЕНЮ '!H297</f>
        <v>0</v>
      </c>
      <c r="R301" s="689"/>
      <c r="S301" s="107"/>
      <c r="T301" s="404"/>
      <c r="U301" s="2212"/>
      <c r="V301" s="854"/>
      <c r="W301" s="854"/>
      <c r="X301" s="854"/>
      <c r="Y301" s="854"/>
      <c r="Z301" s="2213"/>
      <c r="AA301" s="127"/>
      <c r="AB301" s="122"/>
      <c r="AC301" s="122"/>
      <c r="AD301" s="122"/>
      <c r="AE301" s="188"/>
      <c r="AF301" s="112"/>
      <c r="AG301" s="157"/>
      <c r="AH301" s="107"/>
      <c r="AI301" s="106"/>
      <c r="AJ301" s="112"/>
      <c r="AK301" s="112"/>
      <c r="AL301" s="112"/>
      <c r="AM301" s="112"/>
      <c r="AN301" s="112"/>
      <c r="AO301" s="112"/>
      <c r="AP301" s="112"/>
      <c r="AQ301" s="112"/>
      <c r="AR301" s="112"/>
      <c r="AS301" s="112"/>
      <c r="AT301" s="112"/>
      <c r="AU301" s="112"/>
      <c r="AV301" s="112"/>
      <c r="AW301" s="112"/>
      <c r="AX301" s="112"/>
      <c r="AY301" s="112"/>
      <c r="AZ301" s="112"/>
      <c r="BA301" s="112"/>
      <c r="BB301" s="112"/>
      <c r="BC301" s="112"/>
      <c r="BD301" s="112"/>
      <c r="BE301" s="112"/>
      <c r="BF301" s="112"/>
      <c r="BG301" s="112"/>
    </row>
    <row r="302" spans="2:59" ht="14.25" customHeight="1">
      <c r="B302" s="2252" t="str">
        <f>'12 л. МЕНЮ '!I298</f>
        <v>Пром.пр.</v>
      </c>
      <c r="C302" s="249" t="str">
        <f>'12 л. МЕНЮ '!B298</f>
        <v>Хлеб ржаной</v>
      </c>
      <c r="D302" s="248">
        <f>'12 л. МЕНЮ '!C298</f>
        <v>30</v>
      </c>
      <c r="E302" s="1058">
        <f>'12 л. МЕНЮ '!D298</f>
        <v>1.155</v>
      </c>
      <c r="F302" s="1059">
        <f>'12 л. МЕНЮ '!E298</f>
        <v>0.41299999999999998</v>
      </c>
      <c r="G302" s="1059">
        <f>'12 л. МЕНЮ '!F298</f>
        <v>16.260000000000002</v>
      </c>
      <c r="H302" s="2277">
        <f>'12 л. МЕНЮ '!G298</f>
        <v>73.376999999999995</v>
      </c>
      <c r="I302" s="364">
        <v>0</v>
      </c>
      <c r="J302" s="364">
        <v>0.08</v>
      </c>
      <c r="K302" s="364">
        <v>0.08</v>
      </c>
      <c r="L302" s="1005">
        <v>0</v>
      </c>
      <c r="M302" s="2524">
        <v>9.9</v>
      </c>
      <c r="N302" s="1029">
        <v>70</v>
      </c>
      <c r="O302" s="364">
        <v>2</v>
      </c>
      <c r="P302" s="2225">
        <v>0.01</v>
      </c>
      <c r="Q302" s="2633">
        <f>'12 л. МЕНЮ '!H298</f>
        <v>0</v>
      </c>
      <c r="R302" s="11"/>
      <c r="S302" s="107"/>
      <c r="T302" s="225"/>
      <c r="U302" s="122"/>
      <c r="V302" s="609"/>
      <c r="W302" s="609"/>
      <c r="X302" s="609"/>
      <c r="Y302" s="609"/>
      <c r="Z302" s="127"/>
      <c r="AA302" s="127"/>
      <c r="AB302" s="122"/>
      <c r="AC302" s="122"/>
      <c r="AD302" s="122"/>
      <c r="AE302" s="188"/>
      <c r="AF302" s="112"/>
      <c r="AG302" s="112"/>
      <c r="AH302" s="120"/>
      <c r="AI302" s="112"/>
      <c r="AJ302" s="112"/>
      <c r="AK302" s="112"/>
      <c r="AL302" s="112"/>
      <c r="AM302" s="112"/>
      <c r="AN302" s="112"/>
      <c r="AO302" s="112"/>
      <c r="AP302" s="112"/>
      <c r="AQ302" s="112"/>
      <c r="AR302" s="112"/>
      <c r="AS302" s="112"/>
      <c r="AT302" s="112"/>
      <c r="AU302" s="112"/>
      <c r="AV302" s="112"/>
      <c r="AW302" s="112"/>
      <c r="AX302" s="112"/>
      <c r="AY302" s="112"/>
      <c r="AZ302" s="112"/>
      <c r="BA302" s="112"/>
      <c r="BB302" s="112"/>
      <c r="BC302" s="112"/>
      <c r="BD302" s="112"/>
      <c r="BE302" s="112"/>
      <c r="BF302" s="112"/>
      <c r="BG302" s="112"/>
    </row>
    <row r="303" spans="2:59" ht="16.5" customHeight="1" thickBot="1">
      <c r="B303" s="2278" t="str">
        <f>'12 л. МЕНЮ '!I299</f>
        <v>82 / 21</v>
      </c>
      <c r="C303" s="199" t="str">
        <f>'12 л. МЕНЮ '!B299</f>
        <v>Фрукты свежие ( апельсин )</v>
      </c>
      <c r="D303" s="2654">
        <f>'12 л. МЕНЮ '!C299</f>
        <v>105</v>
      </c>
      <c r="E303" s="1058">
        <f>'12 л. МЕНЮ '!D299</f>
        <v>0.95</v>
      </c>
      <c r="F303" s="1059">
        <f>'12 л. МЕНЮ '!E299</f>
        <v>0.21</v>
      </c>
      <c r="G303" s="1059">
        <f>'12 л. МЕНЮ '!F299</f>
        <v>12.82</v>
      </c>
      <c r="H303" s="2277">
        <f>'12 л. МЕНЮ '!G299</f>
        <v>56.97</v>
      </c>
      <c r="I303" s="911">
        <v>14</v>
      </c>
      <c r="J303" s="911">
        <v>4.2000000000000003E-2</v>
      </c>
      <c r="K303" s="911">
        <v>3.15E-2</v>
      </c>
      <c r="L303" s="911">
        <v>0</v>
      </c>
      <c r="M303" s="359">
        <v>35.700000000000003</v>
      </c>
      <c r="N303" s="984">
        <v>17.850000000000001</v>
      </c>
      <c r="O303" s="250">
        <v>1.365</v>
      </c>
      <c r="P303" s="1055">
        <v>0.315</v>
      </c>
      <c r="Q303" s="2633">
        <f>'12 л. МЕНЮ '!H299</f>
        <v>0</v>
      </c>
      <c r="R303" s="11"/>
      <c r="S303" s="107"/>
      <c r="T303" s="186"/>
      <c r="U303" s="112"/>
      <c r="V303" s="127"/>
      <c r="W303" s="127"/>
      <c r="X303" s="127"/>
      <c r="Y303" s="127"/>
      <c r="Z303" s="127"/>
      <c r="AA303" s="127"/>
      <c r="AB303" s="122"/>
      <c r="AC303" s="122"/>
      <c r="AD303" s="122"/>
      <c r="AE303" s="188"/>
      <c r="AF303" s="112"/>
      <c r="AG303" s="112"/>
      <c r="AH303" s="120"/>
      <c r="AI303" s="112"/>
      <c r="AJ303" s="112"/>
      <c r="AK303" s="112"/>
      <c r="AL303" s="112"/>
      <c r="AM303" s="112"/>
      <c r="AN303" s="112"/>
      <c r="AO303" s="112"/>
      <c r="AP303" s="112"/>
      <c r="AQ303" s="112"/>
      <c r="AR303" s="112"/>
      <c r="AS303" s="112"/>
      <c r="AT303" s="112"/>
      <c r="AU303" s="112"/>
      <c r="AV303" s="112"/>
      <c r="AW303" s="112"/>
      <c r="AX303" s="112"/>
      <c r="AY303" s="112"/>
      <c r="AZ303" s="112"/>
      <c r="BA303" s="112"/>
      <c r="BB303" s="112"/>
      <c r="BC303" s="112"/>
      <c r="BD303" s="112"/>
      <c r="BE303" s="112"/>
      <c r="BF303" s="112"/>
      <c r="BG303" s="112"/>
    </row>
    <row r="304" spans="2:59" ht="12.75" customHeight="1">
      <c r="B304" s="492" t="s">
        <v>192</v>
      </c>
      <c r="C304" s="943"/>
      <c r="D304" s="2682">
        <f>'12 л. МЕНЮ '!C300</f>
        <v>990</v>
      </c>
      <c r="E304" s="503">
        <f t="shared" ref="E304:P304" si="76">SUM(E296:E303)</f>
        <v>36.303000000000004</v>
      </c>
      <c r="F304" s="919">
        <f t="shared" si="76"/>
        <v>35.020099999999999</v>
      </c>
      <c r="G304" s="919">
        <f t="shared" si="76"/>
        <v>130.23699999999999</v>
      </c>
      <c r="H304" s="1008">
        <f t="shared" si="76"/>
        <v>951.48270000000002</v>
      </c>
      <c r="I304" s="919">
        <f t="shared" si="76"/>
        <v>17.015999999999998</v>
      </c>
      <c r="J304" s="919">
        <f t="shared" si="76"/>
        <v>0.4</v>
      </c>
      <c r="K304" s="919">
        <f t="shared" si="76"/>
        <v>0.63949999999999996</v>
      </c>
      <c r="L304" s="919">
        <f t="shared" si="76"/>
        <v>149.714</v>
      </c>
      <c r="M304" s="1013">
        <f t="shared" si="76"/>
        <v>715.58199999999999</v>
      </c>
      <c r="N304" s="1013">
        <f t="shared" si="76"/>
        <v>288.46199999999999</v>
      </c>
      <c r="O304" s="1013">
        <f t="shared" si="76"/>
        <v>78.63</v>
      </c>
      <c r="P304" s="1014">
        <f t="shared" si="76"/>
        <v>5.3760000000000003</v>
      </c>
      <c r="Q304" s="1079"/>
      <c r="R304" s="582"/>
      <c r="S304" s="107"/>
      <c r="T304" s="107"/>
      <c r="U304" s="104"/>
      <c r="V304" s="122"/>
      <c r="W304" s="122"/>
      <c r="X304" s="122"/>
      <c r="Y304" s="2264"/>
      <c r="Z304" s="648"/>
      <c r="AA304" s="112"/>
      <c r="AB304" s="122"/>
      <c r="AC304" s="238"/>
      <c r="AD304" s="122"/>
      <c r="AE304" s="188"/>
      <c r="AF304" s="112"/>
      <c r="AG304" s="131"/>
      <c r="AH304" s="186"/>
      <c r="AI304" s="112"/>
      <c r="AJ304" s="112"/>
      <c r="AK304" s="112"/>
      <c r="AL304" s="112"/>
      <c r="AM304" s="112"/>
      <c r="AN304" s="112"/>
      <c r="AO304" s="112"/>
      <c r="AP304" s="112"/>
      <c r="AQ304" s="112"/>
      <c r="AR304" s="112"/>
      <c r="AS304" s="112"/>
      <c r="AT304" s="112"/>
      <c r="AU304" s="112"/>
      <c r="AV304" s="112"/>
      <c r="AW304" s="112"/>
      <c r="AX304" s="112"/>
      <c r="AY304" s="112"/>
      <c r="AZ304" s="112"/>
      <c r="BA304" s="112"/>
      <c r="BB304" s="112"/>
      <c r="BC304" s="112"/>
      <c r="BD304" s="112"/>
      <c r="BE304" s="112"/>
      <c r="BF304" s="112"/>
      <c r="BG304" s="112"/>
    </row>
    <row r="305" spans="2:59">
      <c r="B305" s="995"/>
      <c r="C305" s="996" t="s">
        <v>11</v>
      </c>
      <c r="D305" s="1755">
        <v>0.35</v>
      </c>
      <c r="E305" s="1115">
        <f t="shared" ref="E305:P305" si="77">(E399/100)*35</f>
        <v>31.5</v>
      </c>
      <c r="F305" s="1012">
        <f t="shared" si="77"/>
        <v>32.200000000000003</v>
      </c>
      <c r="G305" s="1012">
        <f t="shared" si="77"/>
        <v>134.05000000000001</v>
      </c>
      <c r="H305" s="1012">
        <f t="shared" si="77"/>
        <v>952</v>
      </c>
      <c r="I305" s="1012">
        <f t="shared" si="77"/>
        <v>24.5</v>
      </c>
      <c r="J305" s="1012">
        <f t="shared" si="77"/>
        <v>0.48999999999999994</v>
      </c>
      <c r="K305" s="1012">
        <f t="shared" si="77"/>
        <v>0.56000000000000005</v>
      </c>
      <c r="L305" s="1776">
        <f t="shared" si="77"/>
        <v>315</v>
      </c>
      <c r="M305" s="2680">
        <f t="shared" si="77"/>
        <v>420</v>
      </c>
      <c r="N305" s="2680">
        <f t="shared" si="77"/>
        <v>420</v>
      </c>
      <c r="O305" s="2680">
        <f t="shared" si="77"/>
        <v>105</v>
      </c>
      <c r="P305" s="2279">
        <f t="shared" si="77"/>
        <v>6.3</v>
      </c>
      <c r="Q305" s="1079"/>
      <c r="R305" s="11"/>
      <c r="S305" s="107"/>
      <c r="T305" s="771"/>
      <c r="U305" s="104"/>
      <c r="V305" s="122"/>
      <c r="W305" s="122"/>
      <c r="X305" s="609"/>
      <c r="Y305" s="2263"/>
      <c r="Z305" s="648"/>
      <c r="AA305" s="112"/>
      <c r="AB305" s="230"/>
      <c r="AC305" s="111"/>
      <c r="AD305" s="111"/>
      <c r="AE305" s="102"/>
      <c r="AF305" s="112"/>
      <c r="AG305" s="131"/>
      <c r="AH305" s="107"/>
      <c r="AI305" s="119"/>
      <c r="AJ305" s="112"/>
      <c r="AK305" s="112"/>
      <c r="AL305" s="112"/>
      <c r="AM305" s="112"/>
      <c r="AN305" s="112"/>
      <c r="AO305" s="112"/>
      <c r="AP305" s="112"/>
      <c r="AQ305" s="112"/>
      <c r="AR305" s="112"/>
      <c r="AS305" s="112"/>
      <c r="AT305" s="112"/>
      <c r="AU305" s="112"/>
      <c r="AV305" s="112"/>
      <c r="AW305" s="112"/>
      <c r="AX305" s="112"/>
      <c r="AY305" s="112"/>
      <c r="AZ305" s="112"/>
      <c r="BA305" s="112"/>
      <c r="BB305" s="112"/>
      <c r="BC305" s="112"/>
      <c r="BD305" s="112"/>
      <c r="BE305" s="112"/>
      <c r="BF305" s="112"/>
      <c r="BG305" s="112"/>
    </row>
    <row r="306" spans="2:59" ht="15" thickBot="1">
      <c r="B306" s="246"/>
      <c r="C306" s="991" t="s">
        <v>434</v>
      </c>
      <c r="D306" s="1036"/>
      <c r="E306" s="1015">
        <f t="shared" ref="E306:P306" si="78">(E304*100/E399)-35</f>
        <v>5.3366666666666731</v>
      </c>
      <c r="F306" s="1016">
        <f t="shared" si="78"/>
        <v>3.0653260869565173</v>
      </c>
      <c r="G306" s="1016">
        <f t="shared" si="78"/>
        <v>-0.99556135770234988</v>
      </c>
      <c r="H306" s="1016">
        <f t="shared" si="78"/>
        <v>-1.9018382352939511E-2</v>
      </c>
      <c r="I306" s="1016">
        <f t="shared" si="78"/>
        <v>-10.691428571428574</v>
      </c>
      <c r="J306" s="1016">
        <f t="shared" si="78"/>
        <v>-6.428571428571427</v>
      </c>
      <c r="K306" s="1016">
        <f t="shared" si="78"/>
        <v>4.9687499999999929</v>
      </c>
      <c r="L306" s="1016">
        <f t="shared" si="78"/>
        <v>-18.365111111111112</v>
      </c>
      <c r="M306" s="1016">
        <f t="shared" si="78"/>
        <v>24.631833333333333</v>
      </c>
      <c r="N306" s="1016">
        <f t="shared" si="78"/>
        <v>-10.961500000000001</v>
      </c>
      <c r="O306" s="1016">
        <f t="shared" si="78"/>
        <v>-8.7899999999999991</v>
      </c>
      <c r="P306" s="1028">
        <f t="shared" si="78"/>
        <v>-5.1333333333333329</v>
      </c>
      <c r="Q306" s="1079"/>
      <c r="R306" s="181"/>
      <c r="S306" s="107"/>
      <c r="AE306" s="403"/>
      <c r="AF306" s="112"/>
      <c r="AG306" s="112"/>
      <c r="AH306" s="186"/>
      <c r="AI306" s="112"/>
      <c r="AJ306" s="112"/>
      <c r="AK306" s="112"/>
      <c r="AL306" s="112"/>
      <c r="AM306" s="112"/>
      <c r="AN306" s="112"/>
      <c r="AO306" s="112"/>
      <c r="AP306" s="112"/>
      <c r="AQ306" s="112"/>
      <c r="AR306" s="112"/>
      <c r="AS306" s="112"/>
      <c r="AT306" s="112"/>
      <c r="AU306" s="112"/>
      <c r="AV306" s="112"/>
      <c r="AW306" s="112"/>
      <c r="AX306" s="112"/>
      <c r="AY306" s="112"/>
      <c r="AZ306" s="112"/>
      <c r="BA306" s="112"/>
      <c r="BB306" s="112"/>
      <c r="BC306" s="112"/>
      <c r="BD306" s="112"/>
      <c r="BE306" s="112"/>
      <c r="BF306" s="112"/>
      <c r="BG306" s="112"/>
    </row>
    <row r="307" spans="2:59" ht="13.5" customHeight="1">
      <c r="B307" s="893"/>
      <c r="C307" s="680" t="s">
        <v>232</v>
      </c>
      <c r="D307" s="62"/>
      <c r="E307" s="745"/>
      <c r="F307" s="183"/>
      <c r="G307" s="183"/>
      <c r="H307" s="183"/>
      <c r="I307" s="931"/>
      <c r="J307" s="931"/>
      <c r="K307" s="936"/>
      <c r="L307" s="931"/>
      <c r="M307" s="931"/>
      <c r="N307" s="931"/>
      <c r="O307" s="931"/>
      <c r="P307" s="2270"/>
      <c r="Q307" s="1073"/>
      <c r="R307" s="687"/>
      <c r="T307" s="401"/>
      <c r="U307" s="228"/>
      <c r="V307" s="1140"/>
      <c r="W307" s="1140"/>
      <c r="X307" s="1141"/>
      <c r="Y307" s="2282"/>
      <c r="Z307" s="225"/>
      <c r="AA307" s="408"/>
      <c r="AB307" s="400"/>
      <c r="AC307" s="405"/>
      <c r="AD307" s="405"/>
      <c r="AE307" s="406"/>
      <c r="AF307" s="112"/>
      <c r="AG307" s="130"/>
      <c r="AH307" s="107"/>
      <c r="AI307" s="104"/>
      <c r="AJ307" s="112"/>
      <c r="AK307" s="112"/>
      <c r="AL307" s="112"/>
      <c r="AM307" s="112"/>
      <c r="AN307" s="112"/>
      <c r="AO307" s="112"/>
      <c r="AP307" s="112"/>
      <c r="AQ307" s="112"/>
      <c r="AR307" s="112"/>
      <c r="AS307" s="112"/>
      <c r="AT307" s="112"/>
      <c r="AU307" s="112"/>
      <c r="AV307" s="112"/>
      <c r="AW307" s="112"/>
      <c r="AX307" s="112"/>
      <c r="AY307" s="112"/>
      <c r="AZ307" s="112"/>
      <c r="BA307" s="112"/>
      <c r="BB307" s="112"/>
      <c r="BC307" s="112"/>
      <c r="BD307" s="112"/>
      <c r="BE307" s="112"/>
      <c r="BF307" s="112"/>
      <c r="BG307" s="112"/>
    </row>
    <row r="308" spans="2:59" ht="13.5" customHeight="1">
      <c r="B308" s="1867" t="str">
        <f>'12 л. МЕНЮ '!I304</f>
        <v>470 / 21</v>
      </c>
      <c r="C308" s="289" t="s">
        <v>233</v>
      </c>
      <c r="D308" s="272">
        <f>'12 л. МЕНЮ '!C304</f>
        <v>200</v>
      </c>
      <c r="E308" s="232">
        <f>'12 л. МЕНЮ '!D304</f>
        <v>5.8</v>
      </c>
      <c r="F308" s="353">
        <f>'12 л. МЕНЮ '!E304</f>
        <v>5</v>
      </c>
      <c r="G308" s="353">
        <f>'12 л. МЕНЮ '!F304</f>
        <v>8</v>
      </c>
      <c r="H308" s="353">
        <f>'12 л. МЕНЮ '!G304</f>
        <v>101</v>
      </c>
      <c r="I308" s="365">
        <v>1.4</v>
      </c>
      <c r="J308" s="365">
        <v>0.08</v>
      </c>
      <c r="K308" s="365">
        <v>2.3E-2</v>
      </c>
      <c r="L308" s="1018">
        <v>40.1</v>
      </c>
      <c r="M308" s="350">
        <v>240.8</v>
      </c>
      <c r="N308" s="350">
        <v>180.6</v>
      </c>
      <c r="O308" s="350">
        <v>28.1</v>
      </c>
      <c r="P308" s="2268">
        <v>0.2</v>
      </c>
      <c r="Q308" s="530">
        <f>'12 л. МЕНЮ '!H304</f>
        <v>0</v>
      </c>
      <c r="R308" s="688"/>
      <c r="S308" s="401"/>
      <c r="T308" s="404"/>
      <c r="U308" s="2212"/>
      <c r="V308" s="854"/>
      <c r="W308" s="854"/>
      <c r="X308" s="854"/>
      <c r="Y308" s="854"/>
      <c r="Z308" s="2203"/>
      <c r="AA308" s="127"/>
      <c r="AB308" s="127"/>
      <c r="AC308" s="127"/>
      <c r="AD308" s="127"/>
      <c r="AE308" s="112"/>
      <c r="AF308" s="112"/>
      <c r="AG308" s="123"/>
      <c r="AH308" s="107"/>
      <c r="AI308" s="104"/>
      <c r="AJ308" s="112"/>
      <c r="AK308" s="112"/>
      <c r="AL308" s="112"/>
      <c r="AM308" s="112"/>
      <c r="AN308" s="112"/>
      <c r="AO308" s="112"/>
      <c r="AP308" s="112"/>
      <c r="AQ308" s="112"/>
      <c r="AR308" s="112"/>
      <c r="AS308" s="112"/>
      <c r="AT308" s="112"/>
      <c r="AU308" s="112"/>
      <c r="AV308" s="112"/>
      <c r="AW308" s="112"/>
      <c r="AX308" s="112"/>
      <c r="AY308" s="112"/>
      <c r="AZ308" s="112"/>
      <c r="BA308" s="112"/>
      <c r="BB308" s="112"/>
      <c r="BC308" s="112"/>
      <c r="BD308" s="112"/>
      <c r="BE308" s="112"/>
      <c r="BF308" s="112"/>
      <c r="BG308" s="112"/>
    </row>
    <row r="309" spans="2:59" ht="14.25" customHeight="1">
      <c r="B309" s="2305" t="str">
        <f>'12 л. МЕНЮ '!I305</f>
        <v>150 / 17</v>
      </c>
      <c r="C309" s="2656" t="str">
        <f>'12 л. МЕНЮ '!B305</f>
        <v>Зразы картофельные и / соус молочный</v>
      </c>
      <c r="D309" s="274" t="str">
        <f>'12 л. МЕНЮ '!C305</f>
        <v>100 / 20</v>
      </c>
      <c r="E309" s="661">
        <f>'12 л. МЕНЮ '!D305</f>
        <v>3.133</v>
      </c>
      <c r="F309" s="365">
        <f>'12 л. МЕНЮ '!E305</f>
        <v>6.2229999999999999</v>
      </c>
      <c r="G309" s="1077">
        <f>'12 л. МЕНЮ '!F305</f>
        <v>7.6040000000000001</v>
      </c>
      <c r="H309" s="1005">
        <f>'12 л. МЕНЮ '!G305</f>
        <v>98.662000000000006</v>
      </c>
      <c r="I309" s="365">
        <v>0.44</v>
      </c>
      <c r="J309" s="365">
        <v>0.1</v>
      </c>
      <c r="K309" s="746">
        <v>0.13</v>
      </c>
      <c r="L309" s="939">
        <v>75.56</v>
      </c>
      <c r="M309" s="350">
        <v>28.67</v>
      </c>
      <c r="N309" s="349">
        <v>25.33</v>
      </c>
      <c r="O309" s="350">
        <v>17.559999999999999</v>
      </c>
      <c r="P309" s="2268">
        <v>1.393</v>
      </c>
      <c r="Q309" s="530">
        <f>'12 л. МЕНЮ '!H305</f>
        <v>0</v>
      </c>
      <c r="R309" s="689"/>
      <c r="S309" s="404"/>
      <c r="T309" s="225"/>
      <c r="U309" s="122"/>
      <c r="V309" s="609"/>
      <c r="W309" s="609"/>
      <c r="X309" s="609"/>
      <c r="Y309" s="609"/>
      <c r="Z309" s="127"/>
      <c r="AA309" s="127"/>
      <c r="AB309" s="575"/>
      <c r="AC309" s="575"/>
      <c r="AD309" s="575"/>
      <c r="AE309" s="575"/>
      <c r="AF309" s="112"/>
      <c r="AG309" s="407"/>
      <c r="AH309" s="233"/>
      <c r="AI309" s="369"/>
      <c r="AJ309" s="112"/>
      <c r="AK309" s="112"/>
      <c r="AL309" s="112"/>
      <c r="AM309" s="112"/>
      <c r="AN309" s="112"/>
      <c r="AO309" s="112"/>
      <c r="AP309" s="112"/>
      <c r="AQ309" s="112"/>
      <c r="AR309" s="112"/>
      <c r="AS309" s="112"/>
      <c r="AT309" s="112"/>
      <c r="AU309" s="112"/>
      <c r="AV309" s="112"/>
      <c r="AW309" s="112"/>
      <c r="AX309" s="112"/>
      <c r="AY309" s="112"/>
      <c r="AZ309" s="112"/>
      <c r="BA309" s="112"/>
      <c r="BB309" s="112"/>
      <c r="BC309" s="112"/>
      <c r="BD309" s="112"/>
      <c r="BE309" s="112"/>
      <c r="BF309" s="112"/>
      <c r="BG309" s="112"/>
    </row>
    <row r="310" spans="2:59" ht="16.5" customHeight="1">
      <c r="B310" s="678"/>
      <c r="C310" s="2655"/>
      <c r="D310" s="837"/>
      <c r="E310" s="1106"/>
      <c r="F310" s="934"/>
      <c r="G310" s="934"/>
      <c r="H310" s="934"/>
      <c r="I310" s="934"/>
      <c r="J310" s="934"/>
      <c r="K310" s="1105"/>
      <c r="L310" s="934"/>
      <c r="M310" s="934"/>
      <c r="N310" s="1105"/>
      <c r="O310" s="934"/>
      <c r="P310" s="2280"/>
      <c r="Q310" s="879"/>
      <c r="R310" s="11"/>
      <c r="S310" s="186"/>
      <c r="T310" s="102"/>
      <c r="U310" s="221"/>
      <c r="V310" s="112"/>
      <c r="W310" s="112"/>
      <c r="X310" s="112"/>
      <c r="Y310" s="112"/>
      <c r="Z310" s="112"/>
      <c r="AA310" s="605"/>
      <c r="AB310" s="605"/>
      <c r="AC310" s="605"/>
      <c r="AD310" s="605"/>
      <c r="AE310" s="605"/>
      <c r="AF310" s="112"/>
      <c r="AG310" s="121"/>
      <c r="AH310" s="107"/>
      <c r="AI310" s="104"/>
      <c r="AJ310" s="112"/>
      <c r="AK310" s="112"/>
      <c r="AL310" s="112"/>
      <c r="AM310" s="112"/>
      <c r="AN310" s="112"/>
      <c r="AO310" s="112"/>
      <c r="AP310" s="112"/>
      <c r="AQ310" s="112"/>
      <c r="AR310" s="112"/>
      <c r="AS310" s="112"/>
      <c r="AT310" s="112"/>
      <c r="AU310" s="112"/>
      <c r="AV310" s="112"/>
      <c r="AW310" s="112"/>
      <c r="AX310" s="112"/>
      <c r="AY310" s="112"/>
      <c r="AZ310" s="112"/>
      <c r="BA310" s="112"/>
      <c r="BB310" s="112"/>
      <c r="BC310" s="112"/>
      <c r="BD310" s="112"/>
      <c r="BE310" s="112"/>
      <c r="BF310" s="112"/>
      <c r="BG310" s="112"/>
    </row>
    <row r="311" spans="2:59" ht="14.25" customHeight="1" thickBot="1">
      <c r="B311" s="2247" t="str">
        <f>'12 л. МЕНЮ '!I306</f>
        <v>Пром.пр.</v>
      </c>
      <c r="C311" s="2244" t="str">
        <f>'12 л. МЕНЮ '!B306</f>
        <v>Хлеб пшеничный</v>
      </c>
      <c r="D311" s="393">
        <f>'12 л. МЕНЮ '!C306</f>
        <v>30</v>
      </c>
      <c r="E311" s="514">
        <f>'12 л. МЕНЮ '!D306</f>
        <v>1.155</v>
      </c>
      <c r="F311" s="516">
        <f>'12 л. МЕНЮ '!E306</f>
        <v>0.41299999999999998</v>
      </c>
      <c r="G311" s="516">
        <f>'12 л. МЕНЮ '!F306</f>
        <v>16.260000000000002</v>
      </c>
      <c r="H311" s="516">
        <f>'12 л. МЕНЮ '!G306</f>
        <v>73.376999999999995</v>
      </c>
      <c r="I311" s="364">
        <v>0</v>
      </c>
      <c r="J311" s="364">
        <v>0.08</v>
      </c>
      <c r="K311" s="364">
        <v>0.08</v>
      </c>
      <c r="L311" s="1005">
        <v>0</v>
      </c>
      <c r="M311" s="2524">
        <v>9.9</v>
      </c>
      <c r="N311" s="1029">
        <v>70</v>
      </c>
      <c r="O311" s="364">
        <v>2</v>
      </c>
      <c r="P311" s="2225">
        <v>0.01</v>
      </c>
      <c r="Q311" s="2637">
        <f>'12 л. МЕНЮ '!H306</f>
        <v>0</v>
      </c>
      <c r="R311" s="11"/>
      <c r="S311" s="107"/>
      <c r="T311" s="104"/>
      <c r="U311" s="221"/>
      <c r="V311" s="112"/>
      <c r="W311" s="112"/>
      <c r="X311" s="112"/>
      <c r="Y311" s="112"/>
      <c r="Z311" s="112"/>
      <c r="AA311" s="127"/>
      <c r="AB311" s="127"/>
      <c r="AC311" s="127"/>
      <c r="AD311" s="127"/>
      <c r="AE311" s="112"/>
      <c r="AF311" s="112"/>
      <c r="AG311" s="121"/>
      <c r="AH311" s="107"/>
      <c r="AI311" s="104"/>
      <c r="AJ311" s="112"/>
      <c r="AK311" s="112"/>
      <c r="AL311" s="112"/>
      <c r="AM311" s="112"/>
      <c r="AN311" s="112"/>
      <c r="AO311" s="112"/>
      <c r="AP311" s="112"/>
      <c r="AQ311" s="112"/>
      <c r="AR311" s="112"/>
      <c r="AS311" s="112"/>
      <c r="AT311" s="112"/>
      <c r="AU311" s="112"/>
      <c r="AV311" s="112"/>
      <c r="AW311" s="112"/>
      <c r="AX311" s="112"/>
      <c r="AY311" s="112"/>
      <c r="AZ311" s="112"/>
      <c r="BA311" s="112"/>
      <c r="BB311" s="112"/>
      <c r="BC311" s="112"/>
      <c r="BD311" s="112"/>
      <c r="BE311" s="112"/>
      <c r="BF311" s="112"/>
      <c r="BG311" s="112"/>
    </row>
    <row r="312" spans="2:59" ht="12.75" customHeight="1">
      <c r="B312" s="492" t="s">
        <v>241</v>
      </c>
      <c r="C312" s="723"/>
      <c r="D312" s="2652">
        <f>'12 л. МЕНЮ '!C307</f>
        <v>350</v>
      </c>
      <c r="E312" s="2683">
        <f t="shared" ref="E312:P312" si="79">SUM(E308:E311)</f>
        <v>10.087999999999999</v>
      </c>
      <c r="F312" s="940">
        <f t="shared" si="79"/>
        <v>11.635999999999999</v>
      </c>
      <c r="G312" s="913">
        <f t="shared" si="79"/>
        <v>31.864000000000001</v>
      </c>
      <c r="H312" s="982">
        <f t="shared" si="79"/>
        <v>273.03899999999999</v>
      </c>
      <c r="I312" s="940">
        <f t="shared" si="79"/>
        <v>1.8399999999999999</v>
      </c>
      <c r="J312" s="252">
        <f t="shared" si="79"/>
        <v>0.26</v>
      </c>
      <c r="K312" s="940">
        <f t="shared" si="79"/>
        <v>0.23299999999999998</v>
      </c>
      <c r="L312" s="252">
        <f t="shared" si="79"/>
        <v>115.66</v>
      </c>
      <c r="M312" s="999">
        <f t="shared" si="79"/>
        <v>279.37</v>
      </c>
      <c r="N312" s="999">
        <f t="shared" si="79"/>
        <v>275.93</v>
      </c>
      <c r="O312" s="999">
        <f t="shared" si="79"/>
        <v>47.66</v>
      </c>
      <c r="P312" s="740">
        <f t="shared" si="79"/>
        <v>1.603</v>
      </c>
      <c r="Q312" s="318"/>
      <c r="S312" s="285"/>
      <c r="T312" s="112"/>
      <c r="U312" s="112"/>
      <c r="V312" s="112"/>
      <c r="W312" s="112"/>
      <c r="X312" s="112"/>
      <c r="Y312" s="112"/>
      <c r="Z312" s="112"/>
      <c r="AA312" s="607"/>
      <c r="AB312" s="607"/>
      <c r="AC312" s="608"/>
      <c r="AD312" s="608"/>
      <c r="AE312" s="188"/>
      <c r="AF312" s="112"/>
      <c r="AG312" s="131"/>
      <c r="AH312" s="186"/>
      <c r="AI312" s="112"/>
      <c r="AJ312" s="112"/>
      <c r="AK312" s="112"/>
      <c r="AL312" s="112"/>
      <c r="AM312" s="112"/>
      <c r="AN312" s="112"/>
      <c r="AO312" s="112"/>
      <c r="AP312" s="112"/>
      <c r="AQ312" s="112"/>
      <c r="AR312" s="112"/>
      <c r="AS312" s="112"/>
      <c r="AT312" s="112"/>
      <c r="AU312" s="112"/>
      <c r="AV312" s="112"/>
      <c r="AW312" s="112"/>
      <c r="AX312" s="112"/>
      <c r="AY312" s="112"/>
      <c r="AZ312" s="112"/>
      <c r="BA312" s="112"/>
      <c r="BB312" s="112"/>
      <c r="BC312" s="112"/>
      <c r="BD312" s="112"/>
      <c r="BE312" s="112"/>
      <c r="BF312" s="112"/>
      <c r="BG312" s="112"/>
    </row>
    <row r="313" spans="2:59" ht="15.75" customHeight="1">
      <c r="B313" s="995"/>
      <c r="C313" s="996" t="s">
        <v>11</v>
      </c>
      <c r="D313" s="1755">
        <v>0.1</v>
      </c>
      <c r="E313" s="1115">
        <f t="shared" ref="E313:P313" si="80">(E399/100)*10</f>
        <v>9</v>
      </c>
      <c r="F313" s="1012">
        <f t="shared" si="80"/>
        <v>9.2000000000000011</v>
      </c>
      <c r="G313" s="1012">
        <f t="shared" si="80"/>
        <v>38.299999999999997</v>
      </c>
      <c r="H313" s="1012">
        <f t="shared" si="80"/>
        <v>272</v>
      </c>
      <c r="I313" s="1012">
        <f t="shared" si="80"/>
        <v>7</v>
      </c>
      <c r="J313" s="1012">
        <f t="shared" si="80"/>
        <v>0.13999999999999999</v>
      </c>
      <c r="K313" s="1012">
        <f t="shared" si="80"/>
        <v>0.16</v>
      </c>
      <c r="L313" s="1012">
        <f t="shared" si="80"/>
        <v>90</v>
      </c>
      <c r="M313" s="2680">
        <f t="shared" si="80"/>
        <v>120</v>
      </c>
      <c r="N313" s="2680">
        <f t="shared" si="80"/>
        <v>120</v>
      </c>
      <c r="O313" s="1776">
        <f t="shared" si="80"/>
        <v>30</v>
      </c>
      <c r="P313" s="2279">
        <f t="shared" si="80"/>
        <v>1.7999999999999998</v>
      </c>
      <c r="Q313" s="318"/>
      <c r="S313" s="285"/>
      <c r="T313" s="112"/>
      <c r="U313" s="112"/>
      <c r="V313" s="112"/>
      <c r="W313" s="112"/>
      <c r="X313" s="112"/>
      <c r="Y313" s="112"/>
      <c r="Z313" s="112"/>
      <c r="AA313" s="122"/>
      <c r="AB313" s="238"/>
      <c r="AC313" s="122"/>
      <c r="AD313" s="122"/>
      <c r="AE313" s="188"/>
      <c r="AF313" s="112"/>
      <c r="AG313" s="131"/>
      <c r="AH313" s="107"/>
      <c r="AI313" s="369"/>
      <c r="AJ313" s="112"/>
      <c r="AK313" s="112"/>
      <c r="AL313" s="112"/>
      <c r="AM313" s="112"/>
      <c r="AN313" s="112"/>
      <c r="AO313" s="112"/>
      <c r="AP313" s="112"/>
      <c r="AQ313" s="112"/>
      <c r="AR313" s="112"/>
      <c r="AS313" s="112"/>
      <c r="AT313" s="112"/>
      <c r="AU313" s="112"/>
      <c r="AV313" s="112"/>
      <c r="AW313" s="112"/>
      <c r="AX313" s="112"/>
      <c r="AY313" s="112"/>
      <c r="AZ313" s="112"/>
      <c r="BA313" s="112"/>
      <c r="BB313" s="112"/>
      <c r="BC313" s="112"/>
      <c r="BD313" s="112"/>
      <c r="BE313" s="112"/>
      <c r="BF313" s="112"/>
      <c r="BG313" s="112"/>
    </row>
    <row r="314" spans="2:59" ht="14.25" customHeight="1" thickBot="1">
      <c r="B314" s="246"/>
      <c r="C314" s="991" t="s">
        <v>434</v>
      </c>
      <c r="D314" s="1036"/>
      <c r="E314" s="1015">
        <f t="shared" ref="E314:P314" si="81">(E312*100/E399)-10</f>
        <v>1.2088888888888878</v>
      </c>
      <c r="F314" s="1016">
        <f t="shared" si="81"/>
        <v>2.6478260869565204</v>
      </c>
      <c r="G314" s="1016">
        <f t="shared" si="81"/>
        <v>-1.6804177545691896</v>
      </c>
      <c r="H314" s="1016">
        <f t="shared" si="81"/>
        <v>3.8198529411763715E-2</v>
      </c>
      <c r="I314" s="1016">
        <f t="shared" si="81"/>
        <v>-7.3714285714285719</v>
      </c>
      <c r="J314" s="1016">
        <f t="shared" si="81"/>
        <v>8.571428571428573</v>
      </c>
      <c r="K314" s="1016">
        <f t="shared" si="81"/>
        <v>4.5624999999999982</v>
      </c>
      <c r="L314" s="1016">
        <f t="shared" si="81"/>
        <v>2.8511111111111109</v>
      </c>
      <c r="M314" s="1016">
        <f t="shared" si="81"/>
        <v>13.280833333333334</v>
      </c>
      <c r="N314" s="1016">
        <f t="shared" si="81"/>
        <v>12.994166666666668</v>
      </c>
      <c r="O314" s="1016">
        <f t="shared" si="81"/>
        <v>5.8866666666666667</v>
      </c>
      <c r="P314" s="1028">
        <f t="shared" si="81"/>
        <v>-1.0944444444444432</v>
      </c>
      <c r="Q314" s="318"/>
      <c r="S314" s="112"/>
      <c r="T314" s="112"/>
      <c r="U314" s="112"/>
      <c r="V314" s="112"/>
      <c r="W314" s="112"/>
      <c r="X314" s="112"/>
      <c r="Y314" s="112"/>
      <c r="Z314" s="112"/>
      <c r="AA314" s="122"/>
      <c r="AB314" s="238"/>
      <c r="AC314" s="122"/>
      <c r="AD314" s="122"/>
      <c r="AE314" s="130"/>
      <c r="AF314" s="112"/>
      <c r="AG314" s="121"/>
      <c r="AH314" s="119"/>
      <c r="AI314" s="102"/>
      <c r="AJ314" s="112"/>
      <c r="AK314" s="112"/>
      <c r="AL314" s="112"/>
      <c r="AM314" s="112"/>
      <c r="AN314" s="112"/>
      <c r="AO314" s="112"/>
      <c r="AP314" s="112"/>
      <c r="AQ314" s="112"/>
      <c r="AR314" s="112"/>
      <c r="AS314" s="112"/>
      <c r="AT314" s="112"/>
      <c r="AU314" s="112"/>
      <c r="AV314" s="112"/>
      <c r="AW314" s="112"/>
      <c r="AX314" s="112"/>
      <c r="AY314" s="112"/>
      <c r="AZ314" s="112"/>
      <c r="BA314" s="112"/>
      <c r="BB314" s="112"/>
      <c r="BC314" s="112"/>
      <c r="BD314" s="112"/>
      <c r="BE314" s="112"/>
      <c r="BF314" s="112"/>
      <c r="BG314" s="112"/>
    </row>
    <row r="315" spans="2:59">
      <c r="S315" s="112"/>
      <c r="T315" s="112"/>
      <c r="U315" s="112"/>
      <c r="V315" s="112"/>
      <c r="W315" s="112"/>
      <c r="X315" s="112"/>
      <c r="Y315" s="112"/>
      <c r="Z315" s="112"/>
      <c r="AA315" s="122"/>
      <c r="AB315" s="122"/>
      <c r="AC315" s="122"/>
      <c r="AD315" s="122"/>
      <c r="AE315" s="188"/>
      <c r="AF315" s="112"/>
      <c r="AG315" s="112"/>
      <c r="AH315" s="112"/>
      <c r="AI315" s="112"/>
      <c r="AJ315" s="112"/>
      <c r="AK315" s="112"/>
      <c r="AL315" s="112"/>
      <c r="AM315" s="112"/>
      <c r="AN315" s="112"/>
      <c r="AO315" s="112"/>
      <c r="AP315" s="112"/>
      <c r="AQ315" s="112"/>
      <c r="AR315" s="112"/>
      <c r="AS315" s="112"/>
      <c r="AT315" s="112"/>
      <c r="AU315" s="112"/>
      <c r="AV315" s="112"/>
      <c r="AW315" s="112"/>
      <c r="AX315" s="112"/>
      <c r="AY315" s="112"/>
      <c r="AZ315" s="112"/>
      <c r="BA315" s="112"/>
      <c r="BB315" s="112"/>
      <c r="BC315" s="112"/>
      <c r="BD315" s="112"/>
      <c r="BE315" s="112"/>
      <c r="BF315" s="112"/>
      <c r="BG315" s="112"/>
    </row>
    <row r="316" spans="2:59" ht="15" thickBot="1">
      <c r="Q316" s="318"/>
      <c r="S316" s="191"/>
      <c r="T316" s="112"/>
      <c r="U316" s="112"/>
      <c r="V316" s="112"/>
      <c r="W316" s="112"/>
      <c r="X316" s="112"/>
      <c r="Y316" s="112"/>
      <c r="Z316" s="112"/>
      <c r="AA316" s="122"/>
      <c r="AB316" s="122"/>
      <c r="AC316" s="122"/>
      <c r="AD316" s="122"/>
      <c r="AE316" s="188"/>
      <c r="AF316" s="112"/>
      <c r="AG316" s="121"/>
      <c r="AH316" s="107"/>
      <c r="AI316" s="104"/>
      <c r="AJ316" s="112"/>
      <c r="AK316" s="112"/>
      <c r="AL316" s="112"/>
      <c r="AM316" s="112"/>
      <c r="AN316" s="112"/>
      <c r="AO316" s="112"/>
      <c r="AP316" s="112"/>
      <c r="AQ316" s="112"/>
      <c r="AR316" s="112"/>
      <c r="AS316" s="112"/>
      <c r="AT316" s="112"/>
      <c r="AU316" s="112"/>
      <c r="AV316" s="112"/>
      <c r="AW316" s="112"/>
      <c r="AX316" s="112"/>
      <c r="AY316" s="112"/>
      <c r="AZ316" s="112"/>
      <c r="BA316" s="112"/>
      <c r="BB316" s="112"/>
      <c r="BC316" s="112"/>
      <c r="BD316" s="112"/>
      <c r="BE316" s="112"/>
      <c r="BF316" s="112"/>
      <c r="BG316" s="112"/>
    </row>
    <row r="317" spans="2:59">
      <c r="B317" s="840"/>
      <c r="C317" s="43" t="s">
        <v>284</v>
      </c>
      <c r="D317" s="44"/>
      <c r="E317" s="153">
        <f t="shared" ref="E317:P317" si="82">E292+E304</f>
        <v>56.302000000000007</v>
      </c>
      <c r="F317" s="252">
        <f t="shared" si="82"/>
        <v>61.903100000000002</v>
      </c>
      <c r="G317" s="252">
        <f t="shared" si="82"/>
        <v>222.46800000000002</v>
      </c>
      <c r="H317" s="252">
        <f t="shared" si="82"/>
        <v>1630.8537000000001</v>
      </c>
      <c r="I317" s="252">
        <f t="shared" si="82"/>
        <v>28.006</v>
      </c>
      <c r="J317" s="252">
        <f t="shared" si="82"/>
        <v>0.75800000000000001</v>
      </c>
      <c r="K317" s="252">
        <f t="shared" si="82"/>
        <v>1.1145</v>
      </c>
      <c r="L317" s="252">
        <f t="shared" si="82"/>
        <v>233.21899999999999</v>
      </c>
      <c r="M317" s="920">
        <f t="shared" si="82"/>
        <v>1187.5450000000001</v>
      </c>
      <c r="N317" s="2241">
        <f t="shared" si="82"/>
        <v>488.10899999999998</v>
      </c>
      <c r="O317" s="924">
        <f t="shared" si="82"/>
        <v>110.91</v>
      </c>
      <c r="P317" s="842">
        <f t="shared" si="82"/>
        <v>10.9468</v>
      </c>
      <c r="Q317" s="318"/>
      <c r="S317" s="112"/>
      <c r="T317" s="112"/>
      <c r="U317" s="112"/>
      <c r="V317" s="112"/>
      <c r="W317" s="112"/>
      <c r="X317" s="112"/>
      <c r="Y317" s="112"/>
      <c r="Z317" s="112"/>
      <c r="AA317" s="428"/>
      <c r="AB317" s="230"/>
      <c r="AC317" s="216"/>
      <c r="AD317" s="216"/>
      <c r="AE317" s="102"/>
      <c r="AF317" s="112"/>
      <c r="AG317" s="121"/>
      <c r="AH317" s="107"/>
      <c r="AI317" s="104"/>
      <c r="AJ317" s="112"/>
      <c r="AK317" s="112"/>
      <c r="AL317" s="112"/>
      <c r="AM317" s="112"/>
      <c r="AN317" s="112"/>
      <c r="AO317" s="112"/>
      <c r="AP317" s="112"/>
      <c r="AQ317" s="112"/>
      <c r="AR317" s="112"/>
      <c r="AS317" s="112"/>
      <c r="AT317" s="112"/>
      <c r="AU317" s="112"/>
      <c r="AV317" s="112"/>
      <c r="AW317" s="112"/>
      <c r="AX317" s="112"/>
      <c r="AY317" s="112"/>
      <c r="AZ317" s="112"/>
      <c r="BA317" s="112"/>
      <c r="BB317" s="112"/>
      <c r="BC317" s="112"/>
      <c r="BD317" s="112"/>
      <c r="BE317" s="112"/>
      <c r="BF317" s="112"/>
      <c r="BG317" s="112"/>
    </row>
    <row r="318" spans="2:59" ht="16.5" customHeight="1">
      <c r="B318" s="449"/>
      <c r="C318" s="889" t="s">
        <v>11</v>
      </c>
      <c r="D318" s="1755">
        <v>0.6</v>
      </c>
      <c r="E318" s="1115">
        <f t="shared" ref="E318:P318" si="83">(E399/100)*60</f>
        <v>54</v>
      </c>
      <c r="F318" s="1012">
        <f t="shared" si="83"/>
        <v>55.2</v>
      </c>
      <c r="G318" s="1012">
        <f t="shared" si="83"/>
        <v>229.8</v>
      </c>
      <c r="H318" s="1012">
        <f t="shared" si="83"/>
        <v>1632</v>
      </c>
      <c r="I318" s="1012">
        <f t="shared" si="83"/>
        <v>42</v>
      </c>
      <c r="J318" s="1012">
        <f t="shared" si="83"/>
        <v>0.83999999999999986</v>
      </c>
      <c r="K318" s="1012">
        <f t="shared" si="83"/>
        <v>0.96</v>
      </c>
      <c r="L318" s="1776">
        <f t="shared" si="83"/>
        <v>540</v>
      </c>
      <c r="M318" s="2680">
        <f t="shared" si="83"/>
        <v>720</v>
      </c>
      <c r="N318" s="2680">
        <f t="shared" si="83"/>
        <v>720</v>
      </c>
      <c r="O318" s="2680">
        <f t="shared" si="83"/>
        <v>180</v>
      </c>
      <c r="P318" s="2279">
        <f t="shared" si="83"/>
        <v>10.799999999999999</v>
      </c>
      <c r="Q318" s="318"/>
      <c r="S318" s="112"/>
      <c r="T318" s="112"/>
      <c r="U318" s="112"/>
      <c r="V318" s="112"/>
      <c r="W318" s="11"/>
      <c r="X318" s="11"/>
      <c r="Y318" s="11"/>
      <c r="Z318" s="11"/>
      <c r="AA318" s="127"/>
      <c r="AB318" s="127"/>
      <c r="AC318" s="127"/>
      <c r="AD318" s="127"/>
      <c r="AE318" s="112"/>
      <c r="AF318" s="112"/>
      <c r="AG318" s="121"/>
      <c r="AH318" s="107"/>
      <c r="AI318" s="104"/>
      <c r="AJ318" s="112"/>
      <c r="AK318" s="112"/>
      <c r="AL318" s="112"/>
      <c r="AM318" s="112"/>
      <c r="AN318" s="112"/>
      <c r="AO318" s="112"/>
      <c r="AP318" s="112"/>
      <c r="AQ318" s="112"/>
      <c r="AR318" s="112"/>
      <c r="AS318" s="112"/>
      <c r="AT318" s="112"/>
      <c r="AU318" s="112"/>
      <c r="AV318" s="112"/>
      <c r="AW318" s="112"/>
      <c r="AX318" s="112"/>
      <c r="AY318" s="112"/>
      <c r="AZ318" s="112"/>
      <c r="BA318" s="112"/>
      <c r="BB318" s="112"/>
      <c r="BC318" s="112"/>
      <c r="BD318" s="112"/>
      <c r="BE318" s="112"/>
      <c r="BF318" s="112"/>
      <c r="BG318" s="112"/>
    </row>
    <row r="319" spans="2:59" ht="16.5" customHeight="1" thickBot="1">
      <c r="B319" s="246"/>
      <c r="C319" s="991" t="s">
        <v>434</v>
      </c>
      <c r="D319" s="1036"/>
      <c r="E319" s="1015">
        <f t="shared" ref="E319:P319" si="84">(E317*100/E399)-60</f>
        <v>2.5577777777777868</v>
      </c>
      <c r="F319" s="1016">
        <f t="shared" si="84"/>
        <v>7.2859782608695696</v>
      </c>
      <c r="G319" s="1016">
        <f t="shared" si="84"/>
        <v>-1.9143603133159175</v>
      </c>
      <c r="H319" s="1016">
        <f t="shared" si="84"/>
        <v>-4.214338235293269E-2</v>
      </c>
      <c r="I319" s="1016">
        <f t="shared" si="84"/>
        <v>-19.991428571428571</v>
      </c>
      <c r="J319" s="1016">
        <f t="shared" si="84"/>
        <v>-5.8571428571428541</v>
      </c>
      <c r="K319" s="1016">
        <f t="shared" si="84"/>
        <v>9.65625</v>
      </c>
      <c r="L319" s="1016">
        <f t="shared" si="84"/>
        <v>-34.086777777777783</v>
      </c>
      <c r="M319" s="1016">
        <f t="shared" si="84"/>
        <v>38.962083333333339</v>
      </c>
      <c r="N319" s="1016">
        <f t="shared" si="84"/>
        <v>-19.324249999999999</v>
      </c>
      <c r="O319" s="1016">
        <f t="shared" si="84"/>
        <v>-23.03</v>
      </c>
      <c r="P319" s="1028">
        <f t="shared" si="84"/>
        <v>0.81555555555556225</v>
      </c>
      <c r="Q319" s="318"/>
      <c r="S319" s="112"/>
      <c r="T319" s="112"/>
      <c r="U319" s="112"/>
      <c r="V319" s="112"/>
      <c r="AA319" s="639"/>
      <c r="AB319" s="158"/>
      <c r="AC319" s="188"/>
      <c r="AD319" s="188"/>
      <c r="AE319" s="188"/>
      <c r="AF319" s="112"/>
      <c r="AG319" s="125"/>
      <c r="AH319" s="107"/>
      <c r="AI319" s="104"/>
      <c r="AJ319" s="112"/>
      <c r="AK319" s="112"/>
      <c r="AL319" s="112"/>
      <c r="AM319" s="112"/>
      <c r="AN319" s="112"/>
      <c r="AO319" s="112"/>
      <c r="AP319" s="112"/>
      <c r="AQ319" s="112"/>
      <c r="AR319" s="112"/>
      <c r="AS319" s="112"/>
      <c r="AT319" s="112"/>
      <c r="AU319" s="112"/>
      <c r="AV319" s="112"/>
      <c r="AW319" s="112"/>
      <c r="AX319" s="112"/>
      <c r="AY319" s="112"/>
      <c r="AZ319" s="112"/>
      <c r="BA319" s="112"/>
      <c r="BB319" s="112"/>
      <c r="BC319" s="112"/>
      <c r="BD319" s="112"/>
      <c r="BE319" s="112"/>
      <c r="BF319" s="112"/>
      <c r="BG319" s="112"/>
    </row>
    <row r="320" spans="2:59" ht="15.75" customHeight="1" thickBot="1">
      <c r="Q320" s="318"/>
      <c r="S320" s="112"/>
      <c r="T320" s="112"/>
      <c r="U320" s="112"/>
      <c r="V320" s="112"/>
      <c r="AA320" s="188"/>
      <c r="AB320" s="188"/>
      <c r="AC320" s="188"/>
      <c r="AD320" s="188"/>
      <c r="AE320" s="188"/>
      <c r="AF320" s="112"/>
      <c r="AG320" s="112"/>
      <c r="AH320" s="112"/>
      <c r="AI320" s="112"/>
      <c r="AJ320" s="112"/>
      <c r="AK320" s="112"/>
      <c r="AL320" s="112"/>
      <c r="AM320" s="112"/>
      <c r="AN320" s="112"/>
      <c r="AO320" s="112"/>
      <c r="AP320" s="112"/>
      <c r="AQ320" s="112"/>
      <c r="AR320" s="112"/>
      <c r="AS320" s="112"/>
      <c r="AT320" s="112"/>
      <c r="AU320" s="112"/>
      <c r="AV320" s="112"/>
      <c r="AW320" s="112"/>
      <c r="AX320" s="112"/>
      <c r="AY320" s="112"/>
      <c r="AZ320" s="112"/>
      <c r="BA320" s="112"/>
      <c r="BB320" s="112"/>
      <c r="BC320" s="112"/>
      <c r="BD320" s="112"/>
      <c r="BE320" s="112"/>
      <c r="BF320" s="112"/>
      <c r="BG320" s="112"/>
    </row>
    <row r="321" spans="2:59" ht="14.25" customHeight="1">
      <c r="B321" s="840"/>
      <c r="C321" s="43" t="s">
        <v>283</v>
      </c>
      <c r="D321" s="44"/>
      <c r="E321" s="153">
        <f t="shared" ref="E321:P321" si="85">E304+E312</f>
        <v>46.391000000000005</v>
      </c>
      <c r="F321" s="252">
        <f t="shared" si="85"/>
        <v>46.656099999999995</v>
      </c>
      <c r="G321" s="252">
        <f t="shared" si="85"/>
        <v>162.101</v>
      </c>
      <c r="H321" s="252">
        <f t="shared" si="85"/>
        <v>1224.5217</v>
      </c>
      <c r="I321" s="252">
        <f t="shared" si="85"/>
        <v>18.855999999999998</v>
      </c>
      <c r="J321" s="252">
        <f t="shared" si="85"/>
        <v>0.66</v>
      </c>
      <c r="K321" s="252">
        <f t="shared" si="85"/>
        <v>0.87249999999999994</v>
      </c>
      <c r="L321" s="252">
        <f t="shared" si="85"/>
        <v>265.37400000000002</v>
      </c>
      <c r="M321" s="999">
        <f t="shared" si="85"/>
        <v>994.952</v>
      </c>
      <c r="N321" s="999">
        <f t="shared" si="85"/>
        <v>564.39200000000005</v>
      </c>
      <c r="O321" s="924">
        <f t="shared" si="85"/>
        <v>126.28999999999999</v>
      </c>
      <c r="P321" s="842">
        <f t="shared" si="85"/>
        <v>6.9790000000000001</v>
      </c>
      <c r="Q321" s="318"/>
      <c r="S321" s="112"/>
      <c r="T321" s="112"/>
      <c r="U321" s="112"/>
      <c r="V321" s="112"/>
      <c r="AA321" s="122"/>
      <c r="AB321" s="122"/>
      <c r="AC321" s="122"/>
      <c r="AD321" s="122"/>
      <c r="AE321" s="188"/>
      <c r="AF321" s="112"/>
      <c r="AG321" s="112"/>
      <c r="AH321" s="112"/>
      <c r="AI321" s="112"/>
      <c r="AJ321" s="112"/>
      <c r="AK321" s="112"/>
      <c r="AL321" s="112"/>
      <c r="AM321" s="112"/>
      <c r="AN321" s="112"/>
      <c r="AO321" s="112"/>
      <c r="AP321" s="112"/>
      <c r="AQ321" s="112"/>
      <c r="AR321" s="112"/>
      <c r="AS321" s="112"/>
      <c r="AT321" s="112"/>
      <c r="AU321" s="112"/>
      <c r="AV321" s="112"/>
      <c r="AW321" s="112"/>
      <c r="AX321" s="112"/>
      <c r="AY321" s="112"/>
      <c r="AZ321" s="112"/>
      <c r="BA321" s="112"/>
      <c r="BB321" s="112"/>
      <c r="BC321" s="112"/>
      <c r="BD321" s="112"/>
      <c r="BE321" s="112"/>
      <c r="BF321" s="112"/>
      <c r="BG321" s="112"/>
    </row>
    <row r="322" spans="2:59">
      <c r="B322" s="449"/>
      <c r="C322" s="889" t="s">
        <v>11</v>
      </c>
      <c r="D322" s="1755">
        <v>0.45</v>
      </c>
      <c r="E322" s="1115">
        <f t="shared" ref="E322:P322" si="86">(E399/100)*45</f>
        <v>40.5</v>
      </c>
      <c r="F322" s="1012">
        <f t="shared" si="86"/>
        <v>41.4</v>
      </c>
      <c r="G322" s="1012">
        <f t="shared" si="86"/>
        <v>172.35</v>
      </c>
      <c r="H322" s="1012">
        <f t="shared" si="86"/>
        <v>1224</v>
      </c>
      <c r="I322" s="1012">
        <f t="shared" si="86"/>
        <v>31.499999999999996</v>
      </c>
      <c r="J322" s="1012">
        <f t="shared" si="86"/>
        <v>0.62999999999999989</v>
      </c>
      <c r="K322" s="1012">
        <f t="shared" si="86"/>
        <v>0.72</v>
      </c>
      <c r="L322" s="1776">
        <f t="shared" si="86"/>
        <v>405</v>
      </c>
      <c r="M322" s="2680">
        <f t="shared" si="86"/>
        <v>540</v>
      </c>
      <c r="N322" s="2680">
        <f t="shared" si="86"/>
        <v>540</v>
      </c>
      <c r="O322" s="2680">
        <f t="shared" si="86"/>
        <v>135</v>
      </c>
      <c r="P322" s="2279">
        <f t="shared" si="86"/>
        <v>8.1</v>
      </c>
      <c r="Q322" s="318"/>
      <c r="S322" s="112"/>
      <c r="T322" s="112"/>
      <c r="U322" s="112"/>
      <c r="V322" s="112"/>
      <c r="AA322" s="370"/>
      <c r="AB322" s="370"/>
      <c r="AC322" s="370"/>
      <c r="AD322" s="370"/>
      <c r="AE322" s="188"/>
      <c r="AF322" s="112"/>
      <c r="AG322" s="112"/>
      <c r="AH322" s="112"/>
      <c r="AI322" s="112"/>
      <c r="AJ322" s="112"/>
      <c r="AK322" s="112"/>
      <c r="AL322" s="112"/>
      <c r="AM322" s="112"/>
      <c r="AN322" s="112"/>
      <c r="AO322" s="112"/>
      <c r="AP322" s="112"/>
      <c r="AQ322" s="112"/>
      <c r="AR322" s="112"/>
      <c r="AS322" s="112"/>
      <c r="AT322" s="112"/>
      <c r="AU322" s="112"/>
      <c r="AV322" s="112"/>
      <c r="AW322" s="112"/>
      <c r="AX322" s="112"/>
      <c r="AY322" s="112"/>
      <c r="AZ322" s="112"/>
      <c r="BA322" s="112"/>
      <c r="BB322" s="112"/>
      <c r="BC322" s="112"/>
      <c r="BD322" s="112"/>
      <c r="BE322" s="112"/>
      <c r="BF322" s="112"/>
      <c r="BG322" s="112"/>
    </row>
    <row r="323" spans="2:59" ht="13.5" customHeight="1" thickBot="1">
      <c r="B323" s="246"/>
      <c r="C323" s="991" t="s">
        <v>434</v>
      </c>
      <c r="D323" s="1036"/>
      <c r="E323" s="1015">
        <f t="shared" ref="E323:P323" si="87">(E321*100/E399)-45</f>
        <v>6.5455555555555591</v>
      </c>
      <c r="F323" s="1016">
        <f t="shared" si="87"/>
        <v>5.7131521739130378</v>
      </c>
      <c r="G323" s="1016">
        <f t="shared" si="87"/>
        <v>-2.6759791122715413</v>
      </c>
      <c r="H323" s="1016">
        <f t="shared" si="87"/>
        <v>1.918014705882598E-2</v>
      </c>
      <c r="I323" s="1016">
        <f t="shared" si="87"/>
        <v>-18.062857142857144</v>
      </c>
      <c r="J323" s="1016">
        <f t="shared" si="87"/>
        <v>2.1428571428571459</v>
      </c>
      <c r="K323" s="1016">
        <f t="shared" si="87"/>
        <v>9.53125</v>
      </c>
      <c r="L323" s="1016">
        <f t="shared" si="87"/>
        <v>-15.513999999999999</v>
      </c>
      <c r="M323" s="1016">
        <f t="shared" si="87"/>
        <v>37.912666666666667</v>
      </c>
      <c r="N323" s="1016">
        <f t="shared" si="87"/>
        <v>2.0326666666666711</v>
      </c>
      <c r="O323" s="1016">
        <f t="shared" si="87"/>
        <v>-2.903333333333336</v>
      </c>
      <c r="P323" s="1028">
        <f t="shared" si="87"/>
        <v>-6.2277777777777814</v>
      </c>
      <c r="Q323" s="318"/>
      <c r="S323" s="112"/>
      <c r="T323" s="112"/>
      <c r="U323" s="112"/>
      <c r="V323" s="112"/>
      <c r="AA323" s="122"/>
      <c r="AB323" s="122"/>
      <c r="AC323" s="122"/>
      <c r="AD323" s="122"/>
      <c r="AE323" s="188"/>
      <c r="AF323" s="112"/>
      <c r="AG323" s="208"/>
      <c r="AH323" s="208"/>
      <c r="AI323" s="208"/>
      <c r="AJ323" s="195"/>
      <c r="AK323" s="610"/>
      <c r="AL323" s="208"/>
      <c r="AM323" s="195"/>
      <c r="AN323" s="195"/>
      <c r="AO323" s="208"/>
      <c r="AP323" s="611"/>
      <c r="AQ323" s="208"/>
      <c r="AR323" s="208"/>
      <c r="AS323" s="112"/>
      <c r="AT323" s="112"/>
      <c r="AU323" s="112"/>
      <c r="AV323" s="112"/>
      <c r="AW323" s="112"/>
      <c r="AX323" s="112"/>
      <c r="AY323" s="112"/>
      <c r="AZ323" s="112"/>
      <c r="BA323" s="112"/>
      <c r="BB323" s="112"/>
      <c r="BC323" s="112"/>
      <c r="BD323" s="112"/>
      <c r="BE323" s="112"/>
      <c r="BF323" s="112"/>
      <c r="BG323" s="112"/>
    </row>
    <row r="324" spans="2:59" ht="13.5" customHeight="1" thickBot="1">
      <c r="P324"/>
      <c r="Q324" s="318"/>
      <c r="S324" s="112"/>
      <c r="T324" s="112"/>
      <c r="U324" s="112"/>
      <c r="V324" s="112"/>
      <c r="AA324" s="122"/>
      <c r="AB324" s="122"/>
      <c r="AC324" s="122"/>
      <c r="AD324" s="122"/>
      <c r="AE324" s="188"/>
      <c r="AF324" s="112"/>
      <c r="AG324" s="208"/>
      <c r="AH324" s="208"/>
      <c r="AI324" s="208"/>
      <c r="AJ324" s="208"/>
      <c r="AK324" s="208"/>
      <c r="AL324" s="208"/>
      <c r="AM324" s="208"/>
      <c r="AN324" s="208"/>
      <c r="AO324" s="208"/>
      <c r="AP324" s="208"/>
      <c r="AQ324" s="208"/>
      <c r="AR324" s="208"/>
      <c r="AS324" s="112"/>
      <c r="AT324" s="112"/>
      <c r="AU324" s="112"/>
      <c r="AV324" s="112"/>
      <c r="AW324" s="112"/>
      <c r="AX324" s="112"/>
      <c r="AY324" s="112"/>
      <c r="AZ324" s="112"/>
      <c r="BA324" s="112"/>
      <c r="BB324" s="112"/>
      <c r="BC324" s="112"/>
      <c r="BD324" s="112"/>
      <c r="BE324" s="112"/>
      <c r="BF324" s="112"/>
      <c r="BG324" s="112"/>
    </row>
    <row r="325" spans="2:59" ht="15" customHeight="1">
      <c r="B325" s="994" t="s">
        <v>317</v>
      </c>
      <c r="C325" s="43"/>
      <c r="D325" s="44"/>
      <c r="E325" s="946">
        <f t="shared" ref="E325:P325" si="88">E292+E304+E312</f>
        <v>66.39</v>
      </c>
      <c r="F325" s="947">
        <f t="shared" si="88"/>
        <v>73.539100000000005</v>
      </c>
      <c r="G325" s="947">
        <f t="shared" si="88"/>
        <v>254.33200000000002</v>
      </c>
      <c r="H325" s="947">
        <f t="shared" si="88"/>
        <v>1903.8927000000001</v>
      </c>
      <c r="I325" s="947">
        <f t="shared" si="88"/>
        <v>29.846</v>
      </c>
      <c r="J325" s="947">
        <f t="shared" si="88"/>
        <v>1.018</v>
      </c>
      <c r="K325" s="947">
        <f t="shared" si="88"/>
        <v>1.3475000000000001</v>
      </c>
      <c r="L325" s="947">
        <f t="shared" si="88"/>
        <v>348.87900000000002</v>
      </c>
      <c r="M325" s="2281">
        <f t="shared" si="88"/>
        <v>1466.915</v>
      </c>
      <c r="N325" s="2481">
        <f t="shared" si="88"/>
        <v>764.03899999999999</v>
      </c>
      <c r="O325" s="2302">
        <f t="shared" si="88"/>
        <v>158.57</v>
      </c>
      <c r="P325" s="1034">
        <f t="shared" si="88"/>
        <v>12.549799999999999</v>
      </c>
      <c r="Q325" s="318"/>
      <c r="S325" s="112"/>
      <c r="T325" s="112"/>
      <c r="U325" s="112"/>
      <c r="V325" s="112"/>
      <c r="AA325" s="122"/>
      <c r="AB325" s="122"/>
      <c r="AC325" s="238"/>
      <c r="AD325" s="122"/>
      <c r="AE325" s="188"/>
      <c r="AF325" s="112"/>
      <c r="AG325" s="112"/>
      <c r="AH325" s="112"/>
      <c r="AI325" s="112"/>
      <c r="AJ325" s="195"/>
      <c r="AK325" s="195"/>
      <c r="AL325" s="112"/>
      <c r="AM325" s="195"/>
      <c r="AN325" s="195"/>
      <c r="AO325" s="112"/>
      <c r="AP325" s="107"/>
      <c r="AQ325" s="112"/>
      <c r="AR325" s="112"/>
      <c r="AS325" s="112"/>
      <c r="AT325" s="112"/>
      <c r="AU325" s="112"/>
      <c r="AV325" s="112"/>
      <c r="AW325" s="112"/>
      <c r="AX325" s="112"/>
      <c r="AY325" s="112"/>
      <c r="AZ325" s="112"/>
      <c r="BA325" s="112"/>
      <c r="BB325" s="112"/>
      <c r="BC325" s="112"/>
      <c r="BD325" s="112"/>
      <c r="BE325" s="112"/>
      <c r="BF325" s="112"/>
      <c r="BG325" s="112"/>
    </row>
    <row r="326" spans="2:59" ht="14.25" customHeight="1">
      <c r="B326" s="995"/>
      <c r="C326" s="996" t="s">
        <v>11</v>
      </c>
      <c r="D326" s="1755">
        <v>0.7</v>
      </c>
      <c r="E326" s="1115">
        <f t="shared" ref="E326:P326" si="89">(E399/100)*70</f>
        <v>63</v>
      </c>
      <c r="F326" s="1012">
        <f t="shared" si="89"/>
        <v>64.400000000000006</v>
      </c>
      <c r="G326" s="1012">
        <f t="shared" si="89"/>
        <v>268.10000000000002</v>
      </c>
      <c r="H326" s="1012">
        <f t="shared" si="89"/>
        <v>1904</v>
      </c>
      <c r="I326" s="1012">
        <f t="shared" si="89"/>
        <v>49</v>
      </c>
      <c r="J326" s="1012">
        <f t="shared" si="89"/>
        <v>0.97999999999999987</v>
      </c>
      <c r="K326" s="1012">
        <f t="shared" si="89"/>
        <v>1.1200000000000001</v>
      </c>
      <c r="L326" s="1776">
        <f t="shared" si="89"/>
        <v>630</v>
      </c>
      <c r="M326" s="2680">
        <f t="shared" si="89"/>
        <v>840</v>
      </c>
      <c r="N326" s="2680">
        <f t="shared" si="89"/>
        <v>840</v>
      </c>
      <c r="O326" s="2680">
        <f t="shared" si="89"/>
        <v>210</v>
      </c>
      <c r="P326" s="2279">
        <f t="shared" si="89"/>
        <v>12.6</v>
      </c>
      <c r="Q326" s="318"/>
      <c r="S326" s="112"/>
      <c r="T326" s="112"/>
      <c r="U326" s="112"/>
      <c r="V326" s="112"/>
      <c r="AA326" s="428"/>
      <c r="AB326" s="230"/>
      <c r="AC326" s="111"/>
      <c r="AD326" s="111"/>
      <c r="AE326" s="102"/>
      <c r="AF326" s="112"/>
      <c r="AG326" s="614"/>
      <c r="AH326" s="615"/>
      <c r="AI326" s="616"/>
      <c r="AJ326" s="617"/>
      <c r="AK326" s="618"/>
      <c r="AL326" s="618"/>
      <c r="AM326" s="618"/>
      <c r="AN326" s="618"/>
      <c r="AO326" s="618"/>
      <c r="AP326" s="618"/>
      <c r="AQ326" s="614"/>
      <c r="AR326" s="614"/>
      <c r="AS326" s="619"/>
      <c r="AT326" s="112"/>
      <c r="AU326" s="112"/>
      <c r="AV326" s="112"/>
      <c r="AW326" s="112"/>
      <c r="AX326" s="112"/>
      <c r="AY326" s="112"/>
      <c r="AZ326" s="112"/>
      <c r="BA326" s="112"/>
      <c r="BB326" s="112"/>
      <c r="BC326" s="112"/>
      <c r="BD326" s="112"/>
      <c r="BE326" s="112"/>
      <c r="BF326" s="112"/>
      <c r="BG326" s="112"/>
    </row>
    <row r="327" spans="2:59" ht="15" thickBot="1">
      <c r="B327" s="246"/>
      <c r="C327" s="991" t="s">
        <v>434</v>
      </c>
      <c r="D327" s="1036"/>
      <c r="E327" s="1015">
        <f t="shared" ref="E327:P327" si="90">(E325*100/E399)-70</f>
        <v>3.7666666666666657</v>
      </c>
      <c r="F327" s="1016">
        <f t="shared" si="90"/>
        <v>9.9338043478260971</v>
      </c>
      <c r="G327" s="1016">
        <f t="shared" si="90"/>
        <v>-3.594778067885116</v>
      </c>
      <c r="H327" s="1016">
        <f t="shared" si="90"/>
        <v>-3.9448529411743039E-3</v>
      </c>
      <c r="I327" s="1016">
        <f t="shared" si="90"/>
        <v>-27.362857142857145</v>
      </c>
      <c r="J327" s="1016">
        <f t="shared" si="90"/>
        <v>2.7142857142857224</v>
      </c>
      <c r="K327" s="1016">
        <f t="shared" si="90"/>
        <v>14.21875</v>
      </c>
      <c r="L327" s="1016">
        <f t="shared" si="90"/>
        <v>-31.235666666666667</v>
      </c>
      <c r="M327" s="1016">
        <f t="shared" si="90"/>
        <v>52.242916666666673</v>
      </c>
      <c r="N327" s="1016">
        <f t="shared" si="90"/>
        <v>-6.3300833333333415</v>
      </c>
      <c r="O327" s="1016">
        <f t="shared" si="90"/>
        <v>-17.143333333333331</v>
      </c>
      <c r="P327" s="1028">
        <f t="shared" si="90"/>
        <v>-0.2788888888888863</v>
      </c>
      <c r="Q327" s="318"/>
      <c r="S327" s="112"/>
      <c r="T327" s="112"/>
      <c r="U327" s="112"/>
      <c r="V327" s="112"/>
      <c r="AA327" s="641"/>
      <c r="AB327" s="402"/>
      <c r="AC327" s="402"/>
      <c r="AD327" s="403"/>
      <c r="AE327" s="403"/>
      <c r="AF327" s="112"/>
      <c r="AG327" s="219"/>
      <c r="AH327" s="219"/>
      <c r="AI327" s="219"/>
      <c r="AJ327" s="620"/>
      <c r="AK327" s="219"/>
      <c r="AL327" s="219"/>
      <c r="AM327" s="219"/>
      <c r="AN327" s="219"/>
      <c r="AO327" s="219"/>
      <c r="AP327" s="219"/>
      <c r="AQ327" s="219"/>
      <c r="AR327" s="219"/>
      <c r="AS327" s="219"/>
      <c r="AT327" s="112"/>
      <c r="AU327" s="112"/>
      <c r="AV327" s="112"/>
      <c r="AW327" s="112"/>
      <c r="AX327" s="112"/>
      <c r="AY327" s="112"/>
      <c r="AZ327" s="112"/>
      <c r="BA327" s="112"/>
      <c r="BB327" s="112"/>
      <c r="BC327" s="112"/>
      <c r="BD327" s="112"/>
      <c r="BE327" s="112"/>
      <c r="BF327" s="112"/>
      <c r="BG327" s="112"/>
    </row>
    <row r="328" spans="2:59">
      <c r="Q328" s="318"/>
      <c r="S328" s="112"/>
      <c r="T328" s="112"/>
      <c r="U328" s="112"/>
      <c r="V328" s="112"/>
      <c r="AA328" s="400"/>
      <c r="AB328" s="400"/>
      <c r="AC328" s="405"/>
      <c r="AD328" s="405"/>
      <c r="AE328" s="406"/>
      <c r="AF328" s="112"/>
      <c r="AG328" s="122"/>
      <c r="AH328" s="122"/>
      <c r="AI328" s="122"/>
      <c r="AJ328" s="189"/>
      <c r="AK328" s="368"/>
      <c r="AL328" s="368"/>
      <c r="AM328" s="368"/>
      <c r="AN328" s="368"/>
      <c r="AO328" s="122"/>
      <c r="AP328" s="238"/>
      <c r="AQ328" s="122"/>
      <c r="AR328" s="122"/>
      <c r="AS328" s="188"/>
      <c r="AT328" s="112"/>
      <c r="AU328" s="112"/>
      <c r="AV328" s="112"/>
      <c r="AW328" s="112"/>
      <c r="AX328" s="112"/>
      <c r="AY328" s="112"/>
      <c r="AZ328" s="112"/>
      <c r="BA328" s="112"/>
      <c r="BB328" s="112"/>
      <c r="BC328" s="112"/>
      <c r="BD328" s="112"/>
      <c r="BE328" s="112"/>
      <c r="BF328" s="112"/>
      <c r="BG328" s="112"/>
    </row>
    <row r="329" spans="2:59">
      <c r="S329" s="112"/>
      <c r="T329" s="112"/>
      <c r="U329" s="112"/>
      <c r="V329" s="112"/>
      <c r="AA329" s="127"/>
      <c r="AB329" s="127"/>
      <c r="AC329" s="127"/>
      <c r="AD329" s="127"/>
      <c r="AE329" s="112"/>
      <c r="AF329" s="112"/>
      <c r="AG329" s="631"/>
      <c r="AH329" s="631"/>
      <c r="AI329" s="631"/>
      <c r="AJ329" s="640"/>
      <c r="AK329" s="631"/>
      <c r="AL329" s="631"/>
      <c r="AM329" s="631"/>
      <c r="AN329" s="631"/>
      <c r="AO329" s="632"/>
      <c r="AP329" s="632"/>
      <c r="AQ329" s="631"/>
      <c r="AR329" s="631"/>
      <c r="AS329" s="631"/>
      <c r="AT329" s="112"/>
      <c r="AU329" s="112"/>
      <c r="AV329" s="112"/>
      <c r="AW329" s="112"/>
      <c r="AX329" s="112"/>
      <c r="AY329" s="112"/>
      <c r="AZ329" s="112"/>
      <c r="BA329" s="112"/>
      <c r="BB329" s="112"/>
      <c r="BC329" s="112"/>
      <c r="BD329" s="112"/>
      <c r="BE329" s="112"/>
      <c r="BF329" s="112"/>
      <c r="BG329" s="112"/>
    </row>
    <row r="330" spans="2:59" ht="14.25" customHeight="1">
      <c r="Q330" s="318"/>
      <c r="S330" s="112"/>
      <c r="T330" s="112"/>
      <c r="U330" s="112"/>
      <c r="V330" s="112"/>
      <c r="AA330" s="127"/>
      <c r="AB330" s="127"/>
      <c r="AC330" s="127"/>
      <c r="AD330" s="127"/>
      <c r="AE330" s="112"/>
      <c r="AF330" s="112"/>
      <c r="AG330" s="112"/>
      <c r="AH330" s="112"/>
      <c r="AI330" s="112"/>
      <c r="AJ330" s="112"/>
      <c r="AK330" s="112"/>
      <c r="AL330" s="112"/>
      <c r="AM330" s="112"/>
      <c r="AN330" s="112"/>
      <c r="AO330" s="112"/>
      <c r="AP330" s="112"/>
      <c r="AQ330" s="112"/>
      <c r="AR330" s="112"/>
      <c r="AS330" s="112"/>
      <c r="AT330" s="112"/>
      <c r="AU330" s="112"/>
      <c r="AV330" s="112"/>
      <c r="AW330" s="112"/>
      <c r="AX330" s="112"/>
      <c r="AY330" s="112"/>
      <c r="AZ330" s="112"/>
      <c r="BA330" s="112"/>
      <c r="BB330" s="112"/>
      <c r="BC330" s="112"/>
      <c r="BD330" s="112"/>
      <c r="BE330" s="112"/>
      <c r="BF330" s="112"/>
      <c r="BG330" s="112"/>
    </row>
    <row r="331" spans="2:59" ht="13.5" customHeight="1">
      <c r="K331" s="72"/>
      <c r="P331"/>
      <c r="Q331" s="318"/>
      <c r="S331" s="112"/>
      <c r="T331" s="112"/>
      <c r="U331" s="112"/>
      <c r="V331" s="112"/>
      <c r="AA331" s="214"/>
      <c r="AB331" s="132"/>
      <c r="AC331" s="132"/>
      <c r="AD331" s="132"/>
      <c r="AE331" s="112"/>
      <c r="AF331" s="112"/>
      <c r="AG331" s="112"/>
      <c r="AH331" s="112"/>
      <c r="AI331" s="112"/>
      <c r="AJ331" s="112"/>
      <c r="AK331" s="112"/>
      <c r="AL331" s="112"/>
      <c r="AM331" s="112"/>
      <c r="AN331" s="112"/>
      <c r="AO331" s="112"/>
      <c r="AP331" s="112"/>
      <c r="AQ331" s="112"/>
      <c r="AR331" s="112"/>
      <c r="AS331" s="112"/>
      <c r="AT331" s="112"/>
      <c r="AU331" s="112"/>
      <c r="AV331" s="112"/>
      <c r="AW331" s="112"/>
      <c r="AX331" s="112"/>
      <c r="AY331" s="112"/>
      <c r="AZ331" s="112"/>
      <c r="BA331" s="112"/>
      <c r="BB331" s="112"/>
      <c r="BC331" s="112"/>
      <c r="BD331" s="112"/>
      <c r="BE331" s="112"/>
      <c r="BF331" s="112"/>
      <c r="BG331" s="112"/>
    </row>
    <row r="332" spans="2:59" ht="13.5" customHeight="1">
      <c r="S332" s="112"/>
      <c r="T332" s="112"/>
      <c r="U332" s="112"/>
      <c r="V332" s="112"/>
      <c r="AA332" s="408"/>
      <c r="AB332" s="408"/>
      <c r="AC332" s="408"/>
      <c r="AD332" s="408"/>
      <c r="AE332" s="408"/>
      <c r="AF332" s="112"/>
      <c r="AG332" s="112"/>
      <c r="AH332" s="112"/>
      <c r="AI332" s="112"/>
      <c r="AJ332" s="112"/>
      <c r="AK332" s="112"/>
      <c r="AL332" s="112"/>
      <c r="AM332" s="112"/>
      <c r="AN332" s="112"/>
      <c r="AO332" s="112"/>
      <c r="AP332" s="112"/>
      <c r="AQ332" s="112"/>
      <c r="AR332" s="112"/>
      <c r="AS332" s="112"/>
      <c r="AT332" s="112"/>
      <c r="AU332" s="112"/>
      <c r="AV332" s="112"/>
      <c r="AW332" s="112"/>
      <c r="AX332" s="112"/>
      <c r="AY332" s="112"/>
      <c r="AZ332" s="112"/>
      <c r="BA332" s="112"/>
      <c r="BB332" s="112"/>
      <c r="BC332" s="112"/>
      <c r="BD332" s="112"/>
      <c r="BE332" s="112"/>
      <c r="BF332" s="112"/>
      <c r="BG332" s="112"/>
    </row>
    <row r="333" spans="2:59" ht="12.75" customHeight="1">
      <c r="C333" s="891"/>
      <c r="D333" s="12" t="s">
        <v>206</v>
      </c>
      <c r="E333" s="320"/>
      <c r="S333" s="112"/>
      <c r="T333" s="112"/>
      <c r="U333" s="112"/>
      <c r="V333" s="112"/>
      <c r="AA333" s="650"/>
      <c r="AB333" s="650"/>
      <c r="AC333" s="650"/>
      <c r="AD333" s="650"/>
      <c r="AE333" s="649"/>
      <c r="AF333" s="112"/>
      <c r="AG333" s="112"/>
      <c r="AH333" s="112"/>
      <c r="AI333" s="112"/>
      <c r="AJ333" s="112"/>
      <c r="AK333" s="112"/>
      <c r="AL333" s="112"/>
      <c r="AM333" s="112"/>
      <c r="AN333" s="112"/>
      <c r="AO333" s="112"/>
      <c r="AP333" s="112"/>
      <c r="AQ333" s="112"/>
      <c r="AR333" s="112"/>
      <c r="AS333" s="112"/>
      <c r="AT333" s="112"/>
      <c r="AU333" s="112"/>
      <c r="AV333" s="112"/>
      <c r="AW333" s="112"/>
      <c r="AX333" s="112"/>
      <c r="AY333" s="112"/>
      <c r="AZ333" s="112"/>
      <c r="BA333" s="112"/>
      <c r="BB333" s="112"/>
      <c r="BC333" s="112"/>
      <c r="BD333" s="112"/>
      <c r="BE333" s="112"/>
      <c r="BF333" s="112"/>
      <c r="BG333" s="112"/>
    </row>
    <row r="334" spans="2:59" ht="12.75" customHeight="1">
      <c r="C334" s="13" t="s">
        <v>762</v>
      </c>
      <c r="D334" s="155"/>
      <c r="E334" s="2"/>
      <c r="F334"/>
      <c r="I334"/>
      <c r="J334"/>
      <c r="K334" s="26"/>
      <c r="L334" s="26"/>
      <c r="M334"/>
      <c r="N334"/>
      <c r="O334"/>
      <c r="P334"/>
      <c r="Q334" s="112"/>
      <c r="S334" s="112"/>
      <c r="T334" s="112"/>
      <c r="U334" s="112"/>
      <c r="V334" s="112"/>
      <c r="AA334" s="651"/>
      <c r="AB334" s="651"/>
      <c r="AC334" s="651"/>
      <c r="AD334" s="651"/>
      <c r="AE334" s="651"/>
      <c r="AF334" s="112"/>
      <c r="AG334" s="112"/>
      <c r="AH334" s="112"/>
      <c r="AI334" s="112"/>
      <c r="AJ334" s="112"/>
      <c r="AK334" s="112"/>
      <c r="AL334" s="112"/>
      <c r="AM334" s="112"/>
      <c r="AN334" s="112"/>
      <c r="AO334" s="112"/>
      <c r="AP334" s="112"/>
      <c r="AQ334" s="112"/>
      <c r="AR334" s="112"/>
      <c r="AS334" s="112"/>
      <c r="AT334" s="112"/>
      <c r="AU334" s="112"/>
      <c r="AV334" s="112"/>
      <c r="AW334" s="112"/>
      <c r="AX334" s="112"/>
      <c r="AY334" s="112"/>
      <c r="AZ334" s="112"/>
      <c r="BA334" s="112"/>
      <c r="BB334" s="112"/>
      <c r="BC334" s="112"/>
      <c r="BD334" s="112"/>
      <c r="BE334" s="112"/>
      <c r="BF334" s="112"/>
      <c r="BG334" s="112"/>
    </row>
    <row r="335" spans="2:59" ht="16.5" customHeight="1">
      <c r="C335" s="25" t="s">
        <v>325</v>
      </c>
      <c r="I335" s="1053" t="s">
        <v>345</v>
      </c>
      <c r="N335" s="5"/>
      <c r="S335" s="112"/>
      <c r="AA335" s="400"/>
      <c r="AB335" s="400"/>
      <c r="AC335" s="400"/>
      <c r="AD335" s="406"/>
      <c r="AE335" s="652"/>
      <c r="AF335" s="112"/>
      <c r="AG335" s="112"/>
      <c r="AH335" s="112"/>
      <c r="AI335" s="112"/>
      <c r="AJ335" s="112"/>
      <c r="AK335" s="112"/>
      <c r="AL335" s="112"/>
      <c r="AM335" s="112"/>
      <c r="AN335" s="112"/>
      <c r="AO335" s="112"/>
      <c r="AP335" s="112"/>
      <c r="AQ335" s="112"/>
      <c r="AR335" s="112"/>
      <c r="AS335" s="112"/>
      <c r="AT335" s="112"/>
      <c r="AU335" s="112"/>
      <c r="AV335" s="112"/>
      <c r="AW335" s="112"/>
      <c r="AX335" s="112"/>
      <c r="AY335" s="112"/>
      <c r="AZ335" s="112"/>
      <c r="BA335" s="112"/>
      <c r="BB335" s="112"/>
      <c r="BC335" s="112"/>
      <c r="BD335" s="112"/>
      <c r="BE335" s="112"/>
      <c r="BF335" s="112"/>
      <c r="BG335" s="112"/>
    </row>
    <row r="336" spans="2:59" ht="14.25" customHeight="1">
      <c r="C336" s="891" t="s">
        <v>763</v>
      </c>
      <c r="T336" s="112"/>
      <c r="U336" s="112"/>
      <c r="V336" s="112"/>
      <c r="AA336" s="648"/>
      <c r="AB336" s="648"/>
      <c r="AC336" s="648"/>
      <c r="AD336" s="648"/>
      <c r="AE336" s="112"/>
      <c r="AF336" s="112"/>
      <c r="AG336" s="112"/>
      <c r="AH336" s="112"/>
      <c r="AI336" s="112"/>
      <c r="AJ336" s="112"/>
      <c r="AK336" s="112"/>
      <c r="AL336" s="112"/>
      <c r="AM336" s="112"/>
      <c r="AN336" s="112"/>
      <c r="AO336" s="112"/>
      <c r="AP336" s="112"/>
      <c r="AQ336" s="112"/>
      <c r="AR336" s="112"/>
      <c r="AS336" s="112"/>
      <c r="AT336" s="112"/>
      <c r="AU336" s="112"/>
      <c r="AV336" s="112"/>
      <c r="AW336" s="112"/>
      <c r="AX336" s="112"/>
      <c r="AY336" s="112"/>
      <c r="AZ336" s="112"/>
      <c r="BA336" s="112"/>
      <c r="BB336" s="112"/>
      <c r="BC336" s="112"/>
      <c r="BD336" s="112"/>
      <c r="BE336" s="112"/>
      <c r="BF336" s="112"/>
      <c r="BG336" s="112"/>
    </row>
    <row r="337" spans="2:59" ht="21.6" thickBot="1">
      <c r="B337" s="2" t="s">
        <v>841</v>
      </c>
      <c r="C337" s="26"/>
      <c r="D337"/>
      <c r="F337" s="32" t="s">
        <v>761</v>
      </c>
      <c r="I337" s="29" t="s">
        <v>0</v>
      </c>
      <c r="J337"/>
      <c r="K337" s="84" t="s">
        <v>432</v>
      </c>
      <c r="L337" s="26"/>
      <c r="M337" s="26"/>
      <c r="N337" s="33"/>
      <c r="P337" s="125"/>
      <c r="S337" s="112"/>
      <c r="AH337" s="112"/>
      <c r="AI337" s="112"/>
      <c r="AJ337" s="112"/>
      <c r="AK337" s="112"/>
      <c r="AL337" s="112"/>
      <c r="AM337" s="112"/>
      <c r="AN337" s="112"/>
      <c r="AO337" s="112"/>
      <c r="AP337" s="112"/>
      <c r="AQ337" s="112"/>
      <c r="AR337" s="112"/>
      <c r="AS337" s="112"/>
      <c r="AT337" s="112"/>
      <c r="AU337" s="112"/>
      <c r="AV337" s="112"/>
      <c r="AW337" s="112"/>
      <c r="AX337" s="112"/>
      <c r="AY337" s="112"/>
      <c r="AZ337" s="112"/>
      <c r="BA337" s="112"/>
      <c r="BB337" s="112"/>
      <c r="BC337" s="112"/>
      <c r="BD337" s="112"/>
      <c r="BE337" s="112"/>
      <c r="BF337" s="112"/>
      <c r="BG337" s="112"/>
    </row>
    <row r="338" spans="2:59" ht="15" thickBot="1">
      <c r="B338" s="1097" t="s">
        <v>321</v>
      </c>
      <c r="C338" s="1145" t="s">
        <v>769</v>
      </c>
      <c r="D338" s="1094" t="s">
        <v>176</v>
      </c>
      <c r="E338" s="1102" t="s">
        <v>177</v>
      </c>
      <c r="F338" s="378"/>
      <c r="G338" s="378"/>
      <c r="H338" s="40"/>
      <c r="I338" s="681" t="s">
        <v>301</v>
      </c>
      <c r="J338" s="40"/>
      <c r="K338" s="902"/>
      <c r="L338" s="536"/>
      <c r="M338" s="1104" t="s">
        <v>340</v>
      </c>
      <c r="N338" s="40"/>
      <c r="O338" s="40"/>
      <c r="P338" s="76"/>
      <c r="Q338" s="981" t="s">
        <v>330</v>
      </c>
      <c r="AH338" s="112"/>
      <c r="AI338" s="112"/>
      <c r="AJ338" s="112"/>
      <c r="AK338" s="112"/>
      <c r="AL338" s="112"/>
      <c r="AM338" s="112"/>
      <c r="AN338" s="112"/>
      <c r="AO338" s="112"/>
      <c r="AP338" s="112"/>
      <c r="AQ338" s="112"/>
      <c r="AR338" s="112"/>
      <c r="AS338" s="112"/>
      <c r="AT338" s="112"/>
      <c r="AU338" s="112"/>
      <c r="AV338" s="112"/>
      <c r="AW338" s="112"/>
      <c r="AX338" s="112"/>
      <c r="AY338" s="112"/>
      <c r="AZ338" s="112"/>
      <c r="BA338" s="112"/>
      <c r="BB338" s="112"/>
      <c r="BC338" s="112"/>
      <c r="BD338" s="112"/>
      <c r="BE338" s="112"/>
      <c r="BF338" s="112"/>
      <c r="BG338" s="112"/>
    </row>
    <row r="339" spans="2:59" ht="14.25" customHeight="1" thickBot="1">
      <c r="B339" s="1098" t="s">
        <v>303</v>
      </c>
      <c r="C339" s="457"/>
      <c r="D339" s="1099" t="s">
        <v>183</v>
      </c>
      <c r="E339" s="745"/>
      <c r="F339" s="1101"/>
      <c r="G339" s="2318" t="s">
        <v>774</v>
      </c>
      <c r="H339" s="2206" t="s">
        <v>651</v>
      </c>
      <c r="I339" s="1105"/>
      <c r="J339" s="1105"/>
      <c r="K339" s="1105"/>
      <c r="L339" s="1107"/>
      <c r="M339" s="1108" t="s">
        <v>339</v>
      </c>
      <c r="N339" s="1105"/>
      <c r="O339" s="1105"/>
      <c r="P339" s="1107"/>
      <c r="Q339" s="1066" t="s">
        <v>327</v>
      </c>
      <c r="AH339" s="112"/>
      <c r="AI339" s="112"/>
      <c r="AJ339" s="112"/>
      <c r="AK339" s="112"/>
      <c r="AL339" s="112"/>
      <c r="AM339" s="112"/>
      <c r="AN339" s="112"/>
      <c r="AO339" s="112"/>
      <c r="AP339" s="112"/>
      <c r="AQ339" s="112"/>
      <c r="AR339" s="112"/>
      <c r="AS339" s="112"/>
      <c r="AT339" s="112"/>
      <c r="AU339" s="112"/>
      <c r="AV339" s="112"/>
      <c r="AW339" s="112"/>
      <c r="AX339" s="112"/>
      <c r="AY339" s="112"/>
      <c r="AZ339" s="112"/>
      <c r="BA339" s="112"/>
      <c r="BB339" s="112"/>
      <c r="BC339" s="112"/>
      <c r="BD339" s="112"/>
      <c r="BE339" s="112"/>
      <c r="BF339" s="112"/>
      <c r="BG339" s="112"/>
    </row>
    <row r="340" spans="2:59" ht="11.25" customHeight="1">
      <c r="B340" s="1098" t="s">
        <v>312</v>
      </c>
      <c r="C340" s="457" t="s">
        <v>182</v>
      </c>
      <c r="D340" s="847"/>
      <c r="E340" s="1099" t="s">
        <v>184</v>
      </c>
      <c r="F340" s="1095" t="s">
        <v>56</v>
      </c>
      <c r="G340" s="2318" t="s">
        <v>775</v>
      </c>
      <c r="H340" s="2208" t="s">
        <v>187</v>
      </c>
      <c r="I340" s="745"/>
      <c r="J340" s="2231"/>
      <c r="K340" s="40"/>
      <c r="L340" s="2231"/>
      <c r="M340" s="2232" t="s">
        <v>313</v>
      </c>
      <c r="N340" s="2233" t="s">
        <v>314</v>
      </c>
      <c r="O340" s="2234" t="s">
        <v>315</v>
      </c>
      <c r="P340" s="2235" t="s">
        <v>316</v>
      </c>
      <c r="Q340" s="1065" t="s">
        <v>288</v>
      </c>
      <c r="AH340" s="112"/>
      <c r="AI340" s="112"/>
      <c r="AJ340" s="112"/>
      <c r="AK340" s="112"/>
      <c r="AL340" s="112"/>
      <c r="AM340" s="112"/>
      <c r="AN340" s="112"/>
      <c r="AO340" s="112"/>
      <c r="AP340" s="112"/>
      <c r="AQ340" s="112"/>
      <c r="AR340" s="112"/>
      <c r="AS340" s="112"/>
      <c r="AT340" s="112"/>
      <c r="AU340" s="112"/>
      <c r="AV340" s="112"/>
      <c r="AW340" s="112"/>
      <c r="AX340" s="112"/>
      <c r="AY340" s="112"/>
      <c r="AZ340" s="112"/>
      <c r="BA340" s="112"/>
      <c r="BB340" s="112"/>
      <c r="BC340" s="112"/>
      <c r="BD340" s="112"/>
      <c r="BE340" s="112"/>
      <c r="BF340" s="112"/>
      <c r="BG340" s="112"/>
    </row>
    <row r="341" spans="2:59" ht="12" customHeight="1" thickBot="1">
      <c r="B341" s="65"/>
      <c r="C341" s="892"/>
      <c r="D341" s="496"/>
      <c r="E341" s="1100" t="s">
        <v>6</v>
      </c>
      <c r="F341" s="465" t="s">
        <v>7</v>
      </c>
      <c r="G341" s="2026" t="s">
        <v>8</v>
      </c>
      <c r="H341" s="2207" t="s">
        <v>426</v>
      </c>
      <c r="I341" s="2236" t="s">
        <v>304</v>
      </c>
      <c r="J341" s="2237" t="s">
        <v>305</v>
      </c>
      <c r="K341" s="2238" t="s">
        <v>306</v>
      </c>
      <c r="L341" s="2237" t="s">
        <v>307</v>
      </c>
      <c r="M341" s="2239" t="s">
        <v>308</v>
      </c>
      <c r="N341" s="2237" t="s">
        <v>309</v>
      </c>
      <c r="O341" s="2238" t="s">
        <v>310</v>
      </c>
      <c r="P341" s="2240" t="s">
        <v>311</v>
      </c>
      <c r="Q341" s="892"/>
      <c r="AH341" s="112"/>
      <c r="AI341" s="112"/>
      <c r="AJ341" s="112"/>
      <c r="AK341" s="112"/>
      <c r="AL341" s="112"/>
      <c r="AM341" s="112"/>
      <c r="AN341" s="112"/>
      <c r="AO341" s="112"/>
      <c r="AP341" s="112"/>
      <c r="AQ341" s="112"/>
      <c r="AR341" s="112"/>
      <c r="AS341" s="112"/>
      <c r="AT341" s="112"/>
      <c r="AU341" s="112"/>
      <c r="AV341" s="112"/>
      <c r="AW341" s="112"/>
      <c r="AX341" s="112"/>
      <c r="AY341" s="112"/>
      <c r="AZ341" s="112"/>
      <c r="BA341" s="112"/>
      <c r="BB341" s="112"/>
      <c r="BC341" s="112"/>
      <c r="BD341" s="112"/>
      <c r="BE341" s="112"/>
      <c r="BF341" s="112"/>
      <c r="BG341" s="112"/>
    </row>
    <row r="342" spans="2:59" ht="13.5" customHeight="1">
      <c r="B342" s="90"/>
      <c r="C342" s="2243" t="s">
        <v>156</v>
      </c>
      <c r="D342" s="1808"/>
      <c r="E342" s="963"/>
      <c r="F342" s="964"/>
      <c r="G342" s="964"/>
      <c r="H342" s="739"/>
      <c r="I342" s="934"/>
      <c r="J342" s="934"/>
      <c r="K342" s="2274"/>
      <c r="L342" s="934"/>
      <c r="M342" s="934"/>
      <c r="N342" s="934"/>
      <c r="O342" s="934"/>
      <c r="P342" s="880"/>
      <c r="Q342" s="1067"/>
      <c r="AH342" s="112"/>
      <c r="AI342" s="112"/>
      <c r="AJ342" s="112"/>
      <c r="AK342" s="112"/>
      <c r="AL342" s="112"/>
      <c r="AM342" s="112"/>
      <c r="AN342" s="112"/>
      <c r="AO342" s="112"/>
      <c r="AP342" s="112"/>
      <c r="AQ342" s="112"/>
      <c r="AR342" s="112"/>
      <c r="AS342" s="112"/>
      <c r="AT342" s="112"/>
      <c r="AU342" s="112"/>
      <c r="AV342" s="112"/>
      <c r="AW342" s="112"/>
      <c r="AX342" s="112"/>
      <c r="AY342" s="112"/>
      <c r="AZ342" s="112"/>
      <c r="BA342" s="112"/>
      <c r="BB342" s="112"/>
      <c r="BC342" s="112"/>
      <c r="BD342" s="112"/>
      <c r="BE342" s="112"/>
      <c r="BF342" s="112"/>
      <c r="BG342" s="112"/>
    </row>
    <row r="343" spans="2:59" ht="14.25" customHeight="1">
      <c r="B343" s="2937" t="str">
        <f>'12 л. МЕНЮ '!I335</f>
        <v>150 / 21</v>
      </c>
      <c r="C343" s="2581" t="str">
        <f>'12 л. МЕНЮ '!B335</f>
        <v>Икра кабачковая (пром. производства)</v>
      </c>
      <c r="D343" s="274">
        <f>'12 л. МЕНЮ '!C335</f>
        <v>60</v>
      </c>
      <c r="E343" s="1810">
        <f>'12 л. МЕНЮ '!D335</f>
        <v>1.1399999999999999</v>
      </c>
      <c r="F343" s="414">
        <f>'12 л. МЕНЮ '!E335</f>
        <v>5.34</v>
      </c>
      <c r="G343" s="365">
        <f>'12 л. МЕНЮ '!F335</f>
        <v>4.62</v>
      </c>
      <c r="H343" s="1843">
        <f>'12 л. МЕНЮ '!G335</f>
        <v>70.8</v>
      </c>
      <c r="I343" s="365">
        <v>0.9</v>
      </c>
      <c r="J343" s="365">
        <v>3.5999999999999997E-2</v>
      </c>
      <c r="K343" s="365">
        <v>0.04</v>
      </c>
      <c r="L343" s="930">
        <v>112.86</v>
      </c>
      <c r="M343" s="250">
        <v>28.2</v>
      </c>
      <c r="N343" s="250">
        <v>91.8</v>
      </c>
      <c r="O343" s="353">
        <v>6.6</v>
      </c>
      <c r="P343" s="250">
        <v>1.206</v>
      </c>
      <c r="Q343" s="2629">
        <f>'12 л. МЕНЮ '!H335</f>
        <v>0</v>
      </c>
      <c r="AH343" s="112"/>
      <c r="AI343" s="112"/>
      <c r="AJ343" s="112"/>
      <c r="AK343" s="112"/>
      <c r="AL343" s="112"/>
      <c r="AM343" s="112"/>
      <c r="AN343" s="112"/>
      <c r="AO343" s="112"/>
      <c r="AP343" s="112"/>
      <c r="AQ343" s="112"/>
      <c r="AR343" s="112"/>
      <c r="AS343" s="112"/>
      <c r="AT343" s="112"/>
      <c r="AU343" s="112"/>
      <c r="AV343" s="112"/>
      <c r="AW343" s="112"/>
      <c r="AX343" s="112"/>
      <c r="AY343" s="112"/>
      <c r="AZ343" s="112"/>
      <c r="BA343" s="112"/>
      <c r="BB343" s="112"/>
      <c r="BC343" s="112"/>
      <c r="BD343" s="112"/>
      <c r="BE343" s="112"/>
      <c r="BF343" s="112"/>
      <c r="BG343" s="112"/>
    </row>
    <row r="344" spans="2:59">
      <c r="B344" s="2937" t="str">
        <f>'12 л. МЕНЮ '!I336</f>
        <v>333 / 21</v>
      </c>
      <c r="C344" s="2581" t="str">
        <f>'12 л. МЕНЮ '!B336</f>
        <v>Голубцы  ленивые / и соус сметан. с томатом</v>
      </c>
      <c r="D344" s="274" t="str">
        <f>'12 л. МЕНЮ '!C336</f>
        <v>100 / 20</v>
      </c>
      <c r="E344" s="1810">
        <f>'12 л. МЕНЮ '!D336</f>
        <v>13.869</v>
      </c>
      <c r="F344" s="414">
        <f>'12 л. МЕНЮ '!E336</f>
        <v>9.6669999999999998</v>
      </c>
      <c r="G344" s="365">
        <f>'12 л. МЕНЮ '!F336</f>
        <v>19.323</v>
      </c>
      <c r="H344" s="1843">
        <f>'12 л. МЕНЮ '!G336</f>
        <v>220.46199999999999</v>
      </c>
      <c r="I344" s="2987">
        <v>3.4940000000000002</v>
      </c>
      <c r="J344" s="2550">
        <v>4.2000000000000003E-2</v>
      </c>
      <c r="K344" s="2988">
        <v>7.0000000000000007E-2</v>
      </c>
      <c r="L344" s="2277">
        <v>16.802</v>
      </c>
      <c r="M344" s="2559">
        <v>17.010000000000002</v>
      </c>
      <c r="N344" s="2556">
        <v>14.183</v>
      </c>
      <c r="O344" s="2555">
        <v>5.2519999999999998</v>
      </c>
      <c r="P344" s="2555">
        <v>1.5</v>
      </c>
      <c r="Q344" s="2629">
        <f>'12 л. МЕНЮ '!H336</f>
        <v>0</v>
      </c>
      <c r="AH344" s="112"/>
      <c r="AI344" s="112"/>
      <c r="AJ344" s="112"/>
      <c r="AK344" s="112"/>
      <c r="AL344" s="112"/>
      <c r="AM344" s="112"/>
      <c r="AN344" s="112"/>
      <c r="AO344" s="112"/>
      <c r="AP344" s="112"/>
      <c r="AQ344" s="112"/>
      <c r="AR344" s="112"/>
      <c r="AS344" s="112"/>
      <c r="AT344" s="112"/>
      <c r="AU344" s="112"/>
      <c r="AV344" s="112"/>
      <c r="AW344" s="112"/>
      <c r="AX344" s="112"/>
      <c r="AY344" s="112"/>
      <c r="AZ344" s="112"/>
      <c r="BA344" s="112"/>
      <c r="BB344" s="112"/>
      <c r="BC344" s="112"/>
      <c r="BD344" s="112"/>
      <c r="BE344" s="112"/>
      <c r="BF344" s="112"/>
      <c r="BG344" s="112"/>
    </row>
    <row r="345" spans="2:59" ht="13.5" customHeight="1">
      <c r="B345" s="2937" t="str">
        <f>'12 л. МЕНЮ '!I337</f>
        <v>397 / 21</v>
      </c>
      <c r="C345" s="2581" t="str">
        <f>'12 л. МЕНЮ '!B337</f>
        <v>(сложный гарнир)   Пюре картофельное   и</v>
      </c>
      <c r="D345" s="274" t="str">
        <f>'12 л. МЕНЮ '!C337</f>
        <v>115/ 65</v>
      </c>
      <c r="E345" s="1810">
        <f>'12 л. МЕНЮ '!D337</f>
        <v>3.105</v>
      </c>
      <c r="F345" s="414">
        <f>'12 л. МЕНЮ '!E337</f>
        <v>4.5999999999999996</v>
      </c>
      <c r="G345" s="365">
        <f>'12 л. МЕНЮ '!F337</f>
        <v>6.67</v>
      </c>
      <c r="H345" s="1843">
        <f>'12 л. МЕНЮ '!G337</f>
        <v>80.5</v>
      </c>
      <c r="I345" s="250">
        <v>2.2599999999999998</v>
      </c>
      <c r="J345" s="250">
        <v>9.1999999999999998E-2</v>
      </c>
      <c r="K345" s="766">
        <v>0.09</v>
      </c>
      <c r="L345" s="917">
        <v>23</v>
      </c>
      <c r="M345" s="250">
        <v>28.75</v>
      </c>
      <c r="N345" s="250">
        <v>56.35</v>
      </c>
      <c r="O345" s="250">
        <v>18.399999999999999</v>
      </c>
      <c r="P345" s="250">
        <v>0.63</v>
      </c>
      <c r="Q345" s="2629">
        <f>'12 л. МЕНЮ '!H337</f>
        <v>0</v>
      </c>
      <c r="AH345" s="112"/>
      <c r="AI345" s="112"/>
      <c r="AJ345" s="112"/>
      <c r="AK345" s="112"/>
      <c r="AL345" s="112"/>
      <c r="AM345" s="112"/>
      <c r="AN345" s="112"/>
      <c r="AO345" s="112"/>
      <c r="AP345" s="112"/>
      <c r="AQ345" s="112"/>
      <c r="AR345" s="112"/>
      <c r="AS345" s="112"/>
      <c r="AT345" s="112"/>
      <c r="AU345" s="112"/>
      <c r="AV345" s="112"/>
      <c r="AW345" s="112"/>
      <c r="AX345" s="112"/>
      <c r="AY345" s="112"/>
      <c r="AZ345" s="112"/>
      <c r="BA345" s="112"/>
      <c r="BB345" s="112"/>
      <c r="BC345" s="112"/>
      <c r="BD345" s="112"/>
      <c r="BE345" s="112"/>
      <c r="BF345" s="112"/>
      <c r="BG345" s="112"/>
    </row>
    <row r="346" spans="2:59">
      <c r="B346" s="2937" t="str">
        <f>'12 л. МЕНЮ '!I338</f>
        <v>155/21</v>
      </c>
      <c r="C346" s="263" t="str">
        <f>'12 л. МЕНЮ '!B338</f>
        <v xml:space="preserve"> /   овощи отварные</v>
      </c>
      <c r="D346" s="274"/>
      <c r="E346" s="1810">
        <f>'12 л. МЕНЮ '!D338</f>
        <v>0.80500000000000005</v>
      </c>
      <c r="F346" s="414">
        <f>'12 л. МЕНЮ '!E338</f>
        <v>2.29</v>
      </c>
      <c r="G346" s="365">
        <f>'12 л. МЕНЮ '!F338</f>
        <v>1.9810000000000001</v>
      </c>
      <c r="H346" s="1843">
        <f>'12 л. МЕНЮ '!G338</f>
        <v>31.571000000000002</v>
      </c>
      <c r="I346" s="353">
        <v>9.7189999999999994</v>
      </c>
      <c r="J346" s="353">
        <v>1.2E-2</v>
      </c>
      <c r="K346" s="366">
        <v>1.2999999999999999E-2</v>
      </c>
      <c r="L346" s="685">
        <v>11.762</v>
      </c>
      <c r="M346" s="250">
        <v>22.286000000000001</v>
      </c>
      <c r="N346" s="250">
        <v>13</v>
      </c>
      <c r="O346" s="250">
        <v>7.4290000000000003</v>
      </c>
      <c r="P346" s="250">
        <v>0.31</v>
      </c>
      <c r="Q346" s="2629">
        <f>'12 л. МЕНЮ '!H338</f>
        <v>0</v>
      </c>
      <c r="AH346" s="112"/>
      <c r="AI346" s="112"/>
      <c r="AJ346" s="112"/>
      <c r="AK346" s="112"/>
      <c r="AL346" s="112"/>
      <c r="AM346" s="112"/>
      <c r="AN346" s="112"/>
      <c r="AO346" s="112"/>
      <c r="AP346" s="112"/>
      <c r="AQ346" s="112"/>
      <c r="AR346" s="112"/>
      <c r="AS346" s="112"/>
      <c r="AT346" s="112"/>
      <c r="AU346" s="112"/>
      <c r="AV346" s="112"/>
      <c r="AW346" s="112"/>
      <c r="AX346" s="112"/>
      <c r="AY346" s="112"/>
      <c r="AZ346" s="112"/>
      <c r="BA346" s="112"/>
      <c r="BB346" s="112"/>
      <c r="BC346" s="112"/>
      <c r="BD346" s="112"/>
      <c r="BE346" s="112"/>
      <c r="BF346" s="112"/>
      <c r="BG346" s="112"/>
    </row>
    <row r="347" spans="2:59">
      <c r="B347" s="2249" t="str">
        <f>'12 л. МЕНЮ '!I339</f>
        <v>54-1хн/22</v>
      </c>
      <c r="C347" s="263" t="str">
        <f>'12 л. МЕНЮ '!B339</f>
        <v>Компот из смеси сухофруктов</v>
      </c>
      <c r="D347" s="274">
        <f>'12 л. МЕНЮ '!C339</f>
        <v>200</v>
      </c>
      <c r="E347" s="1810">
        <f>'12 л. МЕНЮ '!D339</f>
        <v>0.5</v>
      </c>
      <c r="F347" s="414">
        <f>'12 л. МЕНЮ '!E339</f>
        <v>0</v>
      </c>
      <c r="G347" s="365">
        <f>'12 л. МЕНЮ '!F339</f>
        <v>19.8</v>
      </c>
      <c r="H347" s="1843">
        <f>'12 л. МЕНЮ '!G339</f>
        <v>81</v>
      </c>
      <c r="I347" s="353">
        <v>0.02</v>
      </c>
      <c r="J347" s="353">
        <v>0</v>
      </c>
      <c r="K347" s="353">
        <v>0</v>
      </c>
      <c r="L347" s="917">
        <v>15</v>
      </c>
      <c r="M347" s="2571">
        <v>49.5</v>
      </c>
      <c r="N347" s="250">
        <v>4.3</v>
      </c>
      <c r="O347" s="353">
        <v>2.1</v>
      </c>
      <c r="P347" s="250">
        <v>0.09</v>
      </c>
      <c r="Q347" s="2629">
        <f>'12 л. МЕНЮ '!H339</f>
        <v>0</v>
      </c>
      <c r="AH347" s="112"/>
      <c r="AI347" s="112"/>
      <c r="AJ347" s="112"/>
      <c r="AK347" s="112"/>
      <c r="AL347" s="112"/>
      <c r="AM347" s="112"/>
      <c r="AN347" s="112"/>
      <c r="AO347" s="112"/>
      <c r="AP347" s="112"/>
      <c r="AQ347" s="112"/>
      <c r="AR347" s="112"/>
      <c r="AS347" s="112"/>
      <c r="AT347" s="112"/>
      <c r="AU347" s="112"/>
      <c r="AV347" s="112"/>
      <c r="AW347" s="112"/>
      <c r="AX347" s="112"/>
      <c r="AY347" s="112"/>
      <c r="AZ347" s="112"/>
      <c r="BA347" s="112"/>
      <c r="BB347" s="112"/>
      <c r="BC347" s="112"/>
      <c r="BD347" s="112"/>
      <c r="BE347" s="112"/>
      <c r="BF347" s="112"/>
      <c r="BG347" s="112"/>
    </row>
    <row r="348" spans="2:59" ht="14.25" customHeight="1">
      <c r="B348" s="2249" t="str">
        <f>'12 л. МЕНЮ '!I340</f>
        <v>Пром.пр.</v>
      </c>
      <c r="C348" s="263" t="str">
        <f>'12 л. МЕНЮ '!B340</f>
        <v>Хлеб пшеничный</v>
      </c>
      <c r="D348" s="274">
        <f>'12 л. МЕНЮ '!C340</f>
        <v>50</v>
      </c>
      <c r="E348" s="1810">
        <f>'12 л. МЕНЮ '!D340</f>
        <v>1.93</v>
      </c>
      <c r="F348" s="414">
        <f>'12 л. МЕНЮ '!E340</f>
        <v>0.69</v>
      </c>
      <c r="G348" s="365">
        <f>'12 л. МЕНЮ '!F340</f>
        <v>27.1</v>
      </c>
      <c r="H348" s="1843">
        <f>'12 л. МЕНЮ '!G340</f>
        <v>122.29</v>
      </c>
      <c r="I348" s="250">
        <v>0</v>
      </c>
      <c r="J348" s="1043">
        <v>0.06</v>
      </c>
      <c r="K348" s="766">
        <v>0.02</v>
      </c>
      <c r="L348" s="917">
        <v>0</v>
      </c>
      <c r="M348" s="359">
        <v>10</v>
      </c>
      <c r="N348" s="250">
        <v>32.5</v>
      </c>
      <c r="O348" s="250">
        <v>7</v>
      </c>
      <c r="P348" s="1055">
        <v>5.5E-2</v>
      </c>
      <c r="Q348" s="2629">
        <f>'12 л. МЕНЮ '!H340</f>
        <v>0</v>
      </c>
      <c r="AH348" s="112"/>
      <c r="AI348" s="112"/>
      <c r="AJ348" s="112"/>
      <c r="AK348" s="112"/>
      <c r="AL348" s="112"/>
      <c r="AM348" s="112"/>
      <c r="AN348" s="112"/>
      <c r="AO348" s="112"/>
      <c r="AP348" s="112"/>
      <c r="AQ348" s="112"/>
      <c r="AR348" s="112"/>
      <c r="AS348" s="112"/>
      <c r="AT348" s="112"/>
      <c r="AU348" s="112"/>
      <c r="AV348" s="112"/>
      <c r="AW348" s="112"/>
      <c r="AX348" s="112"/>
      <c r="AY348" s="112"/>
      <c r="AZ348" s="112"/>
      <c r="BA348" s="112"/>
      <c r="BB348" s="112"/>
      <c r="BC348" s="112"/>
      <c r="BD348" s="112"/>
      <c r="BE348" s="112"/>
      <c r="BF348" s="112"/>
      <c r="BG348" s="112"/>
    </row>
    <row r="349" spans="2:59" ht="13.5" customHeight="1" thickBot="1">
      <c r="B349" s="1086" t="str">
        <f>'12 л. МЕНЮ '!I341</f>
        <v>Пром.пр.</v>
      </c>
      <c r="C349" s="2257" t="str">
        <f>'12 л. МЕНЮ '!B341</f>
        <v>Хлеб ржаной</v>
      </c>
      <c r="D349" s="393">
        <f>'12 л. МЕНЮ '!C341</f>
        <v>30</v>
      </c>
      <c r="E349" s="1810">
        <f>'12 л. МЕНЮ '!D341</f>
        <v>1.155</v>
      </c>
      <c r="F349" s="414">
        <f>'12 л. МЕНЮ '!E341</f>
        <v>0.41299999999999998</v>
      </c>
      <c r="G349" s="365">
        <f>'12 л. МЕНЮ '!F341</f>
        <v>16.260000000000002</v>
      </c>
      <c r="H349" s="1843">
        <f>'12 л. МЕНЮ '!G341</f>
        <v>73.376999999999995</v>
      </c>
      <c r="I349" s="364">
        <v>0</v>
      </c>
      <c r="J349" s="364">
        <v>0.08</v>
      </c>
      <c r="K349" s="364">
        <v>0.08</v>
      </c>
      <c r="L349" s="1005">
        <v>0</v>
      </c>
      <c r="M349" s="2524">
        <v>9.9</v>
      </c>
      <c r="N349" s="1029">
        <v>70</v>
      </c>
      <c r="O349" s="364">
        <v>2</v>
      </c>
      <c r="P349" s="2225">
        <v>0.01</v>
      </c>
      <c r="Q349" s="2629">
        <f>'12 л. МЕНЮ '!H341</f>
        <v>0</v>
      </c>
      <c r="AH349" s="112"/>
      <c r="AI349" s="112"/>
      <c r="AJ349" s="112"/>
      <c r="AK349" s="112"/>
      <c r="AL349" s="112"/>
      <c r="AM349" s="112"/>
      <c r="AN349" s="112"/>
      <c r="AO349" s="112"/>
      <c r="AP349" s="112"/>
      <c r="AQ349" s="112"/>
      <c r="AR349" s="112"/>
      <c r="AS349" s="112"/>
      <c r="AT349" s="112"/>
      <c r="AU349" s="112"/>
      <c r="AV349" s="112"/>
      <c r="AW349" s="112"/>
      <c r="AX349" s="112"/>
      <c r="AY349" s="112"/>
      <c r="AZ349" s="112"/>
      <c r="BA349" s="112"/>
      <c r="BB349" s="112"/>
      <c r="BC349" s="112"/>
      <c r="BD349" s="112"/>
      <c r="BE349" s="112"/>
      <c r="BF349" s="112"/>
      <c r="BG349" s="112"/>
    </row>
    <row r="350" spans="2:59" ht="12.75" customHeight="1">
      <c r="B350" s="492" t="s">
        <v>204</v>
      </c>
      <c r="C350" s="11"/>
      <c r="D350" s="2644">
        <f>'12 л. МЕНЮ '!C342</f>
        <v>640</v>
      </c>
      <c r="E350" s="493">
        <f t="shared" ref="E350:P350" si="91">SUM(E343:E349)</f>
        <v>22.504000000000001</v>
      </c>
      <c r="F350" s="919">
        <f t="shared" si="91"/>
        <v>23</v>
      </c>
      <c r="G350" s="495">
        <f t="shared" si="91"/>
        <v>95.754000000000005</v>
      </c>
      <c r="H350" s="2144">
        <f t="shared" si="91"/>
        <v>680</v>
      </c>
      <c r="I350" s="252">
        <f t="shared" si="91"/>
        <v>16.392999999999997</v>
      </c>
      <c r="J350" s="919">
        <f t="shared" si="91"/>
        <v>0.32200000000000001</v>
      </c>
      <c r="K350" s="919">
        <f t="shared" si="91"/>
        <v>0.313</v>
      </c>
      <c r="L350" s="919">
        <f t="shared" si="91"/>
        <v>179.42400000000001</v>
      </c>
      <c r="M350" s="1013">
        <f t="shared" si="91"/>
        <v>165.64600000000002</v>
      </c>
      <c r="N350" s="1013">
        <f t="shared" si="91"/>
        <v>282.13300000000004</v>
      </c>
      <c r="O350" s="1013">
        <f t="shared" si="91"/>
        <v>48.780999999999999</v>
      </c>
      <c r="P350" s="1014">
        <f t="shared" si="91"/>
        <v>3.8009999999999997</v>
      </c>
      <c r="Q350" s="2626"/>
      <c r="R350" s="11"/>
      <c r="AH350" s="112"/>
      <c r="AI350" s="112"/>
      <c r="AJ350" s="112"/>
      <c r="AK350" s="112"/>
      <c r="AL350" s="112"/>
      <c r="AM350" s="112"/>
      <c r="AN350" s="112"/>
      <c r="AO350" s="112"/>
      <c r="AP350" s="112"/>
      <c r="AQ350" s="112"/>
      <c r="AR350" s="112"/>
      <c r="AS350" s="112"/>
      <c r="AT350" s="112"/>
      <c r="AU350" s="112"/>
      <c r="AV350" s="112"/>
      <c r="AW350" s="112"/>
      <c r="AX350" s="112"/>
      <c r="AY350" s="112"/>
      <c r="AZ350" s="112"/>
      <c r="BA350" s="112"/>
      <c r="BB350" s="112"/>
      <c r="BC350" s="112"/>
      <c r="BD350" s="112"/>
      <c r="BE350" s="112"/>
      <c r="BF350" s="112"/>
      <c r="BG350" s="112"/>
    </row>
    <row r="351" spans="2:59" ht="13.5" customHeight="1">
      <c r="B351" s="995"/>
      <c r="C351" s="996" t="s">
        <v>11</v>
      </c>
      <c r="D351" s="1755">
        <v>0.25</v>
      </c>
      <c r="E351" s="1115">
        <f>(E399/100)*25</f>
        <v>22.5</v>
      </c>
      <c r="F351" s="1012">
        <f t="shared" ref="F351:P351" si="92">(F399/100)*25</f>
        <v>23</v>
      </c>
      <c r="G351" s="1012">
        <f t="shared" si="92"/>
        <v>95.75</v>
      </c>
      <c r="H351" s="1012">
        <f t="shared" si="92"/>
        <v>680</v>
      </c>
      <c r="I351" s="1012">
        <f t="shared" si="92"/>
        <v>17.5</v>
      </c>
      <c r="J351" s="1012">
        <f t="shared" si="92"/>
        <v>0.35</v>
      </c>
      <c r="K351" s="1012">
        <f t="shared" si="92"/>
        <v>0.4</v>
      </c>
      <c r="L351" s="1776">
        <f t="shared" si="92"/>
        <v>225</v>
      </c>
      <c r="M351" s="2680">
        <f t="shared" si="92"/>
        <v>300</v>
      </c>
      <c r="N351" s="2680">
        <f t="shared" si="92"/>
        <v>300</v>
      </c>
      <c r="O351" s="1776">
        <f t="shared" si="92"/>
        <v>75</v>
      </c>
      <c r="P351" s="2279">
        <f t="shared" si="92"/>
        <v>4.5</v>
      </c>
      <c r="Q351" s="1079"/>
      <c r="R351" s="7"/>
      <c r="AH351" s="112"/>
      <c r="AI351" s="112"/>
      <c r="AJ351" s="112"/>
      <c r="AK351" s="112"/>
      <c r="AL351" s="112"/>
      <c r="AM351" s="112"/>
      <c r="AN351" s="112"/>
      <c r="AO351" s="112"/>
      <c r="AP351" s="112"/>
      <c r="AQ351" s="112"/>
      <c r="AR351" s="112"/>
      <c r="AS351" s="112"/>
      <c r="AT351" s="112"/>
      <c r="AU351" s="112"/>
      <c r="AV351" s="112"/>
      <c r="AW351" s="112"/>
      <c r="AX351" s="112"/>
      <c r="AY351" s="112"/>
      <c r="AZ351" s="112"/>
      <c r="BA351" s="112"/>
      <c r="BB351" s="112"/>
      <c r="BC351" s="112"/>
      <c r="BD351" s="112"/>
      <c r="BE351" s="112"/>
      <c r="BF351" s="112"/>
      <c r="BG351" s="112"/>
    </row>
    <row r="352" spans="2:59" ht="15" thickBot="1">
      <c r="B352" s="246"/>
      <c r="C352" s="991" t="s">
        <v>434</v>
      </c>
      <c r="D352" s="1036"/>
      <c r="E352" s="1015">
        <f t="shared" ref="E352:P352" si="93">(E350*100/E399)-25</f>
        <v>4.4444444444451392E-3</v>
      </c>
      <c r="F352" s="1016">
        <f t="shared" si="93"/>
        <v>0</v>
      </c>
      <c r="G352" s="1016">
        <f t="shared" si="93"/>
        <v>1.0443864229756628E-3</v>
      </c>
      <c r="H352" s="1016">
        <f t="shared" si="93"/>
        <v>0</v>
      </c>
      <c r="I352" s="1016">
        <f t="shared" si="93"/>
        <v>-1.5814285714285745</v>
      </c>
      <c r="J352" s="1016">
        <f t="shared" si="93"/>
        <v>-1.9999999999999964</v>
      </c>
      <c r="K352" s="1016">
        <f t="shared" si="93"/>
        <v>-5.4375</v>
      </c>
      <c r="L352" s="1016">
        <f t="shared" si="93"/>
        <v>-5.0640000000000001</v>
      </c>
      <c r="M352" s="1016">
        <f t="shared" si="93"/>
        <v>-11.196166666666665</v>
      </c>
      <c r="N352" s="1016">
        <f t="shared" si="93"/>
        <v>-1.4889166666666647</v>
      </c>
      <c r="O352" s="1016">
        <f t="shared" si="93"/>
        <v>-8.7396666666666682</v>
      </c>
      <c r="P352" s="1028">
        <f t="shared" si="93"/>
        <v>-3.8833333333333364</v>
      </c>
      <c r="Q352" s="2627"/>
      <c r="R352" s="7"/>
      <c r="AH352" s="112"/>
      <c r="AI352" s="112"/>
      <c r="AJ352" s="112"/>
      <c r="AK352" s="112"/>
      <c r="AL352" s="112"/>
      <c r="AM352" s="112"/>
      <c r="AN352" s="112"/>
      <c r="AO352" s="112"/>
      <c r="AP352" s="112"/>
      <c r="AQ352" s="112"/>
      <c r="AR352" s="112"/>
      <c r="AS352" s="112"/>
      <c r="AT352" s="112"/>
      <c r="AU352" s="112"/>
      <c r="AV352" s="112"/>
      <c r="AW352" s="112"/>
      <c r="AX352" s="112"/>
      <c r="AY352" s="112"/>
      <c r="AZ352" s="112"/>
      <c r="BA352" s="112"/>
      <c r="BB352" s="112"/>
      <c r="BC352" s="112"/>
      <c r="BD352" s="112"/>
      <c r="BE352" s="112"/>
      <c r="BF352" s="112"/>
      <c r="BG352" s="112"/>
    </row>
    <row r="353" spans="2:59">
      <c r="B353" s="94"/>
      <c r="C353" s="2265" t="s">
        <v>123</v>
      </c>
      <c r="D353" s="62"/>
      <c r="E353" s="662"/>
      <c r="F353" s="1737"/>
      <c r="G353" s="1737"/>
      <c r="H353" s="1737"/>
      <c r="I353" s="942"/>
      <c r="J353" s="942"/>
      <c r="K353" s="942"/>
      <c r="L353" s="942"/>
      <c r="M353" s="942"/>
      <c r="N353" s="942"/>
      <c r="O353" s="942"/>
      <c r="P353" s="1070"/>
      <c r="Q353" s="1073"/>
      <c r="R353" s="107"/>
      <c r="AH353" s="112"/>
      <c r="AI353" s="112"/>
      <c r="AJ353" s="112"/>
      <c r="AK353" s="112"/>
      <c r="AL353" s="112"/>
      <c r="AM353" s="112"/>
      <c r="AN353" s="112"/>
      <c r="AO353" s="112"/>
      <c r="AP353" s="112"/>
      <c r="AQ353" s="112"/>
      <c r="AR353" s="112"/>
      <c r="AS353" s="112"/>
      <c r="AT353" s="112"/>
      <c r="AU353" s="112"/>
      <c r="AV353" s="112"/>
      <c r="AW353" s="112"/>
      <c r="AX353" s="112"/>
      <c r="AY353" s="112"/>
      <c r="AZ353" s="112"/>
      <c r="BA353" s="112"/>
      <c r="BB353" s="112"/>
      <c r="BC353" s="112"/>
      <c r="BD353" s="112"/>
      <c r="BE353" s="112"/>
      <c r="BF353" s="112"/>
      <c r="BG353" s="112"/>
    </row>
    <row r="354" spans="2:59" ht="15.75" customHeight="1">
      <c r="B354" s="569" t="str">
        <f>'12 л. МЕНЮ '!I346</f>
        <v>ТТК/32 /21</v>
      </c>
      <c r="C354" s="261" t="str">
        <f>'12 л. МЕНЮ '!B346</f>
        <v>Свекла с сыром</v>
      </c>
      <c r="D354" s="248">
        <f>'12 л. МЕНЮ '!C346</f>
        <v>60</v>
      </c>
      <c r="E354" s="1058">
        <f>'12 л. МЕНЮ '!D346</f>
        <v>1.8</v>
      </c>
      <c r="F354" s="1059">
        <f>'12 л. МЕНЮ '!E346</f>
        <v>5.04</v>
      </c>
      <c r="G354" s="1059">
        <f>'12 л. МЕНЮ '!F346</f>
        <v>4.2</v>
      </c>
      <c r="H354" s="2277">
        <f>'12 л. МЕНЮ '!G346</f>
        <v>69.599999999999994</v>
      </c>
      <c r="I354" s="352">
        <v>2.94</v>
      </c>
      <c r="J354" s="352">
        <v>0.02</v>
      </c>
      <c r="K354" s="371">
        <v>0.02</v>
      </c>
      <c r="L354" s="927">
        <v>12.12</v>
      </c>
      <c r="M354" s="250">
        <v>60</v>
      </c>
      <c r="N354" s="250">
        <v>44.58</v>
      </c>
      <c r="O354" s="250">
        <v>12.6</v>
      </c>
      <c r="P354" s="1055">
        <v>0.76200000000000001</v>
      </c>
      <c r="Q354" s="2633">
        <f>'12 л. МЕНЮ '!H346</f>
        <v>0</v>
      </c>
      <c r="R354" s="7"/>
      <c r="AH354" s="112"/>
      <c r="AI354" s="112"/>
      <c r="AJ354" s="112"/>
      <c r="AK354" s="112"/>
      <c r="AL354" s="112"/>
      <c r="AM354" s="112"/>
      <c r="AN354" s="112"/>
      <c r="AO354" s="112"/>
      <c r="AP354" s="112"/>
      <c r="AQ354" s="112"/>
      <c r="AR354" s="112"/>
      <c r="AS354" s="112"/>
      <c r="AT354" s="112"/>
      <c r="AU354" s="112"/>
      <c r="AV354" s="112"/>
      <c r="AW354" s="112"/>
      <c r="AX354" s="112"/>
      <c r="AY354" s="112"/>
      <c r="AZ354" s="112"/>
      <c r="BA354" s="112"/>
      <c r="BB354" s="112"/>
      <c r="BC354" s="112"/>
      <c r="BD354" s="112"/>
      <c r="BE354" s="112"/>
      <c r="BF354" s="112"/>
      <c r="BG354" s="112"/>
    </row>
    <row r="355" spans="2:59" ht="12.75" customHeight="1">
      <c r="B355" s="569" t="str">
        <f>'12 л. МЕНЮ '!I347</f>
        <v xml:space="preserve">98 / 17 </v>
      </c>
      <c r="C355" s="261" t="str">
        <f>'12 л. МЕНЮ '!B347</f>
        <v>Суп крестьянский</v>
      </c>
      <c r="D355" s="248">
        <f>'12 л. МЕНЮ '!C347</f>
        <v>250</v>
      </c>
      <c r="E355" s="1058">
        <f>'12 л. МЕНЮ '!D347</f>
        <v>1.641</v>
      </c>
      <c r="F355" s="1059">
        <f>'12 л. МЕНЮ '!E347</f>
        <v>4.92</v>
      </c>
      <c r="G355" s="1059">
        <f>'12 л. МЕНЮ '!F347</f>
        <v>6.085</v>
      </c>
      <c r="H355" s="2277">
        <f>'12 л. МЕНЮ '!G347</f>
        <v>74.91</v>
      </c>
      <c r="I355" s="352">
        <v>9.8800000000000008</v>
      </c>
      <c r="J355" s="352">
        <v>0.04</v>
      </c>
      <c r="K355" s="371">
        <v>0.04</v>
      </c>
      <c r="L355" s="927">
        <v>0</v>
      </c>
      <c r="M355" s="250">
        <v>35.9</v>
      </c>
      <c r="N355" s="250">
        <v>33.6</v>
      </c>
      <c r="O355" s="250">
        <v>14.2</v>
      </c>
      <c r="P355" s="1055">
        <v>0.6</v>
      </c>
      <c r="Q355" s="2633">
        <f>'12 л. МЕНЮ '!H347</f>
        <v>0</v>
      </c>
      <c r="R355" s="233"/>
      <c r="AH355" s="112"/>
      <c r="AI355" s="112"/>
      <c r="AJ355" s="112"/>
      <c r="AK355" s="112"/>
      <c r="AL355" s="112"/>
      <c r="AM355" s="112"/>
      <c r="AN355" s="112"/>
      <c r="AO355" s="112"/>
      <c r="AP355" s="112"/>
      <c r="AQ355" s="112"/>
      <c r="AR355" s="112"/>
      <c r="AS355" s="112"/>
      <c r="AT355" s="112"/>
      <c r="AU355" s="112"/>
      <c r="AV355" s="112"/>
      <c r="AW355" s="112"/>
      <c r="AX355" s="112"/>
      <c r="AY355" s="112"/>
      <c r="AZ355" s="112"/>
      <c r="BA355" s="112"/>
      <c r="BB355" s="112"/>
      <c r="BC355" s="112"/>
      <c r="BD355" s="112"/>
      <c r="BE355" s="112"/>
      <c r="BF355" s="112"/>
      <c r="BG355" s="112"/>
    </row>
    <row r="356" spans="2:59">
      <c r="B356" s="764" t="str">
        <f>'12 л. МЕНЮ '!I348</f>
        <v>229 /17</v>
      </c>
      <c r="C356" s="447" t="str">
        <f>'12 л. МЕНЮ '!B348</f>
        <v>Рыба тушёная в томате с овощами</v>
      </c>
      <c r="D356" s="178">
        <f>'12 л. МЕНЮ '!C348</f>
        <v>100</v>
      </c>
      <c r="E356" s="2940">
        <f>'12 л. МЕНЮ '!D348</f>
        <v>17.945</v>
      </c>
      <c r="F356" s="1060">
        <f>'12 л. МЕНЮ '!E348</f>
        <v>15.106999999999999</v>
      </c>
      <c r="G356" s="1060">
        <f>'12 л. МЕНЮ '!F348</f>
        <v>4.9000000000000004</v>
      </c>
      <c r="H356" s="2558">
        <f>'12 л. МЕНЮ '!G348</f>
        <v>227.36600000000001</v>
      </c>
      <c r="I356" s="2152">
        <v>0.81</v>
      </c>
      <c r="J356" s="2152">
        <v>8.8999999999999996E-2</v>
      </c>
      <c r="K356" s="2941">
        <v>8.8999999999999996E-2</v>
      </c>
      <c r="L356" s="684">
        <v>66.25</v>
      </c>
      <c r="M356" s="350">
        <v>42.164999999999999</v>
      </c>
      <c r="N356" s="2566">
        <v>101</v>
      </c>
      <c r="O356" s="350">
        <v>55.24</v>
      </c>
      <c r="P356" s="1056">
        <v>0.9</v>
      </c>
      <c r="Q356" s="2659">
        <f>'12 л. МЕНЮ '!H348</f>
        <v>0</v>
      </c>
      <c r="R356" s="7"/>
      <c r="AH356" s="112"/>
      <c r="AI356" s="112"/>
      <c r="AJ356" s="112"/>
      <c r="AK356" s="112"/>
      <c r="AL356" s="112"/>
      <c r="AM356" s="112"/>
      <c r="AN356" s="112"/>
      <c r="AO356" s="112"/>
      <c r="AP356" s="112"/>
      <c r="AQ356" s="112"/>
      <c r="AR356" s="112"/>
      <c r="AS356" s="112"/>
      <c r="AT356" s="112"/>
      <c r="AU356" s="112"/>
      <c r="AV356" s="112"/>
      <c r="AW356" s="112"/>
      <c r="AX356" s="112"/>
      <c r="AY356" s="112"/>
      <c r="AZ356" s="112"/>
      <c r="BA356" s="112"/>
      <c r="BB356" s="112"/>
      <c r="BC356" s="112"/>
      <c r="BD356" s="112"/>
      <c r="BE356" s="112"/>
      <c r="BF356" s="112"/>
      <c r="BG356" s="112"/>
    </row>
    <row r="357" spans="2:59" ht="15" customHeight="1">
      <c r="B357" s="764" t="str">
        <f>'12 л. МЕНЮ '!I349</f>
        <v>305/17</v>
      </c>
      <c r="C357" s="447" t="str">
        <f>'12 л. МЕНЮ '!B349</f>
        <v>Рис припущенный  / и</v>
      </c>
      <c r="D357" s="2100" t="str">
        <f>'12 л. МЕНЮ '!C349</f>
        <v>100 / 80</v>
      </c>
      <c r="E357" s="1060">
        <f>'12 л. МЕНЮ '!D349</f>
        <v>1.9410000000000001</v>
      </c>
      <c r="F357" s="2720">
        <f>'12 л. МЕНЮ '!E349</f>
        <v>2.2930000000000001</v>
      </c>
      <c r="G357" s="1060">
        <f>'12 л. МЕНЮ '!F349</f>
        <v>19.556999999999999</v>
      </c>
      <c r="H357" s="2944">
        <f>'12 л. МЕНЮ '!G349</f>
        <v>106.626</v>
      </c>
      <c r="I357" s="2152">
        <v>0</v>
      </c>
      <c r="J357" s="2945">
        <v>1.2999999999999999E-2</v>
      </c>
      <c r="K357" s="2941">
        <v>1.2999999999999999E-2</v>
      </c>
      <c r="L357" s="1843">
        <v>0</v>
      </c>
      <c r="M357" s="350">
        <v>1.288</v>
      </c>
      <c r="N357" s="349">
        <v>32.32</v>
      </c>
      <c r="O357" s="350">
        <v>10.135999999999999</v>
      </c>
      <c r="P357" s="1056">
        <v>0.27400000000000002</v>
      </c>
      <c r="Q357" s="2659">
        <f>'12 л. МЕНЮ '!H349</f>
        <v>0</v>
      </c>
      <c r="R357" s="107"/>
      <c r="AH357" s="112"/>
      <c r="AI357" s="112"/>
      <c r="AJ357" s="112"/>
      <c r="AK357" s="112"/>
      <c r="AL357" s="112"/>
      <c r="AM357" s="112"/>
      <c r="AN357" s="112"/>
      <c r="AO357" s="112"/>
      <c r="AP357" s="112"/>
      <c r="AQ357" s="112"/>
      <c r="AR357" s="112"/>
      <c r="AS357" s="112"/>
      <c r="AT357" s="112"/>
      <c r="AU357" s="112"/>
      <c r="AV357" s="112"/>
      <c r="AW357" s="112"/>
      <c r="AX357" s="112"/>
      <c r="AY357" s="112"/>
      <c r="AZ357" s="112"/>
      <c r="BA357" s="112"/>
      <c r="BB357" s="112"/>
      <c r="BC357" s="112"/>
      <c r="BD357" s="112"/>
      <c r="BE357" s="112"/>
      <c r="BF357" s="112"/>
      <c r="BG357" s="112"/>
    </row>
    <row r="358" spans="2:59" ht="12" customHeight="1">
      <c r="B358" s="2950" t="str">
        <f>'12 л. МЕНЮ '!I350</f>
        <v>306/17</v>
      </c>
      <c r="C358" s="448" t="str">
        <f>'12 л. МЕНЮ '!B350</f>
        <v>бобовые отварные  (сложный гарнир)</v>
      </c>
      <c r="D358" s="2907">
        <f>'12 л. МЕНЮ '!C350</f>
        <v>0</v>
      </c>
      <c r="E358" s="2259">
        <f>'12 л. МЕНЮ '!D350</f>
        <v>2.48</v>
      </c>
      <c r="F358" s="2946">
        <f>'12 л. МЕНЮ '!E350</f>
        <v>2.84</v>
      </c>
      <c r="G358" s="2259">
        <f>'12 л. МЕНЮ '!F350</f>
        <v>4.58</v>
      </c>
      <c r="H358" s="2947">
        <f>'12 л. МЕНЮ '!G350</f>
        <v>53.8</v>
      </c>
      <c r="I358" s="2668">
        <v>8.3000000000000007</v>
      </c>
      <c r="J358" s="2948">
        <v>0.05</v>
      </c>
      <c r="K358" s="2949">
        <v>0.05</v>
      </c>
      <c r="L358" s="2304">
        <v>15.24</v>
      </c>
      <c r="M358" s="942">
        <v>17.260000000000002</v>
      </c>
      <c r="N358" s="961">
        <v>52.72</v>
      </c>
      <c r="O358" s="942">
        <v>17.260000000000002</v>
      </c>
      <c r="P358" s="1070">
        <v>0.6</v>
      </c>
      <c r="Q358" s="2661">
        <f>'12 л. МЕНЮ '!H350</f>
        <v>0</v>
      </c>
      <c r="R358" s="107"/>
      <c r="AH358" s="112"/>
      <c r="AI358" s="112"/>
      <c r="AJ358" s="112"/>
      <c r="AK358" s="112"/>
      <c r="AL358" s="112"/>
      <c r="AM358" s="112"/>
      <c r="AN358" s="112"/>
      <c r="AO358" s="112"/>
      <c r="AP358" s="112"/>
      <c r="AQ358" s="112"/>
      <c r="AR358" s="112"/>
      <c r="AS358" s="112"/>
      <c r="AT358" s="112"/>
      <c r="AU358" s="112"/>
      <c r="AV358" s="112"/>
      <c r="AW358" s="112"/>
      <c r="AX358" s="112"/>
      <c r="AY358" s="112"/>
      <c r="AZ358" s="112"/>
      <c r="BA358" s="112"/>
      <c r="BB358" s="112"/>
      <c r="BC358" s="112"/>
      <c r="BD358" s="112"/>
      <c r="BE358" s="112"/>
      <c r="BF358" s="112"/>
      <c r="BG358" s="112"/>
    </row>
    <row r="359" spans="2:59" ht="13.5" customHeight="1">
      <c r="B359" s="2950" t="str">
        <f>'12 л. МЕНЮ '!I351</f>
        <v>501 / 21</v>
      </c>
      <c r="C359" s="448" t="str">
        <f>'12 л. МЕНЮ '!B351</f>
        <v>Сок фруктовый (персиковый)</v>
      </c>
      <c r="D359" s="2939">
        <f>'12 л. МЕНЮ '!C351</f>
        <v>200</v>
      </c>
      <c r="E359" s="2942">
        <f>'12 л. МЕНЮ '!D351</f>
        <v>1</v>
      </c>
      <c r="F359" s="2259">
        <f>'12 л. МЕНЮ '!E351</f>
        <v>0</v>
      </c>
      <c r="G359" s="2259">
        <f>'12 л. МЕНЮ '!F351</f>
        <v>23.4</v>
      </c>
      <c r="H359" s="2943">
        <f>'12 л. МЕНЮ '!G351</f>
        <v>97.6</v>
      </c>
      <c r="I359" s="964">
        <v>1.2</v>
      </c>
      <c r="J359" s="964">
        <v>4.0000000000000001E-3</v>
      </c>
      <c r="K359" s="964">
        <v>4.0000000000000001E-3</v>
      </c>
      <c r="L359" s="962">
        <v>0</v>
      </c>
      <c r="M359" s="942">
        <v>30.4</v>
      </c>
      <c r="N359" s="942">
        <v>36</v>
      </c>
      <c r="O359" s="942">
        <v>0.8</v>
      </c>
      <c r="P359" s="2923">
        <v>1.8</v>
      </c>
      <c r="Q359" s="2661">
        <f>'12 л. МЕНЮ '!H351</f>
        <v>0</v>
      </c>
      <c r="R359" s="107"/>
      <c r="AH359" s="112"/>
      <c r="AI359" s="112"/>
      <c r="AJ359" s="112"/>
      <c r="AK359" s="112"/>
      <c r="AL359" s="112"/>
      <c r="AM359" s="112"/>
      <c r="AN359" s="112"/>
      <c r="AO359" s="112"/>
      <c r="AP359" s="112"/>
      <c r="AQ359" s="112"/>
      <c r="AR359" s="112"/>
      <c r="AS359" s="112"/>
      <c r="AT359" s="112"/>
      <c r="AU359" s="112"/>
      <c r="AV359" s="112"/>
      <c r="AW359" s="112"/>
      <c r="AX359" s="112"/>
      <c r="AY359" s="112"/>
      <c r="AZ359" s="112"/>
      <c r="BA359" s="112"/>
      <c r="BB359" s="112"/>
      <c r="BC359" s="112"/>
      <c r="BD359" s="112"/>
      <c r="BE359" s="112"/>
      <c r="BF359" s="112"/>
      <c r="BG359" s="112"/>
    </row>
    <row r="360" spans="2:59" ht="14.25" customHeight="1">
      <c r="B360" s="1109" t="str">
        <f>'12 л. МЕНЮ '!I352</f>
        <v>Пром.пр.</v>
      </c>
      <c r="C360" s="261" t="str">
        <f>'12 л. МЕНЮ '!B352</f>
        <v>Хлеб пшеничный</v>
      </c>
      <c r="D360" s="248">
        <f>'12 л. МЕНЮ '!C352</f>
        <v>70</v>
      </c>
      <c r="E360" s="1058">
        <f>'12 л. МЕНЮ '!D352</f>
        <v>2.5030000000000001</v>
      </c>
      <c r="F360" s="1059">
        <f>'12 л. МЕНЮ '!E352</f>
        <v>0.89500000000000002</v>
      </c>
      <c r="G360" s="1059">
        <f>'12 л. МЕНЮ '!F352</f>
        <v>35.229999999999997</v>
      </c>
      <c r="H360" s="2277">
        <f>'12 л. МЕНЮ '!G352</f>
        <v>158.97900000000001</v>
      </c>
      <c r="I360" s="250">
        <v>0</v>
      </c>
      <c r="J360" s="1043">
        <v>8.4000000000000005E-2</v>
      </c>
      <c r="K360" s="766">
        <v>2.8000000000000001E-2</v>
      </c>
      <c r="L360" s="917">
        <v>0</v>
      </c>
      <c r="M360" s="359">
        <v>14</v>
      </c>
      <c r="N360" s="250">
        <v>45.5</v>
      </c>
      <c r="O360" s="250">
        <v>9.8000000000000007</v>
      </c>
      <c r="P360" s="1055">
        <v>7.0000000000000007E-2</v>
      </c>
      <c r="Q360" s="2633">
        <f>'12 л. МЕНЮ '!H352</f>
        <v>0</v>
      </c>
      <c r="R360" s="11"/>
      <c r="S360" s="1103"/>
      <c r="T360" s="1103"/>
      <c r="U360" s="1103"/>
      <c r="AH360" s="112"/>
      <c r="AI360" s="112"/>
      <c r="AJ360" s="112"/>
      <c r="AK360" s="112"/>
      <c r="AL360" s="112"/>
      <c r="AM360" s="112"/>
      <c r="AN360" s="112"/>
      <c r="AO360" s="112"/>
      <c r="AP360" s="112"/>
      <c r="AQ360" s="112"/>
      <c r="AR360" s="112"/>
      <c r="AS360" s="112"/>
      <c r="AT360" s="112"/>
      <c r="AU360" s="112"/>
      <c r="AV360" s="112"/>
      <c r="AW360" s="112"/>
      <c r="AX360" s="112"/>
      <c r="AY360" s="112"/>
      <c r="AZ360" s="112"/>
      <c r="BA360" s="112"/>
      <c r="BB360" s="112"/>
      <c r="BC360" s="112"/>
      <c r="BD360" s="112"/>
      <c r="BE360" s="112"/>
      <c r="BF360" s="112"/>
      <c r="BG360" s="112"/>
    </row>
    <row r="361" spans="2:59" ht="15.75" customHeight="1">
      <c r="B361" s="1109" t="str">
        <f>'12 л. МЕНЮ '!I353</f>
        <v>Пром.пр.</v>
      </c>
      <c r="C361" s="261" t="str">
        <f>'12 л. МЕНЮ '!B353</f>
        <v>Хлеб ржаной</v>
      </c>
      <c r="D361" s="248">
        <f>'12 л. МЕНЮ '!C353</f>
        <v>44</v>
      </c>
      <c r="E361" s="1058">
        <f>'12 л. МЕНЮ '!D353</f>
        <v>1.69</v>
      </c>
      <c r="F361" s="1059">
        <f>'12 л. МЕНЮ '!E353</f>
        <v>0.60499999999999998</v>
      </c>
      <c r="G361" s="1059">
        <f>'12 л. МЕНЮ '!F353</f>
        <v>23.847999999999999</v>
      </c>
      <c r="H361" s="2277">
        <f>'12 л. МЕНЮ '!G353</f>
        <v>107.619</v>
      </c>
      <c r="I361" s="350">
        <v>0</v>
      </c>
      <c r="J361" s="350">
        <v>0.11700000000000001</v>
      </c>
      <c r="K361" s="350">
        <v>0.11700000000000001</v>
      </c>
      <c r="L361" s="350">
        <v>0</v>
      </c>
      <c r="M361" s="359">
        <v>14.25</v>
      </c>
      <c r="N361" s="984">
        <v>102.667</v>
      </c>
      <c r="O361" s="250">
        <v>2.9329999999999998</v>
      </c>
      <c r="P361" s="1055">
        <v>1.4999999999999999E-2</v>
      </c>
      <c r="Q361" s="2633">
        <f>'12 л. МЕНЮ '!H353</f>
        <v>0</v>
      </c>
      <c r="AH361" s="112"/>
      <c r="AI361" s="112"/>
      <c r="AJ361" s="112"/>
      <c r="AK361" s="112"/>
      <c r="AL361" s="112"/>
      <c r="AM361" s="112"/>
      <c r="AN361" s="112"/>
      <c r="AO361" s="112"/>
      <c r="AP361" s="112"/>
      <c r="AQ361" s="112"/>
      <c r="AR361" s="112"/>
      <c r="AS361" s="112"/>
      <c r="AT361" s="112"/>
      <c r="AU361" s="112"/>
      <c r="AV361" s="112"/>
      <c r="AW361" s="112"/>
      <c r="AX361" s="112"/>
      <c r="AY361" s="112"/>
      <c r="AZ361" s="112"/>
      <c r="BA361" s="112"/>
      <c r="BB361" s="112"/>
      <c r="BC361" s="112"/>
      <c r="BD361" s="112"/>
      <c r="BE361" s="112"/>
      <c r="BF361" s="112"/>
      <c r="BG361" s="112"/>
    </row>
    <row r="362" spans="2:59" ht="15" thickBot="1">
      <c r="B362" s="2951" t="str">
        <f>'12 л. МЕНЮ '!I354</f>
        <v xml:space="preserve">338 / 17 </v>
      </c>
      <c r="C362" s="1674" t="str">
        <f>'12 л. МЕНЮ '!B354</f>
        <v>Плоды свежие ( яблоко)</v>
      </c>
      <c r="D362" s="2654">
        <f>'12 л. МЕНЮ '!C354</f>
        <v>125</v>
      </c>
      <c r="E362" s="1058">
        <f>'12 л. МЕНЮ '!D354</f>
        <v>0.5</v>
      </c>
      <c r="F362" s="1059">
        <f>'12 л. МЕНЮ '!E354</f>
        <v>0.5</v>
      </c>
      <c r="G362" s="1059">
        <f>'12 л. МЕНЮ '!F354</f>
        <v>12.25</v>
      </c>
      <c r="H362" s="2277">
        <f>'12 л. МЕНЮ '!G354</f>
        <v>55.5</v>
      </c>
      <c r="I362" s="365">
        <v>12</v>
      </c>
      <c r="J362" s="1076">
        <v>3.5999999999999997E-2</v>
      </c>
      <c r="K362" s="1077">
        <v>2.4E-2</v>
      </c>
      <c r="L362" s="1005">
        <v>0</v>
      </c>
      <c r="M362" s="2147">
        <v>19.2</v>
      </c>
      <c r="N362" s="350">
        <v>13.2</v>
      </c>
      <c r="O362" s="2479">
        <v>10.8</v>
      </c>
      <c r="P362" s="1056">
        <v>2.64</v>
      </c>
      <c r="Q362" s="2662">
        <f>'12 л. МЕНЮ '!H354</f>
        <v>0</v>
      </c>
      <c r="AH362" s="112"/>
      <c r="AI362" s="112"/>
      <c r="AJ362" s="112"/>
      <c r="AK362" s="112"/>
      <c r="AL362" s="112"/>
      <c r="AM362" s="112"/>
      <c r="AN362" s="112"/>
      <c r="AO362" s="112"/>
      <c r="AP362" s="112"/>
      <c r="AQ362" s="112"/>
      <c r="AR362" s="112"/>
      <c r="AS362" s="112"/>
      <c r="AT362" s="112"/>
      <c r="AU362" s="112"/>
      <c r="AV362" s="112"/>
      <c r="AW362" s="112"/>
      <c r="AX362" s="112"/>
      <c r="AY362" s="112"/>
      <c r="AZ362" s="112"/>
      <c r="BA362" s="112"/>
      <c r="BB362" s="112"/>
      <c r="BC362" s="112"/>
      <c r="BD362" s="112"/>
      <c r="BE362" s="112"/>
      <c r="BF362" s="112"/>
      <c r="BG362" s="112"/>
    </row>
    <row r="363" spans="2:59" ht="14.25" customHeight="1">
      <c r="B363" s="492" t="s">
        <v>192</v>
      </c>
      <c r="C363" s="943"/>
      <c r="D363" s="2682">
        <f>'12 л. МЕНЮ '!C355</f>
        <v>1029</v>
      </c>
      <c r="E363" s="503">
        <f t="shared" ref="E363:P363" si="94">SUM(E354:E362)</f>
        <v>31.5</v>
      </c>
      <c r="F363" s="919">
        <f t="shared" si="94"/>
        <v>32.200000000000003</v>
      </c>
      <c r="G363" s="919">
        <f t="shared" si="94"/>
        <v>134.05000000000001</v>
      </c>
      <c r="H363" s="1008">
        <f t="shared" si="94"/>
        <v>952</v>
      </c>
      <c r="I363" s="919">
        <f t="shared" si="94"/>
        <v>35.129999999999995</v>
      </c>
      <c r="J363" s="919">
        <f t="shared" si="94"/>
        <v>0.45300000000000001</v>
      </c>
      <c r="K363" s="919">
        <f t="shared" si="94"/>
        <v>0.38500000000000006</v>
      </c>
      <c r="L363" s="919">
        <f t="shared" si="94"/>
        <v>93.61</v>
      </c>
      <c r="M363" s="1013">
        <f t="shared" si="94"/>
        <v>234.46299999999999</v>
      </c>
      <c r="N363" s="1013">
        <f t="shared" si="94"/>
        <v>461.58700000000005</v>
      </c>
      <c r="O363" s="1013">
        <f t="shared" si="94"/>
        <v>133.76900000000001</v>
      </c>
      <c r="P363" s="1014">
        <f t="shared" si="94"/>
        <v>7.6609999999999996</v>
      </c>
      <c r="Q363" s="1073"/>
      <c r="AH363" s="112"/>
      <c r="AI363" s="112"/>
      <c r="AJ363" s="112"/>
      <c r="AK363" s="112"/>
      <c r="AL363" s="112"/>
      <c r="AM363" s="112"/>
      <c r="AN363" s="112"/>
      <c r="AO363" s="112"/>
      <c r="AP363" s="112"/>
      <c r="AQ363" s="112"/>
      <c r="AR363" s="112"/>
      <c r="AS363" s="112"/>
      <c r="AT363" s="112"/>
      <c r="AU363" s="112"/>
      <c r="AV363" s="112"/>
      <c r="AW363" s="112"/>
      <c r="AX363" s="112"/>
      <c r="AY363" s="112"/>
      <c r="AZ363" s="112"/>
      <c r="BA363" s="112"/>
      <c r="BB363" s="112"/>
      <c r="BC363" s="112"/>
      <c r="BD363" s="112"/>
      <c r="BE363" s="112"/>
      <c r="BF363" s="112"/>
      <c r="BG363" s="112"/>
    </row>
    <row r="364" spans="2:59">
      <c r="B364" s="995"/>
      <c r="C364" s="996" t="s">
        <v>11</v>
      </c>
      <c r="D364" s="1755">
        <v>0.35</v>
      </c>
      <c r="E364" s="1115">
        <f t="shared" ref="E364:P364" si="95">(E399/100)*35</f>
        <v>31.5</v>
      </c>
      <c r="F364" s="1012">
        <f t="shared" si="95"/>
        <v>32.200000000000003</v>
      </c>
      <c r="G364" s="1012">
        <f t="shared" si="95"/>
        <v>134.05000000000001</v>
      </c>
      <c r="H364" s="1012">
        <f t="shared" si="95"/>
        <v>952</v>
      </c>
      <c r="I364" s="1012">
        <f t="shared" si="95"/>
        <v>24.5</v>
      </c>
      <c r="J364" s="1012">
        <f t="shared" si="95"/>
        <v>0.48999999999999994</v>
      </c>
      <c r="K364" s="1012">
        <f t="shared" si="95"/>
        <v>0.56000000000000005</v>
      </c>
      <c r="L364" s="1776">
        <f t="shared" si="95"/>
        <v>315</v>
      </c>
      <c r="M364" s="2680">
        <f t="shared" si="95"/>
        <v>420</v>
      </c>
      <c r="N364" s="2680">
        <f t="shared" si="95"/>
        <v>420</v>
      </c>
      <c r="O364" s="2680">
        <f t="shared" si="95"/>
        <v>105</v>
      </c>
      <c r="P364" s="2279">
        <f t="shared" si="95"/>
        <v>6.3</v>
      </c>
      <c r="Q364" s="1067"/>
      <c r="T364" s="53"/>
      <c r="U364" s="53"/>
      <c r="V364" s="53"/>
      <c r="W364" s="100"/>
      <c r="X364" s="1944"/>
      <c r="Y364" s="670"/>
      <c r="Z364" s="670"/>
      <c r="AA364" s="100"/>
      <c r="AB364" s="1944"/>
      <c r="AC364" s="1944"/>
      <c r="AD364" s="1944"/>
      <c r="AE364" s="670"/>
      <c r="AH364" s="112"/>
      <c r="AI364" s="112"/>
      <c r="AJ364" s="112"/>
      <c r="AK364" s="112"/>
      <c r="AL364" s="112"/>
      <c r="AM364" s="112"/>
      <c r="AN364" s="112"/>
      <c r="AO364" s="112"/>
      <c r="AP364" s="112"/>
      <c r="AQ364" s="112"/>
      <c r="AR364" s="112"/>
      <c r="AS364" s="112"/>
      <c r="AT364" s="112"/>
      <c r="AU364" s="112"/>
      <c r="AV364" s="112"/>
      <c r="AW364" s="112"/>
      <c r="AX364" s="112"/>
      <c r="AY364" s="112"/>
      <c r="AZ364" s="112"/>
      <c r="BA364" s="112"/>
      <c r="BB364" s="112"/>
      <c r="BC364" s="112"/>
      <c r="BD364" s="112"/>
      <c r="BE364" s="112"/>
      <c r="BF364" s="112"/>
      <c r="BG364" s="112"/>
    </row>
    <row r="365" spans="2:59" ht="15" thickBot="1">
      <c r="B365" s="246"/>
      <c r="C365" s="991" t="s">
        <v>434</v>
      </c>
      <c r="D365" s="1036"/>
      <c r="E365" s="1015">
        <f t="shared" ref="E365:P365" si="96">(E363*100/E399)-35</f>
        <v>0</v>
      </c>
      <c r="F365" s="1016">
        <f t="shared" si="96"/>
        <v>0</v>
      </c>
      <c r="G365" s="1016">
        <f t="shared" si="96"/>
        <v>0</v>
      </c>
      <c r="H365" s="1016">
        <f t="shared" si="96"/>
        <v>0</v>
      </c>
      <c r="I365" s="1016">
        <f t="shared" si="96"/>
        <v>15.185714285714276</v>
      </c>
      <c r="J365" s="1016">
        <f t="shared" si="96"/>
        <v>-2.6428571428571388</v>
      </c>
      <c r="K365" s="1016">
        <f t="shared" si="96"/>
        <v>-10.937499999999996</v>
      </c>
      <c r="L365" s="1016">
        <f t="shared" si="96"/>
        <v>-24.598888888888887</v>
      </c>
      <c r="M365" s="1016">
        <f t="shared" si="96"/>
        <v>-15.461416666666668</v>
      </c>
      <c r="N365" s="1016">
        <f t="shared" si="96"/>
        <v>3.4655833333333348</v>
      </c>
      <c r="O365" s="1016">
        <f t="shared" si="96"/>
        <v>9.5896666666666732</v>
      </c>
      <c r="P365" s="1028">
        <f t="shared" si="96"/>
        <v>7.5611111111111029</v>
      </c>
      <c r="Q365" s="1074"/>
      <c r="AH365" s="112"/>
      <c r="AI365" s="112"/>
      <c r="AJ365" s="112"/>
      <c r="AK365" s="112"/>
      <c r="AL365" s="112"/>
      <c r="AM365" s="112"/>
      <c r="AN365" s="112"/>
      <c r="AO365" s="112"/>
      <c r="AP365" s="112"/>
      <c r="AQ365" s="112"/>
      <c r="AR365" s="112"/>
      <c r="AS365" s="112"/>
      <c r="AT365" s="112"/>
      <c r="AU365" s="112"/>
      <c r="AV365" s="112"/>
      <c r="AW365" s="112"/>
      <c r="AX365" s="112"/>
      <c r="AY365" s="112"/>
      <c r="AZ365" s="112"/>
      <c r="BA365" s="112"/>
      <c r="BB365" s="112"/>
      <c r="BC365" s="112"/>
      <c r="BD365" s="112"/>
      <c r="BE365" s="112"/>
      <c r="BF365" s="112"/>
      <c r="BG365" s="112"/>
    </row>
    <row r="366" spans="2:59" ht="14.25" customHeight="1">
      <c r="B366" s="893"/>
      <c r="C366" s="680" t="s">
        <v>232</v>
      </c>
      <c r="D366" s="62"/>
      <c r="E366" s="64"/>
      <c r="F366" s="497"/>
      <c r="G366" s="497"/>
      <c r="H366" s="497"/>
      <c r="I366" s="934"/>
      <c r="J366" s="934"/>
      <c r="K366" s="937"/>
      <c r="L366" s="934"/>
      <c r="M366" s="934"/>
      <c r="N366" s="934"/>
      <c r="O366" s="934"/>
      <c r="P366" s="1786"/>
      <c r="Q366" s="1073"/>
      <c r="AH366" s="112"/>
      <c r="AI366" s="112"/>
      <c r="AJ366" s="112"/>
      <c r="AK366" s="112"/>
      <c r="AL366" s="112"/>
      <c r="AM366" s="112"/>
      <c r="AN366" s="112"/>
      <c r="AO366" s="112"/>
      <c r="AP366" s="112"/>
      <c r="AQ366" s="112"/>
      <c r="AR366" s="112"/>
      <c r="AS366" s="112"/>
      <c r="AT366" s="112"/>
      <c r="AU366" s="112"/>
      <c r="AV366" s="112"/>
      <c r="AW366" s="112"/>
      <c r="AX366" s="112"/>
      <c r="AY366" s="112"/>
      <c r="AZ366" s="112"/>
      <c r="BA366" s="112"/>
      <c r="BB366" s="112"/>
      <c r="BC366" s="112"/>
      <c r="BD366" s="112"/>
      <c r="BE366" s="112"/>
      <c r="BF366" s="112"/>
      <c r="BG366" s="112"/>
    </row>
    <row r="367" spans="2:59" ht="12.75" customHeight="1">
      <c r="B367" s="2630" t="str">
        <f>'12 л. МЕНЮ '!I359</f>
        <v>54-2гн/22</v>
      </c>
      <c r="C367" s="289" t="str">
        <f>'12 л. МЕНЮ '!B359</f>
        <v>Чай с сахаром</v>
      </c>
      <c r="D367" s="272">
        <f>'12 л. МЕНЮ '!C359</f>
        <v>200</v>
      </c>
      <c r="E367" s="2210">
        <f>'12 л. МЕНЮ '!D359</f>
        <v>0.2</v>
      </c>
      <c r="F367" s="362">
        <f>'12 л. МЕНЮ '!E359</f>
        <v>0</v>
      </c>
      <c r="G367" s="362">
        <f>'12 л. МЕНЮ '!F359</f>
        <v>6.5</v>
      </c>
      <c r="H367" s="362">
        <f>'12 л. МЕНЮ '!G359</f>
        <v>26.8</v>
      </c>
      <c r="I367" s="362">
        <v>3.5999999999999997E-2</v>
      </c>
      <c r="J367" s="353">
        <v>0</v>
      </c>
      <c r="K367" s="353">
        <v>0.01</v>
      </c>
      <c r="L367" s="918">
        <v>0.27</v>
      </c>
      <c r="M367" s="359">
        <v>4.5</v>
      </c>
      <c r="N367" s="250">
        <v>7.2</v>
      </c>
      <c r="O367" s="250">
        <v>3.8</v>
      </c>
      <c r="P367" s="1055">
        <v>0.73</v>
      </c>
      <c r="Q367" s="2629">
        <f>'12 л. МЕНЮ '!H358</f>
        <v>0</v>
      </c>
      <c r="AH367" s="112"/>
      <c r="AI367" s="112"/>
      <c r="AJ367" s="112"/>
      <c r="AK367" s="112"/>
      <c r="AL367" s="112"/>
      <c r="AM367" s="112"/>
      <c r="AN367" s="112"/>
      <c r="AO367" s="112"/>
      <c r="AP367" s="112"/>
      <c r="AQ367" s="112"/>
      <c r="AR367" s="112"/>
      <c r="AS367" s="112"/>
      <c r="AT367" s="112"/>
      <c r="AU367" s="112"/>
      <c r="AV367" s="112"/>
      <c r="AW367" s="112"/>
      <c r="AX367" s="112"/>
      <c r="AY367" s="112"/>
      <c r="AZ367" s="112"/>
      <c r="BA367" s="112"/>
      <c r="BB367" s="112"/>
      <c r="BC367" s="112"/>
      <c r="BD367" s="112"/>
      <c r="BE367" s="112"/>
      <c r="BF367" s="112"/>
      <c r="BG367" s="112"/>
    </row>
    <row r="368" spans="2:59" ht="12" customHeight="1">
      <c r="B368" s="1867" t="str">
        <f>'12 л. МЕНЮ '!I360</f>
        <v>406 / 17</v>
      </c>
      <c r="C368" s="289" t="str">
        <f>'12 л. МЕНЮ '!B360</f>
        <v>Пирожок с печенью</v>
      </c>
      <c r="D368" s="272">
        <f>'12 л. МЕНЮ '!C360</f>
        <v>90</v>
      </c>
      <c r="E368" s="2210">
        <f>'12 л. МЕНЮ '!D360</f>
        <v>6.34</v>
      </c>
      <c r="F368" s="362">
        <f>'12 л. МЕНЮ '!E360</f>
        <v>0.24</v>
      </c>
      <c r="G368" s="362">
        <f>'12 л. МЕНЮ '!F360</f>
        <v>10.39</v>
      </c>
      <c r="H368" s="362">
        <f>'12 л. МЕНЮ '!G360</f>
        <v>63.081000000000003</v>
      </c>
      <c r="I368" s="1060">
        <v>0.86299999999999999</v>
      </c>
      <c r="J368" s="1060">
        <v>0.14899999999999999</v>
      </c>
      <c r="K368" s="2552">
        <v>0.18</v>
      </c>
      <c r="L368" s="2989">
        <v>29.428999999999998</v>
      </c>
      <c r="M368" s="2258">
        <v>16.45</v>
      </c>
      <c r="N368" s="2553">
        <v>18.774999999999999</v>
      </c>
      <c r="O368" s="2258">
        <v>14.26</v>
      </c>
      <c r="P368" s="2990">
        <v>1.35</v>
      </c>
      <c r="Q368" s="530">
        <f>'12 л. МЕНЮ '!H360</f>
        <v>0</v>
      </c>
      <c r="AH368" s="112"/>
      <c r="AI368" s="112"/>
      <c r="AJ368" s="112"/>
      <c r="AK368" s="112"/>
      <c r="AL368" s="112"/>
      <c r="AM368" s="112"/>
      <c r="AN368" s="112"/>
      <c r="AO368" s="112"/>
      <c r="AP368" s="112"/>
      <c r="AQ368" s="112"/>
      <c r="AR368" s="112"/>
      <c r="AS368" s="112"/>
      <c r="AT368" s="112"/>
      <c r="AU368" s="112"/>
      <c r="AV368" s="112"/>
      <c r="AW368" s="112"/>
      <c r="AX368" s="112"/>
      <c r="AY368" s="112"/>
      <c r="AZ368" s="112"/>
      <c r="BA368" s="112"/>
      <c r="BB368" s="112"/>
      <c r="BC368" s="112"/>
      <c r="BD368" s="112"/>
      <c r="BE368" s="112"/>
      <c r="BF368" s="112"/>
      <c r="BG368" s="112"/>
    </row>
    <row r="369" spans="2:59" ht="12.75" customHeight="1">
      <c r="B369" s="1867" t="str">
        <f>'12 л. МЕНЮ '!I361</f>
        <v>14 / 17</v>
      </c>
      <c r="C369" s="289" t="str">
        <f>'12 л. МЕНЮ '!B361</f>
        <v>Масло  (порциями )</v>
      </c>
      <c r="D369" s="272">
        <f>'12 л. МЕНЮ '!C361</f>
        <v>10</v>
      </c>
      <c r="E369" s="2210">
        <f>'12 л. МЕНЮ '!D361</f>
        <v>0.08</v>
      </c>
      <c r="F369" s="362">
        <f>'12 л. МЕНЮ '!E361</f>
        <v>7.25</v>
      </c>
      <c r="G369" s="362">
        <f>'12 л. МЕНЮ '!F361</f>
        <v>0.13</v>
      </c>
      <c r="H369" s="362">
        <f>'12 л. МЕНЮ '!G361</f>
        <v>66.09</v>
      </c>
      <c r="I369" s="2223">
        <v>0</v>
      </c>
      <c r="J369" s="2221">
        <v>1E-4</v>
      </c>
      <c r="K369" s="2221">
        <v>1E-4</v>
      </c>
      <c r="L369" s="917">
        <v>4</v>
      </c>
      <c r="M369" s="359">
        <v>0.24</v>
      </c>
      <c r="N369" s="250">
        <v>0.3</v>
      </c>
      <c r="O369" s="250">
        <v>0</v>
      </c>
      <c r="P369" s="250">
        <v>2E-3</v>
      </c>
      <c r="Q369" s="530">
        <f>'12 л. МЕНЮ '!H361</f>
        <v>0</v>
      </c>
      <c r="AH369" s="112"/>
      <c r="AI369" s="112"/>
      <c r="AJ369" s="112"/>
      <c r="AK369" s="112"/>
      <c r="AL369" s="112"/>
      <c r="AM369" s="112"/>
      <c r="AN369" s="112"/>
      <c r="AO369" s="112"/>
      <c r="AP369" s="112"/>
      <c r="AQ369" s="112"/>
      <c r="AR369" s="112"/>
      <c r="AS369" s="112"/>
      <c r="AT369" s="112"/>
      <c r="AU369" s="112"/>
      <c r="AV369" s="112"/>
      <c r="AW369" s="112"/>
      <c r="AX369" s="112"/>
      <c r="AY369" s="112"/>
      <c r="AZ369" s="112"/>
      <c r="BA369" s="112"/>
      <c r="BB369" s="112"/>
      <c r="BC369" s="112"/>
      <c r="BD369" s="112"/>
      <c r="BE369" s="112"/>
      <c r="BF369" s="112"/>
      <c r="BG369" s="112"/>
    </row>
    <row r="370" spans="2:59" ht="12.75" customHeight="1">
      <c r="B370" s="2630" t="str">
        <f>'12 л. МЕНЮ '!I362</f>
        <v>Пром.пр.</v>
      </c>
      <c r="C370" s="289" t="str">
        <f>'12 л. МЕНЮ '!B362</f>
        <v>Хлеб пш. (батон )</v>
      </c>
      <c r="D370" s="272">
        <f>'12 л. МЕНЮ '!C362</f>
        <v>30</v>
      </c>
      <c r="E370" s="2210">
        <f>'12 л. МЕНЮ '!D362</f>
        <v>1.19</v>
      </c>
      <c r="F370" s="362">
        <f>'12 л. МЕНЮ '!E362</f>
        <v>0.54</v>
      </c>
      <c r="G370" s="362">
        <f>'12 л. МЕНЮ '!F362</f>
        <v>12.42</v>
      </c>
      <c r="H370" s="362">
        <f>'12 л. МЕНЮ '!G362</f>
        <v>48.83</v>
      </c>
      <c r="I370" s="364">
        <v>0</v>
      </c>
      <c r="J370" s="364">
        <v>3.3000000000000002E-2</v>
      </c>
      <c r="K370" s="364">
        <v>3.3000000000000002E-2</v>
      </c>
      <c r="L370" s="1005">
        <v>0</v>
      </c>
      <c r="M370" s="2524">
        <v>5.7</v>
      </c>
      <c r="N370" s="1029">
        <v>19.5</v>
      </c>
      <c r="O370" s="364">
        <v>3.9</v>
      </c>
      <c r="P370" s="2225">
        <v>3.5999999999999997E-2</v>
      </c>
      <c r="Q370" s="530">
        <f>'12 л. МЕНЮ '!H362</f>
        <v>0</v>
      </c>
      <c r="AH370" s="112"/>
      <c r="AI370" s="112"/>
      <c r="AJ370" s="112"/>
      <c r="AK370" s="112"/>
      <c r="AL370" s="112"/>
      <c r="AM370" s="112"/>
      <c r="AN370" s="112"/>
      <c r="AO370" s="112"/>
      <c r="AP370" s="112"/>
      <c r="AQ370" s="112"/>
      <c r="AR370" s="112"/>
      <c r="AS370" s="112"/>
      <c r="AT370" s="112"/>
      <c r="AU370" s="112"/>
      <c r="AV370" s="112"/>
      <c r="AW370" s="112"/>
      <c r="AX370" s="112"/>
      <c r="AY370" s="112"/>
      <c r="AZ370" s="112"/>
      <c r="BA370" s="112"/>
      <c r="BB370" s="112"/>
      <c r="BC370" s="112"/>
      <c r="BD370" s="112"/>
      <c r="BE370" s="112"/>
      <c r="BF370" s="112"/>
      <c r="BG370" s="112"/>
    </row>
    <row r="371" spans="2:59" ht="15" customHeight="1" thickBot="1">
      <c r="B371" s="2631" t="str">
        <f>'12 л. МЕНЮ '!I363</f>
        <v>Пром.пр.</v>
      </c>
      <c r="C371" s="2257" t="str">
        <f>'12 л. МЕНЮ '!B363</f>
        <v>Кондитерские изделия ( Печенье )</v>
      </c>
      <c r="D371" s="393">
        <f>'12 л. МЕНЮ '!C363</f>
        <v>21</v>
      </c>
      <c r="E371" s="2210">
        <f>'12 л. МЕНЮ '!D363</f>
        <v>1.19</v>
      </c>
      <c r="F371" s="362">
        <f>'12 л. МЕНЮ '!E363</f>
        <v>1.17</v>
      </c>
      <c r="G371" s="362">
        <f>'12 л. МЕНЮ '!F363</f>
        <v>8.86</v>
      </c>
      <c r="H371" s="362">
        <f>'12 л. МЕНЮ '!G363</f>
        <v>67.198999999999998</v>
      </c>
      <c r="I371" s="1852">
        <v>0</v>
      </c>
      <c r="J371" s="766">
        <v>1.4999999999999999E-2</v>
      </c>
      <c r="K371" s="766">
        <v>0.01</v>
      </c>
      <c r="L371" s="917">
        <v>1.5</v>
      </c>
      <c r="M371" s="1852">
        <v>4.3499999999999996</v>
      </c>
      <c r="N371" s="1852">
        <v>0</v>
      </c>
      <c r="O371" s="1852">
        <v>0.3</v>
      </c>
      <c r="P371" s="766">
        <v>3.15E-2</v>
      </c>
      <c r="Q371" s="2669">
        <f>'12 л. МЕНЮ '!H363</f>
        <v>0</v>
      </c>
      <c r="AH371" s="112"/>
      <c r="AI371" s="112"/>
      <c r="AJ371" s="112"/>
      <c r="AK371" s="112"/>
      <c r="AL371" s="112"/>
      <c r="AM371" s="112"/>
      <c r="AN371" s="112"/>
      <c r="AO371" s="112"/>
      <c r="AP371" s="112"/>
      <c r="AQ371" s="112"/>
      <c r="AR371" s="112"/>
      <c r="AS371" s="112"/>
      <c r="AT371" s="112"/>
      <c r="AU371" s="112"/>
      <c r="AV371" s="112"/>
      <c r="AW371" s="112"/>
      <c r="AX371" s="112"/>
      <c r="AY371" s="112"/>
      <c r="AZ371" s="112"/>
      <c r="BA371" s="112"/>
      <c r="BB371" s="112"/>
      <c r="BC371" s="112"/>
      <c r="BD371" s="112"/>
      <c r="BE371" s="112"/>
      <c r="BF371" s="112"/>
      <c r="BG371" s="112"/>
    </row>
    <row r="372" spans="2:59" ht="14.25" customHeight="1">
      <c r="B372" s="492" t="s">
        <v>241</v>
      </c>
      <c r="C372" s="723"/>
      <c r="D372" s="2652">
        <f>'12 л. МЕНЮ '!C364</f>
        <v>351</v>
      </c>
      <c r="E372" s="2683">
        <f t="shared" ref="E372:P372" si="97">SUM(E367:E371)</f>
        <v>9</v>
      </c>
      <c r="F372" s="940">
        <f t="shared" si="97"/>
        <v>9.2000000000000011</v>
      </c>
      <c r="G372" s="913">
        <f t="shared" si="97"/>
        <v>38.299999999999997</v>
      </c>
      <c r="H372" s="982">
        <f t="shared" si="97"/>
        <v>272</v>
      </c>
      <c r="I372" s="940">
        <f t="shared" si="97"/>
        <v>0.89900000000000002</v>
      </c>
      <c r="J372" s="252">
        <f t="shared" si="97"/>
        <v>0.1971</v>
      </c>
      <c r="K372" s="940">
        <f t="shared" si="97"/>
        <v>0.2331</v>
      </c>
      <c r="L372" s="252">
        <f t="shared" si="97"/>
        <v>35.198999999999998</v>
      </c>
      <c r="M372" s="999">
        <f t="shared" si="97"/>
        <v>31.239999999999995</v>
      </c>
      <c r="N372" s="999">
        <f t="shared" si="97"/>
        <v>45.774999999999999</v>
      </c>
      <c r="O372" s="999">
        <f t="shared" si="97"/>
        <v>22.259999999999998</v>
      </c>
      <c r="P372" s="740">
        <f t="shared" si="97"/>
        <v>2.1494999999999997</v>
      </c>
      <c r="Q372" s="318"/>
      <c r="AH372" s="112"/>
      <c r="AI372" s="112"/>
      <c r="AJ372" s="112"/>
      <c r="AK372" s="112"/>
      <c r="AL372" s="112"/>
      <c r="AM372" s="112"/>
      <c r="AN372" s="112"/>
      <c r="AO372" s="112"/>
      <c r="AP372" s="112"/>
      <c r="AQ372" s="112"/>
      <c r="AR372" s="112"/>
      <c r="AS372" s="112"/>
      <c r="AT372" s="112"/>
      <c r="AU372" s="112"/>
      <c r="AV372" s="112"/>
      <c r="AW372" s="112"/>
      <c r="AX372" s="112"/>
      <c r="AY372" s="112"/>
      <c r="AZ372" s="112"/>
      <c r="BA372" s="112"/>
      <c r="BB372" s="112"/>
      <c r="BC372" s="112"/>
      <c r="BD372" s="112"/>
      <c r="BE372" s="112"/>
      <c r="BF372" s="112"/>
      <c r="BG372" s="112"/>
    </row>
    <row r="373" spans="2:59" ht="12.75" customHeight="1">
      <c r="B373" s="995"/>
      <c r="C373" s="996" t="s">
        <v>11</v>
      </c>
      <c r="D373" s="1755">
        <v>0.1</v>
      </c>
      <c r="E373" s="1115">
        <f t="shared" ref="E373:P373" si="98">(E399/100)*10</f>
        <v>9</v>
      </c>
      <c r="F373" s="1012">
        <f t="shared" si="98"/>
        <v>9.2000000000000011</v>
      </c>
      <c r="G373" s="1012">
        <f t="shared" si="98"/>
        <v>38.299999999999997</v>
      </c>
      <c r="H373" s="1012">
        <f t="shared" si="98"/>
        <v>272</v>
      </c>
      <c r="I373" s="1012">
        <f t="shared" si="98"/>
        <v>7</v>
      </c>
      <c r="J373" s="1012">
        <f t="shared" si="98"/>
        <v>0.13999999999999999</v>
      </c>
      <c r="K373" s="1012">
        <f t="shared" si="98"/>
        <v>0.16</v>
      </c>
      <c r="L373" s="1012">
        <f t="shared" si="98"/>
        <v>90</v>
      </c>
      <c r="M373" s="2680">
        <f t="shared" si="98"/>
        <v>120</v>
      </c>
      <c r="N373" s="2680">
        <f t="shared" si="98"/>
        <v>120</v>
      </c>
      <c r="O373" s="1776">
        <f t="shared" si="98"/>
        <v>30</v>
      </c>
      <c r="P373" s="2279">
        <f t="shared" si="98"/>
        <v>1.7999999999999998</v>
      </c>
      <c r="Q373" s="318"/>
      <c r="AH373" s="112"/>
      <c r="AI373" s="112"/>
      <c r="AJ373" s="112"/>
      <c r="AK373" s="112"/>
      <c r="AL373" s="112"/>
      <c r="AM373" s="112"/>
      <c r="AN373" s="112"/>
      <c r="AO373" s="112"/>
      <c r="AP373" s="112"/>
      <c r="AQ373" s="112"/>
      <c r="AR373" s="112"/>
      <c r="AS373" s="112"/>
      <c r="AT373" s="112"/>
      <c r="AU373" s="112"/>
      <c r="AV373" s="112"/>
      <c r="AW373" s="112"/>
      <c r="AX373" s="112"/>
      <c r="AY373" s="112"/>
      <c r="AZ373" s="112"/>
      <c r="BA373" s="112"/>
      <c r="BB373" s="112"/>
      <c r="BC373" s="112"/>
      <c r="BD373" s="112"/>
      <c r="BE373" s="112"/>
      <c r="BF373" s="112"/>
      <c r="BG373" s="112"/>
    </row>
    <row r="374" spans="2:59" ht="15" thickBot="1">
      <c r="B374" s="246"/>
      <c r="C374" s="991" t="s">
        <v>434</v>
      </c>
      <c r="D374" s="1036"/>
      <c r="E374" s="1015">
        <f t="shared" ref="E374:P374" si="99">(E372*100/E399)-10</f>
        <v>0</v>
      </c>
      <c r="F374" s="1016">
        <f t="shared" si="99"/>
        <v>0</v>
      </c>
      <c r="G374" s="1016">
        <f t="shared" si="99"/>
        <v>0</v>
      </c>
      <c r="H374" s="1016">
        <f t="shared" si="99"/>
        <v>0</v>
      </c>
      <c r="I374" s="1016">
        <f t="shared" si="99"/>
        <v>-8.7157142857142862</v>
      </c>
      <c r="J374" s="1016">
        <f t="shared" si="99"/>
        <v>4.078571428571431</v>
      </c>
      <c r="K374" s="1016">
        <f t="shared" si="99"/>
        <v>4.5687499999999979</v>
      </c>
      <c r="L374" s="1016">
        <f t="shared" si="99"/>
        <v>-6.0890000000000004</v>
      </c>
      <c r="M374" s="1016">
        <f t="shared" si="99"/>
        <v>-7.3966666666666665</v>
      </c>
      <c r="N374" s="1016">
        <f t="shared" si="99"/>
        <v>-6.1854166666666668</v>
      </c>
      <c r="O374" s="1016">
        <f t="shared" si="99"/>
        <v>-2.58</v>
      </c>
      <c r="P374" s="1028">
        <f t="shared" si="99"/>
        <v>1.9416666666666664</v>
      </c>
      <c r="Q374" s="318"/>
      <c r="AH374" s="112"/>
      <c r="AI374" s="112"/>
      <c r="AJ374" s="112"/>
      <c r="AK374" s="112"/>
      <c r="AL374" s="112"/>
      <c r="AM374" s="112"/>
      <c r="AN374" s="112"/>
      <c r="AO374" s="112"/>
      <c r="AP374" s="112"/>
      <c r="AQ374" s="112"/>
      <c r="AR374" s="112"/>
      <c r="AS374" s="112"/>
      <c r="AT374" s="112"/>
      <c r="AU374" s="112"/>
      <c r="AV374" s="112"/>
      <c r="AW374" s="112"/>
      <c r="AX374" s="112"/>
      <c r="AY374" s="112"/>
      <c r="AZ374" s="112"/>
      <c r="BA374" s="112"/>
      <c r="BB374" s="112"/>
      <c r="BC374" s="112"/>
      <c r="BD374" s="112"/>
      <c r="BE374" s="112"/>
      <c r="BF374" s="112"/>
      <c r="BG374" s="112"/>
    </row>
    <row r="375" spans="2:59" ht="13.5" customHeight="1" thickBot="1">
      <c r="I375" s="1044"/>
      <c r="J375" s="1044"/>
      <c r="K375" s="1044"/>
      <c r="L375" s="1044"/>
      <c r="M375" s="1044"/>
      <c r="N375" s="1044"/>
      <c r="O375" s="1044"/>
      <c r="P375" s="1044"/>
      <c r="Q375" s="318"/>
      <c r="AH375" s="112"/>
      <c r="AI375" s="112"/>
      <c r="AJ375" s="112"/>
      <c r="AK375" s="112"/>
      <c r="AL375" s="112"/>
      <c r="AM375" s="112"/>
      <c r="AN375" s="112"/>
      <c r="AO375" s="112"/>
      <c r="AP375" s="112"/>
      <c r="AQ375" s="112"/>
      <c r="AR375" s="112"/>
      <c r="AS375" s="112"/>
      <c r="AT375" s="112"/>
      <c r="AU375" s="112"/>
      <c r="AV375" s="112"/>
      <c r="AW375" s="112"/>
      <c r="AX375" s="112"/>
      <c r="AY375" s="112"/>
      <c r="AZ375" s="112"/>
      <c r="BA375" s="112"/>
      <c r="BB375" s="112"/>
      <c r="BC375" s="112"/>
      <c r="BD375" s="112"/>
      <c r="BE375" s="112"/>
      <c r="BF375" s="112"/>
      <c r="BG375" s="112"/>
    </row>
    <row r="376" spans="2:59" ht="13.5" customHeight="1">
      <c r="B376" s="840"/>
      <c r="C376" s="43" t="s">
        <v>284</v>
      </c>
      <c r="D376" s="44"/>
      <c r="E376" s="153">
        <f t="shared" ref="E376:P376" si="100">E350+E363</f>
        <v>54.004000000000005</v>
      </c>
      <c r="F376" s="252">
        <f t="shared" si="100"/>
        <v>55.2</v>
      </c>
      <c r="G376" s="252">
        <f t="shared" si="100"/>
        <v>229.80400000000003</v>
      </c>
      <c r="H376" s="252">
        <f t="shared" si="100"/>
        <v>1632</v>
      </c>
      <c r="I376" s="252">
        <f t="shared" si="100"/>
        <v>51.522999999999996</v>
      </c>
      <c r="J376" s="252">
        <f t="shared" si="100"/>
        <v>0.77500000000000002</v>
      </c>
      <c r="K376" s="252">
        <f t="shared" si="100"/>
        <v>0.69800000000000006</v>
      </c>
      <c r="L376" s="252">
        <f t="shared" si="100"/>
        <v>273.03399999999999</v>
      </c>
      <c r="M376" s="920">
        <f t="shared" si="100"/>
        <v>400.10900000000004</v>
      </c>
      <c r="N376" s="2241">
        <f t="shared" si="100"/>
        <v>743.72</v>
      </c>
      <c r="O376" s="924">
        <f t="shared" si="100"/>
        <v>182.55</v>
      </c>
      <c r="P376" s="842">
        <f t="shared" si="100"/>
        <v>11.462</v>
      </c>
      <c r="Q376" s="318"/>
      <c r="AH376" s="112"/>
      <c r="AI376" s="112"/>
      <c r="AJ376" s="112"/>
      <c r="AK376" s="112"/>
      <c r="AL376" s="112"/>
      <c r="AM376" s="112"/>
      <c r="AN376" s="112"/>
      <c r="AO376" s="112"/>
      <c r="AP376" s="112"/>
      <c r="AQ376" s="112"/>
      <c r="AR376" s="112"/>
      <c r="AS376" s="112"/>
      <c r="AT376" s="112"/>
      <c r="AU376" s="112"/>
      <c r="AV376" s="112"/>
      <c r="AW376" s="112"/>
      <c r="AX376" s="112"/>
      <c r="AY376" s="112"/>
      <c r="AZ376" s="112"/>
      <c r="BA376" s="112"/>
      <c r="BB376" s="112"/>
      <c r="BC376" s="112"/>
      <c r="BD376" s="112"/>
      <c r="BE376" s="112"/>
      <c r="BF376" s="112"/>
      <c r="BG376" s="112"/>
    </row>
    <row r="377" spans="2:59" ht="11.25" customHeight="1">
      <c r="B377" s="449"/>
      <c r="C377" s="889" t="s">
        <v>11</v>
      </c>
      <c r="D377" s="1755">
        <v>0.6</v>
      </c>
      <c r="E377" s="1115">
        <f t="shared" ref="E377:P377" si="101">(E399/100)*60</f>
        <v>54</v>
      </c>
      <c r="F377" s="1012">
        <f t="shared" si="101"/>
        <v>55.2</v>
      </c>
      <c r="G377" s="1012">
        <f t="shared" si="101"/>
        <v>229.8</v>
      </c>
      <c r="H377" s="1012">
        <f t="shared" si="101"/>
        <v>1632</v>
      </c>
      <c r="I377" s="1012">
        <f t="shared" si="101"/>
        <v>42</v>
      </c>
      <c r="J377" s="1012">
        <f t="shared" si="101"/>
        <v>0.83999999999999986</v>
      </c>
      <c r="K377" s="1012">
        <f t="shared" si="101"/>
        <v>0.96</v>
      </c>
      <c r="L377" s="1776">
        <f t="shared" si="101"/>
        <v>540</v>
      </c>
      <c r="M377" s="2680">
        <f t="shared" si="101"/>
        <v>720</v>
      </c>
      <c r="N377" s="2680">
        <f t="shared" si="101"/>
        <v>720</v>
      </c>
      <c r="O377" s="2680">
        <f t="shared" si="101"/>
        <v>180</v>
      </c>
      <c r="P377" s="2279">
        <f t="shared" si="101"/>
        <v>10.799999999999999</v>
      </c>
      <c r="Q377" s="318"/>
      <c r="AH377" s="112"/>
      <c r="AI377" s="112"/>
      <c r="AJ377" s="112"/>
      <c r="AK377" s="112"/>
      <c r="AL377" s="112"/>
      <c r="AM377" s="112"/>
      <c r="AN377" s="112"/>
      <c r="AO377" s="112"/>
      <c r="AP377" s="112"/>
      <c r="AQ377" s="112"/>
      <c r="AR377" s="112"/>
      <c r="AS377" s="112"/>
      <c r="AT377" s="112"/>
      <c r="AU377" s="112"/>
      <c r="AV377" s="112"/>
      <c r="AW377" s="112"/>
      <c r="AX377" s="112"/>
      <c r="AY377" s="112"/>
      <c r="AZ377" s="112"/>
      <c r="BA377" s="112"/>
      <c r="BB377" s="112"/>
      <c r="BC377" s="112"/>
      <c r="BD377" s="112"/>
      <c r="BE377" s="112"/>
      <c r="BF377" s="112"/>
      <c r="BG377" s="112"/>
    </row>
    <row r="378" spans="2:59" ht="12.75" customHeight="1" thickBot="1">
      <c r="B378" s="246"/>
      <c r="C378" s="991" t="s">
        <v>434</v>
      </c>
      <c r="D378" s="1036"/>
      <c r="E378" s="1015">
        <f t="shared" ref="E378:P378" si="102">(E380*100/E399)-60</f>
        <v>-15</v>
      </c>
      <c r="F378" s="1016">
        <f t="shared" si="102"/>
        <v>-14.999999999999993</v>
      </c>
      <c r="G378" s="1016">
        <f t="shared" si="102"/>
        <v>-14.999999999999993</v>
      </c>
      <c r="H378" s="1016">
        <f t="shared" si="102"/>
        <v>-15</v>
      </c>
      <c r="I378" s="1016">
        <f t="shared" si="102"/>
        <v>-8.5300000000000082</v>
      </c>
      <c r="J378" s="1016">
        <f t="shared" si="102"/>
        <v>-13.56428571428571</v>
      </c>
      <c r="K378" s="1016">
        <f t="shared" si="102"/>
        <v>-21.368749999999999</v>
      </c>
      <c r="L378" s="1016">
        <f t="shared" si="102"/>
        <v>-45.687888888888892</v>
      </c>
      <c r="M378" s="1016">
        <f t="shared" si="102"/>
        <v>-37.85808333333334</v>
      </c>
      <c r="N378" s="1016">
        <f t="shared" si="102"/>
        <v>-17.719833333333327</v>
      </c>
      <c r="O378" s="1016">
        <f t="shared" si="102"/>
        <v>-7.9903333333333322</v>
      </c>
      <c r="P378" s="1028">
        <f t="shared" si="102"/>
        <v>-5.4972222222222271</v>
      </c>
      <c r="Q378" s="318"/>
      <c r="AH378" s="112"/>
      <c r="AI378" s="112"/>
      <c r="AJ378" s="112"/>
      <c r="AK378" s="112"/>
      <c r="AL378" s="112"/>
      <c r="AM378" s="112"/>
      <c r="AN378" s="112"/>
      <c r="AO378" s="112"/>
      <c r="AP378" s="112"/>
      <c r="AQ378" s="112"/>
      <c r="AR378" s="112"/>
      <c r="AS378" s="112"/>
      <c r="AT378" s="112"/>
      <c r="AU378" s="112"/>
      <c r="AV378" s="112"/>
      <c r="AW378" s="112"/>
      <c r="AX378" s="112"/>
      <c r="AY378" s="112"/>
      <c r="AZ378" s="112"/>
      <c r="BA378" s="112"/>
      <c r="BB378" s="112"/>
      <c r="BC378" s="112"/>
      <c r="BD378" s="112"/>
      <c r="BE378" s="112"/>
      <c r="BF378" s="112"/>
      <c r="BG378" s="112"/>
    </row>
    <row r="379" spans="2:59" ht="13.5" customHeight="1" thickBot="1">
      <c r="Q379" s="318"/>
      <c r="AH379" s="112"/>
      <c r="AI379" s="112"/>
      <c r="AJ379" s="112"/>
      <c r="AK379" s="112"/>
      <c r="AL379" s="112"/>
      <c r="AM379" s="112"/>
      <c r="AN379" s="112"/>
      <c r="AO379" s="112"/>
      <c r="AP379" s="112"/>
      <c r="AQ379" s="112"/>
      <c r="AR379" s="112"/>
      <c r="AS379" s="112"/>
      <c r="AT379" s="112"/>
      <c r="AU379" s="112"/>
      <c r="AV379" s="112"/>
      <c r="AW379" s="112"/>
      <c r="AX379" s="112"/>
      <c r="AY379" s="112"/>
    </row>
    <row r="380" spans="2:59">
      <c r="B380" s="840"/>
      <c r="C380" s="43" t="s">
        <v>283</v>
      </c>
      <c r="D380" s="44"/>
      <c r="E380" s="153">
        <f t="shared" ref="E380:P380" si="103">E363+E372</f>
        <v>40.5</v>
      </c>
      <c r="F380" s="252">
        <f t="shared" si="103"/>
        <v>41.400000000000006</v>
      </c>
      <c r="G380" s="252">
        <f t="shared" si="103"/>
        <v>172.35000000000002</v>
      </c>
      <c r="H380" s="252">
        <f t="shared" si="103"/>
        <v>1224</v>
      </c>
      <c r="I380" s="252">
        <f t="shared" si="103"/>
        <v>36.028999999999996</v>
      </c>
      <c r="J380" s="252">
        <f t="shared" si="103"/>
        <v>0.65010000000000001</v>
      </c>
      <c r="K380" s="252">
        <f t="shared" si="103"/>
        <v>0.61810000000000009</v>
      </c>
      <c r="L380" s="252">
        <f t="shared" si="103"/>
        <v>128.809</v>
      </c>
      <c r="M380" s="999">
        <f t="shared" si="103"/>
        <v>265.70299999999997</v>
      </c>
      <c r="N380" s="999">
        <f t="shared" si="103"/>
        <v>507.36200000000002</v>
      </c>
      <c r="O380" s="924">
        <f t="shared" si="103"/>
        <v>156.029</v>
      </c>
      <c r="P380" s="842">
        <f t="shared" si="103"/>
        <v>9.8104999999999993</v>
      </c>
      <c r="Q380" s="318"/>
      <c r="AH380" s="112"/>
      <c r="AI380" s="112"/>
      <c r="AJ380" s="112"/>
      <c r="AK380" s="112"/>
      <c r="AL380" s="112"/>
      <c r="AM380" s="112"/>
      <c r="AN380" s="112"/>
      <c r="AO380" s="112"/>
      <c r="AP380" s="112"/>
      <c r="AQ380" s="112"/>
      <c r="AR380" s="112"/>
      <c r="AS380" s="112"/>
      <c r="AT380" s="112"/>
      <c r="AU380" s="112"/>
      <c r="AV380" s="112"/>
      <c r="AW380" s="112"/>
      <c r="AX380" s="112"/>
      <c r="AY380" s="112"/>
    </row>
    <row r="381" spans="2:59" ht="13.5" customHeight="1">
      <c r="B381" s="449"/>
      <c r="C381" s="889" t="s">
        <v>11</v>
      </c>
      <c r="D381" s="1755">
        <v>0.45</v>
      </c>
      <c r="E381" s="1115">
        <f t="shared" ref="E381:P381" si="104">(E399/100)*45</f>
        <v>40.5</v>
      </c>
      <c r="F381" s="1012">
        <f t="shared" si="104"/>
        <v>41.4</v>
      </c>
      <c r="G381" s="1012">
        <f t="shared" si="104"/>
        <v>172.35</v>
      </c>
      <c r="H381" s="1012">
        <f t="shared" si="104"/>
        <v>1224</v>
      </c>
      <c r="I381" s="1012">
        <f t="shared" si="104"/>
        <v>31.499999999999996</v>
      </c>
      <c r="J381" s="1012">
        <f t="shared" si="104"/>
        <v>0.62999999999999989</v>
      </c>
      <c r="K381" s="1012">
        <f t="shared" si="104"/>
        <v>0.72</v>
      </c>
      <c r="L381" s="1776">
        <f t="shared" si="104"/>
        <v>405</v>
      </c>
      <c r="M381" s="2680">
        <f t="shared" si="104"/>
        <v>540</v>
      </c>
      <c r="N381" s="2680">
        <f t="shared" si="104"/>
        <v>540</v>
      </c>
      <c r="O381" s="2680">
        <f t="shared" si="104"/>
        <v>135</v>
      </c>
      <c r="P381" s="2279">
        <f t="shared" si="104"/>
        <v>8.1</v>
      </c>
      <c r="Q381" s="318"/>
      <c r="AH381" s="112"/>
      <c r="AI381" s="112"/>
      <c r="AJ381" s="112"/>
      <c r="AK381" s="112"/>
      <c r="AL381" s="112"/>
      <c r="AM381" s="112"/>
      <c r="AN381" s="112"/>
      <c r="AO381" s="112"/>
      <c r="AP381" s="112"/>
      <c r="AQ381" s="112"/>
      <c r="AR381" s="112"/>
      <c r="AS381" s="112"/>
      <c r="AT381" s="112"/>
      <c r="AU381" s="112"/>
      <c r="AV381" s="112"/>
      <c r="AW381" s="112"/>
      <c r="AX381" s="112"/>
      <c r="AY381" s="112"/>
    </row>
    <row r="382" spans="2:59" ht="15" thickBot="1">
      <c r="B382" s="246"/>
      <c r="C382" s="991" t="s">
        <v>434</v>
      </c>
      <c r="D382" s="1036"/>
      <c r="E382" s="1015">
        <f t="shared" ref="E382:P382" si="105">(E380*100/E399)-45</f>
        <v>0</v>
      </c>
      <c r="F382" s="1016">
        <f t="shared" si="105"/>
        <v>0</v>
      </c>
      <c r="G382" s="1016">
        <f t="shared" si="105"/>
        <v>0</v>
      </c>
      <c r="H382" s="1016">
        <f t="shared" si="105"/>
        <v>0</v>
      </c>
      <c r="I382" s="1016">
        <f t="shared" si="105"/>
        <v>6.4699999999999918</v>
      </c>
      <c r="J382" s="1016">
        <f t="shared" si="105"/>
        <v>1.4357142857142904</v>
      </c>
      <c r="K382" s="1016">
        <f t="shared" si="105"/>
        <v>-6.3687499999999986</v>
      </c>
      <c r="L382" s="1016">
        <f t="shared" si="105"/>
        <v>-30.687888888888889</v>
      </c>
      <c r="M382" s="1016">
        <f t="shared" si="105"/>
        <v>-22.858083333333337</v>
      </c>
      <c r="N382" s="1016">
        <f t="shared" si="105"/>
        <v>-2.7198333333333267</v>
      </c>
      <c r="O382" s="1016">
        <f t="shared" si="105"/>
        <v>7.0096666666666678</v>
      </c>
      <c r="P382" s="1028">
        <f t="shared" si="105"/>
        <v>9.5027777777777729</v>
      </c>
      <c r="Q382" s="318"/>
      <c r="AH382" s="112"/>
      <c r="AI382" s="112"/>
      <c r="AJ382" s="112"/>
      <c r="AK382" s="112"/>
      <c r="AL382" s="112"/>
      <c r="AM382" s="112"/>
      <c r="AN382" s="112"/>
      <c r="AO382" s="112"/>
      <c r="AP382" s="112"/>
      <c r="AQ382" s="112"/>
      <c r="AR382" s="112"/>
      <c r="AS382" s="112"/>
      <c r="AT382" s="112"/>
      <c r="AU382" s="112"/>
      <c r="AV382" s="112"/>
      <c r="AW382" s="112"/>
      <c r="AX382" s="112"/>
      <c r="AY382" s="112"/>
    </row>
    <row r="383" spans="2:59" ht="15" thickBot="1">
      <c r="P383"/>
      <c r="Q383" s="318"/>
      <c r="AH383" s="112"/>
      <c r="AI383" s="112"/>
      <c r="AJ383" s="112"/>
      <c r="AK383" s="112"/>
      <c r="AL383" s="112"/>
      <c r="AM383" s="112"/>
      <c r="AN383" s="112"/>
      <c r="AO383" s="112"/>
      <c r="AP383" s="112"/>
      <c r="AQ383" s="112"/>
      <c r="AR383" s="112"/>
      <c r="AS383" s="112"/>
      <c r="AT383" s="112"/>
      <c r="AU383" s="112"/>
      <c r="AV383" s="112"/>
      <c r="AW383" s="112"/>
      <c r="AX383" s="112"/>
      <c r="AY383" s="112"/>
    </row>
    <row r="384" spans="2:59" ht="14.25" customHeight="1">
      <c r="B384" s="994" t="s">
        <v>317</v>
      </c>
      <c r="C384" s="43"/>
      <c r="D384" s="44"/>
      <c r="E384" s="946">
        <f t="shared" ref="E384:P384" si="106">E350+E363+E372</f>
        <v>63.004000000000005</v>
      </c>
      <c r="F384" s="947">
        <f t="shared" si="106"/>
        <v>64.400000000000006</v>
      </c>
      <c r="G384" s="947">
        <f t="shared" si="106"/>
        <v>268.10400000000004</v>
      </c>
      <c r="H384" s="947">
        <f t="shared" si="106"/>
        <v>1904</v>
      </c>
      <c r="I384" s="947">
        <f t="shared" si="106"/>
        <v>52.421999999999997</v>
      </c>
      <c r="J384" s="947">
        <f t="shared" si="106"/>
        <v>0.97209999999999996</v>
      </c>
      <c r="K384" s="947">
        <f t="shared" si="106"/>
        <v>0.93110000000000004</v>
      </c>
      <c r="L384" s="947">
        <f t="shared" si="106"/>
        <v>308.233</v>
      </c>
      <c r="M384" s="2281">
        <f t="shared" si="106"/>
        <v>431.34900000000005</v>
      </c>
      <c r="N384" s="2481">
        <f t="shared" si="106"/>
        <v>789.495</v>
      </c>
      <c r="O384" s="2302">
        <f t="shared" si="106"/>
        <v>204.81</v>
      </c>
      <c r="P384" s="1034">
        <f t="shared" si="106"/>
        <v>13.611499999999999</v>
      </c>
      <c r="Q384" s="318"/>
    </row>
    <row r="385" spans="2:29" ht="14.25" customHeight="1">
      <c r="B385" s="995"/>
      <c r="C385" s="996" t="s">
        <v>11</v>
      </c>
      <c r="D385" s="1755">
        <v>0.7</v>
      </c>
      <c r="E385" s="1115">
        <f t="shared" ref="E385:P385" si="107">(E399/100)*70</f>
        <v>63</v>
      </c>
      <c r="F385" s="1012">
        <f t="shared" si="107"/>
        <v>64.400000000000006</v>
      </c>
      <c r="G385" s="1012">
        <f t="shared" si="107"/>
        <v>268.10000000000002</v>
      </c>
      <c r="H385" s="1012">
        <f t="shared" si="107"/>
        <v>1904</v>
      </c>
      <c r="I385" s="1012">
        <f t="shared" si="107"/>
        <v>49</v>
      </c>
      <c r="J385" s="1012">
        <f t="shared" si="107"/>
        <v>0.97999999999999987</v>
      </c>
      <c r="K385" s="1012">
        <f t="shared" si="107"/>
        <v>1.1200000000000001</v>
      </c>
      <c r="L385" s="1776">
        <f t="shared" si="107"/>
        <v>630</v>
      </c>
      <c r="M385" s="2680">
        <f t="shared" si="107"/>
        <v>840</v>
      </c>
      <c r="N385" s="2680">
        <f t="shared" si="107"/>
        <v>840</v>
      </c>
      <c r="O385" s="2680">
        <f t="shared" si="107"/>
        <v>210</v>
      </c>
      <c r="P385" s="2279">
        <f t="shared" si="107"/>
        <v>12.6</v>
      </c>
      <c r="Q385" s="318"/>
      <c r="R385" s="11"/>
    </row>
    <row r="386" spans="2:29" ht="12" customHeight="1" thickBot="1">
      <c r="B386" s="246"/>
      <c r="C386" s="991" t="s">
        <v>434</v>
      </c>
      <c r="D386" s="1036"/>
      <c r="E386" s="1015">
        <f t="shared" ref="E386:P386" si="108">(E384*100/E399)-70</f>
        <v>4.4444444444451392E-3</v>
      </c>
      <c r="F386" s="1016">
        <f t="shared" si="108"/>
        <v>0</v>
      </c>
      <c r="G386" s="1016">
        <f t="shared" si="108"/>
        <v>1.0443864229898736E-3</v>
      </c>
      <c r="H386" s="1016">
        <f t="shared" si="108"/>
        <v>0</v>
      </c>
      <c r="I386" s="1016">
        <f t="shared" si="108"/>
        <v>4.8885714285714243</v>
      </c>
      <c r="J386" s="1016">
        <f t="shared" si="108"/>
        <v>-0.56428571428571672</v>
      </c>
      <c r="K386" s="1016">
        <f t="shared" si="108"/>
        <v>-11.806250000000006</v>
      </c>
      <c r="L386" s="1016">
        <f t="shared" si="108"/>
        <v>-35.751888888888892</v>
      </c>
      <c r="M386" s="1016">
        <f t="shared" si="108"/>
        <v>-34.054249999999996</v>
      </c>
      <c r="N386" s="1016">
        <f t="shared" si="108"/>
        <v>-4.2087499999999949</v>
      </c>
      <c r="O386" s="1016">
        <f t="shared" si="108"/>
        <v>-1.730000000000004</v>
      </c>
      <c r="P386" s="1028">
        <f t="shared" si="108"/>
        <v>5.61944444444444</v>
      </c>
      <c r="R386" s="11"/>
    </row>
    <row r="387" spans="2:29" ht="12.75" customHeight="1">
      <c r="R387" s="24"/>
    </row>
    <row r="388" spans="2:29">
      <c r="I388" s="53"/>
      <c r="J388" s="53"/>
      <c r="K388" s="53"/>
      <c r="L388" s="100"/>
      <c r="M388" s="164"/>
      <c r="N388" s="164"/>
      <c r="O388" s="53"/>
      <c r="P388" s="164"/>
      <c r="Q388" s="11"/>
      <c r="R388" s="93"/>
      <c r="S388" s="11"/>
    </row>
    <row r="389" spans="2:29">
      <c r="I389" s="2955"/>
      <c r="J389" s="2955"/>
      <c r="K389" s="2955"/>
      <c r="L389" s="2955"/>
      <c r="M389" s="757"/>
      <c r="N389" s="759"/>
      <c r="O389" s="757"/>
      <c r="P389" s="2955"/>
      <c r="Q389" s="11"/>
      <c r="R389" s="181"/>
      <c r="S389" s="11"/>
    </row>
    <row r="390" spans="2:29">
      <c r="R390" s="7"/>
      <c r="S390" s="102"/>
      <c r="T390" s="122"/>
      <c r="U390" s="122"/>
      <c r="V390" s="122"/>
      <c r="W390" s="100"/>
      <c r="X390" s="4"/>
      <c r="Y390" s="669"/>
      <c r="Z390" s="5"/>
      <c r="AA390" s="11"/>
    </row>
    <row r="391" spans="2:29" ht="12.75" customHeight="1">
      <c r="C391" s="891"/>
      <c r="D391" s="12" t="s">
        <v>206</v>
      </c>
      <c r="E391" s="320"/>
      <c r="R391" s="7"/>
      <c r="S391" s="104"/>
      <c r="T391" s="104"/>
      <c r="U391" s="122"/>
      <c r="V391" s="122"/>
      <c r="W391" s="100"/>
      <c r="X391" s="672"/>
      <c r="Y391" s="669"/>
      <c r="Z391" s="5"/>
      <c r="AA391" s="11"/>
    </row>
    <row r="392" spans="2:29" ht="12.75" customHeight="1">
      <c r="C392" s="13" t="s">
        <v>762</v>
      </c>
      <c r="D392" s="155"/>
      <c r="E392" s="2"/>
      <c r="F392"/>
      <c r="I392"/>
      <c r="J392"/>
      <c r="K392" s="26"/>
      <c r="L392" s="26"/>
      <c r="M392"/>
      <c r="N392"/>
      <c r="O392"/>
      <c r="P392"/>
      <c r="Q392" s="112"/>
      <c r="R392" s="7"/>
      <c r="S392" s="104"/>
      <c r="T392" s="122"/>
      <c r="U392" s="122"/>
      <c r="V392" s="122"/>
      <c r="W392" s="744"/>
      <c r="X392" s="672"/>
      <c r="Y392" s="669"/>
      <c r="Z392" s="5"/>
      <c r="AA392" s="11"/>
    </row>
    <row r="393" spans="2:29" ht="13.5" customHeight="1">
      <c r="C393" s="25" t="s">
        <v>325</v>
      </c>
      <c r="I393" s="327" t="s">
        <v>850</v>
      </c>
      <c r="N393" s="5"/>
      <c r="R393" s="7"/>
      <c r="S393" s="104"/>
      <c r="T393" s="122"/>
      <c r="U393" s="122"/>
      <c r="V393" s="122"/>
      <c r="W393" s="100"/>
      <c r="X393" s="672"/>
      <c r="Y393" s="669"/>
      <c r="Z393" s="5"/>
      <c r="AA393" s="11"/>
    </row>
    <row r="394" spans="2:29" ht="12.75" customHeight="1">
      <c r="C394" s="891" t="s">
        <v>763</v>
      </c>
      <c r="R394" s="11"/>
      <c r="S394" s="106"/>
      <c r="T394" s="122"/>
      <c r="U394" s="122"/>
      <c r="V394" s="122"/>
      <c r="W394" s="100"/>
      <c r="X394" s="672"/>
      <c r="Y394" s="669"/>
      <c r="Z394" s="5"/>
      <c r="AA394" s="11"/>
    </row>
    <row r="395" spans="2:29" ht="18" customHeight="1" thickBot="1">
      <c r="B395" s="2" t="s">
        <v>841</v>
      </c>
      <c r="C395" s="26"/>
      <c r="D395"/>
      <c r="F395" s="32" t="s">
        <v>761</v>
      </c>
      <c r="I395" s="29" t="s">
        <v>0</v>
      </c>
      <c r="J395"/>
      <c r="K395" s="84" t="s">
        <v>432</v>
      </c>
      <c r="L395" s="26"/>
      <c r="M395" s="26"/>
      <c r="N395" s="33"/>
      <c r="P395" s="125"/>
      <c r="R395" s="11"/>
      <c r="S395" s="112"/>
      <c r="T395" s="732"/>
      <c r="U395" s="732"/>
      <c r="V395" s="752"/>
      <c r="W395" s="725"/>
      <c r="X395" s="722"/>
      <c r="Y395" s="168"/>
      <c r="Z395" s="5"/>
      <c r="AA395" s="11"/>
    </row>
    <row r="396" spans="2:29" ht="15" thickBot="1">
      <c r="B396" s="87" t="s">
        <v>835</v>
      </c>
      <c r="C396" s="66"/>
      <c r="D396" s="534"/>
      <c r="E396" s="1138" t="s">
        <v>778</v>
      </c>
      <c r="F396" s="378"/>
      <c r="G396" s="378"/>
      <c r="H396" s="2206" t="s">
        <v>651</v>
      </c>
      <c r="I396" s="681" t="s">
        <v>301</v>
      </c>
      <c r="J396" s="2285"/>
      <c r="K396" s="2285"/>
      <c r="L396" s="2286"/>
      <c r="M396" s="901" t="s">
        <v>302</v>
      </c>
      <c r="N396" s="40"/>
      <c r="O396" s="902"/>
      <c r="P396" s="536"/>
      <c r="Q396" s="318"/>
      <c r="R396" s="181"/>
      <c r="S396" s="112"/>
      <c r="T396" s="127"/>
      <c r="U396" s="127"/>
      <c r="V396" s="127"/>
      <c r="W396" s="5"/>
      <c r="X396" s="704"/>
      <c r="Y396" s="181"/>
      <c r="Z396" s="5"/>
      <c r="AA396" s="11"/>
    </row>
    <row r="397" spans="2:29" ht="13.5" customHeight="1">
      <c r="B397" s="69"/>
      <c r="C397" s="977" t="s">
        <v>930</v>
      </c>
      <c r="D397" s="537"/>
      <c r="E397" s="1111" t="s">
        <v>184</v>
      </c>
      <c r="F397" s="1111" t="s">
        <v>56</v>
      </c>
      <c r="G397" s="2283" t="s">
        <v>57</v>
      </c>
      <c r="H397" s="2284" t="s">
        <v>187</v>
      </c>
      <c r="I397" s="745"/>
      <c r="J397" s="2231"/>
      <c r="K397" s="40"/>
      <c r="L397" s="2231"/>
      <c r="M397" s="2287" t="s">
        <v>313</v>
      </c>
      <c r="N397" s="2288" t="s">
        <v>314</v>
      </c>
      <c r="O397" s="2287" t="s">
        <v>315</v>
      </c>
      <c r="P397" s="2289" t="s">
        <v>316</v>
      </c>
      <c r="Q397" s="318"/>
      <c r="R397" s="7"/>
      <c r="S397" s="112"/>
      <c r="T397" s="127"/>
      <c r="U397" s="127"/>
      <c r="V397" s="127"/>
      <c r="W397" s="5"/>
      <c r="X397" s="5"/>
      <c r="Y397" s="5"/>
      <c r="Z397" s="5"/>
      <c r="AA397" s="11"/>
    </row>
    <row r="398" spans="2:29" ht="14.25" customHeight="1" thickBot="1">
      <c r="B398" s="65"/>
      <c r="C398" s="742" t="s">
        <v>230</v>
      </c>
      <c r="D398" s="506"/>
      <c r="E398" s="465" t="s">
        <v>6</v>
      </c>
      <c r="F398" s="465" t="s">
        <v>7</v>
      </c>
      <c r="G398" s="465" t="s">
        <v>8</v>
      </c>
      <c r="H398" s="2236" t="s">
        <v>426</v>
      </c>
      <c r="I398" s="1100" t="s">
        <v>304</v>
      </c>
      <c r="J398" s="2290" t="s">
        <v>305</v>
      </c>
      <c r="K398" s="2026" t="s">
        <v>306</v>
      </c>
      <c r="L398" s="2237" t="s">
        <v>307</v>
      </c>
      <c r="M398" s="2238" t="s">
        <v>308</v>
      </c>
      <c r="N398" s="2237" t="s">
        <v>309</v>
      </c>
      <c r="O398" s="2238" t="s">
        <v>310</v>
      </c>
      <c r="P398" s="2240" t="s">
        <v>311</v>
      </c>
      <c r="Q398" s="318"/>
      <c r="R398" s="1042"/>
      <c r="S398" s="112"/>
      <c r="T398" s="122"/>
      <c r="U398" s="122"/>
      <c r="V398" s="122"/>
      <c r="W398" s="189"/>
      <c r="X398" s="658"/>
      <c r="Y398" s="731"/>
      <c r="Z398" s="127"/>
      <c r="AA398" s="112"/>
      <c r="AB398" s="112"/>
      <c r="AC398" s="112"/>
    </row>
    <row r="399" spans="2:29">
      <c r="B399" s="90"/>
      <c r="C399" s="827" t="s">
        <v>106</v>
      </c>
      <c r="D399" s="828">
        <v>1</v>
      </c>
      <c r="E399" s="410">
        <v>90</v>
      </c>
      <c r="F399" s="67">
        <v>92</v>
      </c>
      <c r="G399" s="68">
        <v>383</v>
      </c>
      <c r="H399" s="544">
        <v>2720</v>
      </c>
      <c r="I399" s="410">
        <v>70</v>
      </c>
      <c r="J399" s="67">
        <v>1.4</v>
      </c>
      <c r="K399" s="67">
        <v>1.6</v>
      </c>
      <c r="L399" s="68">
        <v>900</v>
      </c>
      <c r="M399" s="952">
        <v>1200</v>
      </c>
      <c r="N399" s="952">
        <v>1200</v>
      </c>
      <c r="O399" s="952">
        <v>300</v>
      </c>
      <c r="P399" s="953">
        <v>18</v>
      </c>
      <c r="Q399" s="318"/>
      <c r="R399" s="7"/>
      <c r="S399" s="104"/>
      <c r="T399" s="119"/>
      <c r="U399" s="104"/>
      <c r="V399" s="122"/>
      <c r="W399" s="122"/>
      <c r="X399" s="122"/>
      <c r="Y399" s="189"/>
      <c r="Z399" s="648"/>
      <c r="AA399" s="647"/>
      <c r="AB399" s="112"/>
      <c r="AC399" s="112"/>
    </row>
    <row r="400" spans="2:29" ht="12" customHeight="1">
      <c r="B400" s="180"/>
      <c r="C400" s="665" t="s">
        <v>118</v>
      </c>
      <c r="D400" s="829"/>
      <c r="E400" s="690"/>
      <c r="F400" s="411"/>
      <c r="G400" s="411"/>
      <c r="H400" s="411"/>
      <c r="I400" s="411"/>
      <c r="J400" s="411"/>
      <c r="K400" s="411"/>
      <c r="L400" s="411"/>
      <c r="M400" s="411"/>
      <c r="N400" s="411"/>
      <c r="O400" s="411"/>
      <c r="P400" s="691"/>
      <c r="Q400" s="318"/>
      <c r="R400" s="7"/>
      <c r="S400" s="104"/>
      <c r="T400" s="107"/>
      <c r="U400" s="104"/>
      <c r="V400" s="122"/>
      <c r="W400" s="122"/>
      <c r="X400" s="609"/>
      <c r="Y400" s="1051"/>
      <c r="Z400" s="648"/>
      <c r="AA400" s="112"/>
      <c r="AB400" s="112"/>
      <c r="AC400" s="112"/>
    </row>
    <row r="401" spans="2:29">
      <c r="B401" s="954" t="s">
        <v>318</v>
      </c>
      <c r="C401" s="548" t="s">
        <v>279</v>
      </c>
      <c r="D401" s="375">
        <v>0.25</v>
      </c>
      <c r="E401" s="969">
        <f t="shared" ref="E401:P401" si="109">(E399/100)*25</f>
        <v>22.5</v>
      </c>
      <c r="F401" s="970">
        <f t="shared" si="109"/>
        <v>23</v>
      </c>
      <c r="G401" s="970">
        <f t="shared" si="109"/>
        <v>95.75</v>
      </c>
      <c r="H401" s="970">
        <f t="shared" si="109"/>
        <v>680</v>
      </c>
      <c r="I401" s="970">
        <f t="shared" si="109"/>
        <v>17.5</v>
      </c>
      <c r="J401" s="970">
        <f t="shared" si="109"/>
        <v>0.35</v>
      </c>
      <c r="K401" s="970">
        <f t="shared" si="109"/>
        <v>0.4</v>
      </c>
      <c r="L401" s="970">
        <f t="shared" si="109"/>
        <v>225</v>
      </c>
      <c r="M401" s="1144">
        <f t="shared" si="109"/>
        <v>300</v>
      </c>
      <c r="N401" s="1144">
        <f t="shared" si="109"/>
        <v>300</v>
      </c>
      <c r="O401" s="970">
        <f t="shared" si="109"/>
        <v>75</v>
      </c>
      <c r="P401" s="971">
        <f t="shared" si="109"/>
        <v>4.5</v>
      </c>
      <c r="Q401" s="318"/>
      <c r="R401" s="112"/>
      <c r="S401" s="186"/>
      <c r="T401" s="107"/>
      <c r="U401" s="127"/>
      <c r="V401" s="188"/>
      <c r="W401" s="188"/>
      <c r="X401" s="188"/>
      <c r="Y401" s="1884"/>
      <c r="Z401" s="166"/>
      <c r="AA401" s="112"/>
      <c r="AB401" s="112"/>
      <c r="AC401" s="112"/>
    </row>
    <row r="402" spans="2:29">
      <c r="B402" s="69"/>
      <c r="C402" s="1037"/>
      <c r="D402" s="549"/>
      <c r="E402" s="234"/>
      <c r="F402" s="955"/>
      <c r="G402" s="955"/>
      <c r="H402" s="955"/>
      <c r="I402" s="955"/>
      <c r="J402" s="955"/>
      <c r="K402" s="955"/>
      <c r="L402" s="955"/>
      <c r="M402" s="955"/>
      <c r="N402" s="955"/>
      <c r="O402" s="955"/>
      <c r="P402" s="956"/>
      <c r="Q402" s="318"/>
      <c r="R402" s="125"/>
      <c r="S402" s="107"/>
      <c r="T402" s="107"/>
      <c r="U402" s="104"/>
      <c r="V402" s="122"/>
      <c r="W402" s="122"/>
      <c r="X402" s="122"/>
      <c r="Y402" s="715"/>
      <c r="Z402" s="166"/>
      <c r="AA402" s="112"/>
      <c r="AB402" s="112"/>
      <c r="AC402" s="112"/>
    </row>
    <row r="403" spans="2:29" ht="12" customHeight="1">
      <c r="B403" s="1038"/>
      <c r="C403" s="1039" t="s">
        <v>936</v>
      </c>
      <c r="D403" s="1040"/>
      <c r="E403" s="2794">
        <f t="shared" ref="E403:P403" si="110">(E75+E128+E183+E238+E292+E350)/6</f>
        <v>22.5</v>
      </c>
      <c r="F403" s="2793">
        <f t="shared" si="110"/>
        <v>23.000000000000004</v>
      </c>
      <c r="G403" s="2793">
        <f t="shared" si="110"/>
        <v>95.75</v>
      </c>
      <c r="H403" s="2793">
        <f t="shared" si="110"/>
        <v>680</v>
      </c>
      <c r="I403" s="2793">
        <f t="shared" si="110"/>
        <v>16.183</v>
      </c>
      <c r="J403" s="2793">
        <f t="shared" si="110"/>
        <v>0.2861833333333334</v>
      </c>
      <c r="K403" s="2793">
        <f t="shared" si="110"/>
        <v>0.36271666666666674</v>
      </c>
      <c r="L403" s="2959">
        <f t="shared" si="110"/>
        <v>131.55266666666665</v>
      </c>
      <c r="M403" s="2960">
        <f t="shared" si="110"/>
        <v>311.63085000000001</v>
      </c>
      <c r="N403" s="2960">
        <f t="shared" si="110"/>
        <v>217.33183333333332</v>
      </c>
      <c r="O403" s="2959">
        <f t="shared" si="110"/>
        <v>56.762033333333328</v>
      </c>
      <c r="P403" s="2795">
        <f t="shared" si="110"/>
        <v>3.5308833333333332</v>
      </c>
      <c r="Q403" s="318"/>
      <c r="R403" s="407"/>
      <c r="S403" s="186"/>
      <c r="T403" s="107"/>
      <c r="U403" s="104"/>
      <c r="V403" s="122"/>
      <c r="W403" s="122"/>
      <c r="X403" s="122"/>
      <c r="Y403" s="1884"/>
      <c r="Z403" s="648"/>
      <c r="AA403" s="112"/>
      <c r="AB403" s="112"/>
      <c r="AC403" s="112"/>
    </row>
    <row r="404" spans="2:29" ht="13.5" customHeight="1" thickBot="1">
      <c r="B404" s="246"/>
      <c r="C404" s="991" t="s">
        <v>434</v>
      </c>
      <c r="D404" s="1036"/>
      <c r="E404" s="1015">
        <f t="shared" ref="E404:P404" si="111">(E403*100/E399)-25</f>
        <v>0</v>
      </c>
      <c r="F404" s="1016">
        <f t="shared" si="111"/>
        <v>0</v>
      </c>
      <c r="G404" s="1016">
        <f t="shared" si="111"/>
        <v>0</v>
      </c>
      <c r="H404" s="1016">
        <f t="shared" si="111"/>
        <v>0</v>
      </c>
      <c r="I404" s="1016">
        <f t="shared" si="111"/>
        <v>-1.8814285714285717</v>
      </c>
      <c r="J404" s="1016">
        <f t="shared" si="111"/>
        <v>-4.5583333333333265</v>
      </c>
      <c r="K404" s="1016">
        <f t="shared" si="111"/>
        <v>-2.3302083333333279</v>
      </c>
      <c r="L404" s="1016">
        <f t="shared" si="111"/>
        <v>-10.38303703703704</v>
      </c>
      <c r="M404" s="1016">
        <f t="shared" si="111"/>
        <v>0.96923749999999842</v>
      </c>
      <c r="N404" s="1016">
        <f t="shared" si="111"/>
        <v>-6.8890138888888899</v>
      </c>
      <c r="O404" s="1016">
        <f t="shared" si="111"/>
        <v>-6.0793222222222241</v>
      </c>
      <c r="P404" s="1028">
        <f t="shared" si="111"/>
        <v>-5.3839814814814844</v>
      </c>
      <c r="Q404" s="318"/>
      <c r="R404" s="41"/>
      <c r="S404" s="107"/>
      <c r="T404" s="107"/>
      <c r="U404" s="104"/>
      <c r="V404" s="122"/>
      <c r="W404" s="122"/>
      <c r="X404" s="122"/>
      <c r="Y404" s="715"/>
      <c r="Z404" s="648"/>
      <c r="AA404" s="112"/>
      <c r="AB404" s="112"/>
      <c r="AC404" s="112"/>
    </row>
    <row r="405" spans="2:29" ht="11.25" customHeight="1" thickBot="1">
      <c r="Q405" s="318"/>
      <c r="R405" s="11"/>
      <c r="S405" s="107"/>
      <c r="T405" s="107"/>
      <c r="U405" s="104"/>
      <c r="V405" s="122"/>
      <c r="W405" s="370"/>
      <c r="X405" s="122"/>
      <c r="Y405" s="189"/>
      <c r="Z405" s="166"/>
      <c r="AA405" s="112"/>
      <c r="AB405" s="112"/>
      <c r="AC405" s="112"/>
    </row>
    <row r="406" spans="2:29" ht="15" thickBot="1">
      <c r="B406" s="87" t="s">
        <v>835</v>
      </c>
      <c r="C406" s="66"/>
      <c r="D406" s="1137"/>
      <c r="E406" s="1138" t="s">
        <v>778</v>
      </c>
      <c r="F406" s="378"/>
      <c r="G406" s="378"/>
      <c r="H406" s="2206" t="s">
        <v>651</v>
      </c>
      <c r="I406" s="681" t="s">
        <v>301</v>
      </c>
      <c r="J406" s="2285"/>
      <c r="K406" s="2285"/>
      <c r="L406" s="2286"/>
      <c r="M406" s="901" t="s">
        <v>302</v>
      </c>
      <c r="N406" s="40"/>
      <c r="O406" s="902"/>
      <c r="P406" s="536"/>
      <c r="Q406" s="318"/>
      <c r="R406" s="121"/>
      <c r="S406" s="107"/>
      <c r="T406" s="112"/>
      <c r="U406" s="782"/>
      <c r="V406" s="627"/>
      <c r="W406" s="1140"/>
      <c r="X406" s="1141"/>
      <c r="Y406" s="1142"/>
      <c r="Z406" s="225"/>
      <c r="AA406" s="408"/>
      <c r="AB406" s="112"/>
      <c r="AC406" s="112"/>
    </row>
    <row r="407" spans="2:29" ht="14.25" customHeight="1">
      <c r="B407" s="69"/>
      <c r="C407" s="948" t="s">
        <v>931</v>
      </c>
      <c r="D407" s="829"/>
      <c r="E407" s="1111" t="s">
        <v>184</v>
      </c>
      <c r="F407" s="1111" t="s">
        <v>56</v>
      </c>
      <c r="G407" s="2283" t="s">
        <v>57</v>
      </c>
      <c r="H407" s="2284" t="s">
        <v>187</v>
      </c>
      <c r="I407" s="745"/>
      <c r="J407" s="2231"/>
      <c r="K407" s="40"/>
      <c r="L407" s="2231"/>
      <c r="M407" s="2287" t="s">
        <v>313</v>
      </c>
      <c r="N407" s="2288" t="s">
        <v>314</v>
      </c>
      <c r="O407" s="2287" t="s">
        <v>315</v>
      </c>
      <c r="P407" s="2289" t="s">
        <v>316</v>
      </c>
      <c r="Q407" s="318"/>
      <c r="R407" s="121"/>
      <c r="S407" s="107"/>
      <c r="T407" s="404"/>
      <c r="U407" s="2212"/>
      <c r="V407" s="854"/>
      <c r="W407" s="854"/>
      <c r="X407" s="854"/>
      <c r="Y407" s="854"/>
      <c r="Z407" s="2213"/>
      <c r="AA407" s="127"/>
      <c r="AB407" s="112"/>
      <c r="AC407" s="112"/>
    </row>
    <row r="408" spans="2:29" ht="12.75" customHeight="1" thickBot="1">
      <c r="B408" s="65"/>
      <c r="C408" s="742" t="s">
        <v>230</v>
      </c>
      <c r="D408" s="906"/>
      <c r="E408" s="465" t="s">
        <v>6</v>
      </c>
      <c r="F408" s="465" t="s">
        <v>7</v>
      </c>
      <c r="G408" s="465" t="s">
        <v>8</v>
      </c>
      <c r="H408" s="2236" t="s">
        <v>426</v>
      </c>
      <c r="I408" s="1100" t="s">
        <v>304</v>
      </c>
      <c r="J408" s="2290" t="s">
        <v>305</v>
      </c>
      <c r="K408" s="2026" t="s">
        <v>306</v>
      </c>
      <c r="L408" s="2237" t="s">
        <v>307</v>
      </c>
      <c r="M408" s="2238" t="s">
        <v>308</v>
      </c>
      <c r="N408" s="2237" t="s">
        <v>309</v>
      </c>
      <c r="O408" s="2238" t="s">
        <v>310</v>
      </c>
      <c r="P408" s="2240" t="s">
        <v>311</v>
      </c>
      <c r="Q408" s="318"/>
      <c r="R408" s="125"/>
      <c r="S408" s="107"/>
      <c r="T408" s="112"/>
      <c r="U408" s="122"/>
      <c r="V408" s="609"/>
      <c r="W408" s="609"/>
      <c r="X408" s="609"/>
      <c r="Y408" s="609"/>
      <c r="Z408" s="127"/>
      <c r="AA408" s="127"/>
      <c r="AB408" s="112"/>
      <c r="AC408" s="112"/>
    </row>
    <row r="409" spans="2:29">
      <c r="B409" s="90"/>
      <c r="C409" s="827" t="s">
        <v>106</v>
      </c>
      <c r="D409" s="828">
        <v>1</v>
      </c>
      <c r="E409" s="410">
        <v>90</v>
      </c>
      <c r="F409" s="67">
        <v>92</v>
      </c>
      <c r="G409" s="68">
        <v>383</v>
      </c>
      <c r="H409" s="544">
        <v>2720</v>
      </c>
      <c r="I409" s="410">
        <v>70</v>
      </c>
      <c r="J409" s="67">
        <v>1.4</v>
      </c>
      <c r="K409" s="67">
        <v>1.6</v>
      </c>
      <c r="L409" s="68">
        <v>900</v>
      </c>
      <c r="M409" s="952">
        <v>1200</v>
      </c>
      <c r="N409" s="952">
        <v>1200</v>
      </c>
      <c r="O409" s="952">
        <v>300</v>
      </c>
      <c r="P409" s="953">
        <v>18</v>
      </c>
      <c r="Q409" s="318"/>
      <c r="R409" s="131"/>
      <c r="S409" s="107"/>
      <c r="T409" s="186"/>
      <c r="U409" s="112"/>
      <c r="V409" s="127"/>
      <c r="W409" s="127"/>
      <c r="X409" s="127"/>
      <c r="Y409" s="127"/>
      <c r="Z409" s="127"/>
      <c r="AA409" s="127"/>
      <c r="AB409" s="112"/>
      <c r="AC409" s="112"/>
    </row>
    <row r="410" spans="2:29" ht="12.75" customHeight="1">
      <c r="B410" s="180"/>
      <c r="C410" s="665" t="s">
        <v>118</v>
      </c>
      <c r="D410" s="829"/>
      <c r="E410" s="690"/>
      <c r="F410" s="411"/>
      <c r="G410" s="411"/>
      <c r="H410" s="411"/>
      <c r="I410" s="411"/>
      <c r="J410" s="411"/>
      <c r="K410" s="411"/>
      <c r="L410" s="411"/>
      <c r="M410" s="411"/>
      <c r="N410" s="411"/>
      <c r="O410" s="411"/>
      <c r="P410" s="691"/>
      <c r="Q410" s="318"/>
      <c r="R410" s="125"/>
      <c r="S410" s="112"/>
      <c r="T410" s="119"/>
      <c r="U410" s="104"/>
      <c r="V410" s="158"/>
      <c r="W410" s="158"/>
      <c r="X410" s="158"/>
      <c r="Y410" s="189"/>
      <c r="Z410" s="648"/>
      <c r="AA410" s="112"/>
      <c r="AB410" s="112"/>
      <c r="AC410" s="112"/>
    </row>
    <row r="411" spans="2:29">
      <c r="B411" s="954" t="s">
        <v>318</v>
      </c>
      <c r="C411" s="548" t="s">
        <v>280</v>
      </c>
      <c r="D411" s="375">
        <v>0.35</v>
      </c>
      <c r="E411" s="969">
        <f>(E409/100)*35</f>
        <v>31.5</v>
      </c>
      <c r="F411" s="970">
        <f t="shared" ref="F411:G411" si="112">(F409/100)*35</f>
        <v>32.200000000000003</v>
      </c>
      <c r="G411" s="970">
        <f t="shared" si="112"/>
        <v>134.05000000000001</v>
      </c>
      <c r="H411" s="970">
        <f>(H409/100)*35</f>
        <v>952</v>
      </c>
      <c r="I411" s="970">
        <f t="shared" ref="I411:P411" si="113">(I409/100)*35</f>
        <v>24.5</v>
      </c>
      <c r="J411" s="970">
        <f t="shared" si="113"/>
        <v>0.48999999999999994</v>
      </c>
      <c r="K411" s="970">
        <f t="shared" si="113"/>
        <v>0.56000000000000005</v>
      </c>
      <c r="L411" s="970">
        <f t="shared" si="113"/>
        <v>315</v>
      </c>
      <c r="M411" s="1144">
        <f t="shared" si="113"/>
        <v>420</v>
      </c>
      <c r="N411" s="1144">
        <f t="shared" si="113"/>
        <v>420</v>
      </c>
      <c r="O411" s="1144">
        <f t="shared" si="113"/>
        <v>105</v>
      </c>
      <c r="P411" s="971">
        <f t="shared" si="113"/>
        <v>6.3</v>
      </c>
      <c r="Q411" s="318"/>
      <c r="R411" s="131"/>
      <c r="S411" s="404"/>
      <c r="T411" s="107"/>
      <c r="U411" s="104"/>
      <c r="V411" s="122"/>
      <c r="W411" s="122"/>
      <c r="X411" s="122"/>
      <c r="Y411" s="2263"/>
      <c r="Z411" s="1093"/>
      <c r="AA411" s="112"/>
      <c r="AB411" s="112"/>
      <c r="AC411" s="112"/>
    </row>
    <row r="412" spans="2:29">
      <c r="B412" s="1038"/>
      <c r="C412" s="1039" t="s">
        <v>936</v>
      </c>
      <c r="D412" s="1040"/>
      <c r="E412" s="1783">
        <f t="shared" ref="E412:P412" si="114">(E86+E139+E195+E250+E304+E363)/6</f>
        <v>31.5</v>
      </c>
      <c r="F412" s="1784">
        <f t="shared" si="114"/>
        <v>32.199999999999996</v>
      </c>
      <c r="G412" s="1784">
        <f t="shared" si="114"/>
        <v>134.04999999999998</v>
      </c>
      <c r="H412" s="1784">
        <f t="shared" si="114"/>
        <v>952</v>
      </c>
      <c r="I412" s="1784">
        <f t="shared" si="114"/>
        <v>29.056749999999997</v>
      </c>
      <c r="J412" s="1784">
        <f t="shared" si="114"/>
        <v>0.48846666666666666</v>
      </c>
      <c r="K412" s="1784">
        <f t="shared" si="114"/>
        <v>0.55675000000000008</v>
      </c>
      <c r="L412" s="1784">
        <f t="shared" si="114"/>
        <v>277.96899999999994</v>
      </c>
      <c r="M412" s="2291">
        <f t="shared" si="114"/>
        <v>365.72778333333332</v>
      </c>
      <c r="N412" s="2291">
        <f t="shared" si="114"/>
        <v>414.00781666666671</v>
      </c>
      <c r="O412" s="2291">
        <f t="shared" si="114"/>
        <v>104.55250000000001</v>
      </c>
      <c r="P412" s="1785">
        <f t="shared" si="114"/>
        <v>7.405666666666666</v>
      </c>
      <c r="Q412" s="318"/>
      <c r="R412" s="121"/>
      <c r="S412" s="186"/>
      <c r="T412" s="575"/>
      <c r="U412" s="104"/>
      <c r="V412" s="122"/>
      <c r="W412" s="122"/>
      <c r="X412" s="609"/>
      <c r="Y412" s="2263"/>
      <c r="Z412" s="648"/>
      <c r="AA412" s="112"/>
      <c r="AB412" s="112"/>
      <c r="AC412" s="112"/>
    </row>
    <row r="413" spans="2:29" ht="15.75" customHeight="1" thickBot="1">
      <c r="B413" s="246"/>
      <c r="C413" s="991" t="s">
        <v>434</v>
      </c>
      <c r="D413" s="1036"/>
      <c r="E413" s="1015">
        <f>(E412*100/E409)-35</f>
        <v>0</v>
      </c>
      <c r="F413" s="1016">
        <f t="shared" ref="F413:P413" si="115">(F412*100/F409)-35</f>
        <v>0</v>
      </c>
      <c r="G413" s="1016">
        <f t="shared" si="115"/>
        <v>0</v>
      </c>
      <c r="H413" s="1016">
        <f t="shared" si="115"/>
        <v>0</v>
      </c>
      <c r="I413" s="1016">
        <f t="shared" si="115"/>
        <v>6.5096428571428504</v>
      </c>
      <c r="J413" s="1016">
        <f t="shared" si="115"/>
        <v>-0.10952380952380736</v>
      </c>
      <c r="K413" s="1016">
        <f t="shared" si="115"/>
        <v>-0.20312499999999289</v>
      </c>
      <c r="L413" s="1016">
        <f t="shared" si="115"/>
        <v>-4.1145555555555617</v>
      </c>
      <c r="M413" s="1016">
        <f t="shared" si="115"/>
        <v>-4.5226847222222197</v>
      </c>
      <c r="N413" s="1016">
        <f t="shared" si="115"/>
        <v>-0.49934861111110962</v>
      </c>
      <c r="O413" s="1016">
        <f t="shared" si="115"/>
        <v>-0.149166666666666</v>
      </c>
      <c r="P413" s="1028">
        <f t="shared" si="115"/>
        <v>6.1425925925925924</v>
      </c>
      <c r="Q413" s="318"/>
      <c r="R413" s="121"/>
      <c r="S413" s="107"/>
      <c r="T413" s="107"/>
      <c r="U413" s="104"/>
      <c r="V413" s="122"/>
      <c r="W413" s="122"/>
      <c r="X413" s="122"/>
      <c r="Y413" s="1051"/>
      <c r="Z413" s="648"/>
      <c r="AA413" s="112"/>
      <c r="AB413" s="112"/>
      <c r="AC413" s="112"/>
    </row>
    <row r="414" spans="2:29" ht="9" customHeight="1" thickBot="1">
      <c r="Q414" s="318"/>
      <c r="R414" s="121"/>
      <c r="S414" s="107"/>
      <c r="T414" s="107"/>
      <c r="U414" s="104"/>
      <c r="V414" s="122"/>
      <c r="W414" s="122"/>
      <c r="X414" s="122"/>
      <c r="Y414" s="1051"/>
      <c r="Z414" s="1093"/>
      <c r="AA414" s="112"/>
      <c r="AB414" s="112"/>
      <c r="AC414" s="112"/>
    </row>
    <row r="415" spans="2:29" ht="15" thickBot="1">
      <c r="B415" s="87" t="s">
        <v>835</v>
      </c>
      <c r="C415" s="66"/>
      <c r="D415" s="1137"/>
      <c r="E415" s="1138" t="s">
        <v>778</v>
      </c>
      <c r="F415" s="378"/>
      <c r="G415" s="378"/>
      <c r="H415" s="2206" t="s">
        <v>651</v>
      </c>
      <c r="I415" s="681" t="s">
        <v>301</v>
      </c>
      <c r="J415" s="2285"/>
      <c r="K415" s="2285"/>
      <c r="L415" s="2286"/>
      <c r="M415" s="901" t="s">
        <v>302</v>
      </c>
      <c r="N415" s="40"/>
      <c r="O415" s="902"/>
      <c r="P415" s="536"/>
      <c r="Q415" s="318"/>
      <c r="R415" s="121"/>
      <c r="S415" s="107"/>
      <c r="T415" s="107"/>
      <c r="U415" s="104"/>
      <c r="V415" s="122"/>
      <c r="W415" s="122"/>
      <c r="X415" s="122"/>
      <c r="Y415" s="2263"/>
      <c r="Z415" s="648"/>
      <c r="AA415" s="112"/>
      <c r="AB415" s="112"/>
      <c r="AC415" s="112"/>
    </row>
    <row r="416" spans="2:29" ht="13.5" customHeight="1">
      <c r="B416" s="69"/>
      <c r="C416" s="977" t="s">
        <v>932</v>
      </c>
      <c r="D416" s="829"/>
      <c r="E416" s="1111" t="s">
        <v>184</v>
      </c>
      <c r="F416" s="1111" t="s">
        <v>56</v>
      </c>
      <c r="G416" s="2283" t="s">
        <v>57</v>
      </c>
      <c r="H416" s="2284" t="s">
        <v>187</v>
      </c>
      <c r="I416" s="745"/>
      <c r="J416" s="2231"/>
      <c r="K416" s="40"/>
      <c r="L416" s="2231"/>
      <c r="M416" s="2287" t="s">
        <v>313</v>
      </c>
      <c r="N416" s="2288" t="s">
        <v>314</v>
      </c>
      <c r="O416" s="2287" t="s">
        <v>315</v>
      </c>
      <c r="P416" s="2289" t="s">
        <v>316</v>
      </c>
      <c r="Q416" s="318"/>
      <c r="R416" s="121"/>
      <c r="S416" s="119"/>
      <c r="T416" s="107"/>
      <c r="U416" s="104"/>
      <c r="V416" s="122"/>
      <c r="W416" s="122"/>
      <c r="X416" s="122"/>
      <c r="Y416" s="2263"/>
      <c r="Z416" s="648"/>
      <c r="AA416" s="112"/>
      <c r="AB416" s="112"/>
      <c r="AC416" s="112"/>
    </row>
    <row r="417" spans="2:29" ht="13.5" customHeight="1" thickBot="1">
      <c r="B417" s="65"/>
      <c r="C417" s="742" t="s">
        <v>230</v>
      </c>
      <c r="D417" s="906"/>
      <c r="E417" s="465" t="s">
        <v>6</v>
      </c>
      <c r="F417" s="465" t="s">
        <v>7</v>
      </c>
      <c r="G417" s="465" t="s">
        <v>8</v>
      </c>
      <c r="H417" s="2236" t="s">
        <v>426</v>
      </c>
      <c r="I417" s="1100" t="s">
        <v>304</v>
      </c>
      <c r="J417" s="2290" t="s">
        <v>305</v>
      </c>
      <c r="K417" s="2026" t="s">
        <v>306</v>
      </c>
      <c r="L417" s="2237" t="s">
        <v>307</v>
      </c>
      <c r="M417" s="2238" t="s">
        <v>308</v>
      </c>
      <c r="N417" s="2237" t="s">
        <v>309</v>
      </c>
      <c r="O417" s="2238" t="s">
        <v>310</v>
      </c>
      <c r="P417" s="2240" t="s">
        <v>311</v>
      </c>
      <c r="Q417" s="318"/>
      <c r="R417" s="112"/>
      <c r="S417" s="107"/>
      <c r="T417" s="401"/>
      <c r="U417" s="782"/>
      <c r="V417" s="627"/>
      <c r="W417" s="1140"/>
      <c r="X417" s="1141"/>
      <c r="Y417" s="1142"/>
      <c r="Z417" s="225"/>
      <c r="AA417" s="408"/>
      <c r="AB417" s="112"/>
      <c r="AC417" s="112"/>
    </row>
    <row r="418" spans="2:29">
      <c r="B418" s="69"/>
      <c r="C418" s="950" t="s">
        <v>106</v>
      </c>
      <c r="D418" s="951">
        <v>1</v>
      </c>
      <c r="E418" s="410">
        <v>90</v>
      </c>
      <c r="F418" s="67">
        <v>92</v>
      </c>
      <c r="G418" s="68">
        <v>383</v>
      </c>
      <c r="H418" s="544">
        <v>2720</v>
      </c>
      <c r="I418" s="410">
        <v>70</v>
      </c>
      <c r="J418" s="67">
        <v>1.4</v>
      </c>
      <c r="K418" s="67">
        <v>1.6</v>
      </c>
      <c r="L418" s="68">
        <v>900</v>
      </c>
      <c r="M418" s="952">
        <v>1200</v>
      </c>
      <c r="N418" s="952">
        <v>1200</v>
      </c>
      <c r="O418" s="952">
        <v>300</v>
      </c>
      <c r="P418" s="953">
        <v>18</v>
      </c>
      <c r="Q418" s="318"/>
      <c r="R418" s="112"/>
      <c r="S418" s="107"/>
      <c r="T418" s="404"/>
      <c r="U418" s="2212"/>
      <c r="V418" s="854"/>
      <c r="W418" s="854"/>
      <c r="X418" s="854"/>
      <c r="Y418" s="854"/>
      <c r="Z418" s="2213"/>
      <c r="AA418" s="127"/>
      <c r="AB418" s="112"/>
      <c r="AC418" s="112"/>
    </row>
    <row r="419" spans="2:29" ht="13.5" customHeight="1">
      <c r="B419" s="180"/>
      <c r="C419" s="161" t="s">
        <v>118</v>
      </c>
      <c r="D419" s="546"/>
      <c r="E419" s="690"/>
      <c r="F419" s="411"/>
      <c r="G419" s="411"/>
      <c r="H419" s="411"/>
      <c r="I419" s="411"/>
      <c r="J419" s="411"/>
      <c r="K419" s="411"/>
      <c r="L419" s="411"/>
      <c r="M419" s="411"/>
      <c r="N419" s="411"/>
      <c r="O419" s="411"/>
      <c r="P419" s="691"/>
      <c r="Q419" s="318"/>
      <c r="R419" s="112"/>
      <c r="S419" s="107"/>
      <c r="T419" s="225"/>
      <c r="U419" s="122"/>
      <c r="V419" s="609"/>
      <c r="W419" s="609"/>
      <c r="X419" s="609"/>
      <c r="Y419" s="609"/>
      <c r="Z419" s="127"/>
      <c r="AA419" s="127"/>
      <c r="AB419" s="112"/>
      <c r="AC419" s="112"/>
    </row>
    <row r="420" spans="2:29">
      <c r="B420" s="954" t="s">
        <v>318</v>
      </c>
      <c r="C420" s="548" t="s">
        <v>276</v>
      </c>
      <c r="D420" s="375">
        <v>0.1</v>
      </c>
      <c r="E420" s="969">
        <f>(E418/100)*10</f>
        <v>9</v>
      </c>
      <c r="F420" s="970">
        <f t="shared" ref="F420:P420" si="116">(F418/100)*10</f>
        <v>9.2000000000000011</v>
      </c>
      <c r="G420" s="970">
        <f t="shared" si="116"/>
        <v>38.299999999999997</v>
      </c>
      <c r="H420" s="970">
        <f t="shared" si="116"/>
        <v>272</v>
      </c>
      <c r="I420" s="970">
        <f t="shared" si="116"/>
        <v>7</v>
      </c>
      <c r="J420" s="970">
        <f t="shared" si="116"/>
        <v>0.13999999999999999</v>
      </c>
      <c r="K420" s="970">
        <f t="shared" si="116"/>
        <v>0.16</v>
      </c>
      <c r="L420" s="970">
        <f t="shared" si="116"/>
        <v>90</v>
      </c>
      <c r="M420" s="1144">
        <f t="shared" si="116"/>
        <v>120</v>
      </c>
      <c r="N420" s="1144">
        <f t="shared" si="116"/>
        <v>120</v>
      </c>
      <c r="O420" s="970">
        <f t="shared" si="116"/>
        <v>30</v>
      </c>
      <c r="P420" s="971">
        <f t="shared" si="116"/>
        <v>1.7999999999999998</v>
      </c>
      <c r="Q420" s="318"/>
      <c r="R420" s="112"/>
      <c r="S420" s="401"/>
      <c r="T420" s="186"/>
      <c r="U420" s="112"/>
      <c r="V420" s="127"/>
      <c r="W420" s="127"/>
      <c r="X420" s="127"/>
      <c r="Y420" s="127"/>
      <c r="Z420" s="127"/>
      <c r="AA420" s="127"/>
      <c r="AB420" s="112"/>
      <c r="AC420" s="112"/>
    </row>
    <row r="421" spans="2:29">
      <c r="B421" s="2293"/>
      <c r="C421" s="1039" t="s">
        <v>936</v>
      </c>
      <c r="D421" s="2295"/>
      <c r="E421" s="1783">
        <f t="shared" ref="E421:P421" si="117">(E93+E147+E203+E258+E312+E372)/6</f>
        <v>9</v>
      </c>
      <c r="F421" s="1784">
        <f t="shared" si="117"/>
        <v>9.2000000000000011</v>
      </c>
      <c r="G421" s="1784">
        <f t="shared" si="117"/>
        <v>38.300000000000004</v>
      </c>
      <c r="H421" s="1784">
        <f t="shared" si="117"/>
        <v>272</v>
      </c>
      <c r="I421" s="1784">
        <f t="shared" si="117"/>
        <v>5.3501666666666665</v>
      </c>
      <c r="J421" s="1784">
        <f t="shared" si="117"/>
        <v>0.18084999999999998</v>
      </c>
      <c r="K421" s="1784">
        <f t="shared" si="117"/>
        <v>0.26151666666666668</v>
      </c>
      <c r="L421" s="1784">
        <f t="shared" si="117"/>
        <v>69.183166666666665</v>
      </c>
      <c r="M421" s="2291">
        <f t="shared" si="117"/>
        <v>190.976</v>
      </c>
      <c r="N421" s="2291">
        <f t="shared" si="117"/>
        <v>199.54416666666668</v>
      </c>
      <c r="O421" s="1784">
        <f t="shared" si="117"/>
        <v>49.405000000000001</v>
      </c>
      <c r="P421" s="1785">
        <f t="shared" si="117"/>
        <v>1.9530000000000001</v>
      </c>
      <c r="Q421" s="318"/>
      <c r="R421" s="112"/>
      <c r="T421" s="107"/>
      <c r="U421" s="104"/>
      <c r="V421" s="122"/>
      <c r="W421" s="122"/>
      <c r="X421" s="609"/>
      <c r="Y421" s="189"/>
      <c r="Z421" s="648"/>
      <c r="AA421" s="112"/>
      <c r="AB421" s="112"/>
      <c r="AC421" s="112"/>
    </row>
    <row r="422" spans="2:29" ht="15" thickBot="1">
      <c r="B422" s="65"/>
      <c r="C422" s="991" t="s">
        <v>434</v>
      </c>
      <c r="D422" s="1732"/>
      <c r="E422" s="1015">
        <f>(E421*100/E418)-10</f>
        <v>0</v>
      </c>
      <c r="F422" s="1016">
        <f t="shared" ref="F422:P422" si="118">(F421*100/F418)-10</f>
        <v>0</v>
      </c>
      <c r="G422" s="1016">
        <f t="shared" si="118"/>
        <v>0</v>
      </c>
      <c r="H422" s="1016">
        <f t="shared" si="118"/>
        <v>0</v>
      </c>
      <c r="I422" s="1016">
        <f t="shared" si="118"/>
        <v>-2.3569047619047625</v>
      </c>
      <c r="J422" s="1016">
        <f t="shared" si="118"/>
        <v>2.9178571428571409</v>
      </c>
      <c r="K422" s="1016">
        <f t="shared" si="118"/>
        <v>6.3447916666666657</v>
      </c>
      <c r="L422" s="1016">
        <f t="shared" si="118"/>
        <v>-2.312981481481482</v>
      </c>
      <c r="M422" s="1016">
        <f t="shared" si="118"/>
        <v>5.9146666666666654</v>
      </c>
      <c r="N422" s="1016">
        <f t="shared" si="118"/>
        <v>6.6286805555555581</v>
      </c>
      <c r="O422" s="1016">
        <f t="shared" si="118"/>
        <v>6.4683333333333337</v>
      </c>
      <c r="P422" s="1028">
        <f t="shared" si="118"/>
        <v>0.85000000000000142</v>
      </c>
      <c r="Q422" s="318"/>
      <c r="R422" s="112"/>
    </row>
    <row r="423" spans="2:29" ht="10.5" customHeight="1" thickBot="1">
      <c r="Q423" s="318"/>
      <c r="R423" s="112"/>
      <c r="S423" s="107"/>
    </row>
    <row r="424" spans="2:29" ht="15" thickBot="1">
      <c r="B424" s="87" t="s">
        <v>835</v>
      </c>
      <c r="C424" s="66"/>
      <c r="D424" s="1137"/>
      <c r="E424" s="1138" t="s">
        <v>778</v>
      </c>
      <c r="F424" s="378"/>
      <c r="G424" s="378"/>
      <c r="H424" s="2206" t="s">
        <v>651</v>
      </c>
      <c r="I424" s="681" t="s">
        <v>301</v>
      </c>
      <c r="J424" s="2285"/>
      <c r="K424" s="2285"/>
      <c r="L424" s="2286"/>
      <c r="M424" s="901" t="s">
        <v>302</v>
      </c>
      <c r="N424" s="40"/>
      <c r="O424" s="902"/>
      <c r="P424" s="536"/>
      <c r="Q424" s="318"/>
      <c r="R424" s="112"/>
      <c r="S424" s="107"/>
      <c r="T424" s="401"/>
      <c r="U424" s="186"/>
      <c r="V424" s="627"/>
      <c r="W424" s="1140"/>
      <c r="X424" s="1141"/>
      <c r="Y424" s="1142"/>
      <c r="Z424" s="225"/>
      <c r="AA424" s="408"/>
      <c r="AB424" s="112"/>
      <c r="AC424" s="112"/>
    </row>
    <row r="425" spans="2:29" ht="12.75" customHeight="1">
      <c r="B425" s="69"/>
      <c r="C425" s="978" t="s">
        <v>933</v>
      </c>
      <c r="D425" s="829"/>
      <c r="E425" s="1111" t="s">
        <v>184</v>
      </c>
      <c r="F425" s="1111" t="s">
        <v>56</v>
      </c>
      <c r="G425" s="2283" t="s">
        <v>57</v>
      </c>
      <c r="H425" s="2284" t="s">
        <v>187</v>
      </c>
      <c r="I425" s="745"/>
      <c r="J425" s="2231"/>
      <c r="K425" s="40"/>
      <c r="L425" s="2231"/>
      <c r="M425" s="2287" t="s">
        <v>313</v>
      </c>
      <c r="N425" s="2288" t="s">
        <v>314</v>
      </c>
      <c r="O425" s="2287" t="s">
        <v>315</v>
      </c>
      <c r="P425" s="2289" t="s">
        <v>316</v>
      </c>
      <c r="Q425" s="318"/>
      <c r="R425" s="112"/>
      <c r="S425" s="120"/>
      <c r="T425" s="404"/>
      <c r="U425" s="2212"/>
      <c r="V425" s="854"/>
      <c r="W425" s="854"/>
      <c r="X425" s="854"/>
      <c r="Y425" s="854"/>
      <c r="Z425" s="2213"/>
      <c r="AA425" s="186"/>
      <c r="AB425" s="112"/>
      <c r="AC425" s="112"/>
    </row>
    <row r="426" spans="2:29" ht="13.5" customHeight="1" thickBot="1">
      <c r="B426" s="65"/>
      <c r="C426" s="742" t="s">
        <v>230</v>
      </c>
      <c r="D426" s="906"/>
      <c r="E426" s="465" t="s">
        <v>6</v>
      </c>
      <c r="F426" s="465" t="s">
        <v>7</v>
      </c>
      <c r="G426" s="465" t="s">
        <v>8</v>
      </c>
      <c r="H426" s="2236" t="s">
        <v>426</v>
      </c>
      <c r="I426" s="1100" t="s">
        <v>304</v>
      </c>
      <c r="J426" s="2290" t="s">
        <v>305</v>
      </c>
      <c r="K426" s="2026" t="s">
        <v>306</v>
      </c>
      <c r="L426" s="2237" t="s">
        <v>307</v>
      </c>
      <c r="M426" s="2238" t="s">
        <v>308</v>
      </c>
      <c r="N426" s="2237" t="s">
        <v>309</v>
      </c>
      <c r="O426" s="2238" t="s">
        <v>310</v>
      </c>
      <c r="P426" s="2240" t="s">
        <v>311</v>
      </c>
      <c r="Q426" s="318"/>
      <c r="R426" s="131"/>
      <c r="S426" s="186"/>
      <c r="T426" s="225"/>
      <c r="U426" s="122"/>
      <c r="V426" s="609"/>
      <c r="W426" s="609"/>
      <c r="X426" s="609"/>
      <c r="Y426" s="609"/>
      <c r="Z426" s="127"/>
      <c r="AA426" s="127"/>
      <c r="AB426" s="112"/>
      <c r="AC426" s="112"/>
    </row>
    <row r="427" spans="2:29">
      <c r="B427" s="90"/>
      <c r="C427" s="827" t="s">
        <v>106</v>
      </c>
      <c r="D427" s="828">
        <v>1</v>
      </c>
      <c r="E427" s="410">
        <v>90</v>
      </c>
      <c r="F427" s="67">
        <v>92</v>
      </c>
      <c r="G427" s="68">
        <v>383</v>
      </c>
      <c r="H427" s="544">
        <v>2720</v>
      </c>
      <c r="I427" s="410">
        <v>70</v>
      </c>
      <c r="J427" s="67">
        <v>1.4</v>
      </c>
      <c r="K427" s="67">
        <v>1.6</v>
      </c>
      <c r="L427" s="68">
        <v>900</v>
      </c>
      <c r="M427" s="952">
        <v>1200</v>
      </c>
      <c r="N427" s="952">
        <v>1200</v>
      </c>
      <c r="O427" s="952">
        <v>300</v>
      </c>
      <c r="P427" s="953">
        <v>18</v>
      </c>
      <c r="Q427" s="318"/>
      <c r="R427" s="41"/>
      <c r="S427" s="107"/>
      <c r="T427" s="166"/>
      <c r="U427" s="112"/>
      <c r="V427" s="112"/>
      <c r="W427" s="112"/>
      <c r="X427" s="112"/>
      <c r="Y427" s="659"/>
      <c r="Z427" s="127"/>
      <c r="AA427" s="112"/>
      <c r="AB427" s="112"/>
      <c r="AC427" s="112"/>
    </row>
    <row r="428" spans="2:29">
      <c r="B428" s="180"/>
      <c r="C428" s="665" t="s">
        <v>118</v>
      </c>
      <c r="D428" s="829"/>
      <c r="E428" s="690"/>
      <c r="F428" s="411"/>
      <c r="G428" s="411"/>
      <c r="H428" s="411"/>
      <c r="I428" s="411"/>
      <c r="J428" s="411"/>
      <c r="K428" s="411"/>
      <c r="L428" s="411"/>
      <c r="M428" s="411"/>
      <c r="N428" s="411"/>
      <c r="O428" s="411"/>
      <c r="P428" s="691"/>
      <c r="Q428" s="318"/>
      <c r="R428" s="11"/>
      <c r="S428" s="233"/>
      <c r="T428" s="122"/>
      <c r="U428" s="112"/>
      <c r="V428" s="112"/>
      <c r="W428" s="112"/>
      <c r="X428" s="112"/>
      <c r="Y428" s="647"/>
      <c r="Z428" s="127"/>
      <c r="AA428" s="112"/>
      <c r="AB428" s="112"/>
      <c r="AC428" s="112"/>
    </row>
    <row r="429" spans="2:29">
      <c r="B429" s="954" t="s">
        <v>318</v>
      </c>
      <c r="C429" s="548" t="s">
        <v>205</v>
      </c>
      <c r="D429" s="375">
        <v>0.6</v>
      </c>
      <c r="E429" s="969">
        <f>(E427/100)*60</f>
        <v>54</v>
      </c>
      <c r="F429" s="970">
        <f t="shared" ref="F429:P429" si="119">(F427/100)*60</f>
        <v>55.2</v>
      </c>
      <c r="G429" s="970">
        <f t="shared" si="119"/>
        <v>229.8</v>
      </c>
      <c r="H429" s="970">
        <f t="shared" si="119"/>
        <v>1632</v>
      </c>
      <c r="I429" s="970">
        <f t="shared" si="119"/>
        <v>42</v>
      </c>
      <c r="J429" s="970">
        <f t="shared" si="119"/>
        <v>0.83999999999999986</v>
      </c>
      <c r="K429" s="970">
        <f t="shared" si="119"/>
        <v>0.96</v>
      </c>
      <c r="L429" s="970">
        <f t="shared" si="119"/>
        <v>540</v>
      </c>
      <c r="M429" s="1144">
        <f t="shared" si="119"/>
        <v>720</v>
      </c>
      <c r="N429" s="1144">
        <f t="shared" si="119"/>
        <v>720</v>
      </c>
      <c r="O429" s="1144">
        <f t="shared" si="119"/>
        <v>180</v>
      </c>
      <c r="P429" s="971">
        <f t="shared" si="119"/>
        <v>10.799999999999999</v>
      </c>
      <c r="Q429" s="318"/>
      <c r="R429" s="121"/>
      <c r="S429" s="107"/>
      <c r="T429" s="112"/>
      <c r="U429" s="368"/>
      <c r="V429" s="715"/>
      <c r="W429" s="552"/>
      <c r="X429" s="669"/>
      <c r="Y429" s="669"/>
      <c r="Z429" s="1"/>
    </row>
    <row r="430" spans="2:29">
      <c r="B430" s="1038"/>
      <c r="C430" s="1039" t="s">
        <v>936</v>
      </c>
      <c r="D430" s="1040"/>
      <c r="E430" s="1783">
        <f>(E98+E152+E208+E262+E317+E376)/6</f>
        <v>54</v>
      </c>
      <c r="F430" s="1784">
        <f t="shared" ref="F430:P430" si="120">(F98+F152+F208+F262+F317+F376)/6</f>
        <v>55.199999999999996</v>
      </c>
      <c r="G430" s="1784">
        <f t="shared" si="120"/>
        <v>229.80000000000004</v>
      </c>
      <c r="H430" s="1784">
        <f t="shared" si="120"/>
        <v>1632</v>
      </c>
      <c r="I430" s="1784">
        <f t="shared" si="120"/>
        <v>45.239749999999994</v>
      </c>
      <c r="J430" s="1784">
        <f t="shared" si="120"/>
        <v>0.77465000000000017</v>
      </c>
      <c r="K430" s="1784">
        <f t="shared" si="120"/>
        <v>0.91946666666666699</v>
      </c>
      <c r="L430" s="1784">
        <f t="shared" si="120"/>
        <v>409.5216666666667</v>
      </c>
      <c r="M430" s="2291">
        <f t="shared" si="120"/>
        <v>677.35863333333339</v>
      </c>
      <c r="N430" s="2291">
        <f t="shared" si="120"/>
        <v>631.33965000000001</v>
      </c>
      <c r="O430" s="2291">
        <f t="shared" si="120"/>
        <v>161.31453333333332</v>
      </c>
      <c r="P430" s="1785">
        <f t="shared" si="120"/>
        <v>10.936550000000002</v>
      </c>
      <c r="Q430" s="318"/>
      <c r="R430" s="112"/>
      <c r="S430" s="233"/>
      <c r="T430" s="122"/>
      <c r="U430" s="188"/>
      <c r="V430" s="715"/>
      <c r="W430" s="672"/>
      <c r="X430" s="669"/>
      <c r="Y430" s="669"/>
      <c r="Z430" s="1"/>
    </row>
    <row r="431" spans="2:29" ht="15" thickBot="1">
      <c r="B431" s="246"/>
      <c r="C431" s="991" t="s">
        <v>434</v>
      </c>
      <c r="D431" s="1036"/>
      <c r="E431" s="1015">
        <f>(E430*100/E427)-60</f>
        <v>0</v>
      </c>
      <c r="F431" s="1016">
        <f t="shared" ref="F431:O431" si="121">(F430*100/F427)-60</f>
        <v>0</v>
      </c>
      <c r="G431" s="1016">
        <f t="shared" si="121"/>
        <v>0</v>
      </c>
      <c r="H431" s="1016">
        <f t="shared" si="121"/>
        <v>0</v>
      </c>
      <c r="I431" s="1016">
        <f t="shared" si="121"/>
        <v>4.6282142857142787</v>
      </c>
      <c r="J431" s="1016">
        <f t="shared" si="121"/>
        <v>-4.6678571428571303</v>
      </c>
      <c r="K431" s="1016">
        <f t="shared" si="121"/>
        <v>-2.5333333333333172</v>
      </c>
      <c r="L431" s="1016">
        <f t="shared" si="121"/>
        <v>-14.497592592592589</v>
      </c>
      <c r="M431" s="1016">
        <f t="shared" si="121"/>
        <v>-3.5534472222222178</v>
      </c>
      <c r="N431" s="1016">
        <f t="shared" si="121"/>
        <v>-7.3883624999999995</v>
      </c>
      <c r="O431" s="1016">
        <f t="shared" si="121"/>
        <v>-6.2284888888888972</v>
      </c>
      <c r="P431" s="1028">
        <f>(P430*100/P427)-60</f>
        <v>0.75861111111112223</v>
      </c>
      <c r="Q431" s="318"/>
      <c r="R431" s="112"/>
      <c r="S431" s="120"/>
      <c r="T431" s="112"/>
      <c r="U431" s="122"/>
      <c r="V431" s="715"/>
      <c r="W431" s="4"/>
      <c r="X431" s="718"/>
      <c r="Y431" s="669"/>
      <c r="Z431" s="1"/>
    </row>
    <row r="432" spans="2:29" ht="11.25" customHeight="1" thickBot="1">
      <c r="Q432" s="318"/>
      <c r="R432" s="112"/>
      <c r="S432" s="120"/>
      <c r="T432" s="112"/>
      <c r="U432" s="122"/>
      <c r="V432" s="715"/>
      <c r="W432" s="672"/>
      <c r="X432" s="669"/>
      <c r="Y432" s="669"/>
      <c r="Z432" s="1"/>
    </row>
    <row r="433" spans="2:26" ht="14.25" customHeight="1" thickBot="1">
      <c r="B433" s="87" t="s">
        <v>835</v>
      </c>
      <c r="C433" s="66"/>
      <c r="D433" s="534"/>
      <c r="E433" s="1138" t="s">
        <v>778</v>
      </c>
      <c r="F433" s="378"/>
      <c r="G433" s="378"/>
      <c r="H433" s="2206" t="s">
        <v>651</v>
      </c>
      <c r="I433" s="681" t="s">
        <v>301</v>
      </c>
      <c r="J433" s="2285"/>
      <c r="K433" s="2285"/>
      <c r="L433" s="2286"/>
      <c r="M433" s="901" t="s">
        <v>302</v>
      </c>
      <c r="N433" s="40"/>
      <c r="O433" s="902"/>
      <c r="P433" s="536"/>
      <c r="Q433" s="318"/>
      <c r="R433" s="112"/>
      <c r="S433" s="120"/>
      <c r="T433" s="112"/>
      <c r="U433" s="122"/>
      <c r="V433" s="122"/>
      <c r="W433" s="100"/>
      <c r="X433" s="672"/>
      <c r="Y433" s="669"/>
      <c r="Z433" s="1"/>
    </row>
    <row r="434" spans="2:26" ht="12.75" customHeight="1">
      <c r="B434" s="69"/>
      <c r="C434" s="978" t="s">
        <v>934</v>
      </c>
      <c r="D434" s="537"/>
      <c r="E434" s="1111" t="s">
        <v>184</v>
      </c>
      <c r="F434" s="1111" t="s">
        <v>56</v>
      </c>
      <c r="G434" s="2283" t="s">
        <v>57</v>
      </c>
      <c r="H434" s="2284" t="s">
        <v>187</v>
      </c>
      <c r="I434" s="745"/>
      <c r="J434" s="2231"/>
      <c r="K434" s="40"/>
      <c r="L434" s="2231"/>
      <c r="M434" s="2287" t="s">
        <v>313</v>
      </c>
      <c r="N434" s="2288" t="s">
        <v>314</v>
      </c>
      <c r="O434" s="2287" t="s">
        <v>315</v>
      </c>
      <c r="P434" s="2289" t="s">
        <v>316</v>
      </c>
      <c r="Q434" s="318"/>
      <c r="R434" s="112"/>
      <c r="S434" s="120"/>
      <c r="T434" s="112"/>
      <c r="U434" s="733"/>
      <c r="V434" s="732"/>
      <c r="W434" s="733"/>
      <c r="X434" s="215"/>
      <c r="Y434" s="228"/>
      <c r="Z434" s="127"/>
    </row>
    <row r="435" spans="2:26" ht="14.25" customHeight="1" thickBot="1">
      <c r="B435" s="65"/>
      <c r="C435" s="742" t="s">
        <v>230</v>
      </c>
      <c r="D435" s="506"/>
      <c r="E435" s="465" t="s">
        <v>6</v>
      </c>
      <c r="F435" s="465" t="s">
        <v>7</v>
      </c>
      <c r="G435" s="465" t="s">
        <v>8</v>
      </c>
      <c r="H435" s="2236" t="s">
        <v>426</v>
      </c>
      <c r="I435" s="1100" t="s">
        <v>304</v>
      </c>
      <c r="J435" s="2290" t="s">
        <v>305</v>
      </c>
      <c r="K435" s="2026" t="s">
        <v>306</v>
      </c>
      <c r="L435" s="2237" t="s">
        <v>307</v>
      </c>
      <c r="M435" s="2238" t="s">
        <v>308</v>
      </c>
      <c r="N435" s="2237" t="s">
        <v>309</v>
      </c>
      <c r="O435" s="2238" t="s">
        <v>310</v>
      </c>
      <c r="P435" s="2240" t="s">
        <v>311</v>
      </c>
      <c r="Q435" s="318"/>
      <c r="R435" s="404"/>
      <c r="S435" s="112"/>
      <c r="T435" s="112"/>
      <c r="U435" s="112"/>
      <c r="V435" s="112"/>
      <c r="W435" s="112"/>
      <c r="X435" s="225"/>
      <c r="Y435" s="186"/>
      <c r="Z435" s="127"/>
    </row>
    <row r="436" spans="2:26">
      <c r="B436" s="90"/>
      <c r="C436" s="827" t="s">
        <v>106</v>
      </c>
      <c r="D436" s="828">
        <v>1</v>
      </c>
      <c r="E436" s="410">
        <v>90</v>
      </c>
      <c r="F436" s="67">
        <v>92</v>
      </c>
      <c r="G436" s="68">
        <v>383</v>
      </c>
      <c r="H436" s="544">
        <v>2720</v>
      </c>
      <c r="I436" s="410">
        <v>70</v>
      </c>
      <c r="J436" s="67">
        <v>1.4</v>
      </c>
      <c r="K436" s="67">
        <v>1.6</v>
      </c>
      <c r="L436" s="68">
        <v>900</v>
      </c>
      <c r="M436" s="952">
        <v>1200</v>
      </c>
      <c r="N436" s="952">
        <v>1200</v>
      </c>
      <c r="O436" s="952">
        <v>300</v>
      </c>
      <c r="P436" s="953">
        <v>18</v>
      </c>
      <c r="Q436" s="318"/>
      <c r="R436" s="112"/>
      <c r="S436" s="127"/>
      <c r="T436" s="406"/>
      <c r="U436" s="406"/>
      <c r="V436" s="406"/>
      <c r="W436" s="406"/>
      <c r="X436" s="225"/>
      <c r="Y436" s="127"/>
      <c r="Z436" s="127"/>
    </row>
    <row r="437" spans="2:26" ht="13.5" customHeight="1">
      <c r="B437" s="180"/>
      <c r="C437" s="665" t="s">
        <v>118</v>
      </c>
      <c r="D437" s="829"/>
      <c r="E437" s="690"/>
      <c r="F437" s="411"/>
      <c r="G437" s="411"/>
      <c r="H437" s="411"/>
      <c r="I437" s="411"/>
      <c r="J437" s="411"/>
      <c r="K437" s="411"/>
      <c r="L437" s="411"/>
      <c r="M437" s="411"/>
      <c r="N437" s="411"/>
      <c r="O437" s="411"/>
      <c r="P437" s="691"/>
      <c r="Q437" s="318"/>
      <c r="R437" s="112"/>
      <c r="S437" s="127"/>
      <c r="T437" s="127"/>
      <c r="U437" s="127"/>
      <c r="V437" s="127"/>
      <c r="W437" s="127"/>
      <c r="X437" s="127"/>
      <c r="Y437" s="127"/>
      <c r="Z437" s="127"/>
    </row>
    <row r="438" spans="2:26">
      <c r="B438" s="954" t="s">
        <v>318</v>
      </c>
      <c r="C438" s="548" t="s">
        <v>277</v>
      </c>
      <c r="D438" s="375">
        <v>0.45</v>
      </c>
      <c r="E438" s="969">
        <f>(E436/100)*45</f>
        <v>40.5</v>
      </c>
      <c r="F438" s="970">
        <f t="shared" ref="F438:P438" si="122">(F436/100)*45</f>
        <v>41.4</v>
      </c>
      <c r="G438" s="970">
        <f t="shared" si="122"/>
        <v>172.35</v>
      </c>
      <c r="H438" s="970">
        <f t="shared" si="122"/>
        <v>1224</v>
      </c>
      <c r="I438" s="970">
        <f t="shared" si="122"/>
        <v>31.499999999999996</v>
      </c>
      <c r="J438" s="970">
        <f t="shared" si="122"/>
        <v>0.62999999999999989</v>
      </c>
      <c r="K438" s="970">
        <f t="shared" si="122"/>
        <v>0.72</v>
      </c>
      <c r="L438" s="970">
        <f t="shared" si="122"/>
        <v>405</v>
      </c>
      <c r="M438" s="1144">
        <f t="shared" si="122"/>
        <v>540</v>
      </c>
      <c r="N438" s="1144">
        <f t="shared" si="122"/>
        <v>540</v>
      </c>
      <c r="O438" s="1144">
        <f t="shared" si="122"/>
        <v>135</v>
      </c>
      <c r="P438" s="971">
        <f t="shared" si="122"/>
        <v>8.1</v>
      </c>
      <c r="Q438" s="318"/>
      <c r="R438" s="112"/>
      <c r="S438" s="726"/>
      <c r="T438" s="127"/>
      <c r="U438" s="127"/>
      <c r="V438" s="127"/>
      <c r="W438" s="127"/>
      <c r="X438" s="127"/>
      <c r="Y438" s="127"/>
      <c r="Z438" s="127"/>
    </row>
    <row r="439" spans="2:26">
      <c r="B439" s="1038"/>
      <c r="C439" s="1039" t="s">
        <v>936</v>
      </c>
      <c r="D439" s="1040"/>
      <c r="E439" s="1783">
        <f>(E102+E156+E212+E266+E321+E380)/6</f>
        <v>40.5</v>
      </c>
      <c r="F439" s="1784">
        <f t="shared" ref="F439:P439" si="123">(F102+F156+F212+F266+F321+F380)/6</f>
        <v>41.4</v>
      </c>
      <c r="G439" s="1784">
        <f t="shared" si="123"/>
        <v>172.35</v>
      </c>
      <c r="H439" s="1784">
        <f t="shared" si="123"/>
        <v>1224.0000000000002</v>
      </c>
      <c r="I439" s="1784">
        <f t="shared" si="123"/>
        <v>34.406916666666667</v>
      </c>
      <c r="J439" s="1784">
        <f t="shared" si="123"/>
        <v>0.66931666666666667</v>
      </c>
      <c r="K439" s="1784">
        <f t="shared" si="123"/>
        <v>0.8182666666666667</v>
      </c>
      <c r="L439" s="1784">
        <f t="shared" si="123"/>
        <v>347.15216666666669</v>
      </c>
      <c r="M439" s="2291">
        <f t="shared" si="123"/>
        <v>556.70378333333326</v>
      </c>
      <c r="N439" s="2291">
        <f t="shared" si="123"/>
        <v>613.5519833333334</v>
      </c>
      <c r="O439" s="2291">
        <f t="shared" si="123"/>
        <v>153.95750000000001</v>
      </c>
      <c r="P439" s="1785">
        <f t="shared" si="123"/>
        <v>9.3586666666666662</v>
      </c>
      <c r="Q439" s="318"/>
      <c r="R439" s="218"/>
      <c r="S439" s="190"/>
      <c r="T439" s="192"/>
      <c r="U439" s="192"/>
      <c r="V439" s="192"/>
      <c r="W439" s="726"/>
      <c r="X439" s="726"/>
      <c r="Y439" s="727"/>
      <c r="Z439" s="127"/>
    </row>
    <row r="440" spans="2:26" ht="14.25" customHeight="1" thickBot="1">
      <c r="B440" s="246"/>
      <c r="C440" s="991" t="s">
        <v>434</v>
      </c>
      <c r="D440" s="1036"/>
      <c r="E440" s="1015">
        <f>(E439*100/E436)-45</f>
        <v>0</v>
      </c>
      <c r="F440" s="1016">
        <f t="shared" ref="F440:O440" si="124">(F439*100/F436)-45</f>
        <v>0</v>
      </c>
      <c r="G440" s="1016">
        <f t="shared" si="124"/>
        <v>0</v>
      </c>
      <c r="H440" s="1016">
        <f t="shared" si="124"/>
        <v>0</v>
      </c>
      <c r="I440" s="1016">
        <f t="shared" si="124"/>
        <v>4.1527380952380923</v>
      </c>
      <c r="J440" s="1016">
        <f t="shared" si="124"/>
        <v>2.8083333333333371</v>
      </c>
      <c r="K440" s="1016">
        <f t="shared" si="124"/>
        <v>6.1416666666666657</v>
      </c>
      <c r="L440" s="1016">
        <f t="shared" si="124"/>
        <v>-6.4275370370370339</v>
      </c>
      <c r="M440" s="1016">
        <f t="shared" si="124"/>
        <v>1.3919819444444386</v>
      </c>
      <c r="N440" s="1016">
        <f t="shared" si="124"/>
        <v>6.1293319444444521</v>
      </c>
      <c r="O440" s="1016">
        <f t="shared" si="124"/>
        <v>6.3191666666666748</v>
      </c>
      <c r="P440" s="1028">
        <f>(P439*100/P436)-45</f>
        <v>6.9925925925925938</v>
      </c>
      <c r="Q440" s="318"/>
      <c r="R440" s="210"/>
      <c r="S440" s="218"/>
      <c r="T440" s="728"/>
      <c r="U440" s="728"/>
      <c r="V440" s="728"/>
      <c r="W440" s="190"/>
      <c r="X440" s="729"/>
      <c r="Y440" s="305"/>
      <c r="Z440" s="127"/>
    </row>
    <row r="441" spans="2:26" ht="12" customHeight="1" thickBot="1">
      <c r="Q441" s="318"/>
      <c r="R441" s="186"/>
      <c r="S441" s="104"/>
      <c r="T441" s="730"/>
      <c r="U441" s="730"/>
      <c r="V441" s="730"/>
      <c r="W441" s="218"/>
      <c r="X441" s="305"/>
      <c r="Y441" s="305"/>
      <c r="Z441" s="127"/>
    </row>
    <row r="442" spans="2:26" ht="15" thickBot="1">
      <c r="B442" s="2624" t="s">
        <v>839</v>
      </c>
      <c r="C442" s="66"/>
      <c r="D442" s="1114" t="s">
        <v>282</v>
      </c>
      <c r="E442" s="1138" t="s">
        <v>778</v>
      </c>
      <c r="F442" s="378"/>
      <c r="G442" s="378"/>
      <c r="H442" s="2206" t="s">
        <v>651</v>
      </c>
      <c r="I442" s="681" t="s">
        <v>301</v>
      </c>
      <c r="J442" s="2285"/>
      <c r="K442" s="2285"/>
      <c r="L442" s="2286"/>
      <c r="M442" s="901" t="s">
        <v>302</v>
      </c>
      <c r="N442" s="40"/>
      <c r="O442" s="902"/>
      <c r="P442" s="536"/>
      <c r="Q442" s="318"/>
      <c r="R442" s="107"/>
      <c r="S442" s="104"/>
      <c r="T442" s="122"/>
      <c r="U442" s="122"/>
      <c r="V442" s="122"/>
      <c r="W442" s="189"/>
      <c r="X442" s="648"/>
      <c r="Y442" s="731"/>
      <c r="Z442" s="127"/>
    </row>
    <row r="443" spans="2:26" ht="13.5" customHeight="1">
      <c r="B443" s="2337" t="s">
        <v>935</v>
      </c>
      <c r="D443" s="537"/>
      <c r="E443" s="1111" t="s">
        <v>184</v>
      </c>
      <c r="F443" s="1111" t="s">
        <v>56</v>
      </c>
      <c r="G443" s="2283" t="s">
        <v>57</v>
      </c>
      <c r="H443" s="2284" t="s">
        <v>187</v>
      </c>
      <c r="I443" s="745"/>
      <c r="J443" s="2231"/>
      <c r="K443" s="40"/>
      <c r="L443" s="2231"/>
      <c r="M443" s="2287" t="s">
        <v>313</v>
      </c>
      <c r="N443" s="2288" t="s">
        <v>314</v>
      </c>
      <c r="O443" s="2287" t="s">
        <v>315</v>
      </c>
      <c r="P443" s="2289" t="s">
        <v>316</v>
      </c>
      <c r="Q443" s="318"/>
      <c r="R443" s="107"/>
      <c r="S443" s="104"/>
      <c r="T443" s="122"/>
      <c r="U443" s="122"/>
      <c r="V443" s="609"/>
      <c r="W443" s="189"/>
      <c r="X443" s="654"/>
      <c r="Y443" s="659"/>
      <c r="Z443" s="127"/>
    </row>
    <row r="444" spans="2:26" ht="12" customHeight="1" thickBot="1">
      <c r="B444" s="65"/>
      <c r="C444" s="742" t="s">
        <v>281</v>
      </c>
      <c r="D444" s="506"/>
      <c r="E444" s="465" t="s">
        <v>6</v>
      </c>
      <c r="F444" s="465" t="s">
        <v>7</v>
      </c>
      <c r="G444" s="465" t="s">
        <v>8</v>
      </c>
      <c r="H444" s="2236" t="s">
        <v>426</v>
      </c>
      <c r="I444" s="1100" t="s">
        <v>304</v>
      </c>
      <c r="J444" s="2290" t="s">
        <v>305</v>
      </c>
      <c r="K444" s="2026" t="s">
        <v>306</v>
      </c>
      <c r="L444" s="2237" t="s">
        <v>307</v>
      </c>
      <c r="M444" s="2238" t="s">
        <v>308</v>
      </c>
      <c r="N444" s="2237" t="s">
        <v>309</v>
      </c>
      <c r="O444" s="2238" t="s">
        <v>310</v>
      </c>
      <c r="P444" s="2240" t="s">
        <v>311</v>
      </c>
      <c r="Q444" s="318"/>
      <c r="R444" s="107"/>
      <c r="S444" s="104"/>
      <c r="T444" s="158"/>
      <c r="U444" s="158"/>
      <c r="V444" s="188"/>
      <c r="W444" s="189"/>
      <c r="X444" s="750"/>
      <c r="Y444" s="647"/>
      <c r="Z444" s="127"/>
    </row>
    <row r="445" spans="2:26" ht="14.25" customHeight="1">
      <c r="B445" s="90"/>
      <c r="C445" s="827" t="s">
        <v>106</v>
      </c>
      <c r="D445" s="828">
        <v>1</v>
      </c>
      <c r="E445" s="410">
        <v>90</v>
      </c>
      <c r="F445" s="67">
        <v>92</v>
      </c>
      <c r="G445" s="68">
        <v>383</v>
      </c>
      <c r="H445" s="544">
        <v>2720</v>
      </c>
      <c r="I445" s="410">
        <v>70</v>
      </c>
      <c r="J445" s="67">
        <v>1.4</v>
      </c>
      <c r="K445" s="67">
        <v>1.6</v>
      </c>
      <c r="L445" s="68">
        <v>900</v>
      </c>
      <c r="M445" s="952">
        <v>1200</v>
      </c>
      <c r="N445" s="952">
        <v>1200</v>
      </c>
      <c r="O445" s="952">
        <v>300</v>
      </c>
      <c r="P445" s="953">
        <v>18</v>
      </c>
      <c r="Q445" s="318"/>
      <c r="R445" s="107"/>
      <c r="S445" s="102"/>
      <c r="T445" s="122"/>
      <c r="U445" s="122"/>
      <c r="V445" s="122"/>
      <c r="W445" s="189"/>
      <c r="X445" s="166"/>
      <c r="Y445" s="647"/>
      <c r="Z445" s="127"/>
    </row>
    <row r="446" spans="2:26" ht="12" customHeight="1">
      <c r="B446" s="180"/>
      <c r="C446" s="161" t="s">
        <v>118</v>
      </c>
      <c r="D446" s="546"/>
      <c r="E446" s="690"/>
      <c r="F446" s="411"/>
      <c r="G446" s="411"/>
      <c r="H446" s="411"/>
      <c r="I446" s="411"/>
      <c r="J446" s="411"/>
      <c r="K446" s="411"/>
      <c r="L446" s="411"/>
      <c r="M446" s="411"/>
      <c r="N446" s="411"/>
      <c r="O446" s="411"/>
      <c r="P446" s="691"/>
      <c r="Q446" s="318"/>
      <c r="R446" s="107"/>
      <c r="S446" s="104"/>
      <c r="T446" s="122"/>
      <c r="U446" s="122"/>
      <c r="V446" s="122"/>
      <c r="W446" s="189"/>
      <c r="X446" s="648"/>
      <c r="Y446" s="751"/>
      <c r="Z446" s="127"/>
    </row>
    <row r="447" spans="2:26">
      <c r="B447" s="954" t="s">
        <v>318</v>
      </c>
      <c r="C447" s="2332" t="s">
        <v>840</v>
      </c>
      <c r="D447" s="375">
        <v>0.7</v>
      </c>
      <c r="E447" s="969">
        <f>(E445/100)*70</f>
        <v>63</v>
      </c>
      <c r="F447" s="970">
        <f t="shared" ref="F447:P447" si="125">(F445/100)*70</f>
        <v>64.400000000000006</v>
      </c>
      <c r="G447" s="970">
        <f t="shared" si="125"/>
        <v>268.10000000000002</v>
      </c>
      <c r="H447" s="970">
        <f t="shared" si="125"/>
        <v>1904</v>
      </c>
      <c r="I447" s="970">
        <f t="shared" si="125"/>
        <v>49</v>
      </c>
      <c r="J447" s="970">
        <f t="shared" si="125"/>
        <v>0.97999999999999987</v>
      </c>
      <c r="K447" s="970">
        <f t="shared" si="125"/>
        <v>1.1200000000000001</v>
      </c>
      <c r="L447" s="970">
        <f t="shared" si="125"/>
        <v>630</v>
      </c>
      <c r="M447" s="1144">
        <f t="shared" si="125"/>
        <v>840</v>
      </c>
      <c r="N447" s="1144">
        <f t="shared" si="125"/>
        <v>840</v>
      </c>
      <c r="O447" s="1144">
        <f t="shared" si="125"/>
        <v>210</v>
      </c>
      <c r="P447" s="971">
        <f t="shared" si="125"/>
        <v>12.6</v>
      </c>
      <c r="Q447" s="318"/>
      <c r="R447" s="107"/>
      <c r="S447" s="104"/>
      <c r="T447" s="122"/>
      <c r="U447" s="122"/>
      <c r="V447" s="122"/>
      <c r="W447" s="189"/>
      <c r="X447" s="648"/>
      <c r="Y447" s="647"/>
      <c r="Z447" s="127"/>
    </row>
    <row r="448" spans="2:26">
      <c r="B448" s="2329"/>
      <c r="C448" s="2330" t="s">
        <v>936</v>
      </c>
      <c r="D448" s="2331"/>
      <c r="E448" s="2335">
        <f>(E106+E160+E216+E270+E325+E384)/6</f>
        <v>63</v>
      </c>
      <c r="F448" s="2333">
        <f t="shared" ref="F448:P448" si="126">(F106+F160+F216+F270+F325+F384)/6</f>
        <v>64.399999999999991</v>
      </c>
      <c r="G448" s="2333">
        <f t="shared" si="126"/>
        <v>268.10000000000002</v>
      </c>
      <c r="H448" s="2333">
        <f t="shared" si="126"/>
        <v>1904</v>
      </c>
      <c r="I448" s="2333">
        <f t="shared" si="126"/>
        <v>50.58991666666666</v>
      </c>
      <c r="J448" s="2333">
        <f t="shared" si="126"/>
        <v>0.95550000000000013</v>
      </c>
      <c r="K448" s="2333">
        <f t="shared" si="126"/>
        <v>1.1809833333333333</v>
      </c>
      <c r="L448" s="2333">
        <f t="shared" si="126"/>
        <v>478.7048333333334</v>
      </c>
      <c r="M448" s="2334">
        <f t="shared" si="126"/>
        <v>868.33463333333339</v>
      </c>
      <c r="N448" s="2334">
        <f t="shared" si="126"/>
        <v>830.88381666666658</v>
      </c>
      <c r="O448" s="2334">
        <f t="shared" si="126"/>
        <v>210.71953333333332</v>
      </c>
      <c r="P448" s="2336">
        <f t="shared" si="126"/>
        <v>12.88955</v>
      </c>
      <c r="Q448" s="318"/>
      <c r="R448" s="112"/>
      <c r="S448" s="106"/>
      <c r="T448" s="122"/>
      <c r="U448" s="122"/>
      <c r="V448" s="122"/>
      <c r="W448" s="189"/>
      <c r="X448" s="648"/>
      <c r="Y448" s="647"/>
      <c r="Z448" s="127"/>
    </row>
    <row r="449" spans="2:28" ht="13.5" customHeight="1" thickBot="1">
      <c r="B449" s="246"/>
      <c r="C449" s="991" t="s">
        <v>434</v>
      </c>
      <c r="D449" s="1036"/>
      <c r="E449" s="1015">
        <f>(E448*100/E445)-70</f>
        <v>0</v>
      </c>
      <c r="F449" s="1016">
        <f>(F448*100/F445)-70</f>
        <v>0</v>
      </c>
      <c r="G449" s="1016">
        <f t="shared" ref="G449:P449" si="127">(G448*100/G445)-70</f>
        <v>0</v>
      </c>
      <c r="H449" s="1016">
        <f>(H448*100/H445)-70</f>
        <v>0</v>
      </c>
      <c r="I449" s="1016">
        <f t="shared" si="127"/>
        <v>2.2713095238095065</v>
      </c>
      <c r="J449" s="1016">
        <f t="shared" si="127"/>
        <v>-1.7499999999999858</v>
      </c>
      <c r="K449" s="1016">
        <f t="shared" si="127"/>
        <v>3.8114583333333201</v>
      </c>
      <c r="L449" s="1016">
        <f t="shared" si="127"/>
        <v>-16.810574074074069</v>
      </c>
      <c r="M449" s="1016">
        <f t="shared" si="127"/>
        <v>2.3612194444444441</v>
      </c>
      <c r="N449" s="1016">
        <f t="shared" si="127"/>
        <v>-0.75968194444445203</v>
      </c>
      <c r="O449" s="1016">
        <f t="shared" si="127"/>
        <v>0.23984444444444364</v>
      </c>
      <c r="P449" s="1028">
        <f t="shared" si="127"/>
        <v>1.6086111111111023</v>
      </c>
      <c r="Q449" s="318"/>
      <c r="R449" s="112"/>
      <c r="S449" s="127"/>
      <c r="T449" s="732"/>
      <c r="U449" s="732"/>
      <c r="V449" s="752"/>
      <c r="W449" s="733"/>
      <c r="X449" s="215"/>
      <c r="Y449" s="228"/>
      <c r="Z449" s="127"/>
    </row>
    <row r="450" spans="2:28">
      <c r="Q450" s="318"/>
      <c r="R450" s="186"/>
      <c r="S450" s="166"/>
      <c r="T450" s="127"/>
      <c r="U450" s="127"/>
      <c r="V450" s="127"/>
      <c r="W450" s="127"/>
      <c r="X450" s="225"/>
      <c r="Y450" s="186"/>
      <c r="Z450" s="127"/>
    </row>
    <row r="451" spans="2:28">
      <c r="C451" s="891"/>
      <c r="D451" s="12" t="s">
        <v>206</v>
      </c>
      <c r="E451" s="320"/>
      <c r="Q451" s="1"/>
      <c r="R451" s="107"/>
      <c r="S451" s="104"/>
      <c r="T451" s="127"/>
      <c r="U451" s="127"/>
      <c r="V451" s="127"/>
      <c r="W451" s="127"/>
      <c r="X451" s="127"/>
      <c r="Y451" s="127"/>
      <c r="Z451" s="127"/>
    </row>
    <row r="452" spans="2:28">
      <c r="C452" s="13" t="s">
        <v>762</v>
      </c>
      <c r="D452" s="155"/>
      <c r="E452" s="2"/>
      <c r="F452"/>
      <c r="I452"/>
      <c r="J452"/>
      <c r="K452" s="26"/>
      <c r="L452" s="26"/>
      <c r="M452"/>
      <c r="N452"/>
      <c r="O452"/>
      <c r="P452"/>
      <c r="Q452" s="112"/>
      <c r="R452" s="117"/>
      <c r="S452" s="104"/>
      <c r="T452" s="188"/>
      <c r="U452" s="188"/>
      <c r="V452" s="188"/>
      <c r="W452" s="189"/>
      <c r="X452" s="654"/>
      <c r="Y452" s="647"/>
      <c r="Z452" s="127"/>
    </row>
    <row r="453" spans="2:28">
      <c r="C453" s="25" t="s">
        <v>325</v>
      </c>
      <c r="I453" s="1053" t="s">
        <v>345</v>
      </c>
      <c r="N453" s="5"/>
      <c r="R453" s="107"/>
      <c r="S453" s="104"/>
      <c r="T453" s="122"/>
      <c r="U453" s="122"/>
      <c r="V453" s="122"/>
      <c r="W453" s="189"/>
      <c r="X453" s="648"/>
      <c r="Y453" s="647"/>
      <c r="Z453" s="127"/>
    </row>
    <row r="454" spans="2:28">
      <c r="C454" s="891" t="s">
        <v>763</v>
      </c>
      <c r="R454" s="107"/>
      <c r="S454" s="104"/>
      <c r="T454" s="122"/>
      <c r="U454" s="122"/>
      <c r="V454" s="122"/>
      <c r="W454" s="189"/>
      <c r="X454" s="648"/>
      <c r="Y454" s="647"/>
      <c r="Z454" s="127"/>
    </row>
    <row r="455" spans="2:28" ht="19.5" customHeight="1" thickBot="1">
      <c r="B455" s="2" t="s">
        <v>841</v>
      </c>
      <c r="C455" s="26"/>
      <c r="D455"/>
      <c r="F455" s="32" t="s">
        <v>771</v>
      </c>
      <c r="I455" s="29" t="s">
        <v>0</v>
      </c>
      <c r="J455"/>
      <c r="K455" s="84" t="s">
        <v>432</v>
      </c>
      <c r="L455" s="26"/>
      <c r="M455" s="26"/>
      <c r="N455" s="33"/>
      <c r="P455" s="125"/>
      <c r="R455" s="107"/>
      <c r="S455" s="104"/>
      <c r="T455" s="122"/>
      <c r="U455" s="122"/>
      <c r="V455" s="122"/>
      <c r="W455" s="189"/>
      <c r="X455" s="648"/>
      <c r="Y455" s="647"/>
      <c r="Z455" s="127"/>
    </row>
    <row r="456" spans="2:28" ht="16.2" thickBot="1">
      <c r="B456" s="1097" t="s">
        <v>321</v>
      </c>
      <c r="C456" s="1145" t="s">
        <v>770</v>
      </c>
      <c r="D456" s="1094" t="s">
        <v>176</v>
      </c>
      <c r="E456" s="1102" t="s">
        <v>177</v>
      </c>
      <c r="F456" s="378"/>
      <c r="G456" s="378"/>
      <c r="H456" s="40"/>
      <c r="I456" s="681" t="s">
        <v>301</v>
      </c>
      <c r="J456" s="40"/>
      <c r="K456" s="902"/>
      <c r="L456" s="536"/>
      <c r="M456" s="1104" t="s">
        <v>340</v>
      </c>
      <c r="N456" s="40"/>
      <c r="O456" s="40"/>
      <c r="P456" s="76"/>
      <c r="Q456" s="981" t="s">
        <v>330</v>
      </c>
      <c r="R456" s="580"/>
      <c r="S456" s="120"/>
      <c r="T456" s="122"/>
      <c r="U456" s="122"/>
      <c r="V456" s="122"/>
      <c r="W456" s="189"/>
      <c r="X456" s="648"/>
      <c r="Y456" s="647"/>
      <c r="Z456" s="127"/>
    </row>
    <row r="457" spans="2:28" ht="15" thickBot="1">
      <c r="B457" s="1098" t="s">
        <v>303</v>
      </c>
      <c r="C457" s="457"/>
      <c r="D457" s="1099" t="s">
        <v>183</v>
      </c>
      <c r="E457" s="745"/>
      <c r="F457" s="1101"/>
      <c r="G457" s="2318" t="s">
        <v>774</v>
      </c>
      <c r="H457" s="2206" t="s">
        <v>651</v>
      </c>
      <c r="I457" s="1105"/>
      <c r="J457" s="1105"/>
      <c r="K457" s="1105"/>
      <c r="L457" s="1107"/>
      <c r="M457" s="1108" t="s">
        <v>339</v>
      </c>
      <c r="N457" s="1105"/>
      <c r="O457" s="1105"/>
      <c r="P457" s="1107"/>
      <c r="Q457" s="1066" t="s">
        <v>327</v>
      </c>
      <c r="R457" s="112"/>
      <c r="S457" s="186"/>
      <c r="T457" s="107"/>
      <c r="U457" s="104"/>
      <c r="V457" s="158"/>
      <c r="W457" s="158"/>
      <c r="X457" s="158"/>
      <c r="Y457" s="189"/>
      <c r="Z457" s="648"/>
      <c r="AA457" s="112"/>
      <c r="AB457" s="112"/>
    </row>
    <row r="458" spans="2:28">
      <c r="B458" s="1098" t="s">
        <v>312</v>
      </c>
      <c r="C458" s="457" t="s">
        <v>182</v>
      </c>
      <c r="D458" s="847"/>
      <c r="E458" s="1099" t="s">
        <v>184</v>
      </c>
      <c r="F458" s="1095" t="s">
        <v>56</v>
      </c>
      <c r="G458" s="2318" t="s">
        <v>775</v>
      </c>
      <c r="H458" s="2208" t="s">
        <v>187</v>
      </c>
      <c r="I458" s="745"/>
      <c r="J458" s="2231"/>
      <c r="K458" s="40"/>
      <c r="L458" s="2231"/>
      <c r="M458" s="2232" t="s">
        <v>313</v>
      </c>
      <c r="N458" s="2233" t="s">
        <v>314</v>
      </c>
      <c r="O458" s="2234" t="s">
        <v>315</v>
      </c>
      <c r="P458" s="2235" t="s">
        <v>316</v>
      </c>
      <c r="Q458" s="1065" t="s">
        <v>288</v>
      </c>
      <c r="R458" s="125"/>
      <c r="S458" s="186"/>
      <c r="T458" s="107"/>
      <c r="U458" s="104"/>
      <c r="V458" s="122"/>
      <c r="W458" s="122"/>
      <c r="X458" s="609"/>
      <c r="Y458" s="2263"/>
      <c r="Z458" s="1093"/>
      <c r="AA458" s="112"/>
      <c r="AB458" s="112"/>
    </row>
    <row r="459" spans="2:28" ht="15" thickBot="1">
      <c r="B459" s="65"/>
      <c r="C459" s="892"/>
      <c r="D459" s="496"/>
      <c r="E459" s="1100" t="s">
        <v>6</v>
      </c>
      <c r="F459" s="465" t="s">
        <v>7</v>
      </c>
      <c r="G459" s="2026" t="s">
        <v>8</v>
      </c>
      <c r="H459" s="2207" t="s">
        <v>426</v>
      </c>
      <c r="I459" s="2236" t="s">
        <v>304</v>
      </c>
      <c r="J459" s="2237" t="s">
        <v>305</v>
      </c>
      <c r="K459" s="2238" t="s">
        <v>306</v>
      </c>
      <c r="L459" s="2237" t="s">
        <v>307</v>
      </c>
      <c r="M459" s="2239" t="s">
        <v>308</v>
      </c>
      <c r="N459" s="2237" t="s">
        <v>309</v>
      </c>
      <c r="O459" s="2238" t="s">
        <v>310</v>
      </c>
      <c r="P459" s="2240" t="s">
        <v>311</v>
      </c>
      <c r="Q459" s="892"/>
      <c r="R459" s="121"/>
      <c r="S459" s="107"/>
      <c r="T459" s="107"/>
      <c r="U459" s="104"/>
      <c r="V459" s="122"/>
      <c r="W459" s="122"/>
      <c r="X459" s="609"/>
      <c r="Y459" s="189"/>
      <c r="Z459" s="648"/>
      <c r="AA459" s="112"/>
      <c r="AB459" s="112"/>
    </row>
    <row r="460" spans="2:28">
      <c r="B460" s="90"/>
      <c r="C460" s="2243" t="s">
        <v>156</v>
      </c>
      <c r="D460" s="1808"/>
      <c r="E460" s="2640"/>
      <c r="F460" s="964"/>
      <c r="G460" s="964"/>
      <c r="H460" s="962"/>
      <c r="I460" s="942"/>
      <c r="J460" s="942"/>
      <c r="K460" s="2297"/>
      <c r="L460" s="942"/>
      <c r="M460" s="942"/>
      <c r="N460" s="942"/>
      <c r="O460" s="942"/>
      <c r="P460" s="1070"/>
      <c r="Q460" s="1073"/>
      <c r="R460" s="112"/>
      <c r="S460" s="107"/>
      <c r="T460" s="107"/>
      <c r="U460" s="104"/>
      <c r="V460" s="122"/>
      <c r="W460" s="122"/>
      <c r="X460" s="122"/>
      <c r="Y460" s="2263"/>
      <c r="Z460" s="648"/>
      <c r="AA460" s="112"/>
      <c r="AB460" s="112"/>
    </row>
    <row r="461" spans="2:28">
      <c r="B461" s="2630" t="str">
        <f>'12 л. МЕНЮ '!I451</f>
        <v>54-20з/22</v>
      </c>
      <c r="C461" s="379" t="str">
        <f>'12 л. МЕНЮ '!B451</f>
        <v>Горошек зелёный (консервированный)</v>
      </c>
      <c r="D461" s="274">
        <f>'12 л. МЕНЮ '!C451</f>
        <v>60</v>
      </c>
      <c r="E461" s="1810">
        <f>'12 л. МЕНЮ '!D451</f>
        <v>1.7</v>
      </c>
      <c r="F461" s="365">
        <f>'12 л. МЕНЮ '!E451</f>
        <v>0.1</v>
      </c>
      <c r="G461" s="365">
        <f>'12 л. МЕНЮ '!F451</f>
        <v>3.5</v>
      </c>
      <c r="H461" s="1005">
        <f>'12 л. МЕНЮ '!G451</f>
        <v>22.1</v>
      </c>
      <c r="I461" s="353">
        <v>2.4</v>
      </c>
      <c r="J461" s="353">
        <v>0.05</v>
      </c>
      <c r="K461" s="353">
        <v>0.02</v>
      </c>
      <c r="L461" s="917">
        <v>18</v>
      </c>
      <c r="M461" s="250">
        <v>11</v>
      </c>
      <c r="N461" s="250">
        <v>32</v>
      </c>
      <c r="O461" s="250">
        <v>11</v>
      </c>
      <c r="P461" s="1055">
        <v>0.4</v>
      </c>
      <c r="Q461" s="2659">
        <f>'12 л. МЕНЮ '!H451</f>
        <v>0</v>
      </c>
      <c r="R461" s="131"/>
      <c r="S461" s="119"/>
      <c r="T461" s="107"/>
      <c r="U461" s="104"/>
      <c r="V461" s="122"/>
      <c r="W461" s="122"/>
      <c r="X461" s="122"/>
      <c r="Y461" s="2263"/>
      <c r="Z461" s="648"/>
      <c r="AA461" s="112"/>
      <c r="AB461" s="112"/>
    </row>
    <row r="462" spans="2:28">
      <c r="B462" s="2630" t="str">
        <f>'12 л. МЕНЮ '!I452</f>
        <v>210 / 17</v>
      </c>
      <c r="C462" s="2149" t="str">
        <f>'12 л. МЕНЮ '!B452</f>
        <v xml:space="preserve"> Омлет натуральный / и Бигус</v>
      </c>
      <c r="D462" s="2255" t="str">
        <f>'12 л. МЕНЮ '!C452</f>
        <v>120 / 80</v>
      </c>
      <c r="E462" s="414">
        <f>'12 л. МЕНЮ '!D452</f>
        <v>3.0790000000000002</v>
      </c>
      <c r="F462" s="365">
        <f>'12 л. МЕНЮ '!E452</f>
        <v>10.672000000000001</v>
      </c>
      <c r="G462" s="414">
        <f>'12 л. МЕНЮ '!F452</f>
        <v>12.961</v>
      </c>
      <c r="H462" s="1005">
        <f>'12 л. МЕНЮ '!G452</f>
        <v>160.208</v>
      </c>
      <c r="I462" s="2524">
        <v>0.17599999999999999</v>
      </c>
      <c r="J462" s="929">
        <v>6.0999999999999999E-2</v>
      </c>
      <c r="K462" s="348">
        <v>0.26</v>
      </c>
      <c r="L462" s="1843">
        <v>157.5</v>
      </c>
      <c r="M462" s="350">
        <v>182.16300000000001</v>
      </c>
      <c r="N462" s="2484">
        <v>17.961200000000002</v>
      </c>
      <c r="O462" s="350">
        <v>1.3655999999999999</v>
      </c>
      <c r="P462" s="349">
        <v>0.2</v>
      </c>
      <c r="Q462" s="2659">
        <f>'12 л. МЕНЮ '!H452</f>
        <v>0</v>
      </c>
      <c r="R462" s="121"/>
      <c r="S462" s="107"/>
      <c r="T462" s="112"/>
      <c r="U462" s="782"/>
      <c r="V462" s="627"/>
      <c r="W462" s="1140"/>
      <c r="X462" s="1141"/>
      <c r="Y462" s="1142"/>
      <c r="Z462" s="225"/>
      <c r="AA462" s="408"/>
      <c r="AB462" s="112"/>
    </row>
    <row r="463" spans="2:28">
      <c r="B463" s="2657" t="str">
        <f>'12 л. МЕНЮ '!I453</f>
        <v>329/21</v>
      </c>
      <c r="C463" s="2658" t="str">
        <f>'12 л. МЕНЮ '!B453</f>
        <v>(сложный гарнир)</v>
      </c>
      <c r="D463" s="1979"/>
      <c r="E463" s="1019">
        <f>'12 л. МЕНЮ '!D453</f>
        <v>7.2</v>
      </c>
      <c r="F463" s="964">
        <f>'12 л. МЕНЮ '!E453</f>
        <v>5.32</v>
      </c>
      <c r="G463" s="1019">
        <f>'12 л. МЕНЮ '!F453</f>
        <v>2.08</v>
      </c>
      <c r="H463" s="2641">
        <f>'12 л. МЕНЮ '!G453</f>
        <v>85.2</v>
      </c>
      <c r="I463" s="2640">
        <v>6.2</v>
      </c>
      <c r="J463" s="1019">
        <v>3.2000000000000001E-2</v>
      </c>
      <c r="K463" s="964">
        <v>7.0000000000000007E-2</v>
      </c>
      <c r="L463" s="2260">
        <v>0</v>
      </c>
      <c r="M463" s="942">
        <v>33.6</v>
      </c>
      <c r="N463" s="961">
        <v>82.8</v>
      </c>
      <c r="O463" s="942">
        <v>15.6</v>
      </c>
      <c r="P463" s="961">
        <v>1.3</v>
      </c>
      <c r="Q463" s="2661"/>
      <c r="R463" s="112"/>
      <c r="S463" s="107"/>
      <c r="T463" s="404"/>
      <c r="U463" s="2212"/>
      <c r="V463" s="854"/>
      <c r="W463" s="854"/>
      <c r="X463" s="854"/>
      <c r="Y463" s="854"/>
      <c r="Z463" s="2213"/>
      <c r="AA463" s="127"/>
      <c r="AB463" s="112"/>
    </row>
    <row r="464" spans="2:28">
      <c r="B464" s="2657" t="str">
        <f>'12 л. МЕНЮ '!I454</f>
        <v>54-23гн/22</v>
      </c>
      <c r="C464" s="768" t="str">
        <f>'12 л. МЕНЮ '!B454</f>
        <v>Кофейный напиток с молоком</v>
      </c>
      <c r="D464" s="292">
        <f>'12 л. МЕНЮ '!C454</f>
        <v>200</v>
      </c>
      <c r="E464" s="2529">
        <f>'12 л. МЕНЮ '!D454</f>
        <v>5.6440000000000001</v>
      </c>
      <c r="F464" s="2526">
        <f>'12 л. МЕНЮ '!E454</f>
        <v>5.0279999999999996</v>
      </c>
      <c r="G464" s="2526">
        <f>'12 л. МЕНЮ '!F454</f>
        <v>15.334</v>
      </c>
      <c r="H464" s="2527">
        <f>'12 л. МЕНЮ '!G454</f>
        <v>129.32400000000001</v>
      </c>
      <c r="I464" s="964">
        <v>1.04</v>
      </c>
      <c r="J464" s="964">
        <v>0.06</v>
      </c>
      <c r="K464" s="964">
        <v>0.25</v>
      </c>
      <c r="L464" s="962">
        <v>26.49</v>
      </c>
      <c r="M464" s="942">
        <v>217.7</v>
      </c>
      <c r="N464" s="942">
        <v>184</v>
      </c>
      <c r="O464" s="964">
        <v>42</v>
      </c>
      <c r="P464" s="1070">
        <v>1.1599999999999999</v>
      </c>
      <c r="Q464" s="2660">
        <f>'12 л. МЕНЮ '!H454</f>
        <v>0</v>
      </c>
      <c r="R464" s="121"/>
      <c r="S464" s="107"/>
      <c r="T464" s="112"/>
      <c r="U464" s="122"/>
      <c r="V464" s="609"/>
      <c r="W464" s="609"/>
      <c r="X464" s="609"/>
      <c r="Y464" s="609"/>
      <c r="Z464" s="127"/>
      <c r="AA464" s="127"/>
      <c r="AB464" s="112"/>
    </row>
    <row r="465" spans="2:28">
      <c r="B465" s="2252" t="str">
        <f>'12 л. МЕНЮ '!I455</f>
        <v>Пром.пр.</v>
      </c>
      <c r="C465" s="379" t="str">
        <f>'12 л. МЕНЮ '!B455</f>
        <v>Хлеб пшеничный</v>
      </c>
      <c r="D465" s="274">
        <f>'12 л. МЕНЮ '!C455</f>
        <v>70</v>
      </c>
      <c r="E465" s="1810">
        <f>'12 л. МЕНЮ '!D455</f>
        <v>2.5030000000000001</v>
      </c>
      <c r="F465" s="365">
        <f>'12 л. МЕНЮ '!E455</f>
        <v>0.89500000000000002</v>
      </c>
      <c r="G465" s="365">
        <f>'12 л. МЕНЮ '!F455</f>
        <v>35.229999999999997</v>
      </c>
      <c r="H465" s="1005">
        <f>'12 л. МЕНЮ '!G455</f>
        <v>158.97900000000001</v>
      </c>
      <c r="I465" s="250">
        <v>0</v>
      </c>
      <c r="J465" s="1043">
        <v>4.8000000000000001E-2</v>
      </c>
      <c r="K465" s="766">
        <v>1.6E-2</v>
      </c>
      <c r="L465" s="917">
        <v>0</v>
      </c>
      <c r="M465" s="250">
        <v>8</v>
      </c>
      <c r="N465" s="250">
        <v>26</v>
      </c>
      <c r="O465" s="250">
        <v>5.6</v>
      </c>
      <c r="P465" s="2532">
        <v>0.04</v>
      </c>
      <c r="Q465" s="2659">
        <f>'12 л. МЕНЮ '!H455</f>
        <v>0</v>
      </c>
      <c r="R465" s="121"/>
      <c r="S465" s="112"/>
      <c r="T465" s="186"/>
      <c r="U465" s="112"/>
      <c r="V465" s="127"/>
      <c r="W465" s="127"/>
      <c r="X465" s="127"/>
      <c r="Y465" s="127"/>
      <c r="Z465" s="127"/>
      <c r="AA465" s="127"/>
      <c r="AB465" s="112"/>
    </row>
    <row r="466" spans="2:28" ht="15" customHeight="1">
      <c r="B466" s="2252" t="str">
        <f>'12 л. МЕНЮ '!I456</f>
        <v>Пром.пр.</v>
      </c>
      <c r="C466" s="379" t="str">
        <f>'12 л. МЕНЮ '!B456</f>
        <v>Хлеб ржаной</v>
      </c>
      <c r="D466" s="274">
        <f>'12 л. МЕНЮ '!C456</f>
        <v>40</v>
      </c>
      <c r="E466" s="1810">
        <f>'12 л. МЕНЮ '!D456</f>
        <v>2.2599999999999998</v>
      </c>
      <c r="F466" s="365">
        <f>'12 л. МЕНЮ '!E456</f>
        <v>0.6</v>
      </c>
      <c r="G466" s="365">
        <f>'12 л. МЕНЮ '!F456</f>
        <v>16.739999999999998</v>
      </c>
      <c r="H466" s="1005">
        <f>'12 л. МЕНЮ '!G456</f>
        <v>81.426000000000002</v>
      </c>
      <c r="I466" s="250">
        <v>0</v>
      </c>
      <c r="J466" s="250">
        <v>0.107</v>
      </c>
      <c r="K466" s="250">
        <v>0.107</v>
      </c>
      <c r="L466" s="697">
        <v>0</v>
      </c>
      <c r="M466" s="359">
        <v>13.2</v>
      </c>
      <c r="N466" s="250">
        <v>93.6</v>
      </c>
      <c r="O466" s="250">
        <v>2.64</v>
      </c>
      <c r="P466" s="250">
        <v>1.7999999999999999E-2</v>
      </c>
      <c r="Q466" s="2659">
        <f>'12 л. МЕНЮ '!H456</f>
        <v>0</v>
      </c>
      <c r="R466" s="112"/>
      <c r="S466" s="404"/>
      <c r="T466" s="119"/>
      <c r="U466" s="104"/>
      <c r="V466" s="188"/>
      <c r="W466" s="188"/>
      <c r="X466" s="188"/>
      <c r="Y466" s="715"/>
      <c r="Z466" s="648"/>
      <c r="AA466" s="112"/>
      <c r="AB466" s="112"/>
    </row>
    <row r="467" spans="2:28" ht="15" thickBot="1">
      <c r="B467" s="2631" t="str">
        <f>'12 л. МЕНЮ '!I457</f>
        <v xml:space="preserve">338 / 17 </v>
      </c>
      <c r="C467" s="2165" t="str">
        <f>'12 л. МЕНЮ '!B457</f>
        <v>Плоды свежие (яблоко)</v>
      </c>
      <c r="D467" s="393">
        <f>'12 л. МЕНЮ '!C457</f>
        <v>100</v>
      </c>
      <c r="E467" s="1810">
        <f>'12 л. МЕНЮ '!D457</f>
        <v>0.4</v>
      </c>
      <c r="F467" s="365">
        <f>'12 л. МЕНЮ '!E457</f>
        <v>0.4</v>
      </c>
      <c r="G467" s="365">
        <f>'12 л. МЕНЮ '!F457</f>
        <v>9.8000000000000007</v>
      </c>
      <c r="H467" s="1005">
        <f>'12 л. МЕНЮ '!G457</f>
        <v>47</v>
      </c>
      <c r="I467" s="516">
        <v>10</v>
      </c>
      <c r="J467" s="516">
        <v>0.03</v>
      </c>
      <c r="K467" s="516">
        <v>0.02</v>
      </c>
      <c r="L467" s="910">
        <v>0</v>
      </c>
      <c r="M467" s="2147">
        <v>16</v>
      </c>
      <c r="N467" s="350">
        <v>11</v>
      </c>
      <c r="O467" s="365">
        <v>9</v>
      </c>
      <c r="P467" s="1056">
        <v>2.2000000000000002</v>
      </c>
      <c r="Q467" s="2662">
        <f>'12 л. МЕНЮ '!H457</f>
        <v>0</v>
      </c>
      <c r="R467" s="112"/>
      <c r="S467" s="186"/>
      <c r="T467" s="575"/>
      <c r="U467" s="104"/>
      <c r="V467" s="122"/>
      <c r="W467" s="122"/>
      <c r="X467" s="122"/>
      <c r="Y467" s="715"/>
      <c r="Z467" s="1093"/>
      <c r="AA467" s="112"/>
      <c r="AB467" s="112"/>
    </row>
    <row r="468" spans="2:28">
      <c r="B468" s="492" t="s">
        <v>204</v>
      </c>
      <c r="D468" s="2644">
        <f>'12 л. МЕНЮ '!C458</f>
        <v>670</v>
      </c>
      <c r="E468" s="493">
        <f t="shared" ref="E468:P468" si="128">SUM(E461:E467)</f>
        <v>22.785999999999994</v>
      </c>
      <c r="F468" s="494">
        <f t="shared" si="128"/>
        <v>23.014999999999997</v>
      </c>
      <c r="G468" s="2298">
        <f t="shared" si="128"/>
        <v>95.644999999999982</v>
      </c>
      <c r="H468" s="1007">
        <f>SUM(H461:H467)</f>
        <v>684.23700000000008</v>
      </c>
      <c r="I468" s="252">
        <f t="shared" si="128"/>
        <v>19.815999999999999</v>
      </c>
      <c r="J468" s="919">
        <f t="shared" si="128"/>
        <v>0.38800000000000001</v>
      </c>
      <c r="K468" s="919">
        <f t="shared" si="128"/>
        <v>0.7430000000000001</v>
      </c>
      <c r="L468" s="919">
        <f t="shared" si="128"/>
        <v>201.99</v>
      </c>
      <c r="M468" s="1013">
        <f t="shared" si="128"/>
        <v>481.66299999999995</v>
      </c>
      <c r="N468" s="1013">
        <f t="shared" si="128"/>
        <v>447.36120000000005</v>
      </c>
      <c r="O468" s="919">
        <f t="shared" si="128"/>
        <v>87.20559999999999</v>
      </c>
      <c r="P468" s="1014">
        <f t="shared" si="128"/>
        <v>5.3179999999999996</v>
      </c>
      <c r="Q468" s="2626"/>
      <c r="R468" s="112"/>
      <c r="S468" s="107"/>
      <c r="T468" s="107"/>
      <c r="U468" s="104"/>
      <c r="V468" s="122"/>
      <c r="W468" s="122"/>
      <c r="X468" s="609"/>
      <c r="Y468" s="189"/>
      <c r="Z468" s="648"/>
      <c r="AA468" s="112"/>
      <c r="AB468" s="112"/>
    </row>
    <row r="469" spans="2:28">
      <c r="B469" s="449"/>
      <c r="C469" s="889" t="s">
        <v>11</v>
      </c>
      <c r="D469" s="1755">
        <v>0.25</v>
      </c>
      <c r="E469" s="1115">
        <f t="shared" ref="E469:P469" si="129">(E793/100)*25</f>
        <v>22.5</v>
      </c>
      <c r="F469" s="1012">
        <f t="shared" si="129"/>
        <v>23</v>
      </c>
      <c r="G469" s="1012">
        <f t="shared" si="129"/>
        <v>95.75</v>
      </c>
      <c r="H469" s="1012">
        <f t="shared" si="129"/>
        <v>680</v>
      </c>
      <c r="I469" s="1012">
        <f t="shared" si="129"/>
        <v>17.5</v>
      </c>
      <c r="J469" s="1012">
        <f t="shared" si="129"/>
        <v>0.35</v>
      </c>
      <c r="K469" s="1012">
        <f t="shared" si="129"/>
        <v>0.4</v>
      </c>
      <c r="L469" s="1776">
        <f t="shared" si="129"/>
        <v>225</v>
      </c>
      <c r="M469" s="2680">
        <f t="shared" si="129"/>
        <v>300</v>
      </c>
      <c r="N469" s="2680">
        <f t="shared" si="129"/>
        <v>300</v>
      </c>
      <c r="O469" s="1776">
        <f t="shared" si="129"/>
        <v>75</v>
      </c>
      <c r="P469" s="2279">
        <f t="shared" si="129"/>
        <v>4.5</v>
      </c>
      <c r="Q469" s="1079"/>
      <c r="R469" s="125"/>
      <c r="S469" s="164"/>
      <c r="T469" s="107"/>
      <c r="U469" s="104"/>
      <c r="V469" s="122"/>
      <c r="W469" s="122"/>
      <c r="X469" s="122"/>
      <c r="Y469" s="715"/>
      <c r="Z469" s="648"/>
      <c r="AA469" s="112"/>
      <c r="AB469" s="112"/>
    </row>
    <row r="470" spans="2:28" ht="15" thickBot="1">
      <c r="B470" s="246"/>
      <c r="C470" s="991" t="s">
        <v>434</v>
      </c>
      <c r="D470" s="1036"/>
      <c r="E470" s="1015">
        <f t="shared" ref="E470:P470" si="130">(E468*100/E793)-25</f>
        <v>0.31777777777777061</v>
      </c>
      <c r="F470" s="1016">
        <f t="shared" si="130"/>
        <v>1.6304347826082477E-2</v>
      </c>
      <c r="G470" s="1016">
        <f t="shared" si="130"/>
        <v>-2.7415143603139569E-2</v>
      </c>
      <c r="H470" s="1016">
        <f t="shared" si="130"/>
        <v>0.1557720588235334</v>
      </c>
      <c r="I470" s="1016">
        <f t="shared" si="130"/>
        <v>3.3085714285714261</v>
      </c>
      <c r="J470" s="1016">
        <f t="shared" si="130"/>
        <v>2.7142857142857189</v>
      </c>
      <c r="K470" s="1016">
        <f t="shared" si="130"/>
        <v>21.437500000000007</v>
      </c>
      <c r="L470" s="1016">
        <f t="shared" si="130"/>
        <v>-2.5566666666666684</v>
      </c>
      <c r="M470" s="1016">
        <f t="shared" si="130"/>
        <v>15.13858333333333</v>
      </c>
      <c r="N470" s="1016">
        <f t="shared" si="130"/>
        <v>12.280100000000004</v>
      </c>
      <c r="O470" s="1016">
        <f t="shared" si="130"/>
        <v>4.0685333333333311</v>
      </c>
      <c r="P470" s="1028">
        <f t="shared" si="130"/>
        <v>4.5444444444444407</v>
      </c>
      <c r="Q470" s="81"/>
      <c r="R470" s="131"/>
      <c r="S470" s="107"/>
      <c r="T470" s="575"/>
      <c r="U470" s="104"/>
      <c r="V470" s="122"/>
      <c r="W470" s="122"/>
      <c r="X470" s="122"/>
      <c r="Y470" s="2263"/>
      <c r="Z470" s="648"/>
      <c r="AA470" s="112"/>
      <c r="AB470" s="112"/>
    </row>
    <row r="471" spans="2:28">
      <c r="B471" s="90"/>
      <c r="C471" s="680" t="s">
        <v>123</v>
      </c>
      <c r="D471" s="62"/>
      <c r="E471" s="164"/>
      <c r="F471" s="1737"/>
      <c r="G471" s="1737"/>
      <c r="H471" s="663"/>
      <c r="I471" s="663"/>
      <c r="J471" s="663"/>
      <c r="K471" s="663"/>
      <c r="L471" s="663"/>
      <c r="M471" s="663"/>
      <c r="N471" s="663"/>
      <c r="O471" s="663"/>
      <c r="P471" s="1737"/>
      <c r="Q471" s="1073"/>
      <c r="R471" s="131"/>
      <c r="S471" s="119"/>
      <c r="T471" s="107"/>
      <c r="U471" s="104"/>
      <c r="V471" s="122"/>
      <c r="W471" s="122"/>
      <c r="X471" s="122"/>
      <c r="Y471" s="2263"/>
      <c r="Z471" s="648"/>
      <c r="AA471" s="112"/>
      <c r="AB471" s="112"/>
    </row>
    <row r="472" spans="2:28" ht="12.75" customHeight="1">
      <c r="B472" s="1867" t="str">
        <f>'12 л. МЕНЮ '!I462</f>
        <v>149 / 21</v>
      </c>
      <c r="C472" s="379" t="str">
        <f>'12 л. МЕНЮ '!B462</f>
        <v>Овощи консервированный</v>
      </c>
      <c r="D472" s="2255">
        <f>'12 л. МЕНЮ '!C462</f>
        <v>60</v>
      </c>
      <c r="E472" s="1817">
        <f>'12 л. МЕНЮ '!D462</f>
        <v>1.0249999999999999</v>
      </c>
      <c r="F472" s="1029">
        <f>'12 л. МЕНЮ '!E462</f>
        <v>3.0030000000000001</v>
      </c>
      <c r="G472" s="1817">
        <f>'12 л. МЕНЮ '!F462</f>
        <v>5.0750000000000002</v>
      </c>
      <c r="H472" s="1005">
        <f>'12 л. МЕНЮ '!G462</f>
        <v>51.42</v>
      </c>
      <c r="I472" s="349">
        <v>11.89</v>
      </c>
      <c r="J472" s="350">
        <v>0.01</v>
      </c>
      <c r="K472" s="349">
        <v>1.6199999999999999E-2</v>
      </c>
      <c r="L472" s="350">
        <v>0</v>
      </c>
      <c r="M472" s="349">
        <v>31.35</v>
      </c>
      <c r="N472" s="350">
        <v>20.37</v>
      </c>
      <c r="O472" s="349">
        <v>9.61</v>
      </c>
      <c r="P472" s="1056">
        <v>0.4</v>
      </c>
      <c r="Q472" s="2659">
        <f>'12 л. МЕНЮ '!H462</f>
        <v>0</v>
      </c>
      <c r="R472" s="131"/>
      <c r="T472" s="107"/>
      <c r="U472" s="104"/>
      <c r="V472" s="122"/>
      <c r="W472" s="122"/>
      <c r="X472" s="122"/>
      <c r="Y472" s="2263"/>
      <c r="Z472" s="648"/>
      <c r="AA472" s="112"/>
      <c r="AB472" s="112"/>
    </row>
    <row r="473" spans="2:28" ht="15" customHeight="1">
      <c r="B473" s="69"/>
      <c r="C473" s="768" t="str">
        <f>'12 л. МЕНЮ '!B463</f>
        <v>порциями (капуста квашеная)</v>
      </c>
      <c r="D473" s="498"/>
      <c r="E473" s="5"/>
      <c r="F473" s="925"/>
      <c r="G473" s="5"/>
      <c r="H473" s="925"/>
      <c r="I473" s="1105"/>
      <c r="J473" s="934"/>
      <c r="K473" s="1105"/>
      <c r="L473" s="934"/>
      <c r="M473" s="1105"/>
      <c r="N473" s="934"/>
      <c r="O473" s="1105"/>
      <c r="P473" s="1731"/>
      <c r="Q473" s="91"/>
      <c r="S473" s="107"/>
    </row>
    <row r="474" spans="2:28">
      <c r="B474" s="2663" t="str">
        <f>'12 л. МЕНЮ '!I464</f>
        <v>ТТК/129 / 21</v>
      </c>
      <c r="C474" s="3139" t="str">
        <f>'12 л. МЕНЮ '!B464</f>
        <v>Суп с макаронными изделиями и картофелем</v>
      </c>
      <c r="D474" s="274">
        <f>'12 л. МЕНЮ '!C464</f>
        <v>250</v>
      </c>
      <c r="E474" s="2524">
        <f>'12 л. МЕНЮ '!D464</f>
        <v>2.8690000000000002</v>
      </c>
      <c r="F474" s="1817">
        <f>'12 л. МЕНЮ '!E464</f>
        <v>3.52</v>
      </c>
      <c r="G474" s="1029">
        <f>'12 л. МЕНЮ '!F464</f>
        <v>18.88</v>
      </c>
      <c r="H474" s="1843">
        <f>'12 л. МЕНЮ '!G464</f>
        <v>119.48</v>
      </c>
      <c r="I474" s="964">
        <v>3.8</v>
      </c>
      <c r="J474" s="964">
        <v>7.0000000000000007E-2</v>
      </c>
      <c r="K474" s="964">
        <v>1.4E-2</v>
      </c>
      <c r="L474" s="3135">
        <v>2.13</v>
      </c>
      <c r="M474" s="942">
        <v>16</v>
      </c>
      <c r="N474" s="942">
        <v>46.75</v>
      </c>
      <c r="O474" s="964">
        <v>17</v>
      </c>
      <c r="P474" s="1070">
        <v>0.81</v>
      </c>
      <c r="Q474" s="2659">
        <f>'12 л. МЕНЮ '!H464</f>
        <v>0</v>
      </c>
      <c r="R474" s="121"/>
      <c r="S474" s="107"/>
      <c r="T474" s="401"/>
      <c r="U474" s="787"/>
      <c r="V474" s="627"/>
      <c r="W474" s="1140"/>
      <c r="X474" s="1141"/>
      <c r="Y474" s="1142"/>
      <c r="Z474" s="225"/>
      <c r="AA474" s="408"/>
      <c r="AB474" s="112"/>
    </row>
    <row r="475" spans="2:28">
      <c r="B475" s="1542" t="str">
        <f>'12 л. МЕНЮ '!I465</f>
        <v>234/17</v>
      </c>
      <c r="C475" s="262" t="str">
        <f>'12 л. МЕНЮ '!B465</f>
        <v>Биточки   рыбные</v>
      </c>
      <c r="D475" s="272">
        <f>'12 л. МЕНЮ '!C465</f>
        <v>120</v>
      </c>
      <c r="E475" s="2323">
        <f>'12 л. МЕНЮ '!D465</f>
        <v>16.623999999999999</v>
      </c>
      <c r="F475" s="1852">
        <f>'12 л. МЕНЮ '!E465</f>
        <v>15.976000000000001</v>
      </c>
      <c r="G475" s="1852">
        <f>'12 л. МЕНЮ '!F465</f>
        <v>11.843</v>
      </c>
      <c r="H475" s="927">
        <f>'12 л. МЕНЮ '!G465</f>
        <v>257.65199999999999</v>
      </c>
      <c r="I475" s="362">
        <v>0.36</v>
      </c>
      <c r="J475" s="2146">
        <v>0.1</v>
      </c>
      <c r="K475" s="362">
        <v>0.16</v>
      </c>
      <c r="L475" s="917">
        <v>41.66</v>
      </c>
      <c r="M475" s="2319">
        <v>41.15</v>
      </c>
      <c r="N475" s="2554">
        <v>64.53</v>
      </c>
      <c r="O475" s="362">
        <v>5.21</v>
      </c>
      <c r="P475" s="2715">
        <v>1.43</v>
      </c>
      <c r="Q475" s="2633">
        <f>'12 л. МЕНЮ '!H465</f>
        <v>0</v>
      </c>
      <c r="R475" s="121"/>
      <c r="S475" s="107"/>
      <c r="T475" s="404"/>
      <c r="U475" s="2212"/>
      <c r="V475" s="854"/>
      <c r="W475" s="854"/>
      <c r="X475" s="854"/>
      <c r="Y475" s="854"/>
      <c r="Z475" s="2213"/>
      <c r="AA475" s="127"/>
      <c r="AB475" s="112"/>
    </row>
    <row r="476" spans="2:28">
      <c r="B476" s="1867" t="str">
        <f>'12 л. МЕНЮ '!I466</f>
        <v>177 /21</v>
      </c>
      <c r="C476" s="262" t="str">
        <f>'12 л. МЕНЮ '!B466</f>
        <v>Рагу из овощей</v>
      </c>
      <c r="D476" s="274">
        <f>'12 л. МЕНЮ '!C466</f>
        <v>180</v>
      </c>
      <c r="E476" s="2323">
        <f>'12 л. МЕНЮ '!D466</f>
        <v>3.42</v>
      </c>
      <c r="F476" s="1852">
        <f>'12 л. МЕНЮ '!E466</f>
        <v>7.74</v>
      </c>
      <c r="G476" s="1852">
        <f>'12 л. МЕНЮ '!F466</f>
        <v>16.829999999999998</v>
      </c>
      <c r="H476" s="927">
        <f>'12 л. МЕНЮ '!G466</f>
        <v>153</v>
      </c>
      <c r="I476" s="250">
        <v>10.8</v>
      </c>
      <c r="J476" s="250">
        <v>0.09</v>
      </c>
      <c r="K476" s="250">
        <v>0.09</v>
      </c>
      <c r="L476" s="250">
        <v>5.4</v>
      </c>
      <c r="M476" s="250">
        <v>54.18</v>
      </c>
      <c r="N476" s="250">
        <v>85.77</v>
      </c>
      <c r="O476" s="250">
        <v>39.69</v>
      </c>
      <c r="P476" s="1055">
        <v>1.575</v>
      </c>
      <c r="Q476" s="2633">
        <f>'12 л. МЕНЮ '!H466</f>
        <v>0</v>
      </c>
      <c r="R476" s="121"/>
      <c r="T476" s="112"/>
      <c r="U476" s="122"/>
      <c r="V476" s="609"/>
      <c r="W476" s="609"/>
      <c r="X476" s="609"/>
      <c r="Y476" s="609"/>
      <c r="Z476" s="127"/>
      <c r="AA476" s="127"/>
      <c r="AB476" s="112"/>
    </row>
    <row r="477" spans="2:28">
      <c r="B477" s="1867" t="str">
        <f>'12 л. МЕНЮ '!I467</f>
        <v>501 / 21</v>
      </c>
      <c r="C477" s="262" t="str">
        <f>'12 л. МЕНЮ '!B467</f>
        <v>Сок фруктовый (абрикосовый)</v>
      </c>
      <c r="D477" s="274">
        <f>'12 л. МЕНЮ '!C467</f>
        <v>200</v>
      </c>
      <c r="E477" s="2323">
        <f>'12 л. МЕНЮ '!D467</f>
        <v>1</v>
      </c>
      <c r="F477" s="1852">
        <f>'12 л. МЕНЮ '!E467</f>
        <v>0</v>
      </c>
      <c r="G477" s="1852">
        <f>'12 л. МЕНЮ '!F467</f>
        <v>25.4</v>
      </c>
      <c r="H477" s="927">
        <f>'12 л. МЕНЮ '!G467</f>
        <v>105.6</v>
      </c>
      <c r="I477" s="250">
        <v>2.25</v>
      </c>
      <c r="J477" s="250">
        <v>4.3999999999999997E-2</v>
      </c>
      <c r="K477" s="250">
        <v>0.08</v>
      </c>
      <c r="L477" s="685">
        <v>0</v>
      </c>
      <c r="M477" s="250">
        <v>40</v>
      </c>
      <c r="N477" s="250">
        <v>36</v>
      </c>
      <c r="O477" s="250">
        <v>20</v>
      </c>
      <c r="P477" s="1055">
        <v>0.4</v>
      </c>
      <c r="Q477" s="2633">
        <f>'12 л. МЕНЮ '!H467</f>
        <v>0</v>
      </c>
      <c r="R477" s="121"/>
      <c r="S477" s="404"/>
    </row>
    <row r="478" spans="2:28">
      <c r="B478" s="2630" t="str">
        <f>'12 л. МЕНЮ '!I468</f>
        <v>Пром.пр.</v>
      </c>
      <c r="C478" s="262" t="str">
        <f>'12 л. МЕНЮ '!B468</f>
        <v>Хлеб пшеничный</v>
      </c>
      <c r="D478" s="274">
        <f>'12 л. МЕНЮ '!C468</f>
        <v>70</v>
      </c>
      <c r="E478" s="2323">
        <f>'12 л. МЕНЮ '!D468</f>
        <v>2.5030000000000001</v>
      </c>
      <c r="F478" s="1852">
        <f>'12 л. МЕНЮ '!E468</f>
        <v>0.89500000000000002</v>
      </c>
      <c r="G478" s="1852">
        <f>'12 л. МЕНЮ '!F468</f>
        <v>35.229999999999997</v>
      </c>
      <c r="H478" s="927">
        <f>'12 л. МЕНЮ '!G468</f>
        <v>158.97900000000001</v>
      </c>
      <c r="I478" s="250">
        <v>0</v>
      </c>
      <c r="J478" s="1043">
        <v>8.4000000000000005E-2</v>
      </c>
      <c r="K478" s="766">
        <v>2.8000000000000001E-2</v>
      </c>
      <c r="L478" s="917">
        <v>0</v>
      </c>
      <c r="M478" s="359">
        <v>14</v>
      </c>
      <c r="N478" s="250">
        <v>45.5</v>
      </c>
      <c r="O478" s="250">
        <v>9.8000000000000007</v>
      </c>
      <c r="P478" s="1055">
        <v>7.0000000000000007E-2</v>
      </c>
      <c r="Q478" s="2633">
        <f>'12 л. МЕНЮ '!H468</f>
        <v>0</v>
      </c>
      <c r="R478" s="125"/>
      <c r="S478" s="186"/>
      <c r="T478" s="107"/>
      <c r="U478" s="104"/>
      <c r="V478" s="122"/>
      <c r="W478" s="122"/>
      <c r="X478" s="122"/>
      <c r="Y478" s="2264"/>
      <c r="Z478" s="648"/>
      <c r="AA478" s="112"/>
      <c r="AB478" s="112"/>
    </row>
    <row r="479" spans="2:28" ht="15" thickBot="1">
      <c r="B479" s="2631" t="str">
        <f>'12 л. МЕНЮ '!I469</f>
        <v>Пром.пр.</v>
      </c>
      <c r="C479" s="2165" t="str">
        <f>'12 л. МЕНЮ '!B469</f>
        <v>Хлеб ржаной</v>
      </c>
      <c r="D479" s="393">
        <f>'12 л. МЕНЮ '!C469</f>
        <v>50</v>
      </c>
      <c r="E479" s="2323">
        <f>'12 л. МЕНЮ '!D469</f>
        <v>2.8250000000000002</v>
      </c>
      <c r="F479" s="1852">
        <f>'12 л. МЕНЮ '!E469</f>
        <v>0.75</v>
      </c>
      <c r="G479" s="1852">
        <f>'12 л. МЕНЮ '!F469</f>
        <v>20.934000000000001</v>
      </c>
      <c r="H479" s="927">
        <f>'12 л. МЕНЮ '!G469</f>
        <v>101.78400000000001</v>
      </c>
      <c r="I479" s="362">
        <v>0</v>
      </c>
      <c r="J479" s="362">
        <v>0.13300000000000001</v>
      </c>
      <c r="K479" s="362">
        <v>0.13300000000000001</v>
      </c>
      <c r="L479" s="917">
        <v>0</v>
      </c>
      <c r="M479" s="1852">
        <v>16.5</v>
      </c>
      <c r="N479" s="2554">
        <v>116.667</v>
      </c>
      <c r="O479" s="362">
        <v>3.33</v>
      </c>
      <c r="P479" s="2715">
        <v>1.7000000000000001E-2</v>
      </c>
      <c r="Q479" s="2662">
        <f>'12 л. МЕНЮ '!H469</f>
        <v>0</v>
      </c>
      <c r="R479" s="112"/>
      <c r="S479" s="107"/>
      <c r="T479" s="771"/>
      <c r="U479" s="104"/>
      <c r="V479" s="122"/>
      <c r="W479" s="122"/>
      <c r="X479" s="609"/>
      <c r="Y479" s="2308"/>
      <c r="Z479" s="648"/>
      <c r="AA479" s="112"/>
      <c r="AB479" s="112"/>
    </row>
    <row r="480" spans="2:28" ht="12" customHeight="1">
      <c r="B480" s="492" t="s">
        <v>192</v>
      </c>
      <c r="C480" s="943"/>
      <c r="D480" s="2644">
        <f>'12 л. МЕНЮ '!C470</f>
        <v>930</v>
      </c>
      <c r="E480" s="503">
        <f t="shared" ref="E480:P480" si="131">SUM(E472:E479)</f>
        <v>30.266000000000002</v>
      </c>
      <c r="F480" s="494">
        <f t="shared" si="131"/>
        <v>31.884000000000004</v>
      </c>
      <c r="G480" s="504">
        <f t="shared" si="131"/>
        <v>134.19199999999998</v>
      </c>
      <c r="H480" s="701">
        <f t="shared" si="131"/>
        <v>947.91500000000008</v>
      </c>
      <c r="I480" s="919">
        <f t="shared" si="131"/>
        <v>29.1</v>
      </c>
      <c r="J480" s="919">
        <f t="shared" si="131"/>
        <v>0.53100000000000003</v>
      </c>
      <c r="K480" s="494">
        <f t="shared" si="131"/>
        <v>0.52120000000000011</v>
      </c>
      <c r="L480" s="919">
        <f t="shared" si="131"/>
        <v>49.19</v>
      </c>
      <c r="M480" s="1013">
        <f t="shared" si="131"/>
        <v>213.18</v>
      </c>
      <c r="N480" s="1013">
        <f t="shared" si="131"/>
        <v>415.58699999999999</v>
      </c>
      <c r="O480" s="1013">
        <f t="shared" si="131"/>
        <v>104.63999999999999</v>
      </c>
      <c r="P480" s="1009">
        <f t="shared" si="131"/>
        <v>4.7020000000000008</v>
      </c>
      <c r="Q480" s="1079"/>
      <c r="R480" s="112"/>
      <c r="S480" s="107"/>
      <c r="T480" s="771"/>
      <c r="U480" s="127"/>
      <c r="V480" s="188"/>
      <c r="W480" s="188"/>
      <c r="X480" s="188"/>
      <c r="Y480" s="188"/>
      <c r="Z480" s="127"/>
      <c r="AA480" s="112"/>
      <c r="AB480" s="112"/>
    </row>
    <row r="481" spans="2:28">
      <c r="B481" s="995"/>
      <c r="C481" s="996" t="s">
        <v>11</v>
      </c>
      <c r="D481" s="1755">
        <v>0.35</v>
      </c>
      <c r="E481" s="1115">
        <f t="shared" ref="E481:P481" si="132">(E793/100)*35</f>
        <v>31.5</v>
      </c>
      <c r="F481" s="1012">
        <f t="shared" si="132"/>
        <v>32.200000000000003</v>
      </c>
      <c r="G481" s="1012">
        <f t="shared" si="132"/>
        <v>134.05000000000001</v>
      </c>
      <c r="H481" s="1012">
        <f t="shared" si="132"/>
        <v>952</v>
      </c>
      <c r="I481" s="1012">
        <f t="shared" si="132"/>
        <v>24.5</v>
      </c>
      <c r="J481" s="1012">
        <f t="shared" si="132"/>
        <v>0.48999999999999994</v>
      </c>
      <c r="K481" s="1012">
        <f t="shared" si="132"/>
        <v>0.56000000000000005</v>
      </c>
      <c r="L481" s="1776">
        <f t="shared" si="132"/>
        <v>315</v>
      </c>
      <c r="M481" s="2680">
        <f t="shared" si="132"/>
        <v>420</v>
      </c>
      <c r="N481" s="2680">
        <f t="shared" si="132"/>
        <v>420</v>
      </c>
      <c r="O481" s="2680">
        <f t="shared" si="132"/>
        <v>105</v>
      </c>
      <c r="P481" s="2279">
        <f t="shared" si="132"/>
        <v>6.3</v>
      </c>
      <c r="Q481" s="1079"/>
      <c r="R481" s="112"/>
      <c r="S481" s="107"/>
      <c r="T481" s="107"/>
      <c r="U481" s="104"/>
      <c r="V481" s="122"/>
      <c r="W481" s="122"/>
      <c r="X481" s="122"/>
      <c r="Y481" s="2202"/>
      <c r="Z481" s="648"/>
      <c r="AA481" s="112"/>
      <c r="AB481" s="112"/>
    </row>
    <row r="482" spans="2:28" ht="15" thickBot="1">
      <c r="B482" s="246"/>
      <c r="C482" s="991" t="s">
        <v>434</v>
      </c>
      <c r="D482" s="1036"/>
      <c r="E482" s="1015">
        <f t="shared" ref="E482:P482" si="133">(E480*100/E793)-35</f>
        <v>-1.3711111111111052</v>
      </c>
      <c r="F482" s="1016">
        <f t="shared" si="133"/>
        <v>-0.3434782608695599</v>
      </c>
      <c r="G482" s="1016">
        <f t="shared" si="133"/>
        <v>3.7075718015657344E-2</v>
      </c>
      <c r="H482" s="1016">
        <f t="shared" si="133"/>
        <v>-0.15018382352940307</v>
      </c>
      <c r="I482" s="1016">
        <f t="shared" si="133"/>
        <v>6.5714285714285694</v>
      </c>
      <c r="J482" s="1016">
        <f t="shared" si="133"/>
        <v>2.9285714285714306</v>
      </c>
      <c r="K482" s="1016">
        <f t="shared" si="133"/>
        <v>-2.4249999999999972</v>
      </c>
      <c r="L482" s="1016">
        <f t="shared" si="133"/>
        <v>-29.534444444444446</v>
      </c>
      <c r="M482" s="1016">
        <f t="shared" si="133"/>
        <v>-17.234999999999999</v>
      </c>
      <c r="N482" s="1016">
        <f t="shared" si="133"/>
        <v>-0.36775000000000091</v>
      </c>
      <c r="O482" s="1016">
        <f t="shared" si="133"/>
        <v>-0.12000000000000455</v>
      </c>
      <c r="P482" s="1028">
        <f t="shared" si="133"/>
        <v>-8.8777777777777729</v>
      </c>
      <c r="Q482" s="1079"/>
      <c r="R482" s="112"/>
      <c r="S482" s="120"/>
      <c r="T482" s="401"/>
      <c r="U482" s="186"/>
      <c r="V482" s="627"/>
      <c r="W482" s="1140"/>
      <c r="X482" s="1141"/>
      <c r="Y482" s="1142"/>
      <c r="Z482" s="225"/>
      <c r="AA482" s="408"/>
      <c r="AB482" s="112"/>
    </row>
    <row r="483" spans="2:28">
      <c r="B483" s="90"/>
      <c r="C483" s="2253" t="s">
        <v>232</v>
      </c>
      <c r="D483" s="2254"/>
      <c r="E483" s="64"/>
      <c r="F483" s="497"/>
      <c r="G483" s="497"/>
      <c r="H483" s="934"/>
      <c r="I483" s="934"/>
      <c r="J483" s="934"/>
      <c r="K483" s="1782"/>
      <c r="L483" s="934"/>
      <c r="M483" s="934"/>
      <c r="N483" s="934"/>
      <c r="O483" s="934"/>
      <c r="P483" s="880"/>
      <c r="Q483" s="1073"/>
      <c r="R483" s="125"/>
      <c r="S483" s="107"/>
      <c r="T483" s="404"/>
      <c r="U483" s="2212"/>
      <c r="V483" s="854"/>
      <c r="W483" s="854"/>
      <c r="X483" s="854"/>
      <c r="Y483" s="854"/>
      <c r="Z483" s="2213"/>
      <c r="AA483" s="127"/>
      <c r="AB483" s="112"/>
    </row>
    <row r="484" spans="2:28">
      <c r="B484" s="1084" t="str">
        <f>'12 л. МЕНЮ '!I474</f>
        <v>494 / 21</v>
      </c>
      <c r="C484" s="2301" t="str">
        <f>'12 л. МЕНЮ '!B474</f>
        <v xml:space="preserve">Компот из плодов или ягод сушёных </v>
      </c>
      <c r="D484" s="358">
        <f>'12 л. МЕНЮ '!C474</f>
        <v>200</v>
      </c>
      <c r="E484" s="232">
        <f>'12 л. МЕНЮ '!D474</f>
        <v>0.3</v>
      </c>
      <c r="F484" s="353">
        <f>'12 л. МЕНЮ '!E474</f>
        <v>0.01</v>
      </c>
      <c r="G484" s="362">
        <f>'12 л. МЕНЮ '!F474</f>
        <v>14.757</v>
      </c>
      <c r="H484" s="927">
        <f>'12 л. МЕНЮ '!G474</f>
        <v>61.11</v>
      </c>
      <c r="I484" s="2319">
        <v>2.1</v>
      </c>
      <c r="J484" s="250">
        <v>0</v>
      </c>
      <c r="K484" s="250">
        <v>0</v>
      </c>
      <c r="L484" s="250">
        <v>0</v>
      </c>
      <c r="M484" s="250">
        <v>16.36</v>
      </c>
      <c r="N484" s="250">
        <v>10.7</v>
      </c>
      <c r="O484" s="250">
        <v>4.3</v>
      </c>
      <c r="P484" s="1055">
        <v>6.2E-2</v>
      </c>
      <c r="Q484" s="2629">
        <f>'12 л. МЕНЮ '!H474</f>
        <v>0</v>
      </c>
      <c r="R484" s="131"/>
      <c r="S484" s="186"/>
      <c r="T484" s="225"/>
      <c r="U484" s="122"/>
      <c r="V484" s="609"/>
      <c r="W484" s="609"/>
      <c r="X484" s="609"/>
      <c r="Y484" s="609"/>
      <c r="Z484" s="127"/>
      <c r="AA484" s="127"/>
      <c r="AB484" s="112"/>
    </row>
    <row r="485" spans="2:28">
      <c r="B485" s="1084" t="str">
        <f>'12 л. МЕНЮ '!I475</f>
        <v>187 / 21</v>
      </c>
      <c r="C485" s="2301" t="str">
        <f>'12 л. МЕНЮ '!B475</f>
        <v>Котлеты из овощей</v>
      </c>
      <c r="D485" s="358">
        <f>'12 л. МЕНЮ '!C475</f>
        <v>120</v>
      </c>
      <c r="E485" s="232">
        <f>'12 л. МЕНЮ '!D475</f>
        <v>4.9320000000000004</v>
      </c>
      <c r="F485" s="353">
        <f>'12 л. МЕНЮ '!E475</f>
        <v>8.49</v>
      </c>
      <c r="G485" s="362">
        <f>'12 л. МЕНЮ '!F475</f>
        <v>11.525</v>
      </c>
      <c r="H485" s="927">
        <f>'12 л. МЕНЮ '!G475</f>
        <v>142.238</v>
      </c>
      <c r="I485" s="350">
        <v>2.08</v>
      </c>
      <c r="J485" s="350">
        <v>0.11</v>
      </c>
      <c r="K485" s="365">
        <v>0.11</v>
      </c>
      <c r="L485" s="350">
        <v>20.8</v>
      </c>
      <c r="M485" s="350">
        <v>46.4</v>
      </c>
      <c r="N485" s="350">
        <v>86.4</v>
      </c>
      <c r="O485" s="350">
        <v>32</v>
      </c>
      <c r="P485" s="1056">
        <v>1.62</v>
      </c>
      <c r="Q485" s="2629">
        <f>'12 л. МЕНЮ '!H475</f>
        <v>0</v>
      </c>
      <c r="R485" s="121"/>
      <c r="S485" s="107"/>
      <c r="T485" s="166"/>
      <c r="U485" s="122"/>
      <c r="V485" s="609"/>
      <c r="W485" s="189"/>
      <c r="X485" s="648"/>
      <c r="Y485" s="647"/>
      <c r="Z485" s="127"/>
    </row>
    <row r="486" spans="2:28" ht="15" thickBot="1">
      <c r="B486" s="2250" t="str">
        <f>'12 л. МЕНЮ '!I476</f>
        <v>Пром.пр.</v>
      </c>
      <c r="C486" s="2664" t="str">
        <f>'12 л. МЕНЮ '!B476</f>
        <v>Хлеб пшеничный</v>
      </c>
      <c r="D486" s="2256">
        <f>'12 л. МЕНЮ '!C476</f>
        <v>30</v>
      </c>
      <c r="E486" s="232">
        <f>'12 л. МЕНЮ '!D476</f>
        <v>1.155</v>
      </c>
      <c r="F486" s="353">
        <f>'12 л. МЕНЮ '!E476</f>
        <v>0.41299999999999998</v>
      </c>
      <c r="G486" s="362">
        <f>'12 л. МЕНЮ '!F476</f>
        <v>16.260000000000002</v>
      </c>
      <c r="H486" s="927">
        <f>'12 л. МЕНЮ '!G476</f>
        <v>73.376999999999995</v>
      </c>
      <c r="I486" s="364">
        <v>0</v>
      </c>
      <c r="J486" s="364">
        <v>0.08</v>
      </c>
      <c r="K486" s="364">
        <v>0.08</v>
      </c>
      <c r="L486" s="1005">
        <v>0</v>
      </c>
      <c r="M486" s="2524">
        <v>9.9</v>
      </c>
      <c r="N486" s="1029">
        <v>70</v>
      </c>
      <c r="O486" s="364">
        <v>2</v>
      </c>
      <c r="P486" s="2225">
        <v>0.01</v>
      </c>
      <c r="Q486" s="2669">
        <f>'12 л. МЕНЮ '!H476</f>
        <v>0</v>
      </c>
      <c r="R486" s="112"/>
      <c r="S486" s="107"/>
      <c r="T486" s="102"/>
      <c r="U486" s="122"/>
      <c r="V486" s="122"/>
      <c r="W486" s="189"/>
      <c r="X486" s="648"/>
      <c r="Y486" s="647"/>
      <c r="Z486" s="127"/>
    </row>
    <row r="487" spans="2:28">
      <c r="B487" s="492" t="s">
        <v>241</v>
      </c>
      <c r="C487" s="723"/>
      <c r="D487" s="2706">
        <f>'12 л. МЕНЮ '!C477</f>
        <v>350</v>
      </c>
      <c r="E487" s="503">
        <f t="shared" ref="E487:P487" si="134">SUM(E484:E486)</f>
        <v>6.3870000000000005</v>
      </c>
      <c r="F487" s="494">
        <f t="shared" si="134"/>
        <v>8.9130000000000003</v>
      </c>
      <c r="G487" s="919">
        <f t="shared" si="134"/>
        <v>42.542000000000002</v>
      </c>
      <c r="H487" s="1008">
        <f t="shared" si="134"/>
        <v>276.72500000000002</v>
      </c>
      <c r="I487" s="924">
        <f t="shared" si="134"/>
        <v>4.18</v>
      </c>
      <c r="J487" s="1013">
        <f t="shared" si="134"/>
        <v>0.19</v>
      </c>
      <c r="K487" s="919">
        <f t="shared" si="134"/>
        <v>0.19</v>
      </c>
      <c r="L487" s="919">
        <f t="shared" si="134"/>
        <v>20.8</v>
      </c>
      <c r="M487" s="1013">
        <f t="shared" si="134"/>
        <v>72.66</v>
      </c>
      <c r="N487" s="1013">
        <f t="shared" si="134"/>
        <v>167.10000000000002</v>
      </c>
      <c r="O487" s="919">
        <f t="shared" si="134"/>
        <v>38.299999999999997</v>
      </c>
      <c r="P487" s="1014">
        <f t="shared" si="134"/>
        <v>1.6920000000000002</v>
      </c>
      <c r="R487" s="121"/>
      <c r="S487" s="107"/>
      <c r="T487" s="112"/>
      <c r="U487" s="122"/>
      <c r="V487" s="122"/>
      <c r="W487" s="189"/>
      <c r="X487" s="648"/>
      <c r="Y487" s="647"/>
      <c r="Z487" s="127"/>
    </row>
    <row r="488" spans="2:28">
      <c r="B488" s="995"/>
      <c r="C488" s="996" t="s">
        <v>11</v>
      </c>
      <c r="D488" s="2151">
        <v>0.1</v>
      </c>
      <c r="E488" s="1115">
        <f t="shared" ref="E488:P488" si="135">(E793/100)*10</f>
        <v>9</v>
      </c>
      <c r="F488" s="1012">
        <f t="shared" si="135"/>
        <v>9.2000000000000011</v>
      </c>
      <c r="G488" s="1012">
        <f t="shared" si="135"/>
        <v>38.299999999999997</v>
      </c>
      <c r="H488" s="1012">
        <f t="shared" si="135"/>
        <v>272</v>
      </c>
      <c r="I488" s="1012">
        <f t="shared" si="135"/>
        <v>7</v>
      </c>
      <c r="J488" s="1012">
        <f t="shared" si="135"/>
        <v>0.13999999999999999</v>
      </c>
      <c r="K488" s="1012">
        <f t="shared" si="135"/>
        <v>0.16</v>
      </c>
      <c r="L488" s="1012">
        <f t="shared" si="135"/>
        <v>90</v>
      </c>
      <c r="M488" s="2680">
        <f t="shared" si="135"/>
        <v>120</v>
      </c>
      <c r="N488" s="2680">
        <f t="shared" si="135"/>
        <v>120</v>
      </c>
      <c r="O488" s="1776">
        <f t="shared" si="135"/>
        <v>30</v>
      </c>
      <c r="P488" s="2279">
        <f t="shared" si="135"/>
        <v>1.7999999999999998</v>
      </c>
      <c r="Q488" s="74"/>
      <c r="R488" s="121"/>
      <c r="S488" s="107"/>
      <c r="T488" s="122"/>
      <c r="U488" s="733"/>
      <c r="V488" s="753"/>
      <c r="W488" s="733"/>
      <c r="X488" s="215"/>
      <c r="Y488" s="228"/>
      <c r="Z488" s="127"/>
    </row>
    <row r="489" spans="2:28" ht="15" thickBot="1">
      <c r="B489" s="246"/>
      <c r="C489" s="991" t="s">
        <v>434</v>
      </c>
      <c r="D489" s="1036"/>
      <c r="E489" s="1015">
        <f t="shared" ref="E489:P489" si="136">(E487*100/E793)-10</f>
        <v>-2.9033333333333324</v>
      </c>
      <c r="F489" s="1016">
        <f t="shared" si="136"/>
        <v>-0.31195652173913047</v>
      </c>
      <c r="G489" s="1016">
        <f t="shared" si="136"/>
        <v>1.1075718015665785</v>
      </c>
      <c r="H489" s="1016">
        <f t="shared" si="136"/>
        <v>0.17371323529411953</v>
      </c>
      <c r="I489" s="1016">
        <f t="shared" si="136"/>
        <v>-4.0285714285714285</v>
      </c>
      <c r="J489" s="1016">
        <f t="shared" si="136"/>
        <v>3.571428571428573</v>
      </c>
      <c r="K489" s="1016">
        <f t="shared" si="136"/>
        <v>1.875</v>
      </c>
      <c r="L489" s="1016">
        <f t="shared" si="136"/>
        <v>-7.6888888888888891</v>
      </c>
      <c r="M489" s="1016">
        <f t="shared" si="136"/>
        <v>-3.9450000000000003</v>
      </c>
      <c r="N489" s="1016">
        <f t="shared" si="136"/>
        <v>3.9250000000000025</v>
      </c>
      <c r="O489" s="1016">
        <f t="shared" si="136"/>
        <v>2.7666666666666657</v>
      </c>
      <c r="P489" s="1028">
        <f t="shared" si="136"/>
        <v>-0.59999999999999964</v>
      </c>
      <c r="Q489" s="318"/>
      <c r="R489" s="41"/>
      <c r="S489" s="120"/>
      <c r="T489" s="104"/>
      <c r="U489" s="112"/>
      <c r="V489" s="112"/>
      <c r="W489" s="11"/>
      <c r="X489" s="704"/>
      <c r="Y489" s="181"/>
      <c r="Z489" s="1"/>
    </row>
    <row r="490" spans="2:28">
      <c r="S490" s="107"/>
      <c r="T490" s="112"/>
      <c r="U490" s="406"/>
      <c r="V490" s="406"/>
      <c r="W490" s="724"/>
      <c r="X490" s="704"/>
      <c r="Y490" s="5"/>
      <c r="Z490" s="1"/>
    </row>
    <row r="491" spans="2:28" ht="15" thickBot="1">
      <c r="Q491" s="318"/>
      <c r="R491" s="11"/>
      <c r="S491" s="127"/>
      <c r="T491" s="104"/>
      <c r="U491" s="127"/>
      <c r="V491" s="127"/>
      <c r="W491" s="5"/>
      <c r="X491" s="5"/>
      <c r="Y491" s="5"/>
      <c r="Z491" s="1"/>
    </row>
    <row r="492" spans="2:28">
      <c r="B492" s="840"/>
      <c r="C492" s="43" t="s">
        <v>284</v>
      </c>
      <c r="D492" s="44"/>
      <c r="E492" s="153">
        <f t="shared" ref="E492:P492" si="137">E468+E480</f>
        <v>53.051999999999992</v>
      </c>
      <c r="F492" s="252">
        <f t="shared" si="137"/>
        <v>54.899000000000001</v>
      </c>
      <c r="G492" s="252">
        <f t="shared" si="137"/>
        <v>229.83699999999996</v>
      </c>
      <c r="H492" s="252">
        <f t="shared" si="137"/>
        <v>1632.152</v>
      </c>
      <c r="I492" s="252">
        <f t="shared" si="137"/>
        <v>48.915999999999997</v>
      </c>
      <c r="J492" s="252">
        <f t="shared" si="137"/>
        <v>0.91900000000000004</v>
      </c>
      <c r="K492" s="252">
        <f t="shared" si="137"/>
        <v>1.2642000000000002</v>
      </c>
      <c r="L492" s="252">
        <f t="shared" si="137"/>
        <v>251.18</v>
      </c>
      <c r="M492" s="924">
        <f t="shared" si="137"/>
        <v>694.84299999999996</v>
      </c>
      <c r="N492" s="924">
        <f t="shared" si="137"/>
        <v>862.94820000000004</v>
      </c>
      <c r="O492" s="924">
        <f t="shared" si="137"/>
        <v>191.84559999999999</v>
      </c>
      <c r="P492" s="842">
        <f t="shared" si="137"/>
        <v>10.02</v>
      </c>
      <c r="Q492" s="318"/>
      <c r="R492" s="11"/>
      <c r="S492" s="726"/>
      <c r="T492" s="127"/>
      <c r="U492" s="127"/>
      <c r="V492" s="127"/>
      <c r="W492" s="5"/>
      <c r="X492" s="5"/>
      <c r="Y492" s="5"/>
      <c r="Z492" s="1"/>
    </row>
    <row r="493" spans="2:28">
      <c r="B493" s="449"/>
      <c r="C493" s="889" t="s">
        <v>11</v>
      </c>
      <c r="D493" s="1755">
        <v>0.6</v>
      </c>
      <c r="E493" s="1115">
        <f t="shared" ref="E493:P493" si="138">(E793/100)*60</f>
        <v>54</v>
      </c>
      <c r="F493" s="1012">
        <f t="shared" si="138"/>
        <v>55.2</v>
      </c>
      <c r="G493" s="1012">
        <f t="shared" si="138"/>
        <v>229.8</v>
      </c>
      <c r="H493" s="1012">
        <f t="shared" si="138"/>
        <v>1632</v>
      </c>
      <c r="I493" s="1012">
        <f t="shared" si="138"/>
        <v>42</v>
      </c>
      <c r="J493" s="1012">
        <f t="shared" si="138"/>
        <v>0.83999999999999986</v>
      </c>
      <c r="K493" s="1012">
        <f t="shared" si="138"/>
        <v>0.96</v>
      </c>
      <c r="L493" s="1776">
        <f t="shared" si="138"/>
        <v>540</v>
      </c>
      <c r="M493" s="2680">
        <f t="shared" si="138"/>
        <v>720</v>
      </c>
      <c r="N493" s="2680">
        <f t="shared" si="138"/>
        <v>720</v>
      </c>
      <c r="O493" s="2680">
        <f t="shared" si="138"/>
        <v>180</v>
      </c>
      <c r="P493" s="2279">
        <f t="shared" si="138"/>
        <v>10.799999999999999</v>
      </c>
      <c r="Q493" s="318"/>
      <c r="R493" s="24"/>
      <c r="S493" s="190"/>
      <c r="T493" s="192"/>
      <c r="U493" s="192"/>
      <c r="V493" s="192"/>
      <c r="W493" s="707"/>
      <c r="X493" s="707"/>
      <c r="Y493" s="708"/>
      <c r="Z493" s="1"/>
    </row>
    <row r="494" spans="2:28" ht="15" thickBot="1">
      <c r="B494" s="246"/>
      <c r="C494" s="991" t="s">
        <v>434</v>
      </c>
      <c r="D494" s="1036"/>
      <c r="E494" s="1015">
        <f t="shared" ref="E494:P494" si="139">(E492*100/E793)-60</f>
        <v>-1.0533333333333488</v>
      </c>
      <c r="F494" s="1016">
        <f t="shared" si="139"/>
        <v>-0.32717391304348098</v>
      </c>
      <c r="G494" s="1016">
        <f t="shared" si="139"/>
        <v>9.6605744125284332E-3</v>
      </c>
      <c r="H494" s="1016">
        <f t="shared" si="139"/>
        <v>5.58823529411967E-3</v>
      </c>
      <c r="I494" s="1016">
        <f t="shared" si="139"/>
        <v>9.8799999999999955</v>
      </c>
      <c r="J494" s="1016">
        <f t="shared" si="139"/>
        <v>5.642857142857153</v>
      </c>
      <c r="K494" s="1016">
        <f t="shared" si="139"/>
        <v>19.012500000000003</v>
      </c>
      <c r="L494" s="1016">
        <f t="shared" si="139"/>
        <v>-32.091111111111111</v>
      </c>
      <c r="M494" s="1016">
        <f t="shared" si="139"/>
        <v>-2.0964166666666628</v>
      </c>
      <c r="N494" s="1016">
        <f t="shared" si="139"/>
        <v>11.912350000000004</v>
      </c>
      <c r="O494" s="1016">
        <f t="shared" si="139"/>
        <v>3.948533333333323</v>
      </c>
      <c r="P494" s="1028">
        <f t="shared" si="139"/>
        <v>-4.3333333333333357</v>
      </c>
      <c r="Q494" s="318"/>
      <c r="R494" s="93"/>
      <c r="S494" s="218"/>
      <c r="T494" s="728"/>
      <c r="U494" s="728"/>
      <c r="V494" s="728"/>
      <c r="W494" s="709"/>
      <c r="X494" s="711"/>
      <c r="Y494" s="712"/>
      <c r="Z494" s="1"/>
    </row>
    <row r="495" spans="2:28" ht="15" thickBot="1">
      <c r="Q495" s="318"/>
      <c r="R495" s="181"/>
      <c r="S495" s="104"/>
      <c r="T495" s="730"/>
      <c r="U495" s="730"/>
      <c r="V495" s="730"/>
      <c r="W495" s="24"/>
      <c r="X495" s="712"/>
      <c r="Y495" s="712"/>
      <c r="Z495" s="1"/>
    </row>
    <row r="496" spans="2:28">
      <c r="B496" s="840"/>
      <c r="C496" s="43" t="s">
        <v>283</v>
      </c>
      <c r="D496" s="44"/>
      <c r="E496" s="153">
        <f t="shared" ref="E496:P496" si="140">E480+E487</f>
        <v>36.653000000000006</v>
      </c>
      <c r="F496" s="252">
        <f t="shared" si="140"/>
        <v>40.797000000000004</v>
      </c>
      <c r="G496" s="252">
        <f t="shared" si="140"/>
        <v>176.73399999999998</v>
      </c>
      <c r="H496" s="252">
        <f t="shared" si="140"/>
        <v>1224.6400000000001</v>
      </c>
      <c r="I496" s="924">
        <f t="shared" si="140"/>
        <v>33.28</v>
      </c>
      <c r="J496" s="252">
        <f t="shared" si="140"/>
        <v>0.72100000000000009</v>
      </c>
      <c r="K496" s="252">
        <f t="shared" si="140"/>
        <v>0.71120000000000005</v>
      </c>
      <c r="L496" s="252">
        <f t="shared" si="140"/>
        <v>69.989999999999995</v>
      </c>
      <c r="M496" s="924">
        <f t="shared" si="140"/>
        <v>285.84000000000003</v>
      </c>
      <c r="N496" s="924">
        <f t="shared" si="140"/>
        <v>582.68700000000001</v>
      </c>
      <c r="O496" s="924">
        <f t="shared" si="140"/>
        <v>142.94</v>
      </c>
      <c r="P496" s="842">
        <f t="shared" si="140"/>
        <v>6.394000000000001</v>
      </c>
      <c r="Q496" s="318"/>
      <c r="R496" s="7"/>
      <c r="S496" s="104"/>
      <c r="T496" s="122"/>
      <c r="U496" s="122"/>
      <c r="V496" s="122"/>
      <c r="W496" s="100"/>
      <c r="X496" s="672"/>
      <c r="Y496" s="714"/>
      <c r="Z496" s="1"/>
    </row>
    <row r="497" spans="2:29">
      <c r="B497" s="449"/>
      <c r="C497" s="889" t="s">
        <v>11</v>
      </c>
      <c r="D497" s="1755">
        <v>0.45</v>
      </c>
      <c r="E497" s="1115">
        <f t="shared" ref="E497:P497" si="141">(E793/100)*45</f>
        <v>40.5</v>
      </c>
      <c r="F497" s="1012">
        <f t="shared" si="141"/>
        <v>41.4</v>
      </c>
      <c r="G497" s="1012">
        <f t="shared" si="141"/>
        <v>172.35</v>
      </c>
      <c r="H497" s="1012">
        <f t="shared" si="141"/>
        <v>1224</v>
      </c>
      <c r="I497" s="1012">
        <f t="shared" si="141"/>
        <v>31.499999999999996</v>
      </c>
      <c r="J497" s="1012">
        <f t="shared" si="141"/>
        <v>0.62999999999999989</v>
      </c>
      <c r="K497" s="1012">
        <f t="shared" si="141"/>
        <v>0.72</v>
      </c>
      <c r="L497" s="1776">
        <f t="shared" si="141"/>
        <v>405</v>
      </c>
      <c r="M497" s="2680">
        <f t="shared" si="141"/>
        <v>540</v>
      </c>
      <c r="N497" s="2680">
        <f t="shared" si="141"/>
        <v>540</v>
      </c>
      <c r="O497" s="2680">
        <f t="shared" si="141"/>
        <v>135</v>
      </c>
      <c r="P497" s="2279">
        <f t="shared" si="141"/>
        <v>8.1</v>
      </c>
      <c r="Q497" s="318"/>
      <c r="R497" s="7"/>
      <c r="S497" s="104"/>
      <c r="T497" s="188"/>
      <c r="U497" s="188"/>
      <c r="V497" s="188"/>
      <c r="W497" s="189"/>
      <c r="X497" s="672"/>
      <c r="Y497" s="669"/>
      <c r="Z497" s="1"/>
    </row>
    <row r="498" spans="2:29" ht="15" thickBot="1">
      <c r="B498" s="246"/>
      <c r="C498" s="991" t="s">
        <v>434</v>
      </c>
      <c r="D498" s="1036"/>
      <c r="E498" s="1015">
        <f t="shared" ref="E498:P498" si="142">(E496*100/E793)-45</f>
        <v>-4.2744444444444341</v>
      </c>
      <c r="F498" s="1016">
        <f t="shared" si="142"/>
        <v>-0.65543478260869392</v>
      </c>
      <c r="G498" s="1016">
        <f t="shared" si="142"/>
        <v>1.144647519582243</v>
      </c>
      <c r="H498" s="1016">
        <f t="shared" si="142"/>
        <v>2.3529411764712904E-2</v>
      </c>
      <c r="I498" s="1016">
        <f t="shared" si="142"/>
        <v>2.5428571428571445</v>
      </c>
      <c r="J498" s="1016">
        <f t="shared" si="142"/>
        <v>6.5000000000000071</v>
      </c>
      <c r="K498" s="1016">
        <f t="shared" si="142"/>
        <v>-0.54999999999999716</v>
      </c>
      <c r="L498" s="1016">
        <f t="shared" si="142"/>
        <v>-37.223333333333336</v>
      </c>
      <c r="M498" s="1016">
        <f t="shared" si="142"/>
        <v>-21.179999999999996</v>
      </c>
      <c r="N498" s="1016">
        <f t="shared" si="142"/>
        <v>3.5572500000000034</v>
      </c>
      <c r="O498" s="1016">
        <f t="shared" si="142"/>
        <v>2.6466666666666683</v>
      </c>
      <c r="P498" s="1028">
        <f t="shared" si="142"/>
        <v>-9.4777777777777743</v>
      </c>
      <c r="Q498" s="318"/>
      <c r="R498" s="233"/>
      <c r="S498" s="102"/>
      <c r="T498" s="122"/>
      <c r="U498" s="122"/>
      <c r="V498" s="122"/>
      <c r="W498" s="100"/>
      <c r="X498" s="672"/>
      <c r="Y498" s="669"/>
      <c r="Z498" s="1"/>
    </row>
    <row r="499" spans="2:29" ht="15" thickBot="1">
      <c r="Q499" s="318"/>
      <c r="R499" s="7"/>
      <c r="S499" s="104"/>
      <c r="T499" s="122"/>
      <c r="U499" s="122"/>
      <c r="V499" s="122"/>
      <c r="W499" s="100"/>
      <c r="X499" s="552"/>
      <c r="Y499" s="669"/>
      <c r="Z499" s="1"/>
    </row>
    <row r="500" spans="2:29">
      <c r="B500" s="994" t="s">
        <v>319</v>
      </c>
      <c r="C500" s="43"/>
      <c r="D500" s="44"/>
      <c r="E500" s="946">
        <f t="shared" ref="E500:P500" si="143">E468+E480+E487</f>
        <v>59.438999999999993</v>
      </c>
      <c r="F500" s="947">
        <f t="shared" si="143"/>
        <v>63.811999999999998</v>
      </c>
      <c r="G500" s="947">
        <f t="shared" si="143"/>
        <v>272.37899999999996</v>
      </c>
      <c r="H500" s="947">
        <f t="shared" si="143"/>
        <v>1908.877</v>
      </c>
      <c r="I500" s="2302">
        <f t="shared" si="143"/>
        <v>53.095999999999997</v>
      </c>
      <c r="J500" s="947">
        <f t="shared" si="143"/>
        <v>1.109</v>
      </c>
      <c r="K500" s="947">
        <f t="shared" si="143"/>
        <v>1.4542000000000002</v>
      </c>
      <c r="L500" s="947">
        <f t="shared" si="143"/>
        <v>271.98</v>
      </c>
      <c r="M500" s="2302">
        <f t="shared" si="143"/>
        <v>767.50299999999993</v>
      </c>
      <c r="N500" s="2481">
        <f t="shared" si="143"/>
        <v>1030.0482000000002</v>
      </c>
      <c r="O500" s="2302">
        <f t="shared" si="143"/>
        <v>230.1456</v>
      </c>
      <c r="P500" s="1034">
        <f t="shared" si="143"/>
        <v>11.712</v>
      </c>
      <c r="Q500" s="318"/>
      <c r="R500" s="7"/>
      <c r="S500" s="104"/>
      <c r="T500" s="122"/>
      <c r="U500" s="122"/>
      <c r="V500" s="122"/>
      <c r="W500" s="100"/>
      <c r="X500" s="672"/>
      <c r="Y500" s="669"/>
      <c r="Z500" s="1"/>
    </row>
    <row r="501" spans="2:29">
      <c r="B501" s="995"/>
      <c r="C501" s="996" t="s">
        <v>11</v>
      </c>
      <c r="D501" s="1755">
        <v>0.7</v>
      </c>
      <c r="E501" s="1115">
        <f t="shared" ref="E501:P501" si="144">(E793/100)*70</f>
        <v>63</v>
      </c>
      <c r="F501" s="1012">
        <f t="shared" si="144"/>
        <v>64.400000000000006</v>
      </c>
      <c r="G501" s="1012">
        <f t="shared" si="144"/>
        <v>268.10000000000002</v>
      </c>
      <c r="H501" s="1012">
        <f t="shared" si="144"/>
        <v>1904</v>
      </c>
      <c r="I501" s="1012">
        <f t="shared" si="144"/>
        <v>49</v>
      </c>
      <c r="J501" s="1012">
        <f t="shared" si="144"/>
        <v>0.97999999999999987</v>
      </c>
      <c r="K501" s="1012">
        <f t="shared" si="144"/>
        <v>1.1200000000000001</v>
      </c>
      <c r="L501" s="1776">
        <f t="shared" si="144"/>
        <v>630</v>
      </c>
      <c r="M501" s="2680">
        <f t="shared" si="144"/>
        <v>840</v>
      </c>
      <c r="N501" s="2680">
        <f t="shared" si="144"/>
        <v>840</v>
      </c>
      <c r="O501" s="2680">
        <f t="shared" si="144"/>
        <v>210</v>
      </c>
      <c r="P501" s="2279">
        <f t="shared" si="144"/>
        <v>12.6</v>
      </c>
      <c r="Q501" s="318"/>
      <c r="R501" s="7"/>
      <c r="S501" s="104"/>
      <c r="T501" s="122"/>
      <c r="U501" s="122"/>
      <c r="V501" s="122"/>
      <c r="W501" s="100"/>
      <c r="X501" s="672"/>
      <c r="Y501" s="669"/>
      <c r="Z501" s="1"/>
    </row>
    <row r="502" spans="2:29" ht="15" thickBot="1">
      <c r="B502" s="246"/>
      <c r="C502" s="991" t="s">
        <v>434</v>
      </c>
      <c r="D502" s="1036"/>
      <c r="E502" s="1015">
        <f t="shared" ref="E502:P502" si="145">(E500*100/E793)-70</f>
        <v>-3.9566666666666777</v>
      </c>
      <c r="F502" s="1016">
        <f t="shared" si="145"/>
        <v>-0.639130434782615</v>
      </c>
      <c r="G502" s="1016">
        <f t="shared" si="145"/>
        <v>1.1172323759790999</v>
      </c>
      <c r="H502" s="1016">
        <f t="shared" si="145"/>
        <v>0.17930147058822854</v>
      </c>
      <c r="I502" s="1016">
        <f t="shared" si="145"/>
        <v>5.8514285714285705</v>
      </c>
      <c r="J502" s="1016">
        <f t="shared" si="145"/>
        <v>9.2142857142857224</v>
      </c>
      <c r="K502" s="1016">
        <f t="shared" si="145"/>
        <v>20.887500000000003</v>
      </c>
      <c r="L502" s="1016">
        <f t="shared" si="145"/>
        <v>-39.78</v>
      </c>
      <c r="M502" s="1016">
        <f t="shared" si="145"/>
        <v>-6.0414166666666773</v>
      </c>
      <c r="N502" s="1016">
        <f t="shared" si="145"/>
        <v>15.837350000000015</v>
      </c>
      <c r="O502" s="1016">
        <f t="shared" si="145"/>
        <v>6.71520000000001</v>
      </c>
      <c r="P502" s="1028">
        <f t="shared" si="145"/>
        <v>-4.9333333333333371</v>
      </c>
      <c r="Q502" s="318"/>
      <c r="R502" s="11"/>
      <c r="S502" s="106"/>
      <c r="T502" s="122"/>
      <c r="U502" s="370"/>
      <c r="V502" s="122"/>
      <c r="W502" s="100"/>
      <c r="X502" s="552"/>
      <c r="Y502" s="718"/>
      <c r="Z502" s="1"/>
    </row>
    <row r="503" spans="2:29">
      <c r="R503" s="11"/>
      <c r="S503" s="127"/>
      <c r="T503" s="732"/>
      <c r="U503" s="752"/>
      <c r="V503" s="732"/>
      <c r="W503" s="725"/>
      <c r="X503" s="722"/>
      <c r="Y503" s="168"/>
      <c r="Z503" s="1"/>
    </row>
    <row r="504" spans="2:29">
      <c r="R504" s="181"/>
      <c r="S504" s="166"/>
      <c r="T504" s="127"/>
      <c r="U504" s="127"/>
      <c r="V504" s="127"/>
      <c r="W504" s="5"/>
      <c r="X504" s="704"/>
      <c r="Y504" s="181"/>
      <c r="Z504" s="1"/>
    </row>
    <row r="505" spans="2:29">
      <c r="E505" s="528"/>
      <c r="F505" s="528"/>
      <c r="G505" s="528"/>
      <c r="H505" s="528"/>
      <c r="K505" s="326"/>
      <c r="P505"/>
      <c r="Q505" s="318"/>
      <c r="R505" s="7"/>
      <c r="S505" s="102"/>
      <c r="T505" s="127"/>
      <c r="U505" s="127"/>
      <c r="V505" s="127"/>
      <c r="W505" s="5"/>
      <c r="X505" s="5"/>
      <c r="Y505" s="5"/>
      <c r="Z505" s="1"/>
    </row>
    <row r="506" spans="2:29">
      <c r="C506" s="891"/>
      <c r="D506" s="12" t="s">
        <v>206</v>
      </c>
      <c r="E506" s="320"/>
      <c r="R506" s="119"/>
      <c r="S506" s="104"/>
      <c r="U506" s="1090"/>
      <c r="V506" s="368"/>
      <c r="W506" s="100"/>
      <c r="X506" s="754"/>
      <c r="Y506" s="669"/>
      <c r="Z506" s="1"/>
    </row>
    <row r="507" spans="2:29">
      <c r="C507" s="13" t="s">
        <v>762</v>
      </c>
      <c r="D507" s="155"/>
      <c r="E507" s="2"/>
      <c r="F507"/>
      <c r="I507"/>
      <c r="J507"/>
      <c r="K507" s="26"/>
      <c r="L507" s="26"/>
      <c r="M507"/>
      <c r="N507"/>
      <c r="O507"/>
      <c r="P507"/>
      <c r="Q507" s="112"/>
      <c r="R507" s="7"/>
      <c r="S507" s="104"/>
      <c r="T507" s="755"/>
      <c r="U507" s="755"/>
      <c r="V507" s="122"/>
      <c r="W507" s="100"/>
      <c r="X507" s="552"/>
      <c r="Y507" s="669"/>
      <c r="Z507" s="1"/>
    </row>
    <row r="508" spans="2:29">
      <c r="C508" s="25" t="s">
        <v>325</v>
      </c>
      <c r="I508" s="1053" t="s">
        <v>345</v>
      </c>
      <c r="N508" s="5"/>
      <c r="R508" s="354"/>
      <c r="S508" s="104"/>
      <c r="T508" s="122"/>
      <c r="U508" s="122"/>
      <c r="V508" s="122"/>
      <c r="W508" s="100"/>
      <c r="X508" s="716"/>
      <c r="Y508" s="669"/>
      <c r="Z508" s="1"/>
    </row>
    <row r="509" spans="2:29">
      <c r="C509" s="891" t="s">
        <v>763</v>
      </c>
      <c r="R509" s="7"/>
      <c r="S509" s="104"/>
      <c r="T509" s="122"/>
      <c r="U509" s="122"/>
      <c r="V509" s="122"/>
      <c r="W509" s="100"/>
      <c r="X509" s="756"/>
      <c r="Y509" s="717"/>
      <c r="Z509" s="1"/>
    </row>
    <row r="510" spans="2:29" ht="21.6" thickBot="1">
      <c r="B510" s="2" t="s">
        <v>841</v>
      </c>
      <c r="C510" s="26"/>
      <c r="D510"/>
      <c r="F510" s="32" t="s">
        <v>771</v>
      </c>
      <c r="I510" s="29" t="s">
        <v>0</v>
      </c>
      <c r="J510"/>
      <c r="K510" s="84" t="s">
        <v>432</v>
      </c>
      <c r="L510" s="26"/>
      <c r="M510" s="26"/>
      <c r="N510" s="33"/>
      <c r="P510" s="125"/>
      <c r="R510" s="855"/>
      <c r="S510" s="112"/>
      <c r="T510" s="186"/>
      <c r="U510" s="104"/>
      <c r="V510" s="122"/>
      <c r="W510" s="122"/>
      <c r="X510" s="122"/>
      <c r="Y510" s="715"/>
      <c r="Z510" s="648"/>
      <c r="AA510" s="731"/>
      <c r="AB510" s="112"/>
      <c r="AC510" s="112"/>
    </row>
    <row r="511" spans="2:29" ht="15" thickBot="1">
      <c r="B511" s="1097" t="s">
        <v>321</v>
      </c>
      <c r="C511" s="1145" t="s">
        <v>772</v>
      </c>
      <c r="D511" s="1094" t="s">
        <v>176</v>
      </c>
      <c r="E511" s="1102" t="s">
        <v>177</v>
      </c>
      <c r="F511" s="378"/>
      <c r="G511" s="378"/>
      <c r="H511" s="40"/>
      <c r="I511" s="681" t="s">
        <v>301</v>
      </c>
      <c r="J511" s="40"/>
      <c r="K511" s="902"/>
      <c r="L511" s="536"/>
      <c r="M511" s="1104" t="s">
        <v>340</v>
      </c>
      <c r="N511" s="40"/>
      <c r="O511" s="40"/>
      <c r="P511" s="76"/>
      <c r="Q511" s="981" t="s">
        <v>330</v>
      </c>
      <c r="R511" s="112"/>
      <c r="S511" s="186"/>
      <c r="T511" s="107"/>
      <c r="U511" s="104"/>
      <c r="V511" s="122"/>
      <c r="W511" s="122"/>
      <c r="X511" s="609"/>
      <c r="Y511" s="2263"/>
      <c r="Z511" s="648"/>
      <c r="AA511" s="112"/>
      <c r="AB511" s="112"/>
      <c r="AC511" s="112"/>
    </row>
    <row r="512" spans="2:29" ht="15" thickBot="1">
      <c r="B512" s="1098" t="s">
        <v>303</v>
      </c>
      <c r="C512" s="457"/>
      <c r="D512" s="1099" t="s">
        <v>183</v>
      </c>
      <c r="E512" s="745"/>
      <c r="F512" s="1101"/>
      <c r="G512" s="2318" t="s">
        <v>774</v>
      </c>
      <c r="H512" s="2206" t="s">
        <v>651</v>
      </c>
      <c r="I512" s="1105"/>
      <c r="J512" s="1105"/>
      <c r="K512" s="1105"/>
      <c r="L512" s="1107"/>
      <c r="M512" s="1108" t="s">
        <v>339</v>
      </c>
      <c r="N512" s="1105"/>
      <c r="O512" s="1105"/>
      <c r="P512" s="1107"/>
      <c r="Q512" s="1066" t="s">
        <v>327</v>
      </c>
      <c r="R512" s="125"/>
      <c r="S512" s="107"/>
      <c r="T512" s="107"/>
      <c r="U512" s="104"/>
      <c r="V512" s="122"/>
      <c r="W512" s="122"/>
      <c r="X512" s="122"/>
      <c r="Y512" s="2263"/>
      <c r="Z512" s="648"/>
      <c r="AA512" s="112"/>
      <c r="AB512" s="112"/>
      <c r="AC512" s="112"/>
    </row>
    <row r="513" spans="2:29">
      <c r="B513" s="1098" t="s">
        <v>312</v>
      </c>
      <c r="C513" s="457" t="s">
        <v>182</v>
      </c>
      <c r="D513" s="847"/>
      <c r="E513" s="1099" t="s">
        <v>184</v>
      </c>
      <c r="F513" s="1095" t="s">
        <v>56</v>
      </c>
      <c r="G513" s="2318" t="s">
        <v>775</v>
      </c>
      <c r="H513" s="2208" t="s">
        <v>187</v>
      </c>
      <c r="I513" s="745"/>
      <c r="J513" s="2231"/>
      <c r="K513" s="40"/>
      <c r="L513" s="2231"/>
      <c r="M513" s="2232" t="s">
        <v>313</v>
      </c>
      <c r="N513" s="2233" t="s">
        <v>314</v>
      </c>
      <c r="O513" s="2234" t="s">
        <v>315</v>
      </c>
      <c r="P513" s="2235" t="s">
        <v>316</v>
      </c>
      <c r="Q513" s="1065" t="s">
        <v>288</v>
      </c>
      <c r="R513" s="121"/>
      <c r="S513" s="107"/>
      <c r="T513" s="107"/>
      <c r="U513" s="104"/>
      <c r="V513" s="122"/>
      <c r="W513" s="122"/>
      <c r="X513" s="122"/>
      <c r="Y513" s="1051"/>
      <c r="Z513" s="648"/>
      <c r="AA513" s="112"/>
      <c r="AB513" s="112"/>
      <c r="AC513" s="112"/>
    </row>
    <row r="514" spans="2:29" ht="15" thickBot="1">
      <c r="B514" s="65"/>
      <c r="C514" s="892"/>
      <c r="D514" s="496"/>
      <c r="E514" s="1100" t="s">
        <v>6</v>
      </c>
      <c r="F514" s="465" t="s">
        <v>7</v>
      </c>
      <c r="G514" s="2026" t="s">
        <v>8</v>
      </c>
      <c r="H514" s="2207" t="s">
        <v>426</v>
      </c>
      <c r="I514" s="2236" t="s">
        <v>304</v>
      </c>
      <c r="J514" s="2237" t="s">
        <v>305</v>
      </c>
      <c r="K514" s="2238" t="s">
        <v>306</v>
      </c>
      <c r="L514" s="2237" t="s">
        <v>307</v>
      </c>
      <c r="M514" s="2239" t="s">
        <v>308</v>
      </c>
      <c r="N514" s="2237" t="s">
        <v>309</v>
      </c>
      <c r="O514" s="2238" t="s">
        <v>310</v>
      </c>
      <c r="P514" s="2240" t="s">
        <v>311</v>
      </c>
      <c r="Q514" s="892"/>
      <c r="R514" s="112"/>
      <c r="S514" s="310"/>
      <c r="T514" s="107"/>
      <c r="U514" s="104"/>
      <c r="V514" s="122"/>
      <c r="W514" s="122"/>
      <c r="X514" s="122"/>
      <c r="Y514" s="2263"/>
      <c r="Z514" s="648"/>
      <c r="AA514" s="112"/>
      <c r="AB514" s="112"/>
      <c r="AC514" s="112"/>
    </row>
    <row r="515" spans="2:29">
      <c r="B515" s="90"/>
      <c r="C515" s="2243" t="s">
        <v>156</v>
      </c>
      <c r="D515" s="1808"/>
      <c r="E515" s="963"/>
      <c r="F515" s="964"/>
      <c r="G515" s="964"/>
      <c r="H515" s="739"/>
      <c r="I515" s="942"/>
      <c r="J515" s="942"/>
      <c r="K515" s="2303"/>
      <c r="L515" s="942"/>
      <c r="M515" s="942"/>
      <c r="N515" s="942"/>
      <c r="O515" s="942"/>
      <c r="P515" s="1070"/>
      <c r="Q515" s="1067"/>
      <c r="R515" s="856"/>
      <c r="S515" s="310"/>
      <c r="T515" s="107"/>
      <c r="U515" s="104"/>
      <c r="V515" s="122"/>
      <c r="W515" s="122"/>
      <c r="X515" s="122"/>
      <c r="Y515" s="2263"/>
      <c r="Z515" s="648"/>
      <c r="AA515" s="112"/>
      <c r="AB515" s="112"/>
      <c r="AC515" s="112"/>
    </row>
    <row r="516" spans="2:29">
      <c r="B516" s="1083" t="str">
        <f>'12 л. МЕНЮ '!I507</f>
        <v>54-15з/22</v>
      </c>
      <c r="C516" s="249" t="str">
        <f>'12 л. МЕНЮ '!B507</f>
        <v>Икра свекольная</v>
      </c>
      <c r="D516" s="274">
        <f>'12 л. МЕНЮ '!C507</f>
        <v>60</v>
      </c>
      <c r="E516" s="1852">
        <f>'12 л. МЕНЮ '!D507</f>
        <v>1.2749999999999999</v>
      </c>
      <c r="F516" s="1852">
        <f>'12 л. МЕНЮ '!E507</f>
        <v>4.2</v>
      </c>
      <c r="G516" s="1852">
        <f>'12 л. МЕНЮ '!F507</f>
        <v>6.8250000000000002</v>
      </c>
      <c r="H516" s="927">
        <f>'12 л. МЕНЮ '!G507</f>
        <v>71.400000000000006</v>
      </c>
      <c r="I516" s="353">
        <v>4.13</v>
      </c>
      <c r="J516" s="362">
        <v>1.4999999999999999E-2</v>
      </c>
      <c r="K516" s="362">
        <v>0.01</v>
      </c>
      <c r="L516" s="927">
        <v>20.75</v>
      </c>
      <c r="M516" s="1852">
        <v>22.1</v>
      </c>
      <c r="N516" s="1852">
        <v>32.700000000000003</v>
      </c>
      <c r="O516" s="1852">
        <v>16.600000000000001</v>
      </c>
      <c r="P516" s="1852">
        <v>0.93</v>
      </c>
      <c r="Q516" s="2633">
        <f>'12 л. МЕНЮ '!H507</f>
        <v>0</v>
      </c>
      <c r="R516" s="131"/>
      <c r="S516" s="107"/>
      <c r="T516" s="107"/>
      <c r="U516" s="104"/>
      <c r="V516" s="122"/>
      <c r="W516" s="370"/>
      <c r="X516" s="122"/>
      <c r="Y516" s="715"/>
      <c r="Z516" s="166"/>
      <c r="AA516" s="112"/>
      <c r="AB516" s="112"/>
      <c r="AC516" s="112"/>
    </row>
    <row r="517" spans="2:29">
      <c r="B517" s="1085" t="str">
        <f>'12 л. МЕНЮ '!I508</f>
        <v>259/17</v>
      </c>
      <c r="C517" s="249" t="str">
        <f>'12 л. МЕНЮ '!B508</f>
        <v>Жаркое по - дормашнему</v>
      </c>
      <c r="D517" s="274">
        <f>'12 л. МЕНЮ '!C508</f>
        <v>205</v>
      </c>
      <c r="E517" s="1852">
        <f>'12 л. МЕНЮ '!D508</f>
        <v>15.788</v>
      </c>
      <c r="F517" s="1852">
        <f>'12 л. МЕНЮ '!E508</f>
        <v>17.077999999999999</v>
      </c>
      <c r="G517" s="1852">
        <f>'12 л. МЕНЮ '!F508</f>
        <v>21.151</v>
      </c>
      <c r="H517" s="927">
        <f>'12 л. МЕНЮ '!G508</f>
        <v>298.45800000000003</v>
      </c>
      <c r="I517" s="350">
        <v>7.92</v>
      </c>
      <c r="J517" s="348">
        <v>0.14000000000000001</v>
      </c>
      <c r="K517" s="349">
        <v>0.06</v>
      </c>
      <c r="L517" s="697">
        <v>36.72</v>
      </c>
      <c r="M517" s="250">
        <v>129.96</v>
      </c>
      <c r="N517" s="1046">
        <v>19.03</v>
      </c>
      <c r="O517" s="250">
        <v>4.4000000000000004</v>
      </c>
      <c r="P517" s="250">
        <v>2.85</v>
      </c>
      <c r="Q517" s="2633">
        <f>'12 л. МЕНЮ '!H508</f>
        <v>0</v>
      </c>
      <c r="R517" s="121"/>
      <c r="S517" s="107"/>
      <c r="T517" s="112"/>
      <c r="U517" s="228"/>
      <c r="V517" s="627"/>
      <c r="W517" s="1140"/>
      <c r="X517" s="1141"/>
      <c r="Y517" s="1142"/>
      <c r="Z517" s="225"/>
      <c r="AA517" s="408"/>
      <c r="AB517" s="112"/>
      <c r="AC517" s="112"/>
    </row>
    <row r="518" spans="2:29">
      <c r="B518" s="1085" t="str">
        <f>'12 л. МЕНЮ '!I509</f>
        <v>495 / 21</v>
      </c>
      <c r="C518" s="249" t="str">
        <f>'12 л. МЕНЮ '!B509</f>
        <v>Компот из смеси сухофруктов</v>
      </c>
      <c r="D518" s="274">
        <f>'12 л. МЕНЮ '!C509</f>
        <v>200</v>
      </c>
      <c r="E518" s="1852">
        <f>'12 л. МЕНЮ '!D509</f>
        <v>0.6</v>
      </c>
      <c r="F518" s="1852">
        <f>'12 л. МЕНЮ '!E509</f>
        <v>0.1</v>
      </c>
      <c r="G518" s="1852">
        <f>'12 л. МЕНЮ '!F509</f>
        <v>20.100000000000001</v>
      </c>
      <c r="H518" s="927">
        <f>'12 л. МЕНЮ '!G509</f>
        <v>80.766000000000005</v>
      </c>
      <c r="I518" s="353">
        <v>2.016</v>
      </c>
      <c r="J518" s="353">
        <v>0</v>
      </c>
      <c r="K518" s="353">
        <v>0</v>
      </c>
      <c r="L518" s="2573">
        <v>12</v>
      </c>
      <c r="M518" s="250">
        <v>16.100000000000001</v>
      </c>
      <c r="N518" s="250">
        <v>15.36</v>
      </c>
      <c r="O518" s="250">
        <v>2.1</v>
      </c>
      <c r="P518" s="250">
        <v>7.5999999999999998E-2</v>
      </c>
      <c r="Q518" s="2633">
        <f>'12 л. МЕНЮ '!H509</f>
        <v>0</v>
      </c>
      <c r="R518" s="123"/>
      <c r="S518" s="107"/>
      <c r="T518" s="404"/>
      <c r="U518" s="2212"/>
      <c r="V518" s="854"/>
      <c r="W518" s="854"/>
      <c r="X518" s="854"/>
      <c r="Y518" s="854"/>
      <c r="Z518" s="2213"/>
      <c r="AA518" s="127"/>
      <c r="AB518" s="112"/>
      <c r="AC518" s="112"/>
    </row>
    <row r="519" spans="2:29">
      <c r="B519" s="1083" t="str">
        <f>'12 л. МЕНЮ '!I510</f>
        <v>Пром.пр.</v>
      </c>
      <c r="C519" s="249" t="str">
        <f>'12 л. МЕНЮ '!B510</f>
        <v>Хлеб пшеничный</v>
      </c>
      <c r="D519" s="274">
        <f>'12 л. МЕНЮ '!C510</f>
        <v>60</v>
      </c>
      <c r="E519" s="1852">
        <f>'12 л. МЕНЮ '!D510</f>
        <v>2.31</v>
      </c>
      <c r="F519" s="1852">
        <f>'12 л. МЕНЮ '!E510</f>
        <v>0.82</v>
      </c>
      <c r="G519" s="1852">
        <f>'12 л. МЕНЮ '!F510</f>
        <v>32.520000000000003</v>
      </c>
      <c r="H519" s="927">
        <f>'12 л. МЕНЮ '!G510</f>
        <v>146.75</v>
      </c>
      <c r="I519" s="250">
        <v>0</v>
      </c>
      <c r="J519" s="1043">
        <v>4.8000000000000001E-2</v>
      </c>
      <c r="K519" s="766">
        <v>1.6E-2</v>
      </c>
      <c r="L519" s="917">
        <v>0</v>
      </c>
      <c r="M519" s="250">
        <v>8</v>
      </c>
      <c r="N519" s="250">
        <v>26</v>
      </c>
      <c r="O519" s="250">
        <v>5.6</v>
      </c>
      <c r="P519" s="766">
        <v>0.04</v>
      </c>
      <c r="Q519" s="2633">
        <f>'12 л. МЕНЮ '!H510</f>
        <v>0</v>
      </c>
      <c r="R519" s="123"/>
      <c r="S519" s="112"/>
      <c r="T519" s="225"/>
      <c r="U519" s="122"/>
      <c r="V519" s="609"/>
      <c r="W519" s="609"/>
      <c r="X519" s="609"/>
      <c r="Y519" s="609"/>
      <c r="Z519" s="127"/>
      <c r="AA519" s="127"/>
      <c r="AB519" s="112"/>
      <c r="AC519" s="112"/>
    </row>
    <row r="520" spans="2:29" ht="15" thickBot="1">
      <c r="B520" s="1086" t="str">
        <f>'12 л. МЕНЮ '!I511</f>
        <v>Пром.пр.</v>
      </c>
      <c r="C520" s="199" t="str">
        <f>'12 л. МЕНЮ '!B511</f>
        <v>Хлеб ржаной</v>
      </c>
      <c r="D520" s="393">
        <f>'12 л. МЕНЮ '!C511</f>
        <v>40</v>
      </c>
      <c r="E520" s="1852">
        <f>'12 л. МЕНЮ '!D511</f>
        <v>2.2599999999999998</v>
      </c>
      <c r="F520" s="1852">
        <f>'12 л. МЕНЮ '!E511</f>
        <v>0.6</v>
      </c>
      <c r="G520" s="1852">
        <f>'12 л. МЕНЮ '!F511</f>
        <v>16.739999999999998</v>
      </c>
      <c r="H520" s="927">
        <f>'12 л. МЕНЮ '!G511</f>
        <v>81.426000000000002</v>
      </c>
      <c r="I520" s="250">
        <v>0</v>
      </c>
      <c r="J520" s="250">
        <v>0.107</v>
      </c>
      <c r="K520" s="250">
        <v>0.107</v>
      </c>
      <c r="L520" s="697">
        <v>0</v>
      </c>
      <c r="M520" s="359">
        <v>13.2</v>
      </c>
      <c r="N520" s="250">
        <v>93.6</v>
      </c>
      <c r="O520" s="250">
        <v>2.64</v>
      </c>
      <c r="P520" s="250">
        <v>1.7999999999999999E-2</v>
      </c>
      <c r="Q520" s="2633">
        <f>'12 л. МЕНЮ '!H511</f>
        <v>0</v>
      </c>
      <c r="R520" s="112"/>
      <c r="S520" s="404"/>
      <c r="T520" s="186"/>
      <c r="U520" s="112"/>
      <c r="V520" s="127"/>
      <c r="W520" s="127"/>
      <c r="X520" s="127"/>
      <c r="Y520" s="127"/>
      <c r="Z520" s="127"/>
      <c r="AA520" s="127"/>
      <c r="AB520" s="112"/>
      <c r="AC520" s="112"/>
    </row>
    <row r="521" spans="2:29">
      <c r="B521" s="492" t="s">
        <v>204</v>
      </c>
      <c r="C521" s="11"/>
      <c r="D521" s="2644">
        <f>'12 л. МЕНЮ '!C512</f>
        <v>565</v>
      </c>
      <c r="E521" s="493">
        <f t="shared" ref="E521:P521" si="146">SUM(E516:E520)</f>
        <v>22.232999999999997</v>
      </c>
      <c r="F521" s="494">
        <f t="shared" si="146"/>
        <v>22.798000000000002</v>
      </c>
      <c r="G521" s="495">
        <f t="shared" si="146"/>
        <v>97.335999999999999</v>
      </c>
      <c r="H521" s="2144">
        <f t="shared" si="146"/>
        <v>678.80000000000007</v>
      </c>
      <c r="I521" s="252">
        <f t="shared" si="146"/>
        <v>14.066000000000001</v>
      </c>
      <c r="J521" s="919">
        <f t="shared" si="146"/>
        <v>0.31</v>
      </c>
      <c r="K521" s="919">
        <f t="shared" si="146"/>
        <v>0.193</v>
      </c>
      <c r="L521" s="919">
        <f t="shared" si="146"/>
        <v>69.47</v>
      </c>
      <c r="M521" s="1013">
        <f t="shared" si="146"/>
        <v>189.35999999999999</v>
      </c>
      <c r="N521" s="1013">
        <f t="shared" si="146"/>
        <v>186.69</v>
      </c>
      <c r="O521" s="919">
        <f t="shared" si="146"/>
        <v>31.340000000000003</v>
      </c>
      <c r="P521" s="1014">
        <f t="shared" si="146"/>
        <v>3.9140000000000001</v>
      </c>
      <c r="Q521" s="1079"/>
      <c r="R521" s="112"/>
      <c r="S521" s="186"/>
      <c r="T521" s="107"/>
      <c r="U521" s="104"/>
      <c r="V521" s="122"/>
      <c r="W521" s="122"/>
      <c r="X521" s="122"/>
      <c r="Y521" s="189"/>
      <c r="Z521" s="648"/>
      <c r="AA521" s="659"/>
      <c r="AB521" s="112"/>
      <c r="AC521" s="112"/>
    </row>
    <row r="522" spans="2:29">
      <c r="B522" s="995"/>
      <c r="C522" s="996" t="s">
        <v>11</v>
      </c>
      <c r="D522" s="1755">
        <v>0.25</v>
      </c>
      <c r="E522" s="1115">
        <f t="shared" ref="E522:P522" si="147">(E793/100)*25</f>
        <v>22.5</v>
      </c>
      <c r="F522" s="1012">
        <f t="shared" si="147"/>
        <v>23</v>
      </c>
      <c r="G522" s="1012">
        <f t="shared" si="147"/>
        <v>95.75</v>
      </c>
      <c r="H522" s="1012">
        <f t="shared" si="147"/>
        <v>680</v>
      </c>
      <c r="I522" s="1012">
        <f t="shared" si="147"/>
        <v>17.5</v>
      </c>
      <c r="J522" s="1012">
        <f t="shared" si="147"/>
        <v>0.35</v>
      </c>
      <c r="K522" s="1012">
        <f t="shared" si="147"/>
        <v>0.4</v>
      </c>
      <c r="L522" s="1776">
        <f t="shared" si="147"/>
        <v>225</v>
      </c>
      <c r="M522" s="2680">
        <f t="shared" si="147"/>
        <v>300</v>
      </c>
      <c r="N522" s="2680">
        <f t="shared" si="147"/>
        <v>300</v>
      </c>
      <c r="O522" s="1776">
        <f t="shared" si="147"/>
        <v>75</v>
      </c>
      <c r="P522" s="2279">
        <f t="shared" si="147"/>
        <v>4.5</v>
      </c>
      <c r="Q522" s="1079"/>
      <c r="R522" s="125"/>
      <c r="S522" s="107"/>
      <c r="T522" s="107"/>
      <c r="U522" s="369"/>
      <c r="V522" s="122"/>
      <c r="W522" s="122"/>
      <c r="X522" s="122"/>
      <c r="Y522" s="1051"/>
      <c r="Z522" s="1093"/>
      <c r="AA522" s="2311"/>
      <c r="AB522" s="112"/>
      <c r="AC522" s="112"/>
    </row>
    <row r="523" spans="2:29" ht="15" thickBot="1">
      <c r="B523" s="246"/>
      <c r="C523" s="991" t="s">
        <v>434</v>
      </c>
      <c r="D523" s="1036"/>
      <c r="E523" s="1015">
        <f t="shared" ref="E523:P523" si="148">(E521*100/E793)-25</f>
        <v>-0.29666666666667041</v>
      </c>
      <c r="F523" s="1016">
        <f t="shared" si="148"/>
        <v>-0.21956521739130253</v>
      </c>
      <c r="G523" s="1016">
        <f t="shared" si="148"/>
        <v>0.41409921671018424</v>
      </c>
      <c r="H523" s="1016">
        <f t="shared" si="148"/>
        <v>-4.4117647058822484E-2</v>
      </c>
      <c r="I523" s="1016">
        <f t="shared" si="148"/>
        <v>-4.9057142857142821</v>
      </c>
      <c r="J523" s="1016">
        <f t="shared" si="148"/>
        <v>-2.8571428571428541</v>
      </c>
      <c r="K523" s="1016">
        <f t="shared" si="148"/>
        <v>-12.9375</v>
      </c>
      <c r="L523" s="1016">
        <f t="shared" si="148"/>
        <v>-17.281111111111112</v>
      </c>
      <c r="M523" s="1016">
        <f t="shared" si="148"/>
        <v>-9.2200000000000006</v>
      </c>
      <c r="N523" s="1016">
        <f t="shared" si="148"/>
        <v>-9.4425000000000008</v>
      </c>
      <c r="O523" s="1016">
        <f t="shared" si="148"/>
        <v>-14.553333333333331</v>
      </c>
      <c r="P523" s="1028">
        <f t="shared" si="148"/>
        <v>-3.2555555555555529</v>
      </c>
      <c r="Q523" s="81"/>
      <c r="R523" s="112"/>
      <c r="S523" s="119"/>
      <c r="T523" s="2201"/>
      <c r="U523" s="104"/>
      <c r="V523" s="188"/>
      <c r="W523" s="188"/>
      <c r="X523" s="188"/>
      <c r="Y523" s="2202"/>
      <c r="Z523" s="1093"/>
      <c r="AA523" s="112"/>
      <c r="AB523" s="112"/>
      <c r="AC523" s="112"/>
    </row>
    <row r="524" spans="2:29">
      <c r="B524" s="2266"/>
      <c r="C524" s="176" t="s">
        <v>123</v>
      </c>
      <c r="D524" s="2254"/>
      <c r="E524" s="662"/>
      <c r="F524" s="1737"/>
      <c r="G524" s="1737"/>
      <c r="H524" s="1737"/>
      <c r="I524" s="942"/>
      <c r="J524" s="942"/>
      <c r="K524" s="964"/>
      <c r="L524" s="942"/>
      <c r="M524" s="942"/>
      <c r="N524" s="942"/>
      <c r="O524" s="942"/>
      <c r="P524" s="1070"/>
      <c r="Q524" s="1067"/>
      <c r="R524" s="112"/>
      <c r="S524" s="107"/>
      <c r="T524" s="2201"/>
      <c r="U524" s="104"/>
      <c r="V524" s="122"/>
      <c r="W524" s="122"/>
      <c r="X524" s="609"/>
      <c r="Y524" s="715"/>
      <c r="Z524" s="1093"/>
      <c r="AA524" s="112"/>
      <c r="AB524" s="112"/>
      <c r="AC524" s="112"/>
    </row>
    <row r="525" spans="2:29">
      <c r="B525" s="2665" t="str">
        <f>'12 л. МЕНЮ '!I516</f>
        <v>54-23з/22</v>
      </c>
      <c r="C525" s="2307" t="str">
        <f>'12 л. МЕНЮ '!B516</f>
        <v>Маринад овощной с томатом</v>
      </c>
      <c r="D525" s="2255">
        <f>'12 л. МЕНЮ '!C516</f>
        <v>60</v>
      </c>
      <c r="E525" s="250">
        <f>'12 л. МЕНЮ '!D516</f>
        <v>0.75</v>
      </c>
      <c r="F525" s="250">
        <f>'12 л. МЕНЮ '!E516</f>
        <v>5.3250000000000002</v>
      </c>
      <c r="G525" s="250">
        <f>'12 л. МЕНЮ '!F516</f>
        <v>5.85</v>
      </c>
      <c r="H525" s="927">
        <f>'12 л. МЕНЮ '!G516</f>
        <v>74.625</v>
      </c>
      <c r="I525" s="365">
        <v>2.2949999999999999</v>
      </c>
      <c r="J525" s="365">
        <v>2.3E-2</v>
      </c>
      <c r="K525" s="365">
        <v>0.02</v>
      </c>
      <c r="L525" s="3177">
        <v>442.81</v>
      </c>
      <c r="M525" s="250">
        <v>13.725</v>
      </c>
      <c r="N525" s="250">
        <v>27.6</v>
      </c>
      <c r="O525" s="353">
        <v>16.875</v>
      </c>
      <c r="P525" s="250">
        <v>0.4</v>
      </c>
      <c r="Q525" s="2629">
        <f>'12 л. МЕНЮ '!H516</f>
        <v>0</v>
      </c>
      <c r="R525" s="112"/>
      <c r="S525" s="107"/>
      <c r="T525" s="602"/>
      <c r="U525" s="104"/>
      <c r="V525" s="122"/>
      <c r="W525" s="122"/>
      <c r="X525" s="122"/>
      <c r="Y525" s="715"/>
      <c r="Z525" s="648"/>
      <c r="AA525" s="112"/>
      <c r="AB525" s="112"/>
      <c r="AC525" s="112"/>
    </row>
    <row r="526" spans="2:29">
      <c r="B526" s="2305" t="str">
        <f>'12 л. МЕНЮ '!I517</f>
        <v>103 / 21</v>
      </c>
      <c r="C526" s="2307" t="str">
        <f>'12 л. МЕНЮ '!B517</f>
        <v>Щи из свежей капусты</v>
      </c>
      <c r="D526" s="2255">
        <f>'12 л. МЕНЮ '!C517</f>
        <v>250</v>
      </c>
      <c r="E526" s="250">
        <f>'12 л. МЕНЮ '!D517</f>
        <v>1.3</v>
      </c>
      <c r="F526" s="250">
        <f>'12 л. МЕНЮ '!E517</f>
        <v>4.4249999999999998</v>
      </c>
      <c r="G526" s="250">
        <f>'12 л. МЕНЮ '!F517</f>
        <v>3.45</v>
      </c>
      <c r="H526" s="927">
        <f>'12 л. МЕНЮ '!G517</f>
        <v>59</v>
      </c>
      <c r="I526" s="365">
        <v>9.98</v>
      </c>
      <c r="J526" s="365">
        <v>0.03</v>
      </c>
      <c r="K526" s="365">
        <v>0.03</v>
      </c>
      <c r="L526" s="684">
        <v>0</v>
      </c>
      <c r="M526" s="350">
        <v>34.5</v>
      </c>
      <c r="N526" s="350">
        <v>28</v>
      </c>
      <c r="O526" s="350">
        <v>13.75</v>
      </c>
      <c r="P526" s="350">
        <v>0.59</v>
      </c>
      <c r="Q526" s="2629">
        <f>'12 л. МЕНЮ '!H517</f>
        <v>0</v>
      </c>
      <c r="R526" s="112"/>
      <c r="S526" s="107"/>
      <c r="T526" s="107"/>
      <c r="U526" s="104"/>
      <c r="V526" s="122"/>
      <c r="W526" s="122"/>
      <c r="X526" s="122"/>
      <c r="Y526" s="2308"/>
      <c r="Z526" s="648"/>
      <c r="AA526" s="112"/>
      <c r="AB526" s="112"/>
      <c r="AC526" s="112"/>
    </row>
    <row r="527" spans="2:29">
      <c r="B527" s="2305" t="str">
        <f>'12 л. МЕНЮ '!I518</f>
        <v>291 / 17</v>
      </c>
      <c r="C527" s="2307" t="str">
        <f>'12 л. МЕНЮ '!B518</f>
        <v>Плов из птицы</v>
      </c>
      <c r="D527" s="2255">
        <f>'12 л. МЕНЮ '!C518</f>
        <v>210</v>
      </c>
      <c r="E527" s="250">
        <f>'12 л. МЕНЮ '!D518</f>
        <v>18.036999999999999</v>
      </c>
      <c r="F527" s="250">
        <f>'12 л. МЕНЮ '!E518</f>
        <v>10.923999999999999</v>
      </c>
      <c r="G527" s="250">
        <f>'12 л. МЕНЮ '!F518</f>
        <v>38.014000000000003</v>
      </c>
      <c r="H527" s="927">
        <f>'12 л. МЕНЮ '!G518</f>
        <v>324.52</v>
      </c>
      <c r="I527" s="2224">
        <v>6.3</v>
      </c>
      <c r="J527" s="365">
        <v>0.08</v>
      </c>
      <c r="K527" s="746">
        <v>8.9999999999999993E-3</v>
      </c>
      <c r="L527" s="1005">
        <v>176.01</v>
      </c>
      <c r="M527" s="350">
        <v>13.125999999999999</v>
      </c>
      <c r="N527" s="2484">
        <v>22.57</v>
      </c>
      <c r="O527" s="350">
        <v>10.19</v>
      </c>
      <c r="P527" s="349">
        <v>1.77</v>
      </c>
      <c r="Q527" s="2629">
        <f>'12 л. МЕНЮ '!H518</f>
        <v>0</v>
      </c>
      <c r="R527" s="131"/>
      <c r="T527" s="107"/>
      <c r="U527" s="104"/>
      <c r="V527" s="122"/>
      <c r="W527" s="122"/>
      <c r="X527" s="122"/>
      <c r="Y527" s="2308"/>
      <c r="Z527" s="648"/>
      <c r="AA527" s="112"/>
      <c r="AB527" s="112"/>
      <c r="AC527" s="112"/>
    </row>
    <row r="528" spans="2:29">
      <c r="B528" s="2305" t="str">
        <f>'12 л. МЕНЮ '!I519</f>
        <v>460/21</v>
      </c>
      <c r="C528" s="2307" t="str">
        <f>'12 л. МЕНЮ '!B519</f>
        <v xml:space="preserve">Чай с молоком </v>
      </c>
      <c r="D528" s="2255">
        <f>'12 л. МЕНЮ '!C519</f>
        <v>200</v>
      </c>
      <c r="E528" s="250">
        <f>'12 л. МЕНЮ '!D519</f>
        <v>3.1</v>
      </c>
      <c r="F528" s="250">
        <f>'12 л. МЕНЮ '!E519</f>
        <v>2.2000000000000002</v>
      </c>
      <c r="G528" s="250">
        <f>'12 л. МЕНЮ '!F519</f>
        <v>10.95</v>
      </c>
      <c r="H528" s="927">
        <f>'12 л. МЕНЮ '!G519</f>
        <v>75.7</v>
      </c>
      <c r="I528" s="1055">
        <v>0.57999999999999996</v>
      </c>
      <c r="J528" s="250">
        <v>0.02</v>
      </c>
      <c r="K528" s="250">
        <v>1.4E-2</v>
      </c>
      <c r="L528" s="918">
        <v>13.65</v>
      </c>
      <c r="M528" s="359">
        <v>112.7</v>
      </c>
      <c r="N528" s="250">
        <v>88.8</v>
      </c>
      <c r="O528" s="1852">
        <v>17.899999999999999</v>
      </c>
      <c r="P528" s="250">
        <v>1.165</v>
      </c>
      <c r="Q528" s="2629">
        <f>'12 л. МЕНЮ '!H519</f>
        <v>0</v>
      </c>
      <c r="R528" s="125"/>
      <c r="S528" s="107"/>
    </row>
    <row r="529" spans="2:29">
      <c r="B529" s="2665" t="str">
        <f>'12 л. МЕНЮ '!I520</f>
        <v>Пром.пр.</v>
      </c>
      <c r="C529" s="2307" t="str">
        <f>'12 л. МЕНЮ '!B520</f>
        <v>Кондитерские изделия ( Печенье )</v>
      </c>
      <c r="D529" s="2255">
        <f>'12 л. МЕНЮ '!C520</f>
        <v>50</v>
      </c>
      <c r="E529" s="250">
        <f>'12 л. МЕНЮ '!D520</f>
        <v>2.8210000000000002</v>
      </c>
      <c r="F529" s="250">
        <f>'12 л. МЕНЮ '!E520</f>
        <v>4.1870000000000003</v>
      </c>
      <c r="G529" s="250">
        <f>'12 л. МЕНЮ '!F520</f>
        <v>23.029</v>
      </c>
      <c r="H529" s="927">
        <f>'12 л. МЕНЮ '!G520</f>
        <v>141.083</v>
      </c>
      <c r="I529" s="250">
        <v>0</v>
      </c>
      <c r="J529" s="250">
        <v>0.03</v>
      </c>
      <c r="K529" s="250">
        <v>0.02</v>
      </c>
      <c r="L529" s="927">
        <v>3</v>
      </c>
      <c r="M529" s="250">
        <v>8.6999999999999993</v>
      </c>
      <c r="N529" s="1852">
        <v>0</v>
      </c>
      <c r="O529" s="250">
        <v>0.6</v>
      </c>
      <c r="P529" s="250">
        <v>6.3E-2</v>
      </c>
      <c r="Q529" s="2629">
        <f>'12 л. МЕНЮ '!H520</f>
        <v>0</v>
      </c>
      <c r="R529" s="130"/>
      <c r="T529" s="404"/>
      <c r="U529" s="2212"/>
      <c r="V529" s="854"/>
      <c r="W529" s="854"/>
      <c r="X529" s="854"/>
      <c r="Y529" s="854"/>
      <c r="Z529" s="2213"/>
      <c r="AA529" s="127"/>
      <c r="AB529" s="112"/>
      <c r="AC529" s="112"/>
    </row>
    <row r="530" spans="2:29">
      <c r="B530" s="2665" t="str">
        <f>'12 л. МЕНЮ '!I521</f>
        <v>Пром.пр.</v>
      </c>
      <c r="C530" s="2307" t="str">
        <f>'12 л. МЕНЮ '!B521</f>
        <v>Хлеб пшеничный</v>
      </c>
      <c r="D530" s="2255">
        <f>'12 л. МЕНЮ '!C521</f>
        <v>70</v>
      </c>
      <c r="E530" s="250">
        <f>'12 л. МЕНЮ '!D521</f>
        <v>2.5030000000000001</v>
      </c>
      <c r="F530" s="250">
        <f>'12 л. МЕНЮ '!E521</f>
        <v>0.89500000000000002</v>
      </c>
      <c r="G530" s="250">
        <f>'12 л. МЕНЮ '!F521</f>
        <v>35.229999999999997</v>
      </c>
      <c r="H530" s="927">
        <f>'12 л. МЕНЮ '!G521</f>
        <v>158.97900000000001</v>
      </c>
      <c r="I530" s="250">
        <v>0</v>
      </c>
      <c r="J530" s="1043">
        <v>8.4000000000000005E-2</v>
      </c>
      <c r="K530" s="766">
        <v>2.8000000000000001E-2</v>
      </c>
      <c r="L530" s="917">
        <v>0</v>
      </c>
      <c r="M530" s="359">
        <v>14</v>
      </c>
      <c r="N530" s="250">
        <v>45.5</v>
      </c>
      <c r="O530" s="250">
        <v>9.8000000000000007</v>
      </c>
      <c r="P530" s="250">
        <v>7.0000000000000007E-2</v>
      </c>
      <c r="Q530" s="2629">
        <f>'12 л. МЕНЮ '!H521</f>
        <v>0</v>
      </c>
      <c r="R530" s="121"/>
      <c r="S530" s="404"/>
    </row>
    <row r="531" spans="2:29">
      <c r="B531" s="2665" t="str">
        <f>'12 л. МЕНЮ '!I522</f>
        <v>Пром.пр.</v>
      </c>
      <c r="C531" s="2307" t="str">
        <f>'12 л. МЕНЮ '!B522</f>
        <v>Хлеб ржаной</v>
      </c>
      <c r="D531" s="2255">
        <f>'12 л. МЕНЮ '!C522</f>
        <v>40</v>
      </c>
      <c r="E531" s="250">
        <f>'12 л. МЕНЮ '!D522</f>
        <v>2.2599999999999998</v>
      </c>
      <c r="F531" s="250">
        <f>'12 л. МЕНЮ '!E522</f>
        <v>0.6</v>
      </c>
      <c r="G531" s="250">
        <f>'12 л. МЕНЮ '!F522</f>
        <v>16.739999999999998</v>
      </c>
      <c r="H531" s="927">
        <f>'12 л. МЕНЮ '!G522</f>
        <v>81.426000000000002</v>
      </c>
      <c r="I531" s="250">
        <v>0</v>
      </c>
      <c r="J531" s="250">
        <v>0.107</v>
      </c>
      <c r="K531" s="250">
        <v>0.107</v>
      </c>
      <c r="L531" s="697">
        <v>0</v>
      </c>
      <c r="M531" s="359">
        <v>13.2</v>
      </c>
      <c r="N531" s="250">
        <v>93.6</v>
      </c>
      <c r="O531" s="250">
        <v>2.64</v>
      </c>
      <c r="P531" s="250">
        <v>1.7999999999999999E-2</v>
      </c>
      <c r="Q531" s="2629">
        <f>'12 л. МЕНЮ '!H522</f>
        <v>0</v>
      </c>
      <c r="R531" s="121"/>
      <c r="S531" s="186"/>
      <c r="T531" s="186"/>
      <c r="U531" s="112"/>
      <c r="V531" s="127"/>
      <c r="W531" s="127"/>
      <c r="X531" s="127"/>
      <c r="Y531" s="127"/>
      <c r="Z531" s="127"/>
      <c r="AA531" s="127"/>
      <c r="AB531" s="112"/>
      <c r="AC531" s="112"/>
    </row>
    <row r="532" spans="2:29" ht="15" thickBot="1">
      <c r="B532" s="2306" t="str">
        <f>'12 л. МЕНЮ '!I523</f>
        <v>82/ 21</v>
      </c>
      <c r="C532" s="2666" t="str">
        <f>'12 л. МЕНЮ '!B523</f>
        <v>Фрукты свежие (банан)</v>
      </c>
      <c r="D532" s="2256">
        <f>'12 л. МЕНЮ '!C523</f>
        <v>100</v>
      </c>
      <c r="E532" s="250">
        <f>'12 л. МЕНЮ '!D523</f>
        <v>0.34</v>
      </c>
      <c r="F532" s="250">
        <f>'12 л. МЕНЮ '!E523</f>
        <v>0.34</v>
      </c>
      <c r="G532" s="250">
        <f>'12 л. МЕНЮ '!F523</f>
        <v>8.4</v>
      </c>
      <c r="H532" s="927">
        <f>'12 л. МЕНЮ '!G523</f>
        <v>40.29</v>
      </c>
      <c r="I532" s="1022">
        <v>10</v>
      </c>
      <c r="J532" s="2476">
        <v>0.04</v>
      </c>
      <c r="K532" s="1022">
        <v>0.05</v>
      </c>
      <c r="L532" s="1032">
        <v>0</v>
      </c>
      <c r="M532" s="911">
        <v>8</v>
      </c>
      <c r="N532" s="911">
        <v>28</v>
      </c>
      <c r="O532" s="911">
        <v>36.6</v>
      </c>
      <c r="P532" s="911">
        <v>0.6</v>
      </c>
      <c r="Q532" s="2629">
        <f>'12 л. МЕНЮ '!H523</f>
        <v>0</v>
      </c>
      <c r="R532" s="121"/>
      <c r="S532" s="107"/>
      <c r="T532" s="107"/>
      <c r="U532" s="104"/>
      <c r="V532" s="122"/>
      <c r="W532" s="122"/>
      <c r="X532" s="122"/>
      <c r="Y532" s="2312"/>
      <c r="Z532" s="1093"/>
      <c r="AA532" s="112"/>
      <c r="AB532" s="112"/>
      <c r="AC532" s="112"/>
    </row>
    <row r="533" spans="2:29">
      <c r="B533" s="492" t="s">
        <v>192</v>
      </c>
      <c r="C533" s="723"/>
      <c r="D533" s="2681">
        <f>'12 л. МЕНЮ '!C524</f>
        <v>980</v>
      </c>
      <c r="E533" s="503">
        <f>SUM(E525:E532)</f>
        <v>31.111000000000001</v>
      </c>
      <c r="F533" s="919">
        <f>SUM(F525:F532)</f>
        <v>28.896000000000001</v>
      </c>
      <c r="G533" s="504">
        <f>SUM(G525:G532)</f>
        <v>141.66300000000001</v>
      </c>
      <c r="H533" s="2144">
        <f>SUM(H525:H532)</f>
        <v>955.62300000000005</v>
      </c>
      <c r="I533" s="919">
        <f t="shared" ref="I533:O533" si="149">SUM(I525:I532)</f>
        <v>29.154999999999998</v>
      </c>
      <c r="J533" s="919">
        <f t="shared" si="149"/>
        <v>0.41399999999999998</v>
      </c>
      <c r="K533" s="919">
        <f>SUM(K525:K532)</f>
        <v>0.27800000000000002</v>
      </c>
      <c r="L533" s="919">
        <f>SUM(L525:L532)</f>
        <v>635.46999999999991</v>
      </c>
      <c r="M533" s="2480">
        <f t="shared" si="149"/>
        <v>217.95099999999996</v>
      </c>
      <c r="N533" s="2480">
        <f t="shared" si="149"/>
        <v>334.07</v>
      </c>
      <c r="O533" s="2480">
        <f t="shared" si="149"/>
        <v>108.35499999999999</v>
      </c>
      <c r="P533" s="1014">
        <f>SUM(P525:P532)</f>
        <v>4.6759999999999993</v>
      </c>
      <c r="Q533" s="1079"/>
      <c r="R533" s="121"/>
      <c r="S533" s="771"/>
      <c r="T533" s="285"/>
      <c r="U533" s="1092"/>
      <c r="V533" s="655"/>
      <c r="W533" s="122"/>
      <c r="X533" s="122"/>
      <c r="Y533" s="2312"/>
      <c r="Z533" s="648"/>
      <c r="AA533" s="112"/>
      <c r="AB533" s="112"/>
      <c r="AC533" s="112"/>
    </row>
    <row r="534" spans="2:29">
      <c r="B534" s="995"/>
      <c r="C534" s="996" t="s">
        <v>11</v>
      </c>
      <c r="D534" s="1755">
        <v>0.35</v>
      </c>
      <c r="E534" s="1115">
        <f t="shared" ref="E534:P534" si="150">(E793/100)*35</f>
        <v>31.5</v>
      </c>
      <c r="F534" s="1012">
        <f t="shared" si="150"/>
        <v>32.200000000000003</v>
      </c>
      <c r="G534" s="1012">
        <f t="shared" si="150"/>
        <v>134.05000000000001</v>
      </c>
      <c r="H534" s="1012">
        <f t="shared" si="150"/>
        <v>952</v>
      </c>
      <c r="I534" s="1012">
        <f t="shared" si="150"/>
        <v>24.5</v>
      </c>
      <c r="J534" s="1012">
        <f t="shared" si="150"/>
        <v>0.48999999999999994</v>
      </c>
      <c r="K534" s="1012">
        <f t="shared" si="150"/>
        <v>0.56000000000000005</v>
      </c>
      <c r="L534" s="1776">
        <f t="shared" si="150"/>
        <v>315</v>
      </c>
      <c r="M534" s="2680">
        <f t="shared" si="150"/>
        <v>420</v>
      </c>
      <c r="N534" s="2680">
        <f t="shared" si="150"/>
        <v>420</v>
      </c>
      <c r="O534" s="2680">
        <f t="shared" si="150"/>
        <v>105</v>
      </c>
      <c r="P534" s="2279">
        <f t="shared" si="150"/>
        <v>6.3</v>
      </c>
      <c r="Q534" s="1079"/>
      <c r="R534" s="125"/>
      <c r="S534" s="107"/>
      <c r="T534" s="107"/>
      <c r="U534" s="104"/>
      <c r="V534" s="122"/>
      <c r="W534" s="122"/>
      <c r="X534" s="122"/>
      <c r="Y534" s="2263"/>
      <c r="Z534" s="648"/>
      <c r="AA534" s="112"/>
      <c r="AB534" s="112"/>
      <c r="AC534" s="112"/>
    </row>
    <row r="535" spans="2:29" ht="15" thickBot="1">
      <c r="B535" s="246"/>
      <c r="C535" s="991" t="s">
        <v>434</v>
      </c>
      <c r="D535" s="1036"/>
      <c r="E535" s="1015">
        <f t="shared" ref="E535:P535" si="151">(E533*100/E793)-35</f>
        <v>-0.43222222222222229</v>
      </c>
      <c r="F535" s="1016">
        <f t="shared" si="151"/>
        <v>-3.5913043478260889</v>
      </c>
      <c r="G535" s="1016">
        <f t="shared" si="151"/>
        <v>1.9877284595300324</v>
      </c>
      <c r="H535" s="1016">
        <f t="shared" si="151"/>
        <v>0.13319852941176435</v>
      </c>
      <c r="I535" s="1016">
        <f t="shared" si="151"/>
        <v>6.6499999999999915</v>
      </c>
      <c r="J535" s="1016">
        <f t="shared" si="151"/>
        <v>-5.428571428571427</v>
      </c>
      <c r="K535" s="1016">
        <f t="shared" si="151"/>
        <v>-17.625</v>
      </c>
      <c r="L535" s="1016">
        <f t="shared" si="151"/>
        <v>35.60777777777777</v>
      </c>
      <c r="M535" s="1016">
        <f t="shared" si="151"/>
        <v>-16.83741666666667</v>
      </c>
      <c r="N535" s="1016">
        <f t="shared" si="151"/>
        <v>-7.1608333333333327</v>
      </c>
      <c r="O535" s="1016">
        <f t="shared" si="151"/>
        <v>1.1183333333333252</v>
      </c>
      <c r="P535" s="1028">
        <f t="shared" si="151"/>
        <v>-9.0222222222222257</v>
      </c>
      <c r="Q535" s="1079"/>
      <c r="R535" s="112"/>
      <c r="S535" s="120"/>
      <c r="T535" s="401"/>
      <c r="U535" s="186"/>
      <c r="V535" s="627"/>
      <c r="W535" s="1140"/>
      <c r="X535" s="1141"/>
      <c r="Y535" s="1142"/>
      <c r="Z535" s="225"/>
      <c r="AA535" s="408"/>
      <c r="AB535" s="112"/>
      <c r="AC535" s="112"/>
    </row>
    <row r="536" spans="2:29">
      <c r="B536" s="893"/>
      <c r="C536" s="680" t="s">
        <v>232</v>
      </c>
      <c r="D536" s="76"/>
      <c r="E536" s="745"/>
      <c r="F536" s="183"/>
      <c r="G536" s="183"/>
      <c r="H536" s="183"/>
      <c r="I536" s="931"/>
      <c r="J536" s="931"/>
      <c r="K536" s="936"/>
      <c r="L536" s="931"/>
      <c r="M536" s="931"/>
      <c r="N536" s="931"/>
      <c r="O536" s="931"/>
      <c r="P536" s="2270"/>
      <c r="Q536" s="1073"/>
      <c r="R536" s="112"/>
      <c r="S536" s="120"/>
      <c r="T536" s="404"/>
      <c r="U536" s="2212"/>
      <c r="V536" s="854"/>
      <c r="W536" s="854"/>
      <c r="X536" s="854"/>
      <c r="Y536" s="854"/>
      <c r="Z536" s="2213"/>
      <c r="AA536" s="127"/>
      <c r="AB536" s="112"/>
      <c r="AC536" s="112"/>
    </row>
    <row r="537" spans="2:29">
      <c r="B537" s="2252" t="str">
        <f>'12 л. МЕНЮ '!I528</f>
        <v>470 / 21</v>
      </c>
      <c r="C537" s="289" t="str">
        <f>'12 л. МЕНЮ '!B528</f>
        <v>Кисломолочный напиток (Кефир  (м.д.ж. 2,5% ))</v>
      </c>
      <c r="D537" s="1563">
        <f>'12 л. МЕНЮ '!C528</f>
        <v>200</v>
      </c>
      <c r="E537" s="232">
        <f>'12 л. МЕНЮ '!D528</f>
        <v>5.8</v>
      </c>
      <c r="F537" s="353">
        <f>'12 л. МЕНЮ '!E528</f>
        <v>5</v>
      </c>
      <c r="G537" s="353">
        <f>'12 л. МЕНЮ '!F528</f>
        <v>8</v>
      </c>
      <c r="H537" s="353">
        <f>'12 л. МЕНЮ '!G528</f>
        <v>101</v>
      </c>
      <c r="I537" s="365">
        <v>1.4</v>
      </c>
      <c r="J537" s="365">
        <v>0.08</v>
      </c>
      <c r="K537" s="365">
        <v>2.3E-2</v>
      </c>
      <c r="L537" s="1018">
        <v>40.1</v>
      </c>
      <c r="M537" s="350">
        <v>240.8</v>
      </c>
      <c r="N537" s="350">
        <v>180.6</v>
      </c>
      <c r="O537" s="350">
        <v>28.1</v>
      </c>
      <c r="P537" s="2268">
        <v>0.2</v>
      </c>
      <c r="Q537" s="530">
        <f>'12 л. МЕНЮ '!H528</f>
        <v>0</v>
      </c>
      <c r="R537" s="112"/>
      <c r="S537" s="120"/>
      <c r="T537" s="225"/>
      <c r="U537" s="122"/>
      <c r="V537" s="609"/>
      <c r="W537" s="609"/>
      <c r="X537" s="609"/>
      <c r="Y537" s="609"/>
      <c r="Z537" s="127"/>
      <c r="AA537" s="127"/>
      <c r="AB537" s="112"/>
      <c r="AC537" s="112"/>
    </row>
    <row r="538" spans="2:29">
      <c r="B538" s="2252" t="str">
        <f>'12 л. МЕНЮ '!I529</f>
        <v>149 / 17</v>
      </c>
      <c r="C538" s="289" t="str">
        <f>'12 л. МЕНЮ '!B529</f>
        <v xml:space="preserve">Котлеты картофельные с творогом  и / </v>
      </c>
      <c r="D538" s="290" t="str">
        <f>'12 л. МЕНЮ '!C529</f>
        <v>110 / 20</v>
      </c>
      <c r="E538" s="661">
        <f>'12 л. МЕНЮ '!D529</f>
        <v>2.4529999999999998</v>
      </c>
      <c r="F538" s="365">
        <f>'12 л. МЕНЮ '!E529</f>
        <v>4.72</v>
      </c>
      <c r="G538" s="414">
        <f>'12 л. МЕНЮ '!F529</f>
        <v>17.004000000000001</v>
      </c>
      <c r="H538" s="365">
        <f>'12 л. МЕНЮ '!G529</f>
        <v>120.792</v>
      </c>
      <c r="I538" s="365">
        <v>1.69</v>
      </c>
      <c r="J538" s="365">
        <v>0.08</v>
      </c>
      <c r="K538" s="365">
        <v>0.16</v>
      </c>
      <c r="L538" s="1843">
        <v>26.93</v>
      </c>
      <c r="M538" s="350">
        <v>105.61</v>
      </c>
      <c r="N538" s="349">
        <v>14.098000000000001</v>
      </c>
      <c r="O538" s="365">
        <v>27.49</v>
      </c>
      <c r="P538" s="2268">
        <v>1.03</v>
      </c>
      <c r="Q538" s="530">
        <f>'12 л. МЕНЮ '!H529</f>
        <v>0</v>
      </c>
      <c r="R538" s="112"/>
      <c r="S538" s="120"/>
      <c r="T538" s="112"/>
      <c r="U538" s="112"/>
      <c r="V538" s="112"/>
      <c r="W538" s="112"/>
      <c r="X538" s="112"/>
      <c r="Y538" s="112"/>
      <c r="Z538" s="112"/>
      <c r="AA538" s="112"/>
      <c r="AB538" s="112"/>
      <c r="AC538" s="112"/>
    </row>
    <row r="539" spans="2:29">
      <c r="B539" s="2252" t="str">
        <f>'12 л. МЕНЮ '!I530</f>
        <v>327/17</v>
      </c>
      <c r="C539" s="289" t="str">
        <f>'12 л. МЕНЮ '!B530</f>
        <v>/ соус молочный</v>
      </c>
      <c r="D539" s="5"/>
      <c r="E539" s="662"/>
      <c r="F539" s="942"/>
      <c r="G539" s="164"/>
      <c r="H539" s="2668"/>
      <c r="I539" s="964"/>
      <c r="J539" s="964"/>
      <c r="K539" s="964"/>
      <c r="L539" s="2304"/>
      <c r="M539" s="942"/>
      <c r="N539" s="961"/>
      <c r="O539" s="964"/>
      <c r="P539" s="1081"/>
      <c r="Q539" s="1778"/>
      <c r="R539" s="112"/>
      <c r="S539" s="120"/>
      <c r="T539" s="112"/>
      <c r="U539" s="112"/>
      <c r="V539" s="112"/>
      <c r="W539" s="11"/>
      <c r="X539" s="11"/>
      <c r="Y539" s="11"/>
    </row>
    <row r="540" spans="2:29" ht="15" thickBot="1">
      <c r="B540" s="2631" t="str">
        <f>'12 л. МЕНЮ '!I531</f>
        <v>Пром.пр.</v>
      </c>
      <c r="C540" s="2257" t="str">
        <f>'12 л. МЕНЮ '!B531</f>
        <v>Хлеб пш. (батон )</v>
      </c>
      <c r="D540" s="2667">
        <f>'12 л. МЕНЮ '!C531</f>
        <v>20</v>
      </c>
      <c r="E540" s="514">
        <f>'12 л. МЕНЮ '!D531</f>
        <v>0.77</v>
      </c>
      <c r="F540" s="516">
        <f>'12 л. МЕНЮ '!E531</f>
        <v>0.38</v>
      </c>
      <c r="G540" s="516">
        <f>'12 л. МЕНЮ '!F531</f>
        <v>10.28</v>
      </c>
      <c r="H540" s="516">
        <f>'12 л. МЕНЮ '!G531</f>
        <v>45.22</v>
      </c>
      <c r="I540" s="1022">
        <v>0</v>
      </c>
      <c r="J540" s="1022">
        <v>2.1999999999999999E-2</v>
      </c>
      <c r="K540" s="1022">
        <v>2.1999999999999999E-2</v>
      </c>
      <c r="L540" s="1023">
        <v>0</v>
      </c>
      <c r="M540" s="973">
        <v>3.8</v>
      </c>
      <c r="N540" s="973">
        <v>13</v>
      </c>
      <c r="O540" s="1022">
        <v>2.6</v>
      </c>
      <c r="P540" s="2478">
        <v>2.4E-2</v>
      </c>
      <c r="Q540" s="2669">
        <f>'12 л. МЕНЮ '!H531</f>
        <v>0</v>
      </c>
      <c r="R540" s="112"/>
      <c r="S540" s="120"/>
      <c r="T540" s="112"/>
      <c r="U540" s="112"/>
      <c r="V540" s="112"/>
      <c r="W540" s="11"/>
      <c r="X540" s="11"/>
      <c r="Y540" s="11"/>
    </row>
    <row r="541" spans="2:29">
      <c r="B541" s="492" t="s">
        <v>241</v>
      </c>
      <c r="C541" s="723"/>
      <c r="D541" s="2652">
        <f>'12 л. МЕНЮ '!C532</f>
        <v>350</v>
      </c>
      <c r="E541" s="503">
        <f t="shared" ref="E541:P541" si="152">SUM(E537:E540)</f>
        <v>9.0229999999999997</v>
      </c>
      <c r="F541" s="494">
        <f t="shared" si="152"/>
        <v>10.1</v>
      </c>
      <c r="G541" s="919">
        <f t="shared" si="152"/>
        <v>35.283999999999999</v>
      </c>
      <c r="H541" s="1008">
        <f t="shared" si="152"/>
        <v>267.012</v>
      </c>
      <c r="I541" s="940">
        <f t="shared" si="152"/>
        <v>3.09</v>
      </c>
      <c r="J541" s="919">
        <f t="shared" si="152"/>
        <v>0.182</v>
      </c>
      <c r="K541" s="494">
        <f t="shared" si="152"/>
        <v>0.20499999999999999</v>
      </c>
      <c r="L541" s="494">
        <f t="shared" si="152"/>
        <v>67.03</v>
      </c>
      <c r="M541" s="1013">
        <f t="shared" si="152"/>
        <v>350.21000000000004</v>
      </c>
      <c r="N541" s="1013">
        <f t="shared" si="152"/>
        <v>207.69800000000001</v>
      </c>
      <c r="O541" s="1013">
        <f t="shared" si="152"/>
        <v>58.190000000000005</v>
      </c>
      <c r="P541" s="1009">
        <f t="shared" si="152"/>
        <v>1.254</v>
      </c>
      <c r="R541" s="131"/>
      <c r="S541" s="186"/>
      <c r="T541" s="112"/>
      <c r="U541" s="112"/>
      <c r="V541" s="112"/>
      <c r="W541" s="11"/>
      <c r="X541" s="11"/>
      <c r="Y541" s="11"/>
    </row>
    <row r="542" spans="2:29">
      <c r="B542" s="995"/>
      <c r="C542" s="996" t="s">
        <v>11</v>
      </c>
      <c r="D542" s="2151">
        <v>0.1</v>
      </c>
      <c r="E542" s="1115">
        <f t="shared" ref="E542:P542" si="153">(E793/100)*10</f>
        <v>9</v>
      </c>
      <c r="F542" s="1012">
        <f t="shared" si="153"/>
        <v>9.2000000000000011</v>
      </c>
      <c r="G542" s="1012">
        <f t="shared" si="153"/>
        <v>38.299999999999997</v>
      </c>
      <c r="H542" s="1012">
        <f t="shared" si="153"/>
        <v>272</v>
      </c>
      <c r="I542" s="1012">
        <f t="shared" si="153"/>
        <v>7</v>
      </c>
      <c r="J542" s="1012">
        <f t="shared" si="153"/>
        <v>0.13999999999999999</v>
      </c>
      <c r="K542" s="1012">
        <f t="shared" si="153"/>
        <v>0.16</v>
      </c>
      <c r="L542" s="1012">
        <f t="shared" si="153"/>
        <v>90</v>
      </c>
      <c r="M542" s="2680">
        <f t="shared" si="153"/>
        <v>120</v>
      </c>
      <c r="N542" s="2680">
        <f t="shared" si="153"/>
        <v>120</v>
      </c>
      <c r="O542" s="1776">
        <f t="shared" si="153"/>
        <v>30</v>
      </c>
      <c r="P542" s="2279">
        <f t="shared" si="153"/>
        <v>1.7999999999999998</v>
      </c>
      <c r="R542" s="121"/>
      <c r="S542" s="107"/>
      <c r="T542" s="166"/>
      <c r="U542" s="112"/>
      <c r="V542" s="112"/>
      <c r="W542" s="11"/>
      <c r="X542" s="11"/>
      <c r="Y542" s="11"/>
    </row>
    <row r="543" spans="2:29" ht="15" thickBot="1">
      <c r="B543" s="246"/>
      <c r="C543" s="991" t="s">
        <v>434</v>
      </c>
      <c r="D543" s="1036"/>
      <c r="E543" s="1015">
        <f t="shared" ref="E543:P543" si="154">(E541*100/E793)-10</f>
        <v>2.5555555555554221E-2</v>
      </c>
      <c r="F543" s="1016">
        <f t="shared" si="154"/>
        <v>0.97826086956521685</v>
      </c>
      <c r="G543" s="1016">
        <f t="shared" si="154"/>
        <v>-0.7874673629242821</v>
      </c>
      <c r="H543" s="1016">
        <f t="shared" si="154"/>
        <v>-0.18338235294117666</v>
      </c>
      <c r="I543" s="1016">
        <f t="shared" si="154"/>
        <v>-5.5857142857142854</v>
      </c>
      <c r="J543" s="1016">
        <f t="shared" si="154"/>
        <v>3</v>
      </c>
      <c r="K543" s="1016">
        <f t="shared" si="154"/>
        <v>2.8125</v>
      </c>
      <c r="L543" s="1016">
        <f t="shared" si="154"/>
        <v>-2.5522222222222224</v>
      </c>
      <c r="M543" s="1016">
        <f t="shared" si="154"/>
        <v>19.184166666666666</v>
      </c>
      <c r="N543" s="1016">
        <f t="shared" si="154"/>
        <v>7.3081666666666649</v>
      </c>
      <c r="O543" s="1016">
        <f t="shared" si="154"/>
        <v>9.3966666666666683</v>
      </c>
      <c r="P543" s="1028">
        <f t="shared" si="154"/>
        <v>-3.0333333333333332</v>
      </c>
      <c r="Q543" s="318"/>
      <c r="R543" s="121"/>
      <c r="S543" s="771"/>
      <c r="T543" s="102"/>
      <c r="U543" s="112"/>
      <c r="V543" s="112"/>
      <c r="W543" s="11"/>
      <c r="X543" s="11"/>
      <c r="Y543" s="11"/>
    </row>
    <row r="544" spans="2:29">
      <c r="Q544" s="318"/>
      <c r="R544" s="121"/>
      <c r="S544" s="107"/>
      <c r="T544" s="102"/>
      <c r="U544" s="112"/>
      <c r="V544" s="112"/>
      <c r="W544" s="11"/>
      <c r="X544" s="11"/>
      <c r="Y544" s="11"/>
    </row>
    <row r="545" spans="2:25" ht="15" thickBot="1">
      <c r="Q545" s="318"/>
      <c r="R545" s="112"/>
      <c r="S545" s="120"/>
      <c r="T545" s="104"/>
      <c r="U545" s="112"/>
      <c r="V545" s="112"/>
      <c r="W545" s="11"/>
      <c r="X545" s="11"/>
      <c r="Y545" s="11"/>
    </row>
    <row r="546" spans="2:25">
      <c r="B546" s="840"/>
      <c r="C546" s="43" t="s">
        <v>284</v>
      </c>
      <c r="D546" s="44"/>
      <c r="E546" s="153">
        <f t="shared" ref="E546:P546" si="155">E521+E533</f>
        <v>53.343999999999994</v>
      </c>
      <c r="F546" s="252">
        <f t="shared" si="155"/>
        <v>51.694000000000003</v>
      </c>
      <c r="G546" s="252">
        <f t="shared" si="155"/>
        <v>238.99900000000002</v>
      </c>
      <c r="H546" s="252">
        <f t="shared" si="155"/>
        <v>1634.4230000000002</v>
      </c>
      <c r="I546" s="252">
        <f t="shared" si="155"/>
        <v>43.220999999999997</v>
      </c>
      <c r="J546" s="252">
        <f t="shared" si="155"/>
        <v>0.72399999999999998</v>
      </c>
      <c r="K546" s="252">
        <f t="shared" si="155"/>
        <v>0.47100000000000003</v>
      </c>
      <c r="L546" s="252">
        <f t="shared" si="155"/>
        <v>704.93999999999994</v>
      </c>
      <c r="M546" s="924">
        <f t="shared" si="155"/>
        <v>407.31099999999992</v>
      </c>
      <c r="N546" s="924">
        <f t="shared" si="155"/>
        <v>520.76</v>
      </c>
      <c r="O546" s="924">
        <f t="shared" si="155"/>
        <v>139.69499999999999</v>
      </c>
      <c r="P546" s="842">
        <f t="shared" si="155"/>
        <v>8.59</v>
      </c>
      <c r="Q546" s="318"/>
      <c r="R546" s="11"/>
      <c r="S546" s="112"/>
      <c r="T546" s="112"/>
      <c r="U546" s="112"/>
      <c r="V546" s="112"/>
      <c r="W546" s="11"/>
      <c r="X546" s="11"/>
      <c r="Y546" s="11"/>
    </row>
    <row r="547" spans="2:25">
      <c r="B547" s="449"/>
      <c r="C547" s="889" t="s">
        <v>11</v>
      </c>
      <c r="D547" s="1755">
        <v>0.6</v>
      </c>
      <c r="E547" s="1115">
        <f t="shared" ref="E547:P547" si="156">(E793/100)*60</f>
        <v>54</v>
      </c>
      <c r="F547" s="1012">
        <f t="shared" si="156"/>
        <v>55.2</v>
      </c>
      <c r="G547" s="1012">
        <f t="shared" si="156"/>
        <v>229.8</v>
      </c>
      <c r="H547" s="1012">
        <f t="shared" si="156"/>
        <v>1632</v>
      </c>
      <c r="I547" s="1012">
        <f t="shared" si="156"/>
        <v>42</v>
      </c>
      <c r="J547" s="1012">
        <f t="shared" si="156"/>
        <v>0.83999999999999986</v>
      </c>
      <c r="K547" s="1012">
        <f t="shared" si="156"/>
        <v>0.96</v>
      </c>
      <c r="L547" s="1776">
        <f t="shared" si="156"/>
        <v>540</v>
      </c>
      <c r="M547" s="2680">
        <f t="shared" si="156"/>
        <v>720</v>
      </c>
      <c r="N547" s="2680">
        <f t="shared" si="156"/>
        <v>720</v>
      </c>
      <c r="O547" s="2680">
        <f t="shared" si="156"/>
        <v>180</v>
      </c>
      <c r="P547" s="2279">
        <f t="shared" si="156"/>
        <v>10.799999999999999</v>
      </c>
      <c r="Q547" s="318"/>
      <c r="R547" s="11"/>
      <c r="S547" s="112"/>
      <c r="T547" s="112"/>
      <c r="U547" s="112"/>
      <c r="V547" s="112"/>
      <c r="W547" s="11"/>
      <c r="X547" s="11"/>
      <c r="Y547" s="11"/>
    </row>
    <row r="548" spans="2:25" ht="15" thickBot="1">
      <c r="B548" s="246"/>
      <c r="C548" s="991" t="s">
        <v>434</v>
      </c>
      <c r="D548" s="1036"/>
      <c r="E548" s="1015">
        <f t="shared" ref="E548:P548" si="157">(E546*100/E793)-60</f>
        <v>-0.72888888888889625</v>
      </c>
      <c r="F548" s="1016">
        <f t="shared" si="157"/>
        <v>-3.8108695652173878</v>
      </c>
      <c r="G548" s="1016">
        <f t="shared" si="157"/>
        <v>2.4018276762402095</v>
      </c>
      <c r="H548" s="1016">
        <f t="shared" si="157"/>
        <v>8.9080882352945423E-2</v>
      </c>
      <c r="I548" s="1016">
        <f t="shared" si="157"/>
        <v>1.7442857142857093</v>
      </c>
      <c r="J548" s="1016">
        <f t="shared" si="157"/>
        <v>-8.2857142857142918</v>
      </c>
      <c r="K548" s="1016">
        <f t="shared" si="157"/>
        <v>-30.5625</v>
      </c>
      <c r="L548" s="1016">
        <f t="shared" si="157"/>
        <v>18.326666666666668</v>
      </c>
      <c r="M548" s="1016">
        <f t="shared" si="157"/>
        <v>-26.057416666666676</v>
      </c>
      <c r="N548" s="1016">
        <f t="shared" si="157"/>
        <v>-16.603333333333332</v>
      </c>
      <c r="O548" s="1016">
        <f t="shared" si="157"/>
        <v>-13.435000000000002</v>
      </c>
      <c r="P548" s="1028">
        <f t="shared" si="157"/>
        <v>-12.277777777777779</v>
      </c>
      <c r="Q548" s="318"/>
      <c r="R548" s="11"/>
      <c r="S548" s="112"/>
      <c r="T548" s="112"/>
      <c r="U548" s="112"/>
      <c r="V548" s="112"/>
      <c r="W548" s="11"/>
      <c r="X548" s="11"/>
      <c r="Y548" s="11"/>
    </row>
    <row r="549" spans="2:25" ht="15" thickBot="1">
      <c r="Q549" s="318"/>
      <c r="R549" s="11"/>
      <c r="S549" s="112"/>
      <c r="T549" s="112"/>
      <c r="U549" s="112"/>
      <c r="V549" s="112"/>
      <c r="W549" s="11"/>
      <c r="X549" s="11"/>
      <c r="Y549" s="11"/>
    </row>
    <row r="550" spans="2:25">
      <c r="B550" s="840"/>
      <c r="C550" s="43" t="s">
        <v>283</v>
      </c>
      <c r="D550" s="44"/>
      <c r="E550" s="153">
        <f t="shared" ref="E550:P550" si="158">E533+E541</f>
        <v>40.134</v>
      </c>
      <c r="F550" s="252">
        <f t="shared" si="158"/>
        <v>38.996000000000002</v>
      </c>
      <c r="G550" s="252">
        <f t="shared" si="158"/>
        <v>176.947</v>
      </c>
      <c r="H550" s="252">
        <f t="shared" si="158"/>
        <v>1222.635</v>
      </c>
      <c r="I550" s="252">
        <f t="shared" si="158"/>
        <v>32.244999999999997</v>
      </c>
      <c r="J550" s="252">
        <f t="shared" si="158"/>
        <v>0.59599999999999997</v>
      </c>
      <c r="K550" s="252">
        <f t="shared" si="158"/>
        <v>0.48299999999999998</v>
      </c>
      <c r="L550" s="252">
        <f t="shared" si="158"/>
        <v>702.49999999999989</v>
      </c>
      <c r="M550" s="924">
        <f t="shared" si="158"/>
        <v>568.16100000000006</v>
      </c>
      <c r="N550" s="924">
        <f t="shared" si="158"/>
        <v>541.76800000000003</v>
      </c>
      <c r="O550" s="924">
        <f t="shared" si="158"/>
        <v>166.54499999999999</v>
      </c>
      <c r="P550" s="842">
        <f t="shared" si="158"/>
        <v>5.93</v>
      </c>
      <c r="Q550" s="318"/>
      <c r="R550" s="11"/>
      <c r="S550" s="112"/>
      <c r="T550" s="112"/>
      <c r="U550" s="112"/>
      <c r="V550" s="112"/>
      <c r="W550" s="11"/>
      <c r="X550" s="11"/>
      <c r="Y550" s="11"/>
    </row>
    <row r="551" spans="2:25">
      <c r="B551" s="449"/>
      <c r="C551" s="889" t="s">
        <v>11</v>
      </c>
      <c r="D551" s="1755">
        <v>0.45</v>
      </c>
      <c r="E551" s="1115">
        <f t="shared" ref="E551:P551" si="159">(E793/100)*45</f>
        <v>40.5</v>
      </c>
      <c r="F551" s="1012">
        <f t="shared" si="159"/>
        <v>41.4</v>
      </c>
      <c r="G551" s="1012">
        <f t="shared" si="159"/>
        <v>172.35</v>
      </c>
      <c r="H551" s="1012">
        <f t="shared" si="159"/>
        <v>1224</v>
      </c>
      <c r="I551" s="1012">
        <f t="shared" si="159"/>
        <v>31.499999999999996</v>
      </c>
      <c r="J551" s="1012">
        <f t="shared" si="159"/>
        <v>0.62999999999999989</v>
      </c>
      <c r="K551" s="1012">
        <f t="shared" si="159"/>
        <v>0.72</v>
      </c>
      <c r="L551" s="1776">
        <f t="shared" si="159"/>
        <v>405</v>
      </c>
      <c r="M551" s="2680">
        <f t="shared" si="159"/>
        <v>540</v>
      </c>
      <c r="N551" s="2680">
        <f t="shared" si="159"/>
        <v>540</v>
      </c>
      <c r="O551" s="2680">
        <f t="shared" si="159"/>
        <v>135</v>
      </c>
      <c r="P551" s="2279">
        <f t="shared" si="159"/>
        <v>8.1</v>
      </c>
      <c r="Q551" s="318"/>
      <c r="R551" s="11"/>
      <c r="S551" s="112"/>
      <c r="T551" s="112"/>
      <c r="U551" s="112"/>
      <c r="V551" s="112"/>
      <c r="W551" s="11"/>
      <c r="X551" s="11"/>
      <c r="Y551" s="11"/>
    </row>
    <row r="552" spans="2:25" ht="15" thickBot="1">
      <c r="B552" s="246"/>
      <c r="C552" s="991" t="s">
        <v>434</v>
      </c>
      <c r="D552" s="1036"/>
      <c r="E552" s="1015">
        <f t="shared" ref="E552:P552" si="160">(E550*100/E793)-45</f>
        <v>-0.40666666666666629</v>
      </c>
      <c r="F552" s="1016">
        <f t="shared" si="160"/>
        <v>-2.6130434782608631</v>
      </c>
      <c r="G552" s="1016">
        <f t="shared" si="160"/>
        <v>1.2002610966057432</v>
      </c>
      <c r="H552" s="1016">
        <f t="shared" si="160"/>
        <v>-5.0183823529408755E-2</v>
      </c>
      <c r="I552" s="1016">
        <f t="shared" si="160"/>
        <v>1.0642857142857096</v>
      </c>
      <c r="J552" s="1016">
        <f t="shared" si="160"/>
        <v>-2.4285714285714306</v>
      </c>
      <c r="K552" s="1016">
        <f t="shared" si="160"/>
        <v>-14.812500000000004</v>
      </c>
      <c r="L552" s="1016">
        <f t="shared" si="160"/>
        <v>33.055555555555543</v>
      </c>
      <c r="M552" s="1016">
        <f t="shared" si="160"/>
        <v>2.3467500000000072</v>
      </c>
      <c r="N552" s="1016">
        <f t="shared" si="160"/>
        <v>0.14733333333333576</v>
      </c>
      <c r="O552" s="1016">
        <f t="shared" si="160"/>
        <v>10.515000000000001</v>
      </c>
      <c r="P552" s="1028">
        <f t="shared" si="160"/>
        <v>-12.055555555555557</v>
      </c>
      <c r="Q552" s="318"/>
      <c r="R552" s="11"/>
      <c r="S552" s="112"/>
      <c r="T552" s="112"/>
      <c r="U552" s="112"/>
      <c r="V552" s="112"/>
      <c r="W552" s="11"/>
      <c r="X552" s="11"/>
      <c r="Y552" s="11"/>
    </row>
    <row r="553" spans="2:25" ht="15" thickBot="1">
      <c r="K553"/>
      <c r="P553"/>
      <c r="Q553" s="318"/>
      <c r="R553" s="11"/>
      <c r="S553" s="112"/>
      <c r="T553" s="112"/>
      <c r="U553" s="112"/>
      <c r="V553" s="112"/>
      <c r="W553" s="11"/>
      <c r="X553" s="11"/>
      <c r="Y553" s="11"/>
    </row>
    <row r="554" spans="2:25">
      <c r="B554" s="994" t="s">
        <v>319</v>
      </c>
      <c r="C554" s="43"/>
      <c r="D554" s="44"/>
      <c r="E554" s="946">
        <f t="shared" ref="E554:P554" si="161">E521+E533+E541</f>
        <v>62.36699999999999</v>
      </c>
      <c r="F554" s="947">
        <f t="shared" si="161"/>
        <v>61.794000000000004</v>
      </c>
      <c r="G554" s="947">
        <f t="shared" si="161"/>
        <v>274.28300000000002</v>
      </c>
      <c r="H554" s="947">
        <f t="shared" si="161"/>
        <v>1901.4350000000002</v>
      </c>
      <c r="I554" s="947">
        <f t="shared" si="161"/>
        <v>46.310999999999993</v>
      </c>
      <c r="J554" s="947">
        <f t="shared" si="161"/>
        <v>0.90599999999999992</v>
      </c>
      <c r="K554" s="947">
        <f t="shared" si="161"/>
        <v>0.67600000000000005</v>
      </c>
      <c r="L554" s="947">
        <f t="shared" si="161"/>
        <v>771.96999999999991</v>
      </c>
      <c r="M554" s="2302">
        <f t="shared" si="161"/>
        <v>757.52099999999996</v>
      </c>
      <c r="N554" s="2481">
        <f t="shared" si="161"/>
        <v>728.45799999999997</v>
      </c>
      <c r="O554" s="2302">
        <f t="shared" si="161"/>
        <v>197.88499999999999</v>
      </c>
      <c r="P554" s="1034">
        <f t="shared" si="161"/>
        <v>9.8439999999999994</v>
      </c>
      <c r="Q554" s="318"/>
      <c r="R554" s="11"/>
      <c r="S554" s="112"/>
      <c r="T554" s="112"/>
      <c r="U554" s="112"/>
      <c r="V554" s="112"/>
      <c r="W554" s="11"/>
      <c r="X554" s="11"/>
      <c r="Y554" s="11"/>
    </row>
    <row r="555" spans="2:25">
      <c r="B555" s="995"/>
      <c r="C555" s="996" t="s">
        <v>11</v>
      </c>
      <c r="D555" s="1755">
        <v>0.7</v>
      </c>
      <c r="E555" s="1115">
        <f t="shared" ref="E555:P555" si="162">(E793/100)*70</f>
        <v>63</v>
      </c>
      <c r="F555" s="1012">
        <f t="shared" si="162"/>
        <v>64.400000000000006</v>
      </c>
      <c r="G555" s="1012">
        <f t="shared" si="162"/>
        <v>268.10000000000002</v>
      </c>
      <c r="H555" s="1012">
        <f t="shared" si="162"/>
        <v>1904</v>
      </c>
      <c r="I555" s="1012">
        <f t="shared" si="162"/>
        <v>49</v>
      </c>
      <c r="J555" s="1012">
        <f t="shared" si="162"/>
        <v>0.97999999999999987</v>
      </c>
      <c r="K555" s="1012">
        <f t="shared" si="162"/>
        <v>1.1200000000000001</v>
      </c>
      <c r="L555" s="1776">
        <f t="shared" si="162"/>
        <v>630</v>
      </c>
      <c r="M555" s="2680">
        <f t="shared" si="162"/>
        <v>840</v>
      </c>
      <c r="N555" s="2680">
        <f t="shared" si="162"/>
        <v>840</v>
      </c>
      <c r="O555" s="2680">
        <f t="shared" si="162"/>
        <v>210</v>
      </c>
      <c r="P555" s="2279">
        <f t="shared" si="162"/>
        <v>12.6</v>
      </c>
      <c r="Q555" s="318"/>
      <c r="R555" s="11"/>
      <c r="S555" s="112"/>
      <c r="T555" s="112"/>
      <c r="U555" s="112"/>
      <c r="V555" s="112"/>
      <c r="W555" s="11"/>
      <c r="X555" s="11"/>
      <c r="Y555" s="11"/>
    </row>
    <row r="556" spans="2:25" ht="14.25" customHeight="1" thickBot="1">
      <c r="B556" s="246"/>
      <c r="C556" s="991" t="s">
        <v>434</v>
      </c>
      <c r="D556" s="1036"/>
      <c r="E556" s="1015">
        <f t="shared" ref="E556:P556" si="163">(E554*100/E793)-70</f>
        <v>-0.70333333333334735</v>
      </c>
      <c r="F556" s="1016">
        <f t="shared" si="163"/>
        <v>-2.8326086956521692</v>
      </c>
      <c r="G556" s="1016">
        <f t="shared" si="163"/>
        <v>1.6143603133159274</v>
      </c>
      <c r="H556" s="1016">
        <f t="shared" si="163"/>
        <v>-9.4301470588220582E-2</v>
      </c>
      <c r="I556" s="1016">
        <f t="shared" si="163"/>
        <v>-3.8414285714285796</v>
      </c>
      <c r="J556" s="1016">
        <f t="shared" si="163"/>
        <v>-5.2857142857142918</v>
      </c>
      <c r="K556" s="1016">
        <f t="shared" si="163"/>
        <v>-27.75</v>
      </c>
      <c r="L556" s="1016">
        <f t="shared" si="163"/>
        <v>15.774444444444427</v>
      </c>
      <c r="M556" s="1016">
        <f t="shared" si="163"/>
        <v>-6.8732500000000059</v>
      </c>
      <c r="N556" s="1016">
        <f t="shared" si="163"/>
        <v>-9.2951666666666668</v>
      </c>
      <c r="O556" s="1016">
        <f t="shared" si="163"/>
        <v>-4.0383333333333269</v>
      </c>
      <c r="P556" s="1028">
        <f t="shared" si="163"/>
        <v>-15.31111111111111</v>
      </c>
      <c r="Q556" s="318"/>
      <c r="R556" s="11"/>
      <c r="S556" s="112"/>
      <c r="T556" s="112"/>
      <c r="U556" s="112"/>
      <c r="V556" s="112"/>
      <c r="W556" s="11"/>
      <c r="X556" s="11"/>
      <c r="Y556" s="11"/>
    </row>
    <row r="557" spans="2:25">
      <c r="Q557" s="318"/>
      <c r="R557" s="11"/>
      <c r="S557" s="112"/>
      <c r="T557" s="112"/>
      <c r="U557" s="112"/>
      <c r="V557" s="112"/>
      <c r="W557" s="11"/>
      <c r="X557" s="11"/>
      <c r="Y557" s="11"/>
    </row>
    <row r="558" spans="2:25">
      <c r="R558" s="11"/>
      <c r="S558" s="112"/>
      <c r="T558" s="112"/>
      <c r="U558" s="112"/>
      <c r="V558" s="112"/>
      <c r="W558" s="11"/>
      <c r="X558" s="11"/>
      <c r="Y558" s="11"/>
    </row>
    <row r="559" spans="2:25" ht="18.75" customHeight="1">
      <c r="I559" s="5"/>
      <c r="J559" s="5"/>
      <c r="K559" s="5"/>
      <c r="L559" s="5"/>
      <c r="M559" s="5"/>
      <c r="N559" s="5"/>
      <c r="O559" s="5"/>
      <c r="P559" s="5"/>
      <c r="Q559" s="318"/>
      <c r="R559" s="11"/>
      <c r="S559" s="112"/>
      <c r="T559" s="112"/>
      <c r="U559" s="112"/>
      <c r="V559" s="112"/>
      <c r="W559" s="11"/>
      <c r="X559" s="11"/>
      <c r="Y559" s="11"/>
    </row>
    <row r="560" spans="2:25">
      <c r="C560" s="891"/>
      <c r="D560" s="12" t="s">
        <v>206</v>
      </c>
      <c r="E560" s="320"/>
      <c r="R560" s="11"/>
      <c r="S560" s="112"/>
      <c r="T560" s="112"/>
      <c r="U560" s="112"/>
      <c r="V560" s="112"/>
      <c r="W560" s="11"/>
      <c r="X560" s="11"/>
      <c r="Y560" s="11"/>
    </row>
    <row r="561" spans="2:31">
      <c r="C561" s="13" t="s">
        <v>762</v>
      </c>
      <c r="D561" s="155"/>
      <c r="E561" s="2"/>
      <c r="F561"/>
      <c r="I561"/>
      <c r="J561"/>
      <c r="K561" s="26"/>
      <c r="L561" s="26"/>
      <c r="M561"/>
      <c r="N561"/>
      <c r="O561"/>
      <c r="P561"/>
      <c r="Q561" s="112"/>
      <c r="R561" s="11"/>
      <c r="S561" s="112"/>
      <c r="T561" s="112"/>
      <c r="U561" s="112"/>
      <c r="V561" s="112"/>
      <c r="W561" s="11"/>
      <c r="X561" s="11"/>
      <c r="Y561" s="11"/>
    </row>
    <row r="562" spans="2:31">
      <c r="C562" s="25" t="s">
        <v>325</v>
      </c>
      <c r="I562" s="1053" t="s">
        <v>345</v>
      </c>
      <c r="N562" s="5"/>
      <c r="R562" s="11"/>
      <c r="S562" s="112"/>
      <c r="T562" s="112"/>
      <c r="U562" s="112"/>
      <c r="V562" s="112"/>
      <c r="W562" s="11"/>
      <c r="X562" s="11"/>
      <c r="Y562" s="11"/>
    </row>
    <row r="563" spans="2:31">
      <c r="C563" s="891" t="s">
        <v>763</v>
      </c>
      <c r="R563" s="11"/>
      <c r="S563" s="112"/>
      <c r="T563" s="107"/>
      <c r="U563" s="104"/>
      <c r="V563" s="122"/>
      <c r="W563" s="122"/>
      <c r="X563" s="122"/>
      <c r="Y563" s="189"/>
      <c r="Z563" s="648"/>
      <c r="AA563" s="112"/>
      <c r="AB563" s="112"/>
    </row>
    <row r="564" spans="2:31" ht="21.6" thickBot="1">
      <c r="B564" s="2" t="s">
        <v>841</v>
      </c>
      <c r="C564" s="26"/>
      <c r="D564"/>
      <c r="F564" s="32" t="s">
        <v>771</v>
      </c>
      <c r="I564" s="29" t="s">
        <v>0</v>
      </c>
      <c r="J564"/>
      <c r="K564" s="84" t="s">
        <v>432</v>
      </c>
      <c r="L564" s="26"/>
      <c r="M564" s="26"/>
      <c r="N564" s="33"/>
      <c r="P564" s="125"/>
      <c r="R564" s="11"/>
      <c r="S564" s="53"/>
      <c r="T564" s="771"/>
      <c r="U564" s="104"/>
      <c r="V564" s="188"/>
      <c r="W564" s="398"/>
      <c r="X564" s="188"/>
      <c r="Y564" s="189"/>
      <c r="Z564" s="648"/>
      <c r="AA564" s="112"/>
      <c r="AB564" s="112"/>
    </row>
    <row r="565" spans="2:31" ht="15" thickBot="1">
      <c r="B565" s="1097" t="s">
        <v>321</v>
      </c>
      <c r="C565" s="1145" t="s">
        <v>1026</v>
      </c>
      <c r="D565" s="1094" t="s">
        <v>176</v>
      </c>
      <c r="E565" s="1102" t="s">
        <v>177</v>
      </c>
      <c r="F565" s="378"/>
      <c r="G565" s="378"/>
      <c r="H565" s="40"/>
      <c r="I565" s="681" t="s">
        <v>301</v>
      </c>
      <c r="J565" s="40"/>
      <c r="K565" s="902"/>
      <c r="L565" s="536"/>
      <c r="M565" s="1104" t="s">
        <v>340</v>
      </c>
      <c r="N565" s="40"/>
      <c r="O565" s="40"/>
      <c r="P565" s="76"/>
      <c r="Q565" s="981" t="s">
        <v>330</v>
      </c>
      <c r="R565" s="11"/>
      <c r="S565" s="112"/>
      <c r="T565" s="117"/>
      <c r="U565" s="127"/>
      <c r="V565" s="188"/>
      <c r="W565" s="188"/>
      <c r="X565" s="188"/>
      <c r="Y565" s="189"/>
      <c r="Z565" s="127"/>
      <c r="AA565" s="112"/>
      <c r="AB565" s="112"/>
    </row>
    <row r="566" spans="2:31" ht="16.2" thickBot="1">
      <c r="B566" s="1098" t="s">
        <v>303</v>
      </c>
      <c r="C566" s="457"/>
      <c r="D566" s="1099" t="s">
        <v>183</v>
      </c>
      <c r="E566" s="745"/>
      <c r="F566" s="1101"/>
      <c r="G566" s="2318" t="s">
        <v>774</v>
      </c>
      <c r="H566" s="2206" t="s">
        <v>651</v>
      </c>
      <c r="I566" s="1105"/>
      <c r="J566" s="1105"/>
      <c r="K566" s="1105"/>
      <c r="L566" s="1107"/>
      <c r="M566" s="1108" t="s">
        <v>339</v>
      </c>
      <c r="N566" s="1105"/>
      <c r="O566" s="1105"/>
      <c r="P566" s="1107"/>
      <c r="Q566" s="1066" t="s">
        <v>327</v>
      </c>
      <c r="R566" s="1050"/>
      <c r="S566" s="112"/>
      <c r="T566" s="53"/>
      <c r="U566" s="53"/>
      <c r="V566" s="100"/>
      <c r="W566" s="164"/>
      <c r="X566" s="164"/>
      <c r="Y566" s="670"/>
      <c r="Z566" s="747"/>
      <c r="AA566" s="164"/>
      <c r="AB566" s="164"/>
      <c r="AC566" s="164"/>
      <c r="AD566" s="164"/>
      <c r="AE566" s="11"/>
    </row>
    <row r="567" spans="2:31">
      <c r="B567" s="1098" t="s">
        <v>312</v>
      </c>
      <c r="C567" s="457" t="s">
        <v>182</v>
      </c>
      <c r="D567" s="847"/>
      <c r="E567" s="1099" t="s">
        <v>184</v>
      </c>
      <c r="F567" s="1095" t="s">
        <v>56</v>
      </c>
      <c r="G567" s="2318" t="s">
        <v>775</v>
      </c>
      <c r="H567" s="2208" t="s">
        <v>187</v>
      </c>
      <c r="I567" s="745"/>
      <c r="J567" s="2231"/>
      <c r="K567" s="40"/>
      <c r="L567" s="2231"/>
      <c r="M567" s="2232" t="s">
        <v>313</v>
      </c>
      <c r="N567" s="2233" t="s">
        <v>314</v>
      </c>
      <c r="O567" s="2234" t="s">
        <v>315</v>
      </c>
      <c r="P567" s="2235" t="s">
        <v>316</v>
      </c>
      <c r="Q567" s="1065" t="s">
        <v>288</v>
      </c>
      <c r="R567" s="112"/>
      <c r="S567" s="186"/>
      <c r="T567" s="107"/>
      <c r="U567" s="102"/>
      <c r="V567" s="122"/>
      <c r="W567" s="122"/>
      <c r="X567" s="122"/>
      <c r="Y567" s="715"/>
      <c r="Z567" s="648"/>
      <c r="AA567" s="112"/>
      <c r="AB567" s="112"/>
    </row>
    <row r="568" spans="2:31" ht="15" thickBot="1">
      <c r="B568" s="65"/>
      <c r="C568" s="892"/>
      <c r="D568" s="496"/>
      <c r="E568" s="1100" t="s">
        <v>6</v>
      </c>
      <c r="F568" s="465" t="s">
        <v>7</v>
      </c>
      <c r="G568" s="2026" t="s">
        <v>8</v>
      </c>
      <c r="H568" s="2207" t="s">
        <v>426</v>
      </c>
      <c r="I568" s="2236" t="s">
        <v>304</v>
      </c>
      <c r="J568" s="2237" t="s">
        <v>305</v>
      </c>
      <c r="K568" s="2238" t="s">
        <v>306</v>
      </c>
      <c r="L568" s="2237" t="s">
        <v>307</v>
      </c>
      <c r="M568" s="2239" t="s">
        <v>308</v>
      </c>
      <c r="N568" s="2237" t="s">
        <v>309</v>
      </c>
      <c r="O568" s="2238" t="s">
        <v>310</v>
      </c>
      <c r="P568" s="2240" t="s">
        <v>311</v>
      </c>
      <c r="Q568" s="892"/>
      <c r="R568" s="130"/>
      <c r="S568" s="107"/>
      <c r="T568" s="2537"/>
      <c r="U568" s="104"/>
      <c r="V568" s="122"/>
      <c r="W568" s="122"/>
      <c r="X568" s="122"/>
      <c r="Y568" s="2263"/>
      <c r="Z568" s="648"/>
      <c r="AA568" s="112"/>
      <c r="AB568" s="112"/>
    </row>
    <row r="569" spans="2:31">
      <c r="B569" s="90"/>
      <c r="C569" s="680" t="s">
        <v>156</v>
      </c>
      <c r="D569" s="2309"/>
      <c r="E569" s="965"/>
      <c r="F569" s="966"/>
      <c r="G569" s="945"/>
      <c r="H569" s="967"/>
      <c r="I569" s="916"/>
      <c r="J569" s="916"/>
      <c r="K569" s="916"/>
      <c r="L569" s="916"/>
      <c r="M569" s="916"/>
      <c r="N569" s="916"/>
      <c r="O569" s="916"/>
      <c r="P569" s="1057"/>
      <c r="Q569" s="1073"/>
      <c r="R569" s="112"/>
      <c r="S569" s="107"/>
      <c r="T569" s="107"/>
      <c r="U569" s="104"/>
      <c r="V569" s="122"/>
      <c r="W569" s="122"/>
      <c r="X569" s="122"/>
      <c r="Y569" s="2263"/>
      <c r="Z569" s="648"/>
      <c r="AA569" s="112"/>
      <c r="AB569" s="112"/>
    </row>
    <row r="570" spans="2:31">
      <c r="B570" s="1084" t="str">
        <f>'12 л. МЕНЮ '!I563</f>
        <v>230/21</v>
      </c>
      <c r="C570" s="249" t="str">
        <f>'12 л. МЕНЮ '!B563</f>
        <v>Каша манная молочная жидкая</v>
      </c>
      <c r="D570" s="272">
        <f>'12 л. МЕНЮ '!C563</f>
        <v>230</v>
      </c>
      <c r="E570" s="232">
        <f>'12 л. МЕНЮ '!D563</f>
        <v>8.5969999999999995</v>
      </c>
      <c r="F570" s="353">
        <f>'12 л. МЕНЮ '!E563</f>
        <v>8.9440000000000008</v>
      </c>
      <c r="G570" s="366">
        <f>'12 л. МЕНЮ '!F563</f>
        <v>30.81</v>
      </c>
      <c r="H570" s="917">
        <f>'12 л. МЕНЮ '!G563</f>
        <v>231.124</v>
      </c>
      <c r="I570" s="353">
        <v>0.86</v>
      </c>
      <c r="J570" s="353">
        <v>0.08</v>
      </c>
      <c r="K570" s="353">
        <v>0.08</v>
      </c>
      <c r="L570" s="685">
        <v>37.06</v>
      </c>
      <c r="M570" s="250">
        <v>183.79</v>
      </c>
      <c r="N570" s="984">
        <v>15.65</v>
      </c>
      <c r="O570" s="250">
        <v>2.57</v>
      </c>
      <c r="P570" s="250">
        <v>0.45</v>
      </c>
      <c r="Q570" s="2633">
        <f>'12 л. МЕНЮ '!H563</f>
        <v>0</v>
      </c>
      <c r="R570" s="858"/>
      <c r="S570" s="107"/>
      <c r="T570" s="221"/>
      <c r="U570" s="782"/>
      <c r="V570" s="627"/>
      <c r="W570" s="1140"/>
      <c r="X570" s="1141"/>
      <c r="Y570" s="1142"/>
      <c r="Z570" s="225"/>
      <c r="AA570" s="408"/>
      <c r="AB570" s="112"/>
    </row>
    <row r="571" spans="2:31">
      <c r="B571" s="1084" t="str">
        <f>'12 л. МЕНЮ '!I564</f>
        <v>14 / 17</v>
      </c>
      <c r="C571" s="249" t="str">
        <f>'12 л. МЕНЮ '!B564</f>
        <v xml:space="preserve">Масло   (порциями) </v>
      </c>
      <c r="D571" s="272">
        <f>'12 л. МЕНЮ '!C564</f>
        <v>10</v>
      </c>
      <c r="E571" s="232">
        <f>'12 л. МЕНЮ '!D564</f>
        <v>0.08</v>
      </c>
      <c r="F571" s="353">
        <f>'12 л. МЕНЮ '!E564</f>
        <v>7.25</v>
      </c>
      <c r="G571" s="366">
        <f>'12 л. МЕНЮ '!F564</f>
        <v>0.13</v>
      </c>
      <c r="H571" s="917">
        <f>'12 л. МЕНЮ '!G564</f>
        <v>66.09</v>
      </c>
      <c r="I571" s="2223">
        <v>0</v>
      </c>
      <c r="J571" s="2221">
        <v>1E-4</v>
      </c>
      <c r="K571" s="2221">
        <v>1E-4</v>
      </c>
      <c r="L571" s="917">
        <v>4</v>
      </c>
      <c r="M571" s="359">
        <v>0.24</v>
      </c>
      <c r="N571" s="250">
        <v>0.3</v>
      </c>
      <c r="O571" s="250">
        <v>0</v>
      </c>
      <c r="P571" s="250">
        <v>2E-3</v>
      </c>
      <c r="Q571" s="2633">
        <f>'12 л. МЕНЮ '!H564</f>
        <v>0</v>
      </c>
      <c r="R571" s="858"/>
      <c r="S571" s="107"/>
      <c r="T571" s="404"/>
      <c r="U571" s="2212"/>
      <c r="V571" s="854"/>
      <c r="W571" s="854"/>
      <c r="X571" s="854"/>
      <c r="Y571" s="854"/>
      <c r="Z571" s="2213"/>
      <c r="AA571" s="127"/>
      <c r="AB571" s="112"/>
    </row>
    <row r="572" spans="2:31">
      <c r="B572" s="1084" t="str">
        <f>'12 л. МЕНЮ '!I565</f>
        <v>462 /21</v>
      </c>
      <c r="C572" s="249" t="str">
        <f>'12 л. МЕНЮ '!B565</f>
        <v xml:space="preserve">Какао с молоком  </v>
      </c>
      <c r="D572" s="272">
        <f>'12 л. МЕНЮ '!C565</f>
        <v>200</v>
      </c>
      <c r="E572" s="232">
        <f>'12 л. МЕНЮ '!D565</f>
        <v>6.1989999999999998</v>
      </c>
      <c r="F572" s="353">
        <f>'12 л. МЕНЮ '!E565</f>
        <v>4.9800000000000004</v>
      </c>
      <c r="G572" s="366">
        <f>'12 л. МЕНЮ '!F565</f>
        <v>15.539</v>
      </c>
      <c r="H572" s="917">
        <f>'12 л. МЕНЮ '!G565</f>
        <v>130.88399999999999</v>
      </c>
      <c r="I572" s="365">
        <v>1.046</v>
      </c>
      <c r="J572" s="365">
        <v>6.2E-2</v>
      </c>
      <c r="K572" s="746">
        <v>0.25</v>
      </c>
      <c r="L572" s="930">
        <v>26.527999999999999</v>
      </c>
      <c r="M572" s="250">
        <v>215.01300000000001</v>
      </c>
      <c r="N572" s="2319">
        <v>177.64</v>
      </c>
      <c r="O572" s="250">
        <v>37.935000000000002</v>
      </c>
      <c r="P572" s="250">
        <v>0.9</v>
      </c>
      <c r="Q572" s="2633">
        <f>'12 л. МЕНЮ '!H565</f>
        <v>0</v>
      </c>
      <c r="R572" s="121"/>
      <c r="S572" s="222"/>
      <c r="T572" s="112"/>
      <c r="U572" s="122"/>
      <c r="V572" s="609"/>
      <c r="W572" s="609"/>
      <c r="X572" s="609"/>
      <c r="Y572" s="609"/>
      <c r="Z572" s="127"/>
      <c r="AA572" s="127"/>
      <c r="AB572" s="112"/>
    </row>
    <row r="573" spans="2:31">
      <c r="B573" s="2634" t="str">
        <f>'12 л. МЕНЮ '!I566</f>
        <v>Пром.пр.</v>
      </c>
      <c r="C573" s="249" t="str">
        <f>'12 л. МЕНЮ '!B566</f>
        <v>Хлеб пшеничный</v>
      </c>
      <c r="D573" s="272">
        <f>'12 л. МЕНЮ '!C566</f>
        <v>50</v>
      </c>
      <c r="E573" s="232">
        <f>'12 л. МЕНЮ '!D566</f>
        <v>1.93</v>
      </c>
      <c r="F573" s="353">
        <f>'12 л. МЕНЮ '!E566</f>
        <v>0.69</v>
      </c>
      <c r="G573" s="366">
        <f>'12 л. МЕНЮ '!F566</f>
        <v>27.1</v>
      </c>
      <c r="H573" s="917">
        <f>'12 л. МЕНЮ '!G566</f>
        <v>122.29</v>
      </c>
      <c r="I573" s="250">
        <v>0</v>
      </c>
      <c r="J573" s="1043">
        <v>0.06</v>
      </c>
      <c r="K573" s="766">
        <v>0.02</v>
      </c>
      <c r="L573" s="917">
        <v>0</v>
      </c>
      <c r="M573" s="359">
        <v>10</v>
      </c>
      <c r="N573" s="250">
        <v>32.5</v>
      </c>
      <c r="O573" s="250">
        <v>7</v>
      </c>
      <c r="P573" s="250">
        <v>5.5E-2</v>
      </c>
      <c r="Q573" s="2633">
        <f>'12 л. МЕНЮ '!H566</f>
        <v>0</v>
      </c>
      <c r="R573" s="11"/>
      <c r="S573" s="107"/>
      <c r="T573" s="186"/>
      <c r="U573" s="112"/>
      <c r="V573" s="127"/>
      <c r="W573" s="127"/>
      <c r="X573" s="127"/>
      <c r="Y573" s="127"/>
      <c r="Z573" s="127"/>
      <c r="AA573" s="127"/>
      <c r="AB573" s="112"/>
    </row>
    <row r="574" spans="2:31">
      <c r="B574" s="2634" t="str">
        <f>'12 л. МЕНЮ '!I567</f>
        <v>Пром.пр.</v>
      </c>
      <c r="C574" s="249" t="str">
        <f>'12 л. МЕНЮ '!B567</f>
        <v>Хлеб ржаной</v>
      </c>
      <c r="D574" s="272">
        <f>'12 л. МЕНЮ '!C567</f>
        <v>30</v>
      </c>
      <c r="E574" s="232">
        <f>'12 л. МЕНЮ '!D567</f>
        <v>1.155</v>
      </c>
      <c r="F574" s="353">
        <f>'12 л. МЕНЮ '!E567</f>
        <v>0.41299999999999998</v>
      </c>
      <c r="G574" s="366">
        <f>'12 л. МЕНЮ '!F567</f>
        <v>16.260000000000002</v>
      </c>
      <c r="H574" s="917">
        <f>'12 л. МЕНЮ '!G567</f>
        <v>73.376999999999995</v>
      </c>
      <c r="I574" s="364">
        <v>0</v>
      </c>
      <c r="J574" s="364">
        <v>0.08</v>
      </c>
      <c r="K574" s="364">
        <v>0.08</v>
      </c>
      <c r="L574" s="1005">
        <v>0</v>
      </c>
      <c r="M574" s="2524">
        <v>9.9</v>
      </c>
      <c r="N574" s="1029">
        <v>70</v>
      </c>
      <c r="O574" s="364">
        <v>2</v>
      </c>
      <c r="P574" s="2225">
        <v>0.01</v>
      </c>
      <c r="Q574" s="2633">
        <f>'12 л. МЕНЮ '!H567</f>
        <v>0</v>
      </c>
      <c r="R574" s="122"/>
      <c r="S574" s="107"/>
      <c r="T574" s="107"/>
      <c r="U574" s="104"/>
      <c r="V574" s="122"/>
      <c r="W574" s="122"/>
      <c r="X574" s="122"/>
      <c r="Y574" s="189"/>
      <c r="Z574" s="648"/>
      <c r="AA574" s="112"/>
      <c r="AB574" s="112"/>
    </row>
    <row r="575" spans="2:31" ht="15" thickBot="1">
      <c r="B575" s="2300" t="str">
        <f>'12 л. МЕНЮ '!I568</f>
        <v>82 / 21</v>
      </c>
      <c r="C575" s="199" t="str">
        <f>'12 л. МЕНЮ '!B568</f>
        <v>Фрукты  свежие (апельсин)</v>
      </c>
      <c r="D575" s="393">
        <f>'12 л. МЕНЮ '!C568</f>
        <v>100</v>
      </c>
      <c r="E575" s="232">
        <f>'12 л. МЕНЮ '!D568</f>
        <v>0.78100000000000003</v>
      </c>
      <c r="F575" s="353">
        <f>'12 л. МЕНЮ '!E568</f>
        <v>0.15</v>
      </c>
      <c r="G575" s="366">
        <f>'12 л. МЕНЮ '!F568</f>
        <v>12.21</v>
      </c>
      <c r="H575" s="917">
        <f>'12 л. МЕНЮ '!G568</f>
        <v>53.281999999999996</v>
      </c>
      <c r="I575" s="911">
        <v>13.34</v>
      </c>
      <c r="J575" s="353">
        <v>0.04</v>
      </c>
      <c r="K575" s="353">
        <v>0.03</v>
      </c>
      <c r="L575" s="917">
        <v>0</v>
      </c>
      <c r="M575" s="250">
        <v>34</v>
      </c>
      <c r="N575" s="250">
        <v>17</v>
      </c>
      <c r="O575" s="353">
        <v>1.3</v>
      </c>
      <c r="P575" s="250">
        <v>0.3</v>
      </c>
      <c r="Q575" s="2633">
        <f>'12 л. МЕНЮ '!H568</f>
        <v>0</v>
      </c>
      <c r="R575" s="122"/>
      <c r="S575" s="112"/>
      <c r="T575" s="132"/>
      <c r="U575" s="104"/>
      <c r="V575" s="122"/>
      <c r="W575" s="122"/>
      <c r="X575" s="122"/>
      <c r="Y575" s="715"/>
      <c r="Z575" s="648"/>
      <c r="AA575" s="112"/>
      <c r="AB575" s="112"/>
    </row>
    <row r="576" spans="2:31">
      <c r="B576" s="492" t="s">
        <v>204</v>
      </c>
      <c r="D576" s="2652">
        <f>'12 л. МЕНЮ '!C569</f>
        <v>620</v>
      </c>
      <c r="E576" s="493">
        <f t="shared" ref="E576:P576" si="164">SUM(E570:E575)</f>
        <v>18.742000000000001</v>
      </c>
      <c r="F576" s="494">
        <f t="shared" si="164"/>
        <v>22.427000000000003</v>
      </c>
      <c r="G576" s="495">
        <f t="shared" si="164"/>
        <v>102.04900000000001</v>
      </c>
      <c r="H576" s="2144">
        <f t="shared" si="164"/>
        <v>677.04699999999991</v>
      </c>
      <c r="I576" s="252">
        <f>SUM(I570:I575)</f>
        <v>15.246</v>
      </c>
      <c r="J576" s="919">
        <f t="shared" si="164"/>
        <v>0.3221</v>
      </c>
      <c r="K576" s="919">
        <f t="shared" si="164"/>
        <v>0.46010000000000006</v>
      </c>
      <c r="L576" s="494">
        <f>SUM(L570:L575)</f>
        <v>67.587999999999994</v>
      </c>
      <c r="M576" s="1013">
        <f t="shared" si="164"/>
        <v>452.94299999999998</v>
      </c>
      <c r="N576" s="1013">
        <f t="shared" si="164"/>
        <v>313.08999999999997</v>
      </c>
      <c r="O576" s="1013">
        <f t="shared" si="164"/>
        <v>50.805</v>
      </c>
      <c r="P576" s="1009">
        <f t="shared" si="164"/>
        <v>1.7170000000000001</v>
      </c>
      <c r="Q576" s="1079"/>
      <c r="R576" s="125"/>
      <c r="S576" s="404"/>
      <c r="T576" s="107"/>
      <c r="U576" s="104"/>
      <c r="V576" s="188"/>
      <c r="W576" s="188"/>
      <c r="X576" s="188"/>
      <c r="Y576" s="2202"/>
      <c r="Z576" s="1093"/>
      <c r="AA576" s="112"/>
      <c r="AB576" s="112"/>
    </row>
    <row r="577" spans="2:28">
      <c r="B577" s="449"/>
      <c r="C577" s="889" t="s">
        <v>11</v>
      </c>
      <c r="D577" s="1755">
        <v>0.25</v>
      </c>
      <c r="E577" s="1115">
        <f t="shared" ref="E577:P577" si="165">(E793/100)*25</f>
        <v>22.5</v>
      </c>
      <c r="F577" s="1012">
        <f t="shared" si="165"/>
        <v>23</v>
      </c>
      <c r="G577" s="1012">
        <f t="shared" si="165"/>
        <v>95.75</v>
      </c>
      <c r="H577" s="1012">
        <f t="shared" si="165"/>
        <v>680</v>
      </c>
      <c r="I577" s="1012">
        <f t="shared" si="165"/>
        <v>17.5</v>
      </c>
      <c r="J577" s="1012">
        <f t="shared" si="165"/>
        <v>0.35</v>
      </c>
      <c r="K577" s="1012">
        <f t="shared" si="165"/>
        <v>0.4</v>
      </c>
      <c r="L577" s="1776">
        <f t="shared" si="165"/>
        <v>225</v>
      </c>
      <c r="M577" s="2680">
        <f t="shared" si="165"/>
        <v>300</v>
      </c>
      <c r="N577" s="2680">
        <f t="shared" si="165"/>
        <v>300</v>
      </c>
      <c r="O577" s="1776">
        <f t="shared" si="165"/>
        <v>75</v>
      </c>
      <c r="P577" s="2279">
        <f t="shared" si="165"/>
        <v>4.5</v>
      </c>
      <c r="Q577" s="1079"/>
      <c r="R577" s="131"/>
      <c r="S577" s="186"/>
      <c r="T577" s="575"/>
      <c r="U577" s="102"/>
      <c r="V577" s="370"/>
      <c r="W577" s="370"/>
      <c r="X577" s="370"/>
      <c r="Y577" s="715"/>
      <c r="Z577" s="1093"/>
      <c r="AA577" s="112"/>
      <c r="AB577" s="112"/>
    </row>
    <row r="578" spans="2:28" ht="15" thickBot="1">
      <c r="B578" s="246"/>
      <c r="C578" s="991" t="s">
        <v>434</v>
      </c>
      <c r="D578" s="1036"/>
      <c r="E578" s="1015">
        <f t="shared" ref="E578:P578" si="166">(E576*100/E793)-25</f>
        <v>-4.1755555555555546</v>
      </c>
      <c r="F578" s="1016">
        <f t="shared" si="166"/>
        <v>-0.62282608695651831</v>
      </c>
      <c r="G578" s="1016">
        <f t="shared" si="166"/>
        <v>1.6446475195822501</v>
      </c>
      <c r="H578" s="1016">
        <f t="shared" si="166"/>
        <v>-0.10856617647058897</v>
      </c>
      <c r="I578" s="1016">
        <f t="shared" si="166"/>
        <v>-3.2199999999999989</v>
      </c>
      <c r="J578" s="1016">
        <f t="shared" si="166"/>
        <v>-1.9928571428571402</v>
      </c>
      <c r="K578" s="1016">
        <f t="shared" si="166"/>
        <v>3.7562500000000014</v>
      </c>
      <c r="L578" s="1016">
        <f t="shared" si="166"/>
        <v>-17.490222222222222</v>
      </c>
      <c r="M578" s="1016">
        <f t="shared" si="166"/>
        <v>12.745249999999999</v>
      </c>
      <c r="N578" s="1016">
        <f t="shared" si="166"/>
        <v>1.0908333333333289</v>
      </c>
      <c r="O578" s="1016">
        <f t="shared" si="166"/>
        <v>-8.0650000000000013</v>
      </c>
      <c r="P578" s="1028">
        <f t="shared" si="166"/>
        <v>-15.46111111111111</v>
      </c>
      <c r="Q578" s="81"/>
      <c r="R578" s="122"/>
      <c r="S578" s="119"/>
      <c r="T578" s="107"/>
      <c r="U578" s="104"/>
      <c r="V578" s="122"/>
      <c r="W578" s="122"/>
      <c r="X578" s="609"/>
      <c r="Y578" s="715"/>
      <c r="Z578" s="648"/>
      <c r="AA578" s="112"/>
      <c r="AB578" s="112"/>
    </row>
    <row r="579" spans="2:28">
      <c r="B579" s="90"/>
      <c r="C579" s="2243" t="s">
        <v>123</v>
      </c>
      <c r="D579" s="62"/>
      <c r="E579" s="164"/>
      <c r="F579" s="1737"/>
      <c r="G579" s="942"/>
      <c r="H579" s="942"/>
      <c r="I579" s="942"/>
      <c r="J579" s="942"/>
      <c r="K579" s="942"/>
      <c r="L579" s="942"/>
      <c r="M579" s="942"/>
      <c r="N579" s="942"/>
      <c r="O579" s="942"/>
      <c r="P579" s="1070"/>
      <c r="Q579" s="1073"/>
      <c r="R579" s="131"/>
      <c r="S579" s="107"/>
      <c r="T579" s="107"/>
      <c r="U579" s="104"/>
      <c r="V579" s="122"/>
      <c r="W579" s="122"/>
      <c r="X579" s="122"/>
      <c r="Y579" s="2202"/>
      <c r="Z579" s="648"/>
      <c r="AA579" s="112"/>
      <c r="AB579" s="112"/>
    </row>
    <row r="580" spans="2:28">
      <c r="B580" s="2252" t="str">
        <f>'12 л. МЕНЮ '!I573</f>
        <v>70/ 17</v>
      </c>
      <c r="C580" s="249" t="str">
        <f>'12 л. МЕНЮ '!B573</f>
        <v>Овощи натуральные солёные (помидор)</v>
      </c>
      <c r="D580" s="272">
        <f>'12 л. МЕНЮ '!C573</f>
        <v>60</v>
      </c>
      <c r="E580" s="355">
        <f>'12 л. МЕНЮ '!D573</f>
        <v>0.67</v>
      </c>
      <c r="F580" s="353">
        <f>'12 л. МЕНЮ '!E573</f>
        <v>0.06</v>
      </c>
      <c r="G580" s="353">
        <f>'12 л. МЕНЮ '!F573</f>
        <v>2.1</v>
      </c>
      <c r="H580" s="927">
        <f>'12 л. МЕНЮ '!G573</f>
        <v>11.63</v>
      </c>
      <c r="I580" s="250">
        <v>6.3</v>
      </c>
      <c r="J580" s="250">
        <v>0.01</v>
      </c>
      <c r="K580" s="250">
        <v>0.02</v>
      </c>
      <c r="L580" s="250">
        <v>0</v>
      </c>
      <c r="M580" s="250">
        <v>6</v>
      </c>
      <c r="N580" s="250">
        <v>21</v>
      </c>
      <c r="O580" s="250">
        <v>9</v>
      </c>
      <c r="P580" s="1055">
        <v>0.5</v>
      </c>
      <c r="Q580" s="2633">
        <f>'12 л. МЕНЮ '!H573</f>
        <v>0</v>
      </c>
      <c r="R580" s="121"/>
      <c r="S580" s="107"/>
      <c r="T580" s="2541"/>
      <c r="U580" s="104"/>
      <c r="V580" s="122"/>
      <c r="W580" s="122"/>
      <c r="X580" s="122"/>
      <c r="Y580" s="2263"/>
      <c r="Z580" s="648"/>
      <c r="AA580" s="112"/>
      <c r="AB580" s="112"/>
    </row>
    <row r="581" spans="2:28" ht="13.5" customHeight="1">
      <c r="B581" s="2252" t="str">
        <f>'12 л. МЕНЮ '!I574</f>
        <v>54-25с/22</v>
      </c>
      <c r="C581" s="249" t="str">
        <f>'12 л. МЕНЮ '!B574</f>
        <v>Суп гороховый</v>
      </c>
      <c r="D581" s="272">
        <f>'12 л. МЕНЮ '!C574</f>
        <v>250</v>
      </c>
      <c r="E581" s="355">
        <f>'12 л. МЕНЮ '!D574</f>
        <v>5.0999999999999996</v>
      </c>
      <c r="F581" s="353">
        <f>'12 л. МЕНЮ '!E574</f>
        <v>2.78</v>
      </c>
      <c r="G581" s="353">
        <f>'12 л. МЕНЮ '!F574</f>
        <v>18.2</v>
      </c>
      <c r="H581" s="927">
        <f>'12 л. МЕНЮ '!G574</f>
        <v>118.23</v>
      </c>
      <c r="I581" s="353">
        <v>5.01</v>
      </c>
      <c r="J581" s="353">
        <v>0.18</v>
      </c>
      <c r="K581" s="353">
        <v>0.06</v>
      </c>
      <c r="L581" s="957">
        <v>151.26</v>
      </c>
      <c r="M581" s="250">
        <v>33.35</v>
      </c>
      <c r="N581" s="250">
        <v>95.45</v>
      </c>
      <c r="O581" s="250">
        <v>37.33</v>
      </c>
      <c r="P581" s="1055">
        <v>2</v>
      </c>
      <c r="Q581" s="2633">
        <f>'12 л. МЕНЮ '!H574</f>
        <v>0</v>
      </c>
      <c r="R581" s="131"/>
      <c r="S581" s="119"/>
      <c r="T581" s="107"/>
      <c r="U581" s="104"/>
      <c r="V581" s="122"/>
      <c r="W581" s="370"/>
      <c r="X581" s="122"/>
      <c r="Y581" s="189"/>
      <c r="Z581" s="166"/>
      <c r="AA581" s="112"/>
      <c r="AB581" s="112"/>
    </row>
    <row r="582" spans="2:28" ht="14.25" customHeight="1">
      <c r="B582" s="2630" t="str">
        <f>'12 л. МЕНЮ '!I575</f>
        <v>288/21</v>
      </c>
      <c r="C582" s="271" t="str">
        <f>'12 л. МЕНЮ '!B575</f>
        <v>Тефтели. Белип</v>
      </c>
      <c r="D582" s="274">
        <f>'12 л. МЕНЮ '!C575</f>
        <v>120</v>
      </c>
      <c r="E582" s="1810">
        <f>'12 л. МЕНЮ '!D575</f>
        <v>17.36</v>
      </c>
      <c r="F582" s="365">
        <f>'12 л. МЕНЮ '!E575</f>
        <v>6.56</v>
      </c>
      <c r="G582" s="365">
        <f>'12 л. МЕНЮ '!F575</f>
        <v>11.44</v>
      </c>
      <c r="H582" s="930">
        <f>'12 л. МЕНЮ '!G575</f>
        <v>174.4</v>
      </c>
      <c r="I582" s="350">
        <v>0.8</v>
      </c>
      <c r="J582" s="350">
        <v>0.09</v>
      </c>
      <c r="K582" s="350">
        <v>0.09</v>
      </c>
      <c r="L582" s="2573">
        <v>60</v>
      </c>
      <c r="M582" s="350">
        <v>139.19999999999999</v>
      </c>
      <c r="N582" s="350">
        <v>21.245999999999999</v>
      </c>
      <c r="O582" s="350">
        <v>36</v>
      </c>
      <c r="P582" s="1056">
        <v>0.94</v>
      </c>
      <c r="Q582" s="2659">
        <f>'12 л. МЕНЮ '!H575</f>
        <v>0</v>
      </c>
      <c r="R582" s="121"/>
      <c r="T582" s="401"/>
      <c r="U582" s="228"/>
      <c r="V582" s="627"/>
      <c r="W582" s="1140"/>
      <c r="X582" s="1141"/>
      <c r="Y582" s="1142"/>
      <c r="Z582" s="225"/>
      <c r="AA582" s="408"/>
      <c r="AB582" s="112"/>
    </row>
    <row r="583" spans="2:28" ht="12.75" customHeight="1">
      <c r="B583" s="2630" t="str">
        <f>'12 л. МЕНЮ '!I576</f>
        <v>321 /17</v>
      </c>
      <c r="C583" s="271" t="str">
        <f>'12 л. МЕНЮ '!B576</f>
        <v>Капуста тушёная  / и</v>
      </c>
      <c r="D583" s="274" t="str">
        <f>'12 л. МЕНЮ '!C576</f>
        <v>110 / 70</v>
      </c>
      <c r="E583" s="1810">
        <f>'12 л. МЕНЮ '!D576</f>
        <v>2.1269999999999998</v>
      </c>
      <c r="F583" s="414">
        <f>'12 л. МЕНЮ '!E576</f>
        <v>19.056000000000001</v>
      </c>
      <c r="G583" s="365">
        <f>'12 л. МЕНЮ '!F576</f>
        <v>5.4</v>
      </c>
      <c r="H583" s="2642">
        <f>'12 л. МЕНЮ '!G576</f>
        <v>201.61199999999999</v>
      </c>
      <c r="I583" s="414">
        <v>10.1</v>
      </c>
      <c r="J583" s="365">
        <v>0.03</v>
      </c>
      <c r="K583" s="414">
        <v>4.1000000000000002E-2</v>
      </c>
      <c r="L583" s="939">
        <v>0</v>
      </c>
      <c r="M583" s="349">
        <v>61</v>
      </c>
      <c r="N583" s="350">
        <v>44.2</v>
      </c>
      <c r="O583" s="349">
        <v>22.7</v>
      </c>
      <c r="P583" s="1056">
        <v>0.9</v>
      </c>
      <c r="Q583" s="2659">
        <f>'12 л. МЕНЮ '!H576</f>
        <v>0</v>
      </c>
      <c r="R583" s="131"/>
      <c r="S583" s="107"/>
      <c r="T583" s="404"/>
      <c r="U583" s="2212"/>
      <c r="V583" s="854"/>
      <c r="W583" s="854"/>
      <c r="X583" s="854"/>
      <c r="Y583" s="854"/>
      <c r="Z583" s="2213"/>
      <c r="AA583" s="127"/>
      <c r="AB583" s="112"/>
    </row>
    <row r="584" spans="2:28" ht="12.75" customHeight="1">
      <c r="B584" s="180"/>
      <c r="C584" s="351" t="str">
        <f>'12 л. МЕНЮ '!B577</f>
        <v>Каша вязкая (пшеничная)</v>
      </c>
      <c r="D584" s="1107"/>
      <c r="E584" s="2640">
        <f>'12 л. МЕНЮ '!D577</f>
        <v>1.87</v>
      </c>
      <c r="F584" s="1019">
        <f>'12 л. МЕНЮ '!E577</f>
        <v>1.98</v>
      </c>
      <c r="G584" s="964">
        <f>'12 л. МЕНЮ '!F577</f>
        <v>11.46</v>
      </c>
      <c r="H584" s="2643">
        <f>'12 л. МЕНЮ '!G577</f>
        <v>71.12</v>
      </c>
      <c r="I584" s="1019">
        <v>0</v>
      </c>
      <c r="J584" s="964">
        <v>0.04</v>
      </c>
      <c r="K584" s="1019">
        <v>0.02</v>
      </c>
      <c r="L584" s="962">
        <v>0</v>
      </c>
      <c r="M584" s="961">
        <v>7.3</v>
      </c>
      <c r="N584" s="942">
        <v>4.7110000000000003</v>
      </c>
      <c r="O584" s="961">
        <v>10.08</v>
      </c>
      <c r="P584" s="1070">
        <v>0.79</v>
      </c>
      <c r="Q584" s="879"/>
      <c r="R584" s="121"/>
    </row>
    <row r="585" spans="2:28">
      <c r="B585" s="3143" t="str">
        <f>'12 л. МЕНЮ '!I578</f>
        <v>ТТК/485/21</v>
      </c>
      <c r="C585" s="3141" t="str">
        <f>'12 л. МЕНЮ '!B578</f>
        <v xml:space="preserve">Кисель из сока плодового или ягодного </v>
      </c>
      <c r="D585" s="395">
        <f>'12 л. МЕНЮ '!C578</f>
        <v>200</v>
      </c>
      <c r="E585" s="2640">
        <f>'12 л. МЕНЮ '!D578</f>
        <v>0.72699999999999998</v>
      </c>
      <c r="F585" s="964">
        <f>'12 л. МЕНЮ '!E578</f>
        <v>0.114</v>
      </c>
      <c r="G585" s="964">
        <f>'12 л. МЕНЮ '!F578</f>
        <v>32.674999999999997</v>
      </c>
      <c r="H585" s="1047">
        <f>'12 л. МЕНЮ '!G578</f>
        <v>134.63399999999999</v>
      </c>
      <c r="I585" s="3138">
        <v>2.117</v>
      </c>
      <c r="J585" s="964">
        <v>0.01</v>
      </c>
      <c r="K585" s="964">
        <v>0.01</v>
      </c>
      <c r="L585" s="2641">
        <v>7.4999999999999997E-2</v>
      </c>
      <c r="M585" s="942">
        <v>13.843</v>
      </c>
      <c r="N585" s="942">
        <v>15.689</v>
      </c>
      <c r="O585" s="3138">
        <v>4.9119999999999999</v>
      </c>
      <c r="P585" s="1070">
        <v>1.65</v>
      </c>
      <c r="Q585" s="2661">
        <f>'12 л. МЕНЮ '!H578</f>
        <v>0</v>
      </c>
      <c r="R585" s="112"/>
      <c r="S585" s="107"/>
      <c r="T585" s="186"/>
      <c r="U585" s="112"/>
      <c r="V585" s="127"/>
      <c r="W585" s="127"/>
      <c r="X585" s="127"/>
      <c r="Y585" s="127"/>
      <c r="Z585" s="127"/>
      <c r="AA585" s="127"/>
      <c r="AB585" s="112"/>
    </row>
    <row r="586" spans="2:28">
      <c r="B586" s="2252" t="str">
        <f>'12 л. МЕНЮ '!I579</f>
        <v>Пром.пр.</v>
      </c>
      <c r="C586" s="249" t="str">
        <f>'12 л. МЕНЮ '!B579</f>
        <v>Хлеб пшеничный</v>
      </c>
      <c r="D586" s="272">
        <f>'12 л. МЕНЮ '!C579</f>
        <v>70</v>
      </c>
      <c r="E586" s="355">
        <f>'12 л. МЕНЮ '!D579</f>
        <v>2.5030000000000001</v>
      </c>
      <c r="F586" s="353">
        <f>'12 л. МЕНЮ '!E579</f>
        <v>0.89500000000000002</v>
      </c>
      <c r="G586" s="353">
        <f>'12 л. МЕНЮ '!F579</f>
        <v>35.229999999999997</v>
      </c>
      <c r="H586" s="927">
        <f>'12 л. МЕНЮ '!G579</f>
        <v>158.97900000000001</v>
      </c>
      <c r="I586" s="250">
        <v>0</v>
      </c>
      <c r="J586" s="1043">
        <v>8.4000000000000005E-2</v>
      </c>
      <c r="K586" s="766">
        <v>2.8000000000000001E-2</v>
      </c>
      <c r="L586" s="917">
        <v>0</v>
      </c>
      <c r="M586" s="359">
        <v>14</v>
      </c>
      <c r="N586" s="250">
        <v>45.5</v>
      </c>
      <c r="O586" s="250">
        <v>9.8000000000000007</v>
      </c>
      <c r="P586" s="1055">
        <v>7.0000000000000007E-2</v>
      </c>
      <c r="Q586" s="2633">
        <f>'12 л. МЕНЮ '!H579</f>
        <v>0</v>
      </c>
      <c r="R586" s="122"/>
      <c r="S586" s="107"/>
    </row>
    <row r="587" spans="2:28" ht="15" thickBot="1">
      <c r="B587" s="2631" t="str">
        <f>'12 л. МЕНЮ '!I580</f>
        <v>Пром.пр.</v>
      </c>
      <c r="C587" s="199" t="str">
        <f>'12 л. МЕНЮ '!B580</f>
        <v>Хлеб ржаной</v>
      </c>
      <c r="D587" s="393">
        <f>'12 л. МЕНЮ '!C580</f>
        <v>40</v>
      </c>
      <c r="E587" s="355">
        <f>'12 л. МЕНЮ '!D580</f>
        <v>2.2599999999999998</v>
      </c>
      <c r="F587" s="353">
        <f>'12 л. МЕНЮ '!E580</f>
        <v>0.6</v>
      </c>
      <c r="G587" s="353">
        <f>'12 л. МЕНЮ '!F580</f>
        <v>16.739999999999998</v>
      </c>
      <c r="H587" s="927">
        <f>'12 л. МЕНЮ '!G580</f>
        <v>81.426000000000002</v>
      </c>
      <c r="I587" s="250">
        <v>0</v>
      </c>
      <c r="J587" s="250">
        <v>0.107</v>
      </c>
      <c r="K587" s="250">
        <v>0.107</v>
      </c>
      <c r="L587" s="697">
        <v>0</v>
      </c>
      <c r="M587" s="359">
        <v>13.2</v>
      </c>
      <c r="N587" s="250">
        <v>93.6</v>
      </c>
      <c r="O587" s="250">
        <v>2.64</v>
      </c>
      <c r="P587" s="1055">
        <v>1.7999999999999999E-2</v>
      </c>
      <c r="Q587" s="2662">
        <f>'12 л. МЕНЮ '!H580</f>
        <v>0</v>
      </c>
      <c r="R587" s="122"/>
      <c r="S587" s="401"/>
      <c r="T587" s="107"/>
      <c r="U587" s="1089"/>
      <c r="V587" s="122"/>
      <c r="W587" s="122"/>
      <c r="X587" s="122"/>
      <c r="Y587" s="2263"/>
      <c r="Z587" s="166"/>
      <c r="AA587" s="112"/>
      <c r="AB587" s="112"/>
    </row>
    <row r="588" spans="2:28" ht="13.5" customHeight="1">
      <c r="B588" s="492" t="s">
        <v>192</v>
      </c>
      <c r="C588" s="723"/>
      <c r="D588" s="2652">
        <f>'12 л. МЕНЮ '!C581</f>
        <v>920</v>
      </c>
      <c r="E588" s="503">
        <f t="shared" ref="E588:P588" si="167">SUM(E580:E587)</f>
        <v>32.616999999999997</v>
      </c>
      <c r="F588" s="919">
        <f t="shared" si="167"/>
        <v>32.045000000000002</v>
      </c>
      <c r="G588" s="504">
        <f t="shared" si="167"/>
        <v>133.245</v>
      </c>
      <c r="H588" s="2144">
        <f t="shared" si="167"/>
        <v>952.03100000000006</v>
      </c>
      <c r="I588" s="919">
        <f t="shared" si="167"/>
        <v>24.327000000000002</v>
      </c>
      <c r="J588" s="919">
        <f t="shared" si="167"/>
        <v>0.55100000000000005</v>
      </c>
      <c r="K588" s="919">
        <f t="shared" si="167"/>
        <v>0.376</v>
      </c>
      <c r="L588" s="919">
        <f t="shared" si="167"/>
        <v>211.33499999999998</v>
      </c>
      <c r="M588" s="1013">
        <f t="shared" si="167"/>
        <v>287.89299999999997</v>
      </c>
      <c r="N588" s="1013">
        <f t="shared" si="167"/>
        <v>341.39600000000002</v>
      </c>
      <c r="O588" s="1013">
        <f t="shared" si="167"/>
        <v>132.46199999999999</v>
      </c>
      <c r="P588" s="1014">
        <f t="shared" si="167"/>
        <v>6.8679999999999994</v>
      </c>
      <c r="Q588" s="1079"/>
      <c r="R588" s="112"/>
      <c r="S588" s="404"/>
      <c r="T588" s="107"/>
      <c r="U588" s="104"/>
      <c r="V588" s="122"/>
      <c r="W588" s="122"/>
      <c r="X588" s="122"/>
      <c r="Y588" s="2263"/>
      <c r="Z588" s="648"/>
      <c r="AA588" s="112"/>
      <c r="AB588" s="112"/>
    </row>
    <row r="589" spans="2:28">
      <c r="B589" s="995"/>
      <c r="C589" s="996" t="s">
        <v>11</v>
      </c>
      <c r="D589" s="1755">
        <v>0.35</v>
      </c>
      <c r="E589" s="1115">
        <f t="shared" ref="E589:P589" si="168">(E793/100)*35</f>
        <v>31.5</v>
      </c>
      <c r="F589" s="1012">
        <f t="shared" si="168"/>
        <v>32.200000000000003</v>
      </c>
      <c r="G589" s="1012">
        <f t="shared" si="168"/>
        <v>134.05000000000001</v>
      </c>
      <c r="H589" s="1012">
        <f t="shared" si="168"/>
        <v>952</v>
      </c>
      <c r="I589" s="1012">
        <f t="shared" si="168"/>
        <v>24.5</v>
      </c>
      <c r="J589" s="1012">
        <f t="shared" si="168"/>
        <v>0.48999999999999994</v>
      </c>
      <c r="K589" s="1012">
        <f t="shared" si="168"/>
        <v>0.56000000000000005</v>
      </c>
      <c r="L589" s="1776">
        <f t="shared" si="168"/>
        <v>315</v>
      </c>
      <c r="M589" s="2680">
        <f t="shared" si="168"/>
        <v>420</v>
      </c>
      <c r="N589" s="2680">
        <f t="shared" si="168"/>
        <v>420</v>
      </c>
      <c r="O589" s="2680">
        <f t="shared" si="168"/>
        <v>105</v>
      </c>
      <c r="P589" s="2279">
        <f t="shared" si="168"/>
        <v>6.3</v>
      </c>
      <c r="Q589" s="1079"/>
      <c r="R589" s="112"/>
      <c r="T589" s="401"/>
      <c r="U589" s="186"/>
      <c r="V589" s="627"/>
      <c r="W589" s="1140"/>
      <c r="X589" s="1141"/>
      <c r="Y589" s="1142"/>
      <c r="Z589" s="225"/>
      <c r="AA589" s="408"/>
      <c r="AB589" s="112"/>
    </row>
    <row r="590" spans="2:28" ht="15" thickBot="1">
      <c r="B590" s="246"/>
      <c r="C590" s="991" t="s">
        <v>434</v>
      </c>
      <c r="D590" s="1036"/>
      <c r="E590" s="1015">
        <f t="shared" ref="E590:P590" si="169">(E588*100/E793)-35</f>
        <v>1.2411111111111097</v>
      </c>
      <c r="F590" s="1016">
        <f t="shared" si="169"/>
        <v>-0.16847826086956275</v>
      </c>
      <c r="G590" s="1016">
        <f t="shared" si="169"/>
        <v>-0.21018276762401911</v>
      </c>
      <c r="H590" s="1016">
        <f t="shared" si="169"/>
        <v>1.1397058823519046E-3</v>
      </c>
      <c r="I590" s="1016">
        <f t="shared" si="169"/>
        <v>-0.24714285714285467</v>
      </c>
      <c r="J590" s="1016">
        <f t="shared" si="169"/>
        <v>4.3571428571428612</v>
      </c>
      <c r="K590" s="1016">
        <f t="shared" si="169"/>
        <v>-11.5</v>
      </c>
      <c r="L590" s="1016">
        <f t="shared" si="169"/>
        <v>-11.518333333333338</v>
      </c>
      <c r="M590" s="1016">
        <f t="shared" si="169"/>
        <v>-11.008916666666671</v>
      </c>
      <c r="N590" s="1016">
        <f t="shared" si="169"/>
        <v>-6.5503333333333345</v>
      </c>
      <c r="O590" s="1016">
        <f t="shared" si="169"/>
        <v>9.1539999999999964</v>
      </c>
      <c r="P590" s="1028">
        <f t="shared" si="169"/>
        <v>3.1555555555555515</v>
      </c>
      <c r="Q590" s="1079"/>
      <c r="R590" s="112"/>
      <c r="S590" s="107"/>
      <c r="T590" s="404"/>
      <c r="U590" s="2212"/>
      <c r="V590" s="854"/>
      <c r="W590" s="854"/>
      <c r="X590" s="854"/>
      <c r="Y590" s="854"/>
      <c r="Z590" s="2215"/>
      <c r="AA590" s="127"/>
      <c r="AB590" s="112"/>
    </row>
    <row r="591" spans="2:28" ht="14.25" customHeight="1">
      <c r="B591" s="893"/>
      <c r="C591" s="680" t="s">
        <v>232</v>
      </c>
      <c r="D591" s="62"/>
      <c r="E591" s="64"/>
      <c r="F591" s="497"/>
      <c r="G591" s="934"/>
      <c r="H591" s="934"/>
      <c r="I591" s="934"/>
      <c r="J591" s="934"/>
      <c r="K591" s="937"/>
      <c r="L591" s="934"/>
      <c r="M591" s="934"/>
      <c r="N591" s="934"/>
      <c r="O591" s="934"/>
      <c r="P591" s="880"/>
      <c r="Q591" s="1073"/>
      <c r="R591" s="112"/>
      <c r="S591" s="119"/>
    </row>
    <row r="592" spans="2:28">
      <c r="B592" s="2276" t="str">
        <f>'12 л. МЕНЮ '!I585</f>
        <v>501 /21</v>
      </c>
      <c r="C592" s="249" t="str">
        <f>'12 л. МЕНЮ '!B585</f>
        <v>Сок фруктовый (яблочный)</v>
      </c>
      <c r="D592" s="272">
        <f>'12 л. МЕНЮ '!C585</f>
        <v>200</v>
      </c>
      <c r="E592" s="363">
        <f>'12 л. МЕНЮ '!D585</f>
        <v>1</v>
      </c>
      <c r="F592" s="365">
        <f>'12 л. МЕНЮ '!E585</f>
        <v>0.2</v>
      </c>
      <c r="G592" s="365">
        <f>'12 л. МЕНЮ '!F585</f>
        <v>20.2</v>
      </c>
      <c r="H592" s="1937">
        <f>'12 л. МЕНЮ '!G585</f>
        <v>86</v>
      </c>
      <c r="I592" s="353">
        <v>4</v>
      </c>
      <c r="J592" s="362">
        <v>2.1999999999999999E-2</v>
      </c>
      <c r="K592" s="362">
        <v>2.1999999999999999E-2</v>
      </c>
      <c r="L592" s="685">
        <v>0</v>
      </c>
      <c r="M592" s="250">
        <v>14</v>
      </c>
      <c r="N592" s="250">
        <v>14</v>
      </c>
      <c r="O592" s="250">
        <v>8</v>
      </c>
      <c r="P592" s="250">
        <v>0.28000000000000003</v>
      </c>
      <c r="Q592" s="2629">
        <f>'12 л. МЕНЮ '!H585</f>
        <v>0</v>
      </c>
      <c r="R592" s="131"/>
      <c r="S592" s="107"/>
      <c r="T592" s="104"/>
      <c r="U592" s="112"/>
      <c r="V592" s="112"/>
      <c r="W592" s="112"/>
      <c r="X592" s="112"/>
      <c r="Y592" s="112"/>
      <c r="Z592" s="112"/>
      <c r="AA592" s="112"/>
      <c r="AB592" s="112"/>
    </row>
    <row r="593" spans="2:23">
      <c r="B593" s="2276" t="str">
        <f>'12 л. МЕНЮ '!I586</f>
        <v>347/21</v>
      </c>
      <c r="C593" s="1632" t="str">
        <f>'12 л. МЕНЮ '!B586</f>
        <v>Котлета школьная и /соус молочный</v>
      </c>
      <c r="D593" s="272" t="str">
        <f>'12 л. МЕНЮ '!C586</f>
        <v>105 / 20</v>
      </c>
      <c r="E593" s="363">
        <f>'12 л. МЕНЮ '!D586</f>
        <v>6.7949999999999999</v>
      </c>
      <c r="F593" s="365">
        <f>'12 л. МЕНЮ '!E586</f>
        <v>9.0589999999999993</v>
      </c>
      <c r="G593" s="365">
        <f>'12 л. МЕНЮ '!F586</f>
        <v>6.8209999999999997</v>
      </c>
      <c r="H593" s="1937">
        <f>'12 л. МЕНЮ '!G586</f>
        <v>113.19499999999999</v>
      </c>
      <c r="I593" s="366">
        <v>0.59</v>
      </c>
      <c r="J593" s="353">
        <v>0.06</v>
      </c>
      <c r="K593" s="353">
        <v>0.14000000000000001</v>
      </c>
      <c r="L593" s="697">
        <v>8.89</v>
      </c>
      <c r="M593" s="250">
        <v>90.81</v>
      </c>
      <c r="N593" s="250">
        <v>19.059999999999999</v>
      </c>
      <c r="O593" s="353">
        <v>5.39</v>
      </c>
      <c r="P593" s="250">
        <v>1.68</v>
      </c>
      <c r="Q593" s="2629">
        <f>'12 л. МЕНЮ '!H586</f>
        <v>0</v>
      </c>
      <c r="R593" s="121"/>
      <c r="S593" s="107"/>
      <c r="T593" s="1089"/>
      <c r="U593" s="112"/>
      <c r="V593" s="112"/>
      <c r="W593" s="11"/>
    </row>
    <row r="594" spans="2:23" ht="15" thickBot="1">
      <c r="B594" s="2310" t="str">
        <f>'12 л. МЕНЮ '!I587</f>
        <v>Пром.пр.</v>
      </c>
      <c r="C594" s="199" t="str">
        <f>'12 л. МЕНЮ '!B587</f>
        <v>Хлеб ржаной</v>
      </c>
      <c r="D594" s="393">
        <f>'12 л. МЕНЮ '!C587</f>
        <v>30</v>
      </c>
      <c r="E594" s="363">
        <f>'12 л. МЕНЮ '!D587</f>
        <v>1.155</v>
      </c>
      <c r="F594" s="365">
        <f>'12 л. МЕНЮ '!E587</f>
        <v>0.41299999999999998</v>
      </c>
      <c r="G594" s="365">
        <f>'12 л. МЕНЮ '!F587</f>
        <v>16.260000000000002</v>
      </c>
      <c r="H594" s="1937">
        <f>'12 л. МЕНЮ '!G587</f>
        <v>73.376999999999995</v>
      </c>
      <c r="I594" s="364">
        <v>0</v>
      </c>
      <c r="J594" s="364">
        <v>0.08</v>
      </c>
      <c r="K594" s="364">
        <v>0.08</v>
      </c>
      <c r="L594" s="1005">
        <v>0</v>
      </c>
      <c r="M594" s="2524">
        <v>9.9</v>
      </c>
      <c r="N594" s="1029">
        <v>70</v>
      </c>
      <c r="O594" s="364">
        <v>2</v>
      </c>
      <c r="P594" s="2225">
        <v>0.01</v>
      </c>
      <c r="Q594" s="2669">
        <f>'12 л. МЕНЮ '!H587</f>
        <v>0</v>
      </c>
      <c r="R594" s="110"/>
      <c r="S594" s="119"/>
      <c r="T594" s="104"/>
      <c r="U594" s="112"/>
      <c r="V594" s="112"/>
      <c r="W594" s="11"/>
    </row>
    <row r="595" spans="2:23">
      <c r="B595" s="492" t="s">
        <v>241</v>
      </c>
      <c r="C595" s="723"/>
      <c r="D595" s="2652">
        <f>'12 л. МЕНЮ '!C588</f>
        <v>355</v>
      </c>
      <c r="E595" s="503">
        <f t="shared" ref="E595:P595" si="170">SUM(E592:E594)</f>
        <v>8.9499999999999993</v>
      </c>
      <c r="F595" s="919">
        <f t="shared" si="170"/>
        <v>9.6719999999999988</v>
      </c>
      <c r="G595" s="504">
        <f t="shared" si="170"/>
        <v>43.281000000000006</v>
      </c>
      <c r="H595" s="2144">
        <f t="shared" si="170"/>
        <v>272.572</v>
      </c>
      <c r="I595" s="252">
        <f t="shared" si="170"/>
        <v>4.59</v>
      </c>
      <c r="J595" s="919">
        <f t="shared" si="170"/>
        <v>0.16199999999999998</v>
      </c>
      <c r="K595" s="919">
        <f t="shared" si="170"/>
        <v>0.24199999999999999</v>
      </c>
      <c r="L595" s="919">
        <f t="shared" si="170"/>
        <v>8.89</v>
      </c>
      <c r="M595" s="1013">
        <f t="shared" si="170"/>
        <v>114.71000000000001</v>
      </c>
      <c r="N595" s="1013">
        <f t="shared" si="170"/>
        <v>103.06</v>
      </c>
      <c r="O595" s="919">
        <f t="shared" si="170"/>
        <v>15.39</v>
      </c>
      <c r="P595" s="1014">
        <f t="shared" si="170"/>
        <v>1.97</v>
      </c>
      <c r="Q595" s="318"/>
      <c r="R595" s="121"/>
      <c r="S595" s="107"/>
      <c r="T595" s="102"/>
      <c r="U595" s="112"/>
      <c r="V595" s="112"/>
      <c r="W595" s="11"/>
    </row>
    <row r="596" spans="2:23">
      <c r="B596" s="995"/>
      <c r="C596" s="996" t="s">
        <v>11</v>
      </c>
      <c r="D596" s="1755">
        <v>0.1</v>
      </c>
      <c r="E596" s="1115">
        <f t="shared" ref="E596:P596" si="171">(E793/100)*10</f>
        <v>9</v>
      </c>
      <c r="F596" s="1012">
        <f t="shared" si="171"/>
        <v>9.2000000000000011</v>
      </c>
      <c r="G596" s="1012">
        <f t="shared" si="171"/>
        <v>38.299999999999997</v>
      </c>
      <c r="H596" s="1012">
        <f t="shared" si="171"/>
        <v>272</v>
      </c>
      <c r="I596" s="1012">
        <f t="shared" si="171"/>
        <v>7</v>
      </c>
      <c r="J596" s="1012">
        <f t="shared" si="171"/>
        <v>0.13999999999999999</v>
      </c>
      <c r="K596" s="1012">
        <f t="shared" si="171"/>
        <v>0.16</v>
      </c>
      <c r="L596" s="1012">
        <f t="shared" si="171"/>
        <v>90</v>
      </c>
      <c r="M596" s="2680">
        <f t="shared" si="171"/>
        <v>120</v>
      </c>
      <c r="N596" s="2680">
        <f t="shared" si="171"/>
        <v>120</v>
      </c>
      <c r="O596" s="1776">
        <f t="shared" si="171"/>
        <v>30</v>
      </c>
      <c r="P596" s="2279">
        <f t="shared" si="171"/>
        <v>1.7999999999999998</v>
      </c>
      <c r="Q596" s="318"/>
      <c r="R596" s="112"/>
      <c r="S596" s="120"/>
      <c r="T596" s="102"/>
      <c r="U596" s="112"/>
      <c r="V596" s="112"/>
      <c r="W596" s="11"/>
    </row>
    <row r="597" spans="2:23" ht="15" thickBot="1">
      <c r="B597" s="246"/>
      <c r="C597" s="991" t="s">
        <v>434</v>
      </c>
      <c r="D597" s="1036"/>
      <c r="E597" s="1015">
        <f t="shared" ref="E597:P597" si="172">(E595*100/E793)-10</f>
        <v>-5.5555555555557135E-2</v>
      </c>
      <c r="F597" s="1016">
        <f t="shared" si="172"/>
        <v>0.51304347826086882</v>
      </c>
      <c r="G597" s="1016">
        <f t="shared" si="172"/>
        <v>1.3005221932114885</v>
      </c>
      <c r="H597" s="1016">
        <f t="shared" si="172"/>
        <v>2.1029411764706296E-2</v>
      </c>
      <c r="I597" s="1016">
        <f t="shared" si="172"/>
        <v>-3.4428571428571431</v>
      </c>
      <c r="J597" s="1016">
        <f t="shared" si="172"/>
        <v>1.5714285714285712</v>
      </c>
      <c r="K597" s="1016">
        <f t="shared" si="172"/>
        <v>5.1249999999999982</v>
      </c>
      <c r="L597" s="1016">
        <f t="shared" si="172"/>
        <v>-9.0122222222222224</v>
      </c>
      <c r="M597" s="1016">
        <f t="shared" si="172"/>
        <v>-0.44083333333333385</v>
      </c>
      <c r="N597" s="1016">
        <f t="shared" si="172"/>
        <v>-1.4116666666666671</v>
      </c>
      <c r="O597" s="1016">
        <f t="shared" si="172"/>
        <v>-4.87</v>
      </c>
      <c r="P597" s="1028">
        <f t="shared" si="172"/>
        <v>0.94444444444444464</v>
      </c>
      <c r="Q597" s="318"/>
      <c r="R597" s="11"/>
      <c r="S597" s="112"/>
      <c r="T597" s="104"/>
      <c r="U597" s="112"/>
      <c r="V597" s="112"/>
      <c r="W597" s="11"/>
    </row>
    <row r="598" spans="2:23" ht="15" thickBot="1">
      <c r="R598" s="11"/>
      <c r="S598" s="112"/>
      <c r="T598" s="112"/>
      <c r="U598" s="112"/>
      <c r="V598" s="112"/>
      <c r="W598" s="11"/>
    </row>
    <row r="599" spans="2:23">
      <c r="B599" s="840"/>
      <c r="C599" s="43" t="s">
        <v>284</v>
      </c>
      <c r="D599" s="44"/>
      <c r="E599" s="153">
        <f t="shared" ref="E599:P599" si="173">E576+E588</f>
        <v>51.358999999999995</v>
      </c>
      <c r="F599" s="252">
        <f t="shared" si="173"/>
        <v>54.472000000000008</v>
      </c>
      <c r="G599" s="252">
        <f t="shared" si="173"/>
        <v>235.29400000000001</v>
      </c>
      <c r="H599" s="252">
        <f t="shared" si="173"/>
        <v>1629.078</v>
      </c>
      <c r="I599" s="252">
        <f t="shared" si="173"/>
        <v>39.573</v>
      </c>
      <c r="J599" s="252">
        <f t="shared" si="173"/>
        <v>0.87309999999999999</v>
      </c>
      <c r="K599" s="252">
        <f t="shared" si="173"/>
        <v>0.83610000000000007</v>
      </c>
      <c r="L599" s="252">
        <f t="shared" si="173"/>
        <v>278.923</v>
      </c>
      <c r="M599" s="924">
        <f t="shared" si="173"/>
        <v>740.83600000000001</v>
      </c>
      <c r="N599" s="924">
        <f t="shared" si="173"/>
        <v>654.48599999999999</v>
      </c>
      <c r="O599" s="924">
        <f t="shared" si="173"/>
        <v>183.267</v>
      </c>
      <c r="P599" s="842">
        <f t="shared" si="173"/>
        <v>8.5849999999999991</v>
      </c>
      <c r="R599" s="11"/>
      <c r="S599" s="112"/>
      <c r="T599" s="112"/>
      <c r="U599" s="112"/>
      <c r="V599" s="112"/>
      <c r="W599" s="11"/>
    </row>
    <row r="600" spans="2:23">
      <c r="B600" s="449"/>
      <c r="C600" s="889" t="s">
        <v>11</v>
      </c>
      <c r="D600" s="1755">
        <v>0.6</v>
      </c>
      <c r="E600" s="1115">
        <f t="shared" ref="E600:P600" si="174">(E793/100)*60</f>
        <v>54</v>
      </c>
      <c r="F600" s="1012">
        <f t="shared" si="174"/>
        <v>55.2</v>
      </c>
      <c r="G600" s="1012">
        <f t="shared" si="174"/>
        <v>229.8</v>
      </c>
      <c r="H600" s="1012">
        <f t="shared" si="174"/>
        <v>1632</v>
      </c>
      <c r="I600" s="1012">
        <f t="shared" si="174"/>
        <v>42</v>
      </c>
      <c r="J600" s="1012">
        <f t="shared" si="174"/>
        <v>0.83999999999999986</v>
      </c>
      <c r="K600" s="1012">
        <f t="shared" si="174"/>
        <v>0.96</v>
      </c>
      <c r="L600" s="1776">
        <f t="shared" si="174"/>
        <v>540</v>
      </c>
      <c r="M600" s="2680">
        <f t="shared" si="174"/>
        <v>720</v>
      </c>
      <c r="N600" s="2680">
        <f t="shared" si="174"/>
        <v>720</v>
      </c>
      <c r="O600" s="2680">
        <f t="shared" si="174"/>
        <v>180</v>
      </c>
      <c r="P600" s="2279">
        <f t="shared" si="174"/>
        <v>10.799999999999999</v>
      </c>
      <c r="Q600" s="318"/>
      <c r="R600" s="11"/>
      <c r="S600" s="112"/>
      <c r="T600" s="112"/>
      <c r="U600" s="112"/>
      <c r="V600" s="112"/>
      <c r="W600" s="11"/>
    </row>
    <row r="601" spans="2:23" ht="15" thickBot="1">
      <c r="B601" s="246"/>
      <c r="C601" s="991" t="s">
        <v>434</v>
      </c>
      <c r="D601" s="1036"/>
      <c r="E601" s="1015">
        <f t="shared" ref="E601:P601" si="175">(E599*100/E793)-60</f>
        <v>-2.934444444444452</v>
      </c>
      <c r="F601" s="1016">
        <f t="shared" si="175"/>
        <v>-0.7913043478260775</v>
      </c>
      <c r="G601" s="1016">
        <f t="shared" si="175"/>
        <v>1.434464751958231</v>
      </c>
      <c r="H601" s="1016">
        <f t="shared" si="175"/>
        <v>-0.10742647058823707</v>
      </c>
      <c r="I601" s="1016">
        <f t="shared" si="175"/>
        <v>-3.4671428571428535</v>
      </c>
      <c r="J601" s="1016">
        <f t="shared" si="175"/>
        <v>2.364285714285721</v>
      </c>
      <c r="K601" s="1016">
        <f t="shared" si="175"/>
        <v>-7.7437499999999915</v>
      </c>
      <c r="L601" s="1016">
        <f t="shared" si="175"/>
        <v>-29.008555555555557</v>
      </c>
      <c r="M601" s="1016">
        <f t="shared" si="175"/>
        <v>1.7363333333333415</v>
      </c>
      <c r="N601" s="1016">
        <f t="shared" si="175"/>
        <v>-5.4594999999999985</v>
      </c>
      <c r="O601" s="1016">
        <f t="shared" si="175"/>
        <v>1.0890000000000057</v>
      </c>
      <c r="P601" s="1028">
        <f t="shared" si="175"/>
        <v>-12.305555555555564</v>
      </c>
      <c r="Q601" s="318"/>
      <c r="S601" s="112"/>
      <c r="T601" s="112"/>
      <c r="U601" s="112"/>
      <c r="V601" s="112"/>
      <c r="W601" s="11"/>
    </row>
    <row r="602" spans="2:23" ht="15" thickBot="1">
      <c r="Q602" s="318"/>
      <c r="S602" s="112"/>
      <c r="T602" s="112"/>
      <c r="U602" s="112"/>
      <c r="V602" s="112"/>
      <c r="W602" s="11"/>
    </row>
    <row r="603" spans="2:23">
      <c r="B603" s="840"/>
      <c r="C603" s="43" t="s">
        <v>283</v>
      </c>
      <c r="D603" s="44"/>
      <c r="E603" s="153">
        <f t="shared" ref="E603:P603" si="176">E588+E595</f>
        <v>41.566999999999993</v>
      </c>
      <c r="F603" s="252">
        <f t="shared" si="176"/>
        <v>41.716999999999999</v>
      </c>
      <c r="G603" s="252">
        <f t="shared" si="176"/>
        <v>176.52600000000001</v>
      </c>
      <c r="H603" s="252">
        <f t="shared" si="176"/>
        <v>1224.6030000000001</v>
      </c>
      <c r="I603" s="252">
        <f t="shared" si="176"/>
        <v>28.917000000000002</v>
      </c>
      <c r="J603" s="252">
        <f t="shared" si="176"/>
        <v>0.71300000000000008</v>
      </c>
      <c r="K603" s="252">
        <f t="shared" si="176"/>
        <v>0.61799999999999999</v>
      </c>
      <c r="L603" s="252">
        <f t="shared" si="176"/>
        <v>220.22499999999997</v>
      </c>
      <c r="M603" s="924">
        <f t="shared" si="176"/>
        <v>402.60299999999995</v>
      </c>
      <c r="N603" s="924">
        <f t="shared" si="176"/>
        <v>444.45600000000002</v>
      </c>
      <c r="O603" s="924">
        <f t="shared" si="176"/>
        <v>147.85199999999998</v>
      </c>
      <c r="P603" s="842">
        <f t="shared" si="176"/>
        <v>8.8379999999999992</v>
      </c>
      <c r="Q603" s="318"/>
      <c r="S603" s="112"/>
      <c r="T603" s="112"/>
      <c r="U603" s="112"/>
      <c r="V603" s="112"/>
    </row>
    <row r="604" spans="2:23">
      <c r="B604" s="449"/>
      <c r="C604" s="889" t="s">
        <v>11</v>
      </c>
      <c r="D604" s="1755">
        <v>0.45</v>
      </c>
      <c r="E604" s="1115">
        <f t="shared" ref="E604:P604" si="177">(E793/100)*45</f>
        <v>40.5</v>
      </c>
      <c r="F604" s="1012">
        <f t="shared" si="177"/>
        <v>41.4</v>
      </c>
      <c r="G604" s="1012">
        <f t="shared" si="177"/>
        <v>172.35</v>
      </c>
      <c r="H604" s="1012">
        <f t="shared" si="177"/>
        <v>1224</v>
      </c>
      <c r="I604" s="1012">
        <f t="shared" si="177"/>
        <v>31.499999999999996</v>
      </c>
      <c r="J604" s="1012">
        <f t="shared" si="177"/>
        <v>0.62999999999999989</v>
      </c>
      <c r="K604" s="1012">
        <f t="shared" si="177"/>
        <v>0.72</v>
      </c>
      <c r="L604" s="1776">
        <f t="shared" si="177"/>
        <v>405</v>
      </c>
      <c r="M604" s="2680">
        <f t="shared" si="177"/>
        <v>540</v>
      </c>
      <c r="N604" s="2680">
        <f t="shared" si="177"/>
        <v>540</v>
      </c>
      <c r="O604" s="2680">
        <f t="shared" si="177"/>
        <v>135</v>
      </c>
      <c r="P604" s="2279">
        <f t="shared" si="177"/>
        <v>8.1</v>
      </c>
      <c r="Q604" s="318"/>
      <c r="S604" s="112"/>
      <c r="T604" s="112"/>
      <c r="U604" s="112"/>
      <c r="V604" s="112"/>
    </row>
    <row r="605" spans="2:23" ht="15" thickBot="1">
      <c r="B605" s="246"/>
      <c r="C605" s="991" t="s">
        <v>434</v>
      </c>
      <c r="D605" s="1036"/>
      <c r="E605" s="1015">
        <f t="shared" ref="E605:P605" si="178">(E603*100/E793)-45</f>
        <v>1.1855555555555455</v>
      </c>
      <c r="F605" s="1016">
        <f t="shared" si="178"/>
        <v>0.34456521739129897</v>
      </c>
      <c r="G605" s="1016">
        <f t="shared" si="178"/>
        <v>1.090339425587473</v>
      </c>
      <c r="H605" s="1016">
        <f t="shared" si="178"/>
        <v>2.2169117647059977E-2</v>
      </c>
      <c r="I605" s="1016">
        <f t="shared" si="178"/>
        <v>-3.6899999999999977</v>
      </c>
      <c r="J605" s="1016">
        <f t="shared" si="178"/>
        <v>5.9285714285714377</v>
      </c>
      <c r="K605" s="1016">
        <f t="shared" si="178"/>
        <v>-6.3750000000000071</v>
      </c>
      <c r="L605" s="1016">
        <f t="shared" si="178"/>
        <v>-20.530555555555559</v>
      </c>
      <c r="M605" s="1016">
        <f t="shared" si="178"/>
        <v>-11.449750000000002</v>
      </c>
      <c r="N605" s="1016">
        <f t="shared" si="178"/>
        <v>-7.9620000000000033</v>
      </c>
      <c r="O605" s="1016">
        <f t="shared" si="178"/>
        <v>4.2839999999999918</v>
      </c>
      <c r="P605" s="1028">
        <f t="shared" si="178"/>
        <v>4.0999999999999943</v>
      </c>
      <c r="Q605" s="318"/>
      <c r="S605" s="112"/>
      <c r="T605" s="112"/>
      <c r="U605" s="112"/>
      <c r="V605" s="112"/>
    </row>
    <row r="606" spans="2:23" ht="15" thickBot="1">
      <c r="K606" s="320"/>
      <c r="P606"/>
      <c r="Q606" s="318"/>
      <c r="S606" s="112"/>
      <c r="T606" s="112"/>
      <c r="U606" s="112"/>
      <c r="V606" s="112"/>
    </row>
    <row r="607" spans="2:23">
      <c r="B607" s="994" t="s">
        <v>319</v>
      </c>
      <c r="C607" s="43"/>
      <c r="D607" s="44"/>
      <c r="E607" s="160">
        <f t="shared" ref="E607:P607" si="179">E576+E588+E595</f>
        <v>60.308999999999997</v>
      </c>
      <c r="F607" s="947">
        <f t="shared" si="179"/>
        <v>64.144000000000005</v>
      </c>
      <c r="G607" s="947">
        <f t="shared" si="179"/>
        <v>278.57500000000005</v>
      </c>
      <c r="H607" s="947">
        <f t="shared" si="179"/>
        <v>1901.65</v>
      </c>
      <c r="I607" s="947">
        <f t="shared" si="179"/>
        <v>44.162999999999997</v>
      </c>
      <c r="J607" s="947">
        <f t="shared" si="179"/>
        <v>1.0350999999999999</v>
      </c>
      <c r="K607" s="947">
        <f t="shared" si="179"/>
        <v>1.0781000000000001</v>
      </c>
      <c r="L607" s="947">
        <f t="shared" si="179"/>
        <v>287.81299999999999</v>
      </c>
      <c r="M607" s="2302">
        <f t="shared" si="179"/>
        <v>855.54600000000005</v>
      </c>
      <c r="N607" s="2481">
        <f t="shared" si="179"/>
        <v>757.54600000000005</v>
      </c>
      <c r="O607" s="2302">
        <f t="shared" si="179"/>
        <v>198.65699999999998</v>
      </c>
      <c r="P607" s="1034">
        <f t="shared" si="179"/>
        <v>10.555</v>
      </c>
      <c r="Q607" s="318"/>
      <c r="S607" s="112"/>
      <c r="T607" s="112"/>
      <c r="U607" s="112"/>
      <c r="V607" s="112"/>
    </row>
    <row r="608" spans="2:23">
      <c r="B608" s="995"/>
      <c r="C608" s="996" t="s">
        <v>11</v>
      </c>
      <c r="D608" s="1755">
        <v>0.7</v>
      </c>
      <c r="E608" s="1115">
        <f t="shared" ref="E608:P608" si="180">(E793/100)*70</f>
        <v>63</v>
      </c>
      <c r="F608" s="1012">
        <f t="shared" si="180"/>
        <v>64.400000000000006</v>
      </c>
      <c r="G608" s="1012">
        <f t="shared" si="180"/>
        <v>268.10000000000002</v>
      </c>
      <c r="H608" s="1012">
        <f t="shared" si="180"/>
        <v>1904</v>
      </c>
      <c r="I608" s="1012">
        <f t="shared" si="180"/>
        <v>49</v>
      </c>
      <c r="J608" s="1012">
        <f t="shared" si="180"/>
        <v>0.97999999999999987</v>
      </c>
      <c r="K608" s="1012">
        <f t="shared" si="180"/>
        <v>1.1200000000000001</v>
      </c>
      <c r="L608" s="1776">
        <f t="shared" si="180"/>
        <v>630</v>
      </c>
      <c r="M608" s="2680">
        <f t="shared" si="180"/>
        <v>840</v>
      </c>
      <c r="N608" s="2680">
        <f t="shared" si="180"/>
        <v>840</v>
      </c>
      <c r="O608" s="2680">
        <f t="shared" si="180"/>
        <v>210</v>
      </c>
      <c r="P608" s="2279">
        <f t="shared" si="180"/>
        <v>12.6</v>
      </c>
      <c r="Q608" s="318"/>
      <c r="S608" s="112"/>
      <c r="T608" s="112"/>
      <c r="U608" s="112"/>
      <c r="V608" s="112"/>
    </row>
    <row r="609" spans="2:28" ht="15" thickBot="1">
      <c r="B609" s="246"/>
      <c r="C609" s="991" t="s">
        <v>434</v>
      </c>
      <c r="D609" s="1036"/>
      <c r="E609" s="1015">
        <f t="shared" ref="E609:P609" si="181">(E607*100/E793)-70</f>
        <v>-2.9900000000000091</v>
      </c>
      <c r="F609" s="1016">
        <f t="shared" si="181"/>
        <v>-0.27826086956521578</v>
      </c>
      <c r="G609" s="1016">
        <f t="shared" si="181"/>
        <v>2.7349869451697231</v>
      </c>
      <c r="H609" s="1016">
        <f t="shared" si="181"/>
        <v>-8.6397058823536099E-2</v>
      </c>
      <c r="I609" s="1016">
        <f t="shared" si="181"/>
        <v>-6.9100000000000108</v>
      </c>
      <c r="J609" s="1016">
        <f t="shared" si="181"/>
        <v>3.9357142857142833</v>
      </c>
      <c r="K609" s="1016">
        <f t="shared" si="181"/>
        <v>-2.6187500000000057</v>
      </c>
      <c r="L609" s="1016">
        <f t="shared" si="181"/>
        <v>-38.020777777777781</v>
      </c>
      <c r="M609" s="1016">
        <f t="shared" si="181"/>
        <v>1.2955000000000041</v>
      </c>
      <c r="N609" s="1016">
        <f t="shared" si="181"/>
        <v>-6.8711666666666602</v>
      </c>
      <c r="O609" s="1016">
        <f t="shared" si="181"/>
        <v>-3.7810000000000059</v>
      </c>
      <c r="P609" s="1028">
        <f t="shared" si="181"/>
        <v>-11.361111111111114</v>
      </c>
      <c r="Q609" s="318"/>
      <c r="S609" s="112"/>
      <c r="T609" s="112"/>
      <c r="U609" s="112"/>
      <c r="V609" s="112"/>
    </row>
    <row r="610" spans="2:28">
      <c r="E610" s="528"/>
      <c r="F610" s="528"/>
      <c r="G610" s="528"/>
      <c r="P610"/>
      <c r="Q610" s="318"/>
      <c r="S610" s="112"/>
      <c r="T610" s="112"/>
      <c r="U610" s="112"/>
      <c r="V610" s="112"/>
    </row>
    <row r="611" spans="2:28">
      <c r="S611" s="112"/>
      <c r="T611" s="112"/>
      <c r="U611" s="112"/>
      <c r="V611" s="112"/>
    </row>
    <row r="612" spans="2:28">
      <c r="T612" s="112"/>
      <c r="U612" s="112"/>
      <c r="V612" s="112"/>
    </row>
    <row r="613" spans="2:28">
      <c r="Q613" s="318"/>
      <c r="S613" s="112"/>
      <c r="T613" s="112"/>
      <c r="U613" s="112"/>
      <c r="V613" s="112"/>
    </row>
    <row r="614" spans="2:28">
      <c r="Q614" s="318"/>
      <c r="S614" s="112"/>
      <c r="T614" s="112"/>
      <c r="U614" s="112"/>
      <c r="V614" s="112"/>
    </row>
    <row r="615" spans="2:28">
      <c r="C615" s="891"/>
      <c r="D615" s="12" t="s">
        <v>206</v>
      </c>
      <c r="E615" s="320"/>
      <c r="S615" s="112"/>
      <c r="T615" s="112"/>
      <c r="U615" s="112"/>
      <c r="V615" s="112"/>
    </row>
    <row r="616" spans="2:28">
      <c r="C616" s="13" t="s">
        <v>762</v>
      </c>
      <c r="D616" s="155"/>
      <c r="E616" s="2"/>
      <c r="F616"/>
      <c r="I616"/>
      <c r="J616"/>
      <c r="K616" s="26"/>
      <c r="L616" s="26"/>
      <c r="M616"/>
      <c r="N616"/>
      <c r="O616"/>
      <c r="P616"/>
      <c r="Q616" s="112"/>
      <c r="S616" s="112"/>
      <c r="T616" s="112"/>
      <c r="U616" s="112"/>
      <c r="V616" s="112"/>
    </row>
    <row r="617" spans="2:28">
      <c r="C617" s="25" t="s">
        <v>325</v>
      </c>
      <c r="I617" s="1053" t="s">
        <v>345</v>
      </c>
      <c r="N617" s="5"/>
      <c r="S617" s="112"/>
      <c r="T617" s="112"/>
      <c r="U617" s="112"/>
      <c r="V617" s="112"/>
    </row>
    <row r="618" spans="2:28">
      <c r="C618" s="891" t="s">
        <v>763</v>
      </c>
      <c r="S618" s="112"/>
      <c r="T618" s="112"/>
      <c r="U618" s="112"/>
      <c r="V618" s="112"/>
      <c r="W618" s="112"/>
      <c r="X618" s="112"/>
      <c r="Y618" s="112"/>
      <c r="Z618" s="112"/>
      <c r="AA618" s="112"/>
      <c r="AB618" s="112"/>
    </row>
    <row r="619" spans="2:28" ht="21.6" thickBot="1">
      <c r="B619" s="2" t="s">
        <v>841</v>
      </c>
      <c r="C619" s="26"/>
      <c r="D619"/>
      <c r="F619" s="32" t="s">
        <v>771</v>
      </c>
      <c r="I619" s="29" t="s">
        <v>0</v>
      </c>
      <c r="J619"/>
      <c r="K619" s="84" t="s">
        <v>432</v>
      </c>
      <c r="L619" s="26"/>
      <c r="M619" s="26"/>
      <c r="N619" s="33"/>
      <c r="P619" s="125"/>
      <c r="S619" s="191"/>
      <c r="T619" s="119"/>
      <c r="U619" s="104"/>
      <c r="V619" s="122"/>
      <c r="W619" s="122"/>
      <c r="X619" s="122"/>
      <c r="Y619" s="2214"/>
      <c r="Z619" s="648"/>
      <c r="AA619" s="659"/>
      <c r="AB619" s="112"/>
    </row>
    <row r="620" spans="2:28" ht="15" thickBot="1">
      <c r="B620" s="1097" t="s">
        <v>321</v>
      </c>
      <c r="C620" s="1145" t="s">
        <v>773</v>
      </c>
      <c r="D620" s="1094" t="s">
        <v>176</v>
      </c>
      <c r="E620" s="1102" t="s">
        <v>177</v>
      </c>
      <c r="F620" s="378"/>
      <c r="G620" s="378"/>
      <c r="H620" s="40"/>
      <c r="I620" s="681" t="s">
        <v>301</v>
      </c>
      <c r="J620" s="40"/>
      <c r="K620" s="902"/>
      <c r="L620" s="536"/>
      <c r="M620" s="1104" t="s">
        <v>340</v>
      </c>
      <c r="N620" s="40"/>
      <c r="O620" s="40"/>
      <c r="P620" s="76"/>
      <c r="Q620" s="981" t="s">
        <v>330</v>
      </c>
      <c r="R620" s="11"/>
      <c r="S620" s="112"/>
      <c r="T620" s="575"/>
      <c r="U620" s="104"/>
      <c r="V620" s="609"/>
      <c r="W620" s="609"/>
      <c r="X620" s="609"/>
      <c r="Y620" s="2263"/>
      <c r="Z620" s="1093"/>
      <c r="AA620" s="112"/>
      <c r="AB620" s="112"/>
    </row>
    <row r="621" spans="2:28" ht="15" thickBot="1">
      <c r="B621" s="1098" t="s">
        <v>303</v>
      </c>
      <c r="C621" s="457"/>
      <c r="D621" s="1099" t="s">
        <v>183</v>
      </c>
      <c r="E621" s="745"/>
      <c r="F621" s="1101"/>
      <c r="G621" s="2318" t="s">
        <v>774</v>
      </c>
      <c r="H621" s="2206" t="s">
        <v>651</v>
      </c>
      <c r="I621" s="1105"/>
      <c r="J621" s="1105"/>
      <c r="K621" s="1105"/>
      <c r="L621" s="1107"/>
      <c r="M621" s="1108" t="s">
        <v>339</v>
      </c>
      <c r="N621" s="1105"/>
      <c r="O621" s="1105"/>
      <c r="P621" s="1107"/>
      <c r="Q621" s="1066" t="s">
        <v>327</v>
      </c>
      <c r="R621" s="112"/>
      <c r="S621" s="112"/>
      <c r="T621" s="107"/>
      <c r="U621" s="104"/>
      <c r="V621" s="122"/>
      <c r="W621" s="122"/>
      <c r="X621" s="122"/>
      <c r="Y621" s="2312"/>
      <c r="Z621" s="1093"/>
      <c r="AA621" s="112"/>
      <c r="AB621" s="112"/>
    </row>
    <row r="622" spans="2:28">
      <c r="B622" s="1098" t="s">
        <v>312</v>
      </c>
      <c r="C622" s="457" t="s">
        <v>182</v>
      </c>
      <c r="D622" s="847"/>
      <c r="E622" s="1099" t="s">
        <v>184</v>
      </c>
      <c r="F622" s="1095" t="s">
        <v>56</v>
      </c>
      <c r="G622" s="2318" t="s">
        <v>775</v>
      </c>
      <c r="H622" s="2208" t="s">
        <v>187</v>
      </c>
      <c r="I622" s="745"/>
      <c r="J622" s="2231"/>
      <c r="K622" s="40"/>
      <c r="L622" s="2231"/>
      <c r="M622" s="2232" t="s">
        <v>313</v>
      </c>
      <c r="N622" s="2233" t="s">
        <v>314</v>
      </c>
      <c r="O622" s="2234" t="s">
        <v>315</v>
      </c>
      <c r="P622" s="2235" t="s">
        <v>316</v>
      </c>
      <c r="Q622" s="1065" t="s">
        <v>288</v>
      </c>
      <c r="R622" s="112"/>
      <c r="S622" s="112"/>
      <c r="T622" s="107"/>
      <c r="U622" s="104"/>
      <c r="V622" s="122"/>
      <c r="W622" s="122"/>
      <c r="X622" s="122"/>
      <c r="Y622" s="2263"/>
      <c r="Z622" s="648"/>
      <c r="AA622" s="647"/>
      <c r="AB622" s="112"/>
    </row>
    <row r="623" spans="2:28" ht="15" thickBot="1">
      <c r="B623" s="65"/>
      <c r="C623" s="892"/>
      <c r="D623" s="496"/>
      <c r="E623" s="1100" t="s">
        <v>6</v>
      </c>
      <c r="F623" s="465" t="s">
        <v>7</v>
      </c>
      <c r="G623" s="2026" t="s">
        <v>8</v>
      </c>
      <c r="H623" s="2207" t="s">
        <v>426</v>
      </c>
      <c r="I623" s="2236" t="s">
        <v>304</v>
      </c>
      <c r="J623" s="2237" t="s">
        <v>305</v>
      </c>
      <c r="K623" s="2238" t="s">
        <v>306</v>
      </c>
      <c r="L623" s="2237" t="s">
        <v>307</v>
      </c>
      <c r="M623" s="2239" t="s">
        <v>308</v>
      </c>
      <c r="N623" s="2237" t="s">
        <v>309</v>
      </c>
      <c r="O623" s="2238" t="s">
        <v>310</v>
      </c>
      <c r="P623" s="2240" t="s">
        <v>311</v>
      </c>
      <c r="Q623" s="892"/>
      <c r="R623" s="125"/>
      <c r="S623" s="186"/>
      <c r="T623" s="107"/>
      <c r="U623" s="104"/>
      <c r="V623" s="122"/>
      <c r="W623" s="122"/>
      <c r="X623" s="122"/>
      <c r="Y623" s="715"/>
      <c r="Z623" s="727"/>
      <c r="AA623" s="647"/>
      <c r="AB623" s="112"/>
    </row>
    <row r="624" spans="2:28">
      <c r="B624" s="90"/>
      <c r="C624" s="2243" t="s">
        <v>156</v>
      </c>
      <c r="D624" s="1808"/>
      <c r="E624" s="471"/>
      <c r="F624" s="472"/>
      <c r="G624" s="472"/>
      <c r="H624" s="938"/>
      <c r="I624" s="931"/>
      <c r="J624" s="931"/>
      <c r="K624" s="933"/>
      <c r="L624" s="931"/>
      <c r="M624" s="931"/>
      <c r="N624" s="931"/>
      <c r="O624" s="931"/>
      <c r="P624" s="1068"/>
      <c r="Q624" s="1073"/>
      <c r="R624" s="767"/>
      <c r="S624" s="107"/>
      <c r="T624" s="112"/>
      <c r="U624" s="1091"/>
      <c r="V624" s="627"/>
      <c r="W624" s="1140"/>
      <c r="X624" s="1141"/>
      <c r="Y624" s="1142"/>
      <c r="Z624" s="225"/>
      <c r="AA624" s="408"/>
      <c r="AB624" s="112"/>
    </row>
    <row r="625" spans="1:28">
      <c r="B625" s="1867" t="str">
        <f>'12 л. МЕНЮ '!I616</f>
        <v>150 / 21</v>
      </c>
      <c r="C625" s="944" t="str">
        <f>'12 л. МЕНЮ '!B616</f>
        <v>Икра кабачковая (пром. производства)</v>
      </c>
      <c r="D625" s="274">
        <f>'12 л. МЕНЮ '!C616</f>
        <v>60</v>
      </c>
      <c r="E625" s="1810">
        <f>'12 л. МЕНЮ '!D616</f>
        <v>1.1399999999999999</v>
      </c>
      <c r="F625" s="365">
        <f>'12 л. МЕНЮ '!E616</f>
        <v>5.34</v>
      </c>
      <c r="G625" s="365">
        <f>'12 л. МЕНЮ '!F616</f>
        <v>4.62</v>
      </c>
      <c r="H625" s="930">
        <f>'12 л. МЕНЮ '!G616</f>
        <v>70.8</v>
      </c>
      <c r="I625" s="350">
        <v>4.2</v>
      </c>
      <c r="J625" s="350">
        <v>1.2E-2</v>
      </c>
      <c r="K625" s="348">
        <v>2.3E-2</v>
      </c>
      <c r="L625" s="939">
        <v>0</v>
      </c>
      <c r="M625" s="350">
        <v>24.6</v>
      </c>
      <c r="N625" s="350">
        <v>22.2</v>
      </c>
      <c r="O625" s="350">
        <v>9</v>
      </c>
      <c r="P625" s="1056">
        <v>0.4</v>
      </c>
      <c r="Q625" s="530">
        <f>'12 л. МЕНЮ '!H616</f>
        <v>0</v>
      </c>
      <c r="R625" s="121"/>
      <c r="S625" s="107"/>
      <c r="T625" s="404"/>
      <c r="U625" s="2212"/>
      <c r="V625" s="854"/>
      <c r="W625" s="854"/>
      <c r="X625" s="854"/>
      <c r="Y625" s="854"/>
      <c r="Z625" s="2213"/>
      <c r="AA625" s="127"/>
      <c r="AB625" s="112"/>
    </row>
    <row r="626" spans="1:28">
      <c r="B626" s="1867" t="str">
        <f>'12 л. МЕНЮ '!I617</f>
        <v>256 / 21</v>
      </c>
      <c r="C626" s="944" t="str">
        <f>'12 л. МЕНЮ '!B617</f>
        <v>(сложный гарнир)   Макароные изделия</v>
      </c>
      <c r="D626" s="274" t="str">
        <f>'12 л. МЕНЮ '!C617</f>
        <v>150 / 40</v>
      </c>
      <c r="E626" s="1810">
        <f>'12 л. МЕНЮ '!D617</f>
        <v>5.55</v>
      </c>
      <c r="F626" s="414">
        <f>'12 л. МЕНЮ '!E617</f>
        <v>4.95</v>
      </c>
      <c r="G626" s="365">
        <f>'12 л. МЕНЮ '!F617</f>
        <v>29.55</v>
      </c>
      <c r="H626" s="2642">
        <f>'12 л. МЕНЮ '!G617</f>
        <v>184.5</v>
      </c>
      <c r="I626" s="414">
        <v>0</v>
      </c>
      <c r="J626" s="365">
        <v>0.06</v>
      </c>
      <c r="K626" s="414">
        <v>0.08</v>
      </c>
      <c r="L626" s="939">
        <v>18.45</v>
      </c>
      <c r="M626" s="349">
        <v>11.54</v>
      </c>
      <c r="N626" s="350">
        <v>41.21</v>
      </c>
      <c r="O626" s="414">
        <v>7.22</v>
      </c>
      <c r="P626" s="1056">
        <v>0.68</v>
      </c>
      <c r="Q626" s="530">
        <f>'12 л. МЕНЮ '!H617</f>
        <v>0</v>
      </c>
      <c r="R626" s="121"/>
      <c r="S626" s="107"/>
      <c r="T626" s="225"/>
      <c r="U626" s="122"/>
      <c r="V626" s="609"/>
      <c r="W626" s="609"/>
      <c r="X626" s="609"/>
      <c r="Y626" s="609"/>
      <c r="Z626" s="127"/>
      <c r="AA626" s="127"/>
      <c r="AB626" s="112"/>
    </row>
    <row r="627" spans="1:28">
      <c r="B627" s="2638" t="str">
        <f>'12 л. МЕНЮ '!I618</f>
        <v>136/ 17</v>
      </c>
      <c r="C627" s="351" t="str">
        <f>'12 л. МЕНЮ '!B618</f>
        <v xml:space="preserve"> отварные и / Овощи припущенные </v>
      </c>
      <c r="D627" s="395"/>
      <c r="E627" s="2640">
        <f>'12 л. МЕНЮ '!D618</f>
        <v>0.56000000000000005</v>
      </c>
      <c r="F627" s="1019">
        <f>'12 л. МЕНЮ '!E618</f>
        <v>1.0509999999999999</v>
      </c>
      <c r="G627" s="964">
        <f>'12 л. МЕНЮ '!F618</f>
        <v>2.75</v>
      </c>
      <c r="H627" s="2643">
        <f>'12 л. МЕНЮ '!G618</f>
        <v>22.72</v>
      </c>
      <c r="I627" s="1019">
        <v>0.875</v>
      </c>
      <c r="J627" s="964">
        <v>0.02</v>
      </c>
      <c r="K627" s="1019">
        <v>2.5000000000000001E-2</v>
      </c>
      <c r="L627" s="962">
        <v>9.5500000000000007</v>
      </c>
      <c r="M627" s="961">
        <v>10.82</v>
      </c>
      <c r="N627" s="942">
        <v>20.43</v>
      </c>
      <c r="O627" s="961">
        <v>1.45</v>
      </c>
      <c r="P627" s="1070">
        <v>0.27</v>
      </c>
      <c r="Q627" s="2639"/>
      <c r="R627" s="121"/>
      <c r="S627" s="107"/>
      <c r="T627" s="186"/>
      <c r="U627" s="112"/>
      <c r="V627" s="127"/>
      <c r="W627" s="127"/>
      <c r="X627" s="127"/>
      <c r="Y627" s="127"/>
      <c r="Z627" s="127"/>
      <c r="AA627" s="120"/>
      <c r="AB627" s="112"/>
    </row>
    <row r="628" spans="1:28">
      <c r="B628" s="2638" t="str">
        <f>'12 л. МЕНЮ '!I619</f>
        <v>255 / 17</v>
      </c>
      <c r="C628" s="351" t="str">
        <f>'12 л. МЕНЮ '!B619</f>
        <v>Печень по-строгановски</v>
      </c>
      <c r="D628" s="395">
        <f>'12 л. МЕНЮ '!C619</f>
        <v>120</v>
      </c>
      <c r="E628" s="2640">
        <f>'12 л. МЕНЮ '!D619</f>
        <v>12.68</v>
      </c>
      <c r="F628" s="964">
        <f>'12 л. МЕНЮ '!E619</f>
        <v>13.59</v>
      </c>
      <c r="G628" s="964">
        <f>'12 л. МЕНЮ '!F619</f>
        <v>14.587999999999999</v>
      </c>
      <c r="H628" s="1047">
        <f>'12 л. МЕНЮ '!G619</f>
        <v>204.12700000000001</v>
      </c>
      <c r="I628" s="3138">
        <v>14.94</v>
      </c>
      <c r="J628" s="3138">
        <v>0.12</v>
      </c>
      <c r="K628" s="3138">
        <v>0.05</v>
      </c>
      <c r="L628" s="3135">
        <v>142.982</v>
      </c>
      <c r="M628" s="3178">
        <v>47</v>
      </c>
      <c r="N628" s="2925">
        <v>83.1</v>
      </c>
      <c r="O628" s="3138">
        <v>17.899999999999999</v>
      </c>
      <c r="P628" s="2923">
        <v>6</v>
      </c>
      <c r="Q628" s="2670">
        <f>'12 л. МЕНЮ '!H619</f>
        <v>0</v>
      </c>
      <c r="R628" s="112"/>
      <c r="S628" s="107"/>
      <c r="T628" s="107"/>
      <c r="U628" s="104"/>
      <c r="V628" s="122"/>
      <c r="W628" s="122"/>
      <c r="X628" s="122"/>
      <c r="Y628" s="715"/>
      <c r="Z628" s="648"/>
      <c r="AA628" s="112"/>
      <c r="AB628" s="112"/>
    </row>
    <row r="629" spans="1:28">
      <c r="B629" s="2252" t="str">
        <f>'12 л. МЕНЮ '!I620</f>
        <v>54-3гн/22</v>
      </c>
      <c r="C629" s="249" t="str">
        <f>'12 л. МЕНЮ '!B620</f>
        <v>чай с лимоном и сахаром</v>
      </c>
      <c r="D629" s="272">
        <f>'12 л. МЕНЮ '!C620</f>
        <v>200</v>
      </c>
      <c r="E629" s="355">
        <f>'12 л. МЕНЮ '!D620</f>
        <v>0.4</v>
      </c>
      <c r="F629" s="353">
        <f>'12 л. МЕНЮ '!E620</f>
        <v>0</v>
      </c>
      <c r="G629" s="353">
        <f>'12 л. МЕНЮ '!F620</f>
        <v>6.75</v>
      </c>
      <c r="H629" s="927">
        <f>'12 л. МЕНЮ '!G620</f>
        <v>28.6</v>
      </c>
      <c r="I629" s="353">
        <v>1.18</v>
      </c>
      <c r="J629" s="353">
        <v>0</v>
      </c>
      <c r="K629" s="353">
        <v>0.02</v>
      </c>
      <c r="L629" s="917">
        <v>0.53</v>
      </c>
      <c r="M629" s="250">
        <v>9.1999999999999993</v>
      </c>
      <c r="N629" s="250">
        <v>12.1</v>
      </c>
      <c r="O629" s="250">
        <v>6.4</v>
      </c>
      <c r="P629" s="1055">
        <v>1.1000000000000001</v>
      </c>
      <c r="Q629" s="530">
        <f>'12 л. МЕНЮ '!H620</f>
        <v>0</v>
      </c>
      <c r="R629" s="112"/>
      <c r="S629" s="112"/>
      <c r="T629" s="107"/>
      <c r="U629" s="102"/>
      <c r="V629" s="122"/>
      <c r="W629" s="122"/>
      <c r="X629" s="609"/>
      <c r="Y629" s="715"/>
      <c r="Z629" s="648"/>
      <c r="AA629" s="112"/>
      <c r="AB629" s="112"/>
    </row>
    <row r="630" spans="1:28">
      <c r="B630" s="2252" t="str">
        <f>'12 л. МЕНЮ '!I621</f>
        <v>Пром.пр.</v>
      </c>
      <c r="C630" s="249" t="str">
        <f>'12 л. МЕНЮ '!B621</f>
        <v>Хлеб пшеничный</v>
      </c>
      <c r="D630" s="272">
        <f>'12 л. МЕНЮ '!C621</f>
        <v>40</v>
      </c>
      <c r="E630" s="355">
        <f>'12 л. МЕНЮ '!D621</f>
        <v>1.54</v>
      </c>
      <c r="F630" s="353">
        <f>'12 л. МЕНЮ '!E621</f>
        <v>0.55000000000000004</v>
      </c>
      <c r="G630" s="353">
        <f>'12 л. МЕНЮ '!F621</f>
        <v>21.68</v>
      </c>
      <c r="H630" s="927">
        <f>'12 л. МЕНЮ '!G621</f>
        <v>97.83</v>
      </c>
      <c r="I630" s="250">
        <v>0</v>
      </c>
      <c r="J630" s="1043">
        <v>4.8000000000000001E-2</v>
      </c>
      <c r="K630" s="766">
        <v>1.6E-2</v>
      </c>
      <c r="L630" s="917">
        <v>0</v>
      </c>
      <c r="M630" s="250">
        <v>8</v>
      </c>
      <c r="N630" s="250">
        <v>26</v>
      </c>
      <c r="O630" s="250">
        <v>5.6</v>
      </c>
      <c r="P630" s="766">
        <v>0.04</v>
      </c>
      <c r="Q630" s="530">
        <f>'12 л. МЕНЮ '!H621</f>
        <v>0</v>
      </c>
      <c r="R630" s="112"/>
      <c r="S630" s="404"/>
      <c r="T630" s="2201"/>
      <c r="U630" s="122"/>
      <c r="V630" s="188"/>
      <c r="W630" s="188"/>
      <c r="X630" s="188"/>
      <c r="Y630" s="715"/>
      <c r="Z630" s="166"/>
      <c r="AA630" s="112"/>
      <c r="AB630" s="112"/>
    </row>
    <row r="631" spans="1:28" ht="15" thickBot="1">
      <c r="B631" s="2631" t="str">
        <f>'12 л. МЕНЮ '!I622</f>
        <v>Пром.пр.</v>
      </c>
      <c r="C631" s="199" t="str">
        <f>'12 л. МЕНЮ '!B622</f>
        <v>Хлеб ржаной</v>
      </c>
      <c r="D631" s="393">
        <f>'12 л. МЕНЮ '!C622</f>
        <v>30</v>
      </c>
      <c r="E631" s="355">
        <f>'12 л. МЕНЮ '!D622</f>
        <v>1.155</v>
      </c>
      <c r="F631" s="353">
        <f>'12 л. МЕНЮ '!E622</f>
        <v>0.41299999999999998</v>
      </c>
      <c r="G631" s="353">
        <f>'12 л. МЕНЮ '!F622</f>
        <v>16.260000000000002</v>
      </c>
      <c r="H631" s="927">
        <f>'12 л. МЕНЮ '!G622</f>
        <v>73.376999999999995</v>
      </c>
      <c r="I631" s="364">
        <v>0</v>
      </c>
      <c r="J631" s="364">
        <v>0.08</v>
      </c>
      <c r="K631" s="364">
        <v>0.08</v>
      </c>
      <c r="L631" s="1005">
        <v>0</v>
      </c>
      <c r="M631" s="2524">
        <v>9.9</v>
      </c>
      <c r="N631" s="1029">
        <v>70</v>
      </c>
      <c r="O631" s="364">
        <v>2</v>
      </c>
      <c r="P631" s="2225">
        <v>0.01</v>
      </c>
      <c r="Q631" s="2669">
        <f>'12 л. МЕНЮ '!H622</f>
        <v>0</v>
      </c>
      <c r="R631" s="131"/>
      <c r="S631" s="186"/>
      <c r="T631" s="117"/>
      <c r="U631" s="102"/>
      <c r="V631" s="122"/>
      <c r="W631" s="368"/>
      <c r="X631" s="368"/>
      <c r="Y631" s="2263"/>
      <c r="Z631" s="648"/>
      <c r="AA631" s="112"/>
      <c r="AB631" s="112"/>
    </row>
    <row r="632" spans="1:28">
      <c r="B632" s="492" t="s">
        <v>204</v>
      </c>
      <c r="D632" s="2652">
        <f>'12 л. МЕНЮ '!C623</f>
        <v>640</v>
      </c>
      <c r="E632" s="493">
        <f>SUM(E625:E631)</f>
        <v>23.024999999999999</v>
      </c>
      <c r="F632" s="494">
        <f>SUM(F625:F631)</f>
        <v>25.893999999999998</v>
      </c>
      <c r="G632" s="495">
        <f>SUM(G625:G631)</f>
        <v>96.198000000000008</v>
      </c>
      <c r="H632" s="701">
        <f>SUM(H625:H631)</f>
        <v>681.95399999999995</v>
      </c>
      <c r="I632" s="252">
        <f>SUM(I625:I631)</f>
        <v>21.195</v>
      </c>
      <c r="J632" s="919">
        <f t="shared" ref="J632:O632" si="182">SUM(J625:J631)</f>
        <v>0.34</v>
      </c>
      <c r="K632" s="494">
        <f t="shared" si="182"/>
        <v>0.29399999999999998</v>
      </c>
      <c r="L632" s="1013">
        <f t="shared" si="182"/>
        <v>171.512</v>
      </c>
      <c r="M632" s="1013">
        <f t="shared" si="182"/>
        <v>121.06000000000002</v>
      </c>
      <c r="N632" s="1013">
        <f>SUM(N625:N631)</f>
        <v>275.03999999999996</v>
      </c>
      <c r="O632" s="919">
        <f t="shared" si="182"/>
        <v>49.569999999999993</v>
      </c>
      <c r="P632" s="1009">
        <f>SUM(P625:P631)</f>
        <v>8.4999999999999982</v>
      </c>
      <c r="Q632" s="1079"/>
      <c r="R632" s="1052"/>
      <c r="S632" s="107"/>
      <c r="T632" s="107"/>
      <c r="U632" s="104"/>
      <c r="V632" s="122"/>
      <c r="W632" s="122"/>
      <c r="X632" s="122"/>
      <c r="Y632" s="715"/>
      <c r="Z632" s="166"/>
      <c r="AA632" s="112"/>
      <c r="AB632" s="112"/>
    </row>
    <row r="633" spans="1:28">
      <c r="B633" s="995"/>
      <c r="C633" s="996" t="s">
        <v>11</v>
      </c>
      <c r="D633" s="1755">
        <v>0.25</v>
      </c>
      <c r="E633" s="1115">
        <f t="shared" ref="E633:P633" si="183">(E793/100)*25</f>
        <v>22.5</v>
      </c>
      <c r="F633" s="1012">
        <f t="shared" si="183"/>
        <v>23</v>
      </c>
      <c r="G633" s="1012">
        <f t="shared" si="183"/>
        <v>95.75</v>
      </c>
      <c r="H633" s="1012">
        <f t="shared" si="183"/>
        <v>680</v>
      </c>
      <c r="I633" s="1012">
        <f t="shared" si="183"/>
        <v>17.5</v>
      </c>
      <c r="J633" s="1012">
        <f t="shared" si="183"/>
        <v>0.35</v>
      </c>
      <c r="K633" s="1012">
        <f t="shared" si="183"/>
        <v>0.4</v>
      </c>
      <c r="L633" s="1776">
        <f t="shared" si="183"/>
        <v>225</v>
      </c>
      <c r="M633" s="2680">
        <f t="shared" si="183"/>
        <v>300</v>
      </c>
      <c r="N633" s="2680">
        <f t="shared" si="183"/>
        <v>300</v>
      </c>
      <c r="O633" s="1776">
        <f t="shared" si="183"/>
        <v>75</v>
      </c>
      <c r="P633" s="2279">
        <f t="shared" si="183"/>
        <v>4.5</v>
      </c>
      <c r="Q633" s="1079"/>
      <c r="R633" s="130"/>
      <c r="S633" s="107"/>
      <c r="T633" s="107"/>
      <c r="U633" s="104"/>
      <c r="V633" s="122"/>
      <c r="W633" s="122"/>
      <c r="X633" s="122"/>
      <c r="Y633" s="2263"/>
      <c r="Z633" s="648"/>
      <c r="AA633" s="112"/>
      <c r="AB633" s="112"/>
    </row>
    <row r="634" spans="1:28" ht="15" thickBot="1">
      <c r="B634" s="246"/>
      <c r="C634" s="991" t="s">
        <v>434</v>
      </c>
      <c r="D634" s="1036"/>
      <c r="E634" s="1015">
        <f t="shared" ref="E634:P634" si="184">(E632*100/E793)-25</f>
        <v>0.58333333333333215</v>
      </c>
      <c r="F634" s="1016">
        <f t="shared" si="184"/>
        <v>3.1456521739130388</v>
      </c>
      <c r="G634" s="1016">
        <f t="shared" si="184"/>
        <v>0.11697127937337015</v>
      </c>
      <c r="H634" s="1016">
        <f t="shared" si="184"/>
        <v>7.1838235294116259E-2</v>
      </c>
      <c r="I634" s="1016">
        <f t="shared" si="184"/>
        <v>5.2785714285714285</v>
      </c>
      <c r="J634" s="1016">
        <f t="shared" si="184"/>
        <v>-0.71428571428571175</v>
      </c>
      <c r="K634" s="1016">
        <f t="shared" si="184"/>
        <v>-6.6250000000000036</v>
      </c>
      <c r="L634" s="1016">
        <f t="shared" si="184"/>
        <v>-5.9431111111111115</v>
      </c>
      <c r="M634" s="1016">
        <f t="shared" si="184"/>
        <v>-14.911666666666665</v>
      </c>
      <c r="N634" s="1016">
        <f t="shared" si="184"/>
        <v>-2.0800000000000018</v>
      </c>
      <c r="O634" s="1016">
        <f t="shared" si="184"/>
        <v>-8.4766666666666701</v>
      </c>
      <c r="P634" s="1028">
        <f t="shared" si="184"/>
        <v>22.222222222222207</v>
      </c>
      <c r="Q634" s="81"/>
      <c r="R634" s="112"/>
      <c r="S634" s="107"/>
      <c r="T634" s="107"/>
      <c r="U634" s="104"/>
      <c r="V634" s="122"/>
      <c r="W634" s="122"/>
      <c r="X634" s="122"/>
      <c r="Y634" s="2263"/>
      <c r="Z634" s="648"/>
      <c r="AA634" s="112"/>
      <c r="AB634" s="112"/>
    </row>
    <row r="635" spans="1:28">
      <c r="B635" s="90"/>
      <c r="C635" s="2243" t="s">
        <v>123</v>
      </c>
      <c r="D635" s="62"/>
      <c r="E635" s="1741"/>
      <c r="F635" s="1742"/>
      <c r="G635" s="1742"/>
      <c r="H635" s="1743"/>
      <c r="I635" s="1744"/>
      <c r="J635" s="1743"/>
      <c r="K635" s="1744"/>
      <c r="L635" s="1744"/>
      <c r="M635" s="1743"/>
      <c r="N635" s="1744"/>
      <c r="O635" s="1744"/>
      <c r="P635" s="1742"/>
      <c r="Q635" s="1073"/>
      <c r="R635" s="121"/>
      <c r="S635" s="117"/>
      <c r="T635" s="107"/>
      <c r="U635" s="104"/>
      <c r="V635" s="122"/>
      <c r="W635" s="370"/>
      <c r="X635" s="122"/>
      <c r="Y635" s="715"/>
      <c r="Z635" s="658"/>
      <c r="AA635" s="112"/>
      <c r="AB635" s="112"/>
    </row>
    <row r="636" spans="1:28">
      <c r="B636" s="2299" t="str">
        <f>'12 л. МЕНЮ '!I627</f>
        <v>54-21з/22</v>
      </c>
      <c r="C636" s="271" t="str">
        <f>'12 л. МЕНЮ '!B627</f>
        <v>Кукуруза сахарная</v>
      </c>
      <c r="D636" s="274">
        <f>'12 л. МЕНЮ '!C627</f>
        <v>60</v>
      </c>
      <c r="E636" s="232">
        <f>'12 л. МЕНЮ '!D627</f>
        <v>1.2</v>
      </c>
      <c r="F636" s="353">
        <f>'12 л. МЕНЮ '!E627</f>
        <v>0.2</v>
      </c>
      <c r="G636" s="353">
        <f>'12 л. МЕНЮ '!F627</f>
        <v>6.1</v>
      </c>
      <c r="H636" s="927">
        <f>'12 л. МЕНЮ '!G627</f>
        <v>31.3</v>
      </c>
      <c r="I636" s="353">
        <v>1.1499999999999999</v>
      </c>
      <c r="J636" s="353">
        <v>0.01</v>
      </c>
      <c r="K636" s="353">
        <v>0.02</v>
      </c>
      <c r="L636" s="353">
        <v>0.72</v>
      </c>
      <c r="M636" s="353">
        <v>22</v>
      </c>
      <c r="N636" s="353">
        <v>21</v>
      </c>
      <c r="O636" s="353">
        <v>6.8</v>
      </c>
      <c r="P636" s="2223">
        <v>0.2</v>
      </c>
      <c r="Q636" s="2629">
        <f>'12 л. МЕНЮ '!H627</f>
        <v>0</v>
      </c>
      <c r="R636" s="121"/>
      <c r="S636" s="107"/>
      <c r="T636" s="401"/>
      <c r="U636" s="797"/>
      <c r="V636" s="627"/>
      <c r="W636" s="1140"/>
      <c r="X636" s="1141"/>
      <c r="Y636" s="1142"/>
      <c r="Z636" s="225"/>
      <c r="AA636" s="408"/>
      <c r="AB636" s="112"/>
    </row>
    <row r="637" spans="1:28">
      <c r="B637" s="2299" t="str">
        <f>'12 л. МЕНЮ '!I628</f>
        <v>116/21</v>
      </c>
      <c r="C637" s="271" t="str">
        <f>'12 л. МЕНЮ '!B628</f>
        <v xml:space="preserve">Суп из овощей </v>
      </c>
      <c r="D637" s="274">
        <f>'12 л. МЕНЮ '!C628</f>
        <v>250</v>
      </c>
      <c r="E637" s="232">
        <f>'12 л. МЕНЮ '!D628</f>
        <v>2</v>
      </c>
      <c r="F637" s="353">
        <f>'12 л. МЕНЮ '!E628</f>
        <v>4.5250000000000004</v>
      </c>
      <c r="G637" s="353">
        <f>'12 л. МЕНЮ '!F628</f>
        <v>6.3250000000000002</v>
      </c>
      <c r="H637" s="927">
        <f>'12 л. МЕНЮ '!G628</f>
        <v>74</v>
      </c>
      <c r="I637" s="353">
        <v>7.25</v>
      </c>
      <c r="J637" s="353">
        <v>7.4999999999999997E-2</v>
      </c>
      <c r="K637" s="353">
        <v>7.4999999999999997E-2</v>
      </c>
      <c r="L637" s="917">
        <v>0</v>
      </c>
      <c r="M637" s="250">
        <v>22.75</v>
      </c>
      <c r="N637" s="250">
        <v>45.25</v>
      </c>
      <c r="O637" s="353">
        <v>18.25</v>
      </c>
      <c r="P637" s="1055">
        <v>0.71</v>
      </c>
      <c r="Q637" s="2629">
        <f>'12 л. МЕНЮ '!H628</f>
        <v>0</v>
      </c>
      <c r="R637" s="123"/>
      <c r="S637" s="107"/>
      <c r="T637" s="404"/>
      <c r="U637" s="2212"/>
      <c r="V637" s="854"/>
      <c r="W637" s="854"/>
      <c r="X637" s="854"/>
      <c r="Y637" s="854"/>
      <c r="Z637" s="2213"/>
      <c r="AA637" s="127"/>
      <c r="AB637" s="112"/>
    </row>
    <row r="638" spans="1:28">
      <c r="A638">
        <v>7</v>
      </c>
      <c r="B638" s="2299" t="str">
        <f>'12 л. МЕНЮ '!I629</f>
        <v>271 / 17</v>
      </c>
      <c r="C638" s="271" t="str">
        <f>'12 л. МЕНЮ '!B629</f>
        <v>Котлеты домашние</v>
      </c>
      <c r="D638" s="274">
        <f>'12 л. МЕНЮ '!C629</f>
        <v>100</v>
      </c>
      <c r="E638" s="232">
        <f>'12 л. МЕНЮ '!D629</f>
        <v>10.69</v>
      </c>
      <c r="F638" s="353">
        <f>'12 л. МЕНЮ '!E629</f>
        <v>10.682</v>
      </c>
      <c r="G638" s="353">
        <f>'12 л. МЕНЮ '!F629</f>
        <v>25.247</v>
      </c>
      <c r="H638" s="927">
        <f>'12 л. МЕНЮ '!G629</f>
        <v>239.886</v>
      </c>
      <c r="I638" s="663">
        <v>0.68</v>
      </c>
      <c r="J638" s="663">
        <v>0.06</v>
      </c>
      <c r="K638" s="663">
        <v>0.02</v>
      </c>
      <c r="L638" s="2641">
        <v>17.687999999999999</v>
      </c>
      <c r="M638" s="942">
        <v>54.543599999999998</v>
      </c>
      <c r="N638" s="3179">
        <v>15.36</v>
      </c>
      <c r="O638" s="942">
        <v>22.512</v>
      </c>
      <c r="P638" s="1070">
        <v>1.9</v>
      </c>
      <c r="Q638" s="2629">
        <f>'12 л. МЕНЮ '!H629</f>
        <v>0</v>
      </c>
      <c r="R638" s="112"/>
      <c r="S638" s="107"/>
      <c r="T638" s="225"/>
      <c r="U638" s="122"/>
      <c r="V638" s="609"/>
      <c r="W638" s="609"/>
      <c r="X638" s="609"/>
      <c r="Y638" s="609"/>
      <c r="Z638" s="127"/>
      <c r="AA638" s="127"/>
      <c r="AB638" s="112"/>
    </row>
    <row r="639" spans="1:28">
      <c r="B639" s="2299" t="str">
        <f>'12 л. МЕНЮ '!I630</f>
        <v>276/21</v>
      </c>
      <c r="C639" s="944" t="str">
        <f>'12 л. МЕНЮ '!B630</f>
        <v>Омлет с отварным картофелем</v>
      </c>
      <c r="D639" s="274">
        <f>'12 л. МЕНЮ '!C630</f>
        <v>180</v>
      </c>
      <c r="E639" s="232">
        <f>'12 л. МЕНЮ '!D630</f>
        <v>12.42</v>
      </c>
      <c r="F639" s="353">
        <f>'12 л. МЕНЮ '!E630</f>
        <v>15.48</v>
      </c>
      <c r="G639" s="353">
        <f>'12 л. МЕНЮ '!F630</f>
        <v>12.78</v>
      </c>
      <c r="H639" s="927">
        <f>'12 л. МЕНЮ '!G630</f>
        <v>241.2</v>
      </c>
      <c r="I639" s="2275">
        <v>8.1</v>
      </c>
      <c r="J639" s="362">
        <v>0.14399999999999999</v>
      </c>
      <c r="K639" s="373">
        <v>0.04</v>
      </c>
      <c r="L639" s="917">
        <v>223.2</v>
      </c>
      <c r="M639" s="250">
        <v>104.4</v>
      </c>
      <c r="N639" s="250">
        <v>221.4</v>
      </c>
      <c r="O639" s="250">
        <v>30.6</v>
      </c>
      <c r="P639" s="1055">
        <v>0.24299999999999999</v>
      </c>
      <c r="Q639" s="2629">
        <f>'12 л. МЕНЮ '!H630</f>
        <v>0</v>
      </c>
      <c r="R639" s="121"/>
      <c r="S639" s="107"/>
      <c r="T639" s="186"/>
      <c r="U639" s="112"/>
      <c r="V639" s="127"/>
      <c r="W639" s="127"/>
      <c r="X639" s="127"/>
      <c r="Y639" s="127"/>
      <c r="Z639" s="127"/>
      <c r="AA639" s="127"/>
      <c r="AB639" s="112"/>
    </row>
    <row r="640" spans="1:28">
      <c r="B640" s="2671" t="str">
        <f>'12 л. МЕНЮ '!I631</f>
        <v>54-1хн/22</v>
      </c>
      <c r="C640" s="271" t="str">
        <f>'12 л. МЕНЮ '!B631</f>
        <v>Компот из смеси сухофруктов</v>
      </c>
      <c r="D640" s="274">
        <f>'12 л. МЕНЮ '!C631</f>
        <v>200</v>
      </c>
      <c r="E640" s="232">
        <f>'12 л. МЕНЮ '!D631</f>
        <v>0.5</v>
      </c>
      <c r="F640" s="353">
        <f>'12 л. МЕНЮ '!E631</f>
        <v>0</v>
      </c>
      <c r="G640" s="353">
        <f>'12 л. МЕНЮ '!F631</f>
        <v>19.8</v>
      </c>
      <c r="H640" s="927">
        <f>'12 л. МЕНЮ '!G631</f>
        <v>81</v>
      </c>
      <c r="I640" s="353">
        <v>0.02</v>
      </c>
      <c r="J640" s="353">
        <v>0</v>
      </c>
      <c r="K640" s="353">
        <v>0</v>
      </c>
      <c r="L640" s="917">
        <v>15</v>
      </c>
      <c r="M640" s="2571">
        <v>49.5</v>
      </c>
      <c r="N640" s="250">
        <v>4.3</v>
      </c>
      <c r="O640" s="353">
        <v>2.1</v>
      </c>
      <c r="P640" s="1055">
        <v>0.09</v>
      </c>
      <c r="Q640" s="2629">
        <f>'12 л. МЕНЮ '!H631</f>
        <v>0</v>
      </c>
      <c r="R640" s="121"/>
      <c r="S640" s="401"/>
      <c r="T640" s="107"/>
      <c r="U640" s="104"/>
      <c r="V640" s="188"/>
      <c r="W640" s="188"/>
      <c r="X640" s="188"/>
      <c r="Y640" s="715"/>
      <c r="Z640" s="648"/>
      <c r="AA640" s="112"/>
      <c r="AB640" s="112"/>
    </row>
    <row r="641" spans="2:28">
      <c r="B641" s="2671" t="str">
        <f>'12 л. МЕНЮ '!I632</f>
        <v>Пром.пр.</v>
      </c>
      <c r="C641" s="271" t="str">
        <f>'12 л. МЕНЮ '!B632</f>
        <v>Хлеб пшеничный</v>
      </c>
      <c r="D641" s="274">
        <f>'12 л. МЕНЮ '!C632</f>
        <v>60</v>
      </c>
      <c r="E641" s="232">
        <f>'12 л. МЕНЮ '!D632</f>
        <v>2.31</v>
      </c>
      <c r="F641" s="353">
        <f>'12 л. МЕНЮ '!E632</f>
        <v>0.82</v>
      </c>
      <c r="G641" s="353">
        <f>'12 л. МЕНЮ '!F632</f>
        <v>32.520000000000003</v>
      </c>
      <c r="H641" s="927">
        <f>'12 л. МЕНЮ '!G632</f>
        <v>146.75</v>
      </c>
      <c r="I641" s="250">
        <v>0</v>
      </c>
      <c r="J641" s="1043">
        <v>7.1999999999999995E-2</v>
      </c>
      <c r="K641" s="766">
        <v>2.4E-2</v>
      </c>
      <c r="L641" s="917">
        <v>0</v>
      </c>
      <c r="M641" s="359">
        <v>12</v>
      </c>
      <c r="N641" s="250">
        <v>39</v>
      </c>
      <c r="O641" s="250">
        <v>8.4</v>
      </c>
      <c r="P641" s="250">
        <v>6.6000000000000003E-2</v>
      </c>
      <c r="Q641" s="2629">
        <f>'12 л. МЕНЮ '!H632</f>
        <v>0</v>
      </c>
      <c r="R641" s="157"/>
      <c r="S641" s="404"/>
      <c r="T641" s="107"/>
      <c r="U641" s="104"/>
      <c r="V641" s="122"/>
      <c r="W641" s="122"/>
      <c r="X641" s="609"/>
      <c r="Y641" s="2263"/>
      <c r="Z641" s="648"/>
      <c r="AA641" s="112"/>
      <c r="AB641" s="112"/>
    </row>
    <row r="642" spans="2:28">
      <c r="B642" s="2671" t="str">
        <f>'12 л. МЕНЮ '!I633</f>
        <v>Пром.пр.</v>
      </c>
      <c r="C642" s="271" t="str">
        <f>'12 л. МЕНЮ '!B633</f>
        <v>Хлеб ржаной</v>
      </c>
      <c r="D642" s="274">
        <f>'12 л. МЕНЮ '!C633</f>
        <v>40</v>
      </c>
      <c r="E642" s="232">
        <f>'12 л. МЕНЮ '!D633</f>
        <v>2.2599999999999998</v>
      </c>
      <c r="F642" s="353">
        <f>'12 л. МЕНЮ '!E633</f>
        <v>0.6</v>
      </c>
      <c r="G642" s="353">
        <f>'12 л. МЕНЮ '!F633</f>
        <v>16.739999999999998</v>
      </c>
      <c r="H642" s="927">
        <f>'12 л. МЕНЮ '!G633</f>
        <v>81.426000000000002</v>
      </c>
      <c r="I642" s="250">
        <v>0</v>
      </c>
      <c r="J642" s="250">
        <v>0.107</v>
      </c>
      <c r="K642" s="250">
        <v>0.107</v>
      </c>
      <c r="L642" s="697">
        <v>0</v>
      </c>
      <c r="M642" s="359">
        <v>13.2</v>
      </c>
      <c r="N642" s="250">
        <v>93.6</v>
      </c>
      <c r="O642" s="250">
        <v>2.64</v>
      </c>
      <c r="P642" s="250">
        <v>1.7999999999999999E-2</v>
      </c>
      <c r="Q642" s="2629">
        <f>'12 л. МЕНЮ '!H633</f>
        <v>0</v>
      </c>
      <c r="R642" s="112"/>
      <c r="S642" s="186"/>
      <c r="T642" s="2326"/>
      <c r="U642" s="127"/>
      <c r="V642" s="127"/>
      <c r="W642" s="127"/>
      <c r="X642" s="127"/>
      <c r="Y642" s="2327"/>
      <c r="Z642" s="127"/>
      <c r="AA642" s="112"/>
      <c r="AB642" s="112"/>
    </row>
    <row r="643" spans="2:28" ht="15" thickBot="1">
      <c r="B643" s="2300" t="str">
        <f>'12 л. МЕНЮ '!I634</f>
        <v xml:space="preserve">338 / 17 </v>
      </c>
      <c r="C643" s="199" t="str">
        <f>'12 л. МЕНЮ '!B634</f>
        <v>Плоды свежие (яблоко)</v>
      </c>
      <c r="D643" s="393">
        <f>'12 л. МЕНЮ '!C634</f>
        <v>120</v>
      </c>
      <c r="E643" s="232">
        <f>'12 л. МЕНЮ '!D634</f>
        <v>0.48</v>
      </c>
      <c r="F643" s="353">
        <f>'12 л. МЕНЮ '!E634</f>
        <v>0.48</v>
      </c>
      <c r="G643" s="353">
        <f>'12 л. МЕНЮ '!F634</f>
        <v>11.76</v>
      </c>
      <c r="H643" s="927">
        <f>'12 л. МЕНЮ '!G634</f>
        <v>53.28</v>
      </c>
      <c r="I643" s="250">
        <v>12</v>
      </c>
      <c r="J643" s="250">
        <v>3.5999999999999997E-2</v>
      </c>
      <c r="K643" s="250">
        <v>2.4E-2</v>
      </c>
      <c r="L643" s="685">
        <v>0</v>
      </c>
      <c r="M643" s="250">
        <v>19.2</v>
      </c>
      <c r="N643" s="250">
        <v>13.2</v>
      </c>
      <c r="O643" s="250">
        <v>10.8</v>
      </c>
      <c r="P643" s="1055">
        <v>2.64</v>
      </c>
      <c r="Q643" s="2669">
        <f>'12 л. МЕНЮ '!H634</f>
        <v>0</v>
      </c>
      <c r="R643" s="112"/>
      <c r="S643" s="107"/>
      <c r="T643" s="107"/>
      <c r="U643" s="104"/>
      <c r="V643" s="122"/>
      <c r="W643" s="122"/>
      <c r="X643" s="122"/>
      <c r="Y643" s="2263"/>
      <c r="Z643" s="648"/>
      <c r="AA643" s="112"/>
      <c r="AB643" s="112"/>
    </row>
    <row r="644" spans="2:28" ht="15" customHeight="1">
      <c r="B644" s="492" t="s">
        <v>192</v>
      </c>
      <c r="C644" s="723"/>
      <c r="D644" s="2644">
        <f>'12 л. МЕНЮ '!C635</f>
        <v>1010</v>
      </c>
      <c r="E644" s="503">
        <f t="shared" ref="E644:P644" si="185">SUM(E636:E643)</f>
        <v>31.860000000000003</v>
      </c>
      <c r="F644" s="494">
        <f t="shared" si="185"/>
        <v>32.786999999999999</v>
      </c>
      <c r="G644" s="919">
        <f t="shared" si="185"/>
        <v>131.27199999999999</v>
      </c>
      <c r="H644" s="1008">
        <f t="shared" si="185"/>
        <v>948.84199999999998</v>
      </c>
      <c r="I644" s="919">
        <f t="shared" si="185"/>
        <v>29.2</v>
      </c>
      <c r="J644" s="919">
        <f t="shared" si="185"/>
        <v>0.504</v>
      </c>
      <c r="K644" s="919">
        <f t="shared" si="185"/>
        <v>0.31</v>
      </c>
      <c r="L644" s="919">
        <f t="shared" si="185"/>
        <v>256.60799999999995</v>
      </c>
      <c r="M644" s="2480">
        <f t="shared" si="185"/>
        <v>297.59359999999998</v>
      </c>
      <c r="N644" s="2480">
        <f t="shared" si="185"/>
        <v>453.10999999999996</v>
      </c>
      <c r="O644" s="2480">
        <f t="shared" si="185"/>
        <v>102.102</v>
      </c>
      <c r="P644" s="1014">
        <f t="shared" si="185"/>
        <v>5.8669999999999991</v>
      </c>
      <c r="Q644" s="2626"/>
      <c r="R644" s="112"/>
      <c r="S644" s="107"/>
      <c r="T644" s="401"/>
      <c r="U644" s="1091"/>
      <c r="V644" s="627"/>
      <c r="W644" s="1140"/>
      <c r="X644" s="1141"/>
      <c r="Y644" s="1142"/>
      <c r="Z644" s="225"/>
      <c r="AA644" s="408"/>
      <c r="AB644" s="112"/>
    </row>
    <row r="645" spans="2:28">
      <c r="B645" s="995"/>
      <c r="C645" s="996" t="s">
        <v>11</v>
      </c>
      <c r="D645" s="1755">
        <v>0.35</v>
      </c>
      <c r="E645" s="1115">
        <f t="shared" ref="E645:P645" si="186">(E793/100)*35</f>
        <v>31.5</v>
      </c>
      <c r="F645" s="1012">
        <f t="shared" si="186"/>
        <v>32.200000000000003</v>
      </c>
      <c r="G645" s="1012">
        <f t="shared" si="186"/>
        <v>134.05000000000001</v>
      </c>
      <c r="H645" s="1012">
        <f t="shared" si="186"/>
        <v>952</v>
      </c>
      <c r="I645" s="1012">
        <f t="shared" si="186"/>
        <v>24.5</v>
      </c>
      <c r="J645" s="1012">
        <f t="shared" si="186"/>
        <v>0.48999999999999994</v>
      </c>
      <c r="K645" s="1012">
        <f t="shared" si="186"/>
        <v>0.56000000000000005</v>
      </c>
      <c r="L645" s="1776">
        <f t="shared" si="186"/>
        <v>315</v>
      </c>
      <c r="M645" s="2680">
        <f t="shared" si="186"/>
        <v>420</v>
      </c>
      <c r="N645" s="2680">
        <f t="shared" si="186"/>
        <v>420</v>
      </c>
      <c r="O645" s="2680">
        <f t="shared" si="186"/>
        <v>105</v>
      </c>
      <c r="P645" s="2279">
        <f t="shared" si="186"/>
        <v>6.3</v>
      </c>
      <c r="Q645" s="1079"/>
      <c r="R645" s="112"/>
      <c r="T645" s="404"/>
      <c r="U645" s="2212"/>
      <c r="V645" s="854"/>
      <c r="W645" s="854"/>
      <c r="X645" s="854"/>
      <c r="Y645" s="854"/>
      <c r="Z645" s="2215"/>
      <c r="AA645" s="127"/>
      <c r="AB645" s="112"/>
    </row>
    <row r="646" spans="2:28" ht="15" thickBot="1">
      <c r="B646" s="246"/>
      <c r="C646" s="991" t="s">
        <v>434</v>
      </c>
      <c r="D646" s="1036"/>
      <c r="E646" s="1015">
        <f t="shared" ref="E646:P646" si="187">(E644*100/E793)-35</f>
        <v>0.40000000000000568</v>
      </c>
      <c r="F646" s="1016">
        <f t="shared" si="187"/>
        <v>0.63804347826086882</v>
      </c>
      <c r="G646" s="1016">
        <f t="shared" si="187"/>
        <v>-0.72532637075718043</v>
      </c>
      <c r="H646" s="1016">
        <f t="shared" si="187"/>
        <v>-0.11610294117647157</v>
      </c>
      <c r="I646" s="1016">
        <f t="shared" si="187"/>
        <v>6.7142857142857153</v>
      </c>
      <c r="J646" s="1016">
        <f t="shared" si="187"/>
        <v>1</v>
      </c>
      <c r="K646" s="1016">
        <f t="shared" si="187"/>
        <v>-15.625</v>
      </c>
      <c r="L646" s="1016">
        <f t="shared" si="187"/>
        <v>-6.4880000000000031</v>
      </c>
      <c r="M646" s="1016">
        <f t="shared" si="187"/>
        <v>-10.200533333333336</v>
      </c>
      <c r="N646" s="1016">
        <f t="shared" si="187"/>
        <v>2.7591666666666583</v>
      </c>
      <c r="O646" s="1016">
        <f t="shared" si="187"/>
        <v>-0.96600000000000108</v>
      </c>
      <c r="P646" s="1028">
        <f t="shared" si="187"/>
        <v>-2.4055555555555586</v>
      </c>
      <c r="Q646" s="2627"/>
      <c r="R646" s="112"/>
      <c r="S646" s="1031"/>
    </row>
    <row r="647" spans="2:28">
      <c r="B647" s="893"/>
      <c r="C647" s="680" t="s">
        <v>232</v>
      </c>
      <c r="D647" s="62"/>
      <c r="E647" s="5"/>
      <c r="F647" s="497"/>
      <c r="G647" s="497"/>
      <c r="H647" s="934"/>
      <c r="I647" s="934"/>
      <c r="J647" s="934"/>
      <c r="K647" s="934"/>
      <c r="L647" s="934"/>
      <c r="M647" s="934"/>
      <c r="N647" s="934"/>
      <c r="O647" s="934"/>
      <c r="P647" s="880"/>
      <c r="Q647" s="1073"/>
      <c r="R647" s="112"/>
      <c r="S647" s="120"/>
      <c r="T647" s="112"/>
      <c r="U647" s="112"/>
      <c r="V647" s="112"/>
      <c r="W647" s="112"/>
      <c r="X647" s="112"/>
      <c r="Y647" s="112"/>
      <c r="Z647" s="112"/>
      <c r="AA647" s="112"/>
      <c r="AB647" s="112"/>
    </row>
    <row r="648" spans="2:28">
      <c r="B648" s="1867" t="str">
        <f>'12 л. МЕНЮ '!I639</f>
        <v>470 / 21</v>
      </c>
      <c r="C648" s="289" t="str">
        <f>'12 л. МЕНЮ '!B639</f>
        <v>Кисломолочный напиток (Кефир  (м.д.ж. 2,5% ))</v>
      </c>
      <c r="D648" s="274">
        <f>'12 л. МЕНЮ '!C639</f>
        <v>200</v>
      </c>
      <c r="E648" s="355">
        <f>'12 л. МЕНЮ '!D639</f>
        <v>5.8</v>
      </c>
      <c r="F648" s="353">
        <f>'12 л. МЕНЮ '!E639</f>
        <v>5</v>
      </c>
      <c r="G648" s="353">
        <f>'12 л. МЕНЮ '!F639</f>
        <v>8</v>
      </c>
      <c r="H648" s="353">
        <f>'12 л. МЕНЮ '!G639</f>
        <v>101</v>
      </c>
      <c r="I648" s="365">
        <v>1.4</v>
      </c>
      <c r="J648" s="365">
        <v>0.08</v>
      </c>
      <c r="K648" s="365">
        <v>2.3E-2</v>
      </c>
      <c r="L648" s="1018">
        <v>40.1</v>
      </c>
      <c r="M648" s="350">
        <v>240.8</v>
      </c>
      <c r="N648" s="350">
        <v>180.6</v>
      </c>
      <c r="O648" s="350">
        <v>28.1</v>
      </c>
      <c r="P648" s="1056">
        <v>0.2</v>
      </c>
      <c r="Q648" s="530">
        <f>'12 л. МЕНЮ '!H639</f>
        <v>0</v>
      </c>
      <c r="R648" s="131"/>
      <c r="S648" s="120"/>
      <c r="T648" s="112"/>
      <c r="U648" s="112"/>
      <c r="V648" s="112"/>
      <c r="W648" s="11"/>
      <c r="X648" s="11"/>
      <c r="Y648" s="11"/>
      <c r="Z648" s="11"/>
    </row>
    <row r="649" spans="2:28">
      <c r="B649" s="1867" t="str">
        <f>'12 л. МЕНЮ '!I640</f>
        <v>193/ 17</v>
      </c>
      <c r="C649" s="2533" t="s">
        <v>805</v>
      </c>
      <c r="D649" s="2536" t="str">
        <f>'12 л. МЕНЮ '!C640</f>
        <v>110 / 20</v>
      </c>
      <c r="E649" s="1810">
        <f>'12 л. МЕНЮ '!D640</f>
        <v>1.925</v>
      </c>
      <c r="F649" s="365">
        <f>'12 л. МЕНЮ '!E640</f>
        <v>2.2349999999999999</v>
      </c>
      <c r="G649" s="1810">
        <f>'12 л. МЕНЮ '!F640</f>
        <v>17.942</v>
      </c>
      <c r="H649" s="1810">
        <f>'12 л. МЕНЮ '!G640</f>
        <v>101.583</v>
      </c>
      <c r="I649" s="414">
        <v>0.34</v>
      </c>
      <c r="J649" s="365">
        <v>0.03</v>
      </c>
      <c r="K649" s="414">
        <v>0.03</v>
      </c>
      <c r="L649" s="1005">
        <v>18.28</v>
      </c>
      <c r="M649" s="349">
        <v>21.03</v>
      </c>
      <c r="N649" s="350">
        <v>6.84</v>
      </c>
      <c r="O649" s="349">
        <v>2.4</v>
      </c>
      <c r="P649" s="1056">
        <v>0.59</v>
      </c>
      <c r="Q649" s="885">
        <f>'12 л. МЕНЮ '!H640</f>
        <v>0</v>
      </c>
      <c r="R649" s="121"/>
      <c r="S649" s="186"/>
      <c r="T649" s="112"/>
      <c r="U649" s="112"/>
      <c r="V649" s="112"/>
      <c r="W649" s="11"/>
      <c r="X649" s="11"/>
      <c r="Y649" s="11"/>
      <c r="Z649" s="11"/>
    </row>
    <row r="650" spans="2:28">
      <c r="B650" s="180"/>
      <c r="C650" s="2535" t="s">
        <v>804</v>
      </c>
      <c r="D650" s="1107"/>
      <c r="E650" s="1844"/>
      <c r="F650" s="934"/>
      <c r="G650" s="1105"/>
      <c r="H650" s="934"/>
      <c r="I650" s="1105"/>
      <c r="J650" s="934"/>
      <c r="K650" s="1105"/>
      <c r="L650" s="934"/>
      <c r="M650" s="1105"/>
      <c r="N650" s="934"/>
      <c r="O650" s="1105"/>
      <c r="P650" s="1731"/>
      <c r="Q650" s="879"/>
      <c r="R650" s="121"/>
      <c r="S650" s="107"/>
      <c r="T650" s="166"/>
      <c r="U650" s="112"/>
      <c r="V650" s="112"/>
      <c r="W650" s="11"/>
      <c r="X650" s="11"/>
      <c r="Y650" s="11"/>
      <c r="Z650" s="11"/>
    </row>
    <row r="651" spans="2:28" ht="15" thickBot="1">
      <c r="B651" s="2247" t="str">
        <f>'12 л. МЕНЮ '!I641</f>
        <v>Пром.пр.</v>
      </c>
      <c r="C651" s="2534" t="str">
        <f>'12 л. МЕНЮ '!B641</f>
        <v>Хлеб пш. (батон )</v>
      </c>
      <c r="D651" s="2129">
        <f>'12 л. МЕНЮ '!C641</f>
        <v>30</v>
      </c>
      <c r="E651" s="2529">
        <f>'12 л. МЕНЮ '!D641</f>
        <v>1.115</v>
      </c>
      <c r="F651" s="2529">
        <f>'12 л. МЕНЮ '!E641</f>
        <v>0.56999999999999995</v>
      </c>
      <c r="G651" s="2529">
        <f>'12 л. МЕНЮ '!F641</f>
        <v>15.42</v>
      </c>
      <c r="H651" s="2529">
        <f>'12 л. МЕНЮ '!G641</f>
        <v>67.83</v>
      </c>
      <c r="I651" s="1022">
        <v>0</v>
      </c>
      <c r="J651" s="1022">
        <v>3.5000000000000003E-2</v>
      </c>
      <c r="K651" s="1022">
        <v>3.5000000000000003E-2</v>
      </c>
      <c r="L651" s="1023">
        <v>0</v>
      </c>
      <c r="M651" s="973">
        <v>5.6470000000000002</v>
      </c>
      <c r="N651" s="973">
        <v>19.411999999999999</v>
      </c>
      <c r="O651" s="1022">
        <v>3.8820000000000001</v>
      </c>
      <c r="P651" s="974">
        <v>3.5000000000000003E-2</v>
      </c>
      <c r="Q651" s="2637">
        <f>'12 л. МЕНЮ '!H641</f>
        <v>0</v>
      </c>
      <c r="R651" s="121"/>
      <c r="S651" s="107"/>
      <c r="T651" s="102"/>
      <c r="U651" s="112"/>
      <c r="V651" s="112"/>
      <c r="W651" s="11"/>
      <c r="X651" s="11"/>
      <c r="Y651" s="11"/>
      <c r="Z651" s="11"/>
    </row>
    <row r="652" spans="2:28">
      <c r="B652" s="1024" t="s">
        <v>241</v>
      </c>
      <c r="C652" s="723"/>
      <c r="D652" s="181">
        <f>'12 л. МЕНЮ '!C642</f>
        <v>360</v>
      </c>
      <c r="E652" s="153">
        <f t="shared" ref="E652:P652" si="188">SUM(E648:E651)</f>
        <v>8.84</v>
      </c>
      <c r="F652" s="940">
        <f t="shared" si="188"/>
        <v>7.8049999999999997</v>
      </c>
      <c r="G652" s="913">
        <f t="shared" si="188"/>
        <v>41.362000000000002</v>
      </c>
      <c r="H652" s="913">
        <f t="shared" si="188"/>
        <v>270.41300000000001</v>
      </c>
      <c r="I652" s="940">
        <f t="shared" si="188"/>
        <v>1.74</v>
      </c>
      <c r="J652" s="252">
        <f t="shared" si="188"/>
        <v>0.14500000000000002</v>
      </c>
      <c r="K652" s="940">
        <f t="shared" si="188"/>
        <v>8.7999999999999995E-2</v>
      </c>
      <c r="L652" s="252">
        <f t="shared" si="188"/>
        <v>58.38</v>
      </c>
      <c r="M652" s="924">
        <f t="shared" si="188"/>
        <v>267.47700000000003</v>
      </c>
      <c r="N652" s="924">
        <f t="shared" si="188"/>
        <v>206.852</v>
      </c>
      <c r="O652" s="252">
        <f t="shared" si="188"/>
        <v>34.381999999999998</v>
      </c>
      <c r="P652" s="842">
        <f t="shared" si="188"/>
        <v>0.82500000000000007</v>
      </c>
      <c r="Q652" s="318"/>
      <c r="R652" s="112"/>
      <c r="S652" s="107"/>
      <c r="T652" s="122"/>
      <c r="U652" s="112"/>
      <c r="V652" s="112"/>
      <c r="W652" s="11"/>
      <c r="X652" s="11"/>
      <c r="Y652" s="11"/>
      <c r="Z652" s="11"/>
    </row>
    <row r="653" spans="2:28">
      <c r="B653" s="995"/>
      <c r="C653" s="996" t="s">
        <v>11</v>
      </c>
      <c r="D653" s="1755">
        <v>0.1</v>
      </c>
      <c r="E653" s="1115">
        <f t="shared" ref="E653:P653" si="189">(E793/100)*10</f>
        <v>9</v>
      </c>
      <c r="F653" s="1012">
        <f t="shared" si="189"/>
        <v>9.2000000000000011</v>
      </c>
      <c r="G653" s="1012">
        <f t="shared" si="189"/>
        <v>38.299999999999997</v>
      </c>
      <c r="H653" s="1012">
        <f t="shared" si="189"/>
        <v>272</v>
      </c>
      <c r="I653" s="1012">
        <f t="shared" si="189"/>
        <v>7</v>
      </c>
      <c r="J653" s="1012">
        <f t="shared" si="189"/>
        <v>0.13999999999999999</v>
      </c>
      <c r="K653" s="1012">
        <f t="shared" si="189"/>
        <v>0.16</v>
      </c>
      <c r="L653" s="1012">
        <f t="shared" si="189"/>
        <v>90</v>
      </c>
      <c r="M653" s="2680">
        <f t="shared" si="189"/>
        <v>120</v>
      </c>
      <c r="N653" s="2680">
        <f t="shared" si="189"/>
        <v>120</v>
      </c>
      <c r="O653" s="1776">
        <f t="shared" si="189"/>
        <v>30</v>
      </c>
      <c r="P653" s="2279">
        <f t="shared" si="189"/>
        <v>1.7999999999999998</v>
      </c>
      <c r="Q653" s="318"/>
      <c r="R653" s="112"/>
      <c r="S653" s="120"/>
      <c r="T653" s="104"/>
      <c r="U653" s="112"/>
      <c r="V653" s="112"/>
    </row>
    <row r="654" spans="2:28" ht="15" thickBot="1">
      <c r="B654" s="246"/>
      <c r="C654" s="991" t="s">
        <v>434</v>
      </c>
      <c r="D654" s="1036"/>
      <c r="E654" s="1015">
        <f t="shared" ref="E654:P654" si="190">(E652*100/E793)-10</f>
        <v>-0.17777777777777715</v>
      </c>
      <c r="F654" s="1016">
        <f t="shared" si="190"/>
        <v>-1.5163043478260878</v>
      </c>
      <c r="G654" s="1016">
        <f t="shared" si="190"/>
        <v>0.7994778067885111</v>
      </c>
      <c r="H654" s="1016">
        <f t="shared" si="190"/>
        <v>-5.8345588235292567E-2</v>
      </c>
      <c r="I654" s="1016">
        <f t="shared" si="190"/>
        <v>-7.5142857142857142</v>
      </c>
      <c r="J654" s="1016">
        <f t="shared" si="190"/>
        <v>0.35714285714285943</v>
      </c>
      <c r="K654" s="1016">
        <f t="shared" si="190"/>
        <v>-4.5000000000000009</v>
      </c>
      <c r="L654" s="1016">
        <f t="shared" si="190"/>
        <v>-3.5133333333333336</v>
      </c>
      <c r="M654" s="1016">
        <f t="shared" si="190"/>
        <v>12.289750000000005</v>
      </c>
      <c r="N654" s="1016">
        <f t="shared" si="190"/>
        <v>7.2376666666666658</v>
      </c>
      <c r="O654" s="1016">
        <f t="shared" si="190"/>
        <v>1.4606666666666666</v>
      </c>
      <c r="P654" s="1028">
        <f t="shared" si="190"/>
        <v>-5.416666666666667</v>
      </c>
      <c r="Q654" s="318"/>
      <c r="S654" s="112"/>
      <c r="T654" s="112"/>
      <c r="U654" s="112"/>
      <c r="V654" s="112"/>
    </row>
    <row r="655" spans="2:28">
      <c r="S655" s="112"/>
      <c r="T655" s="112"/>
      <c r="U655" s="112"/>
      <c r="V655" s="112"/>
    </row>
    <row r="656" spans="2:28" ht="15" thickBot="1">
      <c r="S656" s="112"/>
      <c r="T656" s="112"/>
      <c r="U656" s="112"/>
      <c r="V656" s="112"/>
    </row>
    <row r="657" spans="2:34">
      <c r="B657" s="840"/>
      <c r="C657" s="43" t="s">
        <v>284</v>
      </c>
      <c r="D657" s="44"/>
      <c r="E657" s="153">
        <f t="shared" ref="E657:P657" si="191">E632+E644</f>
        <v>54.885000000000005</v>
      </c>
      <c r="F657" s="252">
        <f t="shared" si="191"/>
        <v>58.680999999999997</v>
      </c>
      <c r="G657" s="252">
        <f t="shared" si="191"/>
        <v>227.47</v>
      </c>
      <c r="H657" s="252">
        <f t="shared" si="191"/>
        <v>1630.7959999999998</v>
      </c>
      <c r="I657" s="252">
        <f t="shared" si="191"/>
        <v>50.394999999999996</v>
      </c>
      <c r="J657" s="252">
        <f t="shared" si="191"/>
        <v>0.84400000000000008</v>
      </c>
      <c r="K657" s="252">
        <f t="shared" si="191"/>
        <v>0.60399999999999998</v>
      </c>
      <c r="L657" s="924">
        <f t="shared" si="191"/>
        <v>428.11999999999995</v>
      </c>
      <c r="M657" s="924">
        <f t="shared" si="191"/>
        <v>418.65359999999998</v>
      </c>
      <c r="N657" s="924">
        <f t="shared" si="191"/>
        <v>728.14999999999986</v>
      </c>
      <c r="O657" s="924">
        <f t="shared" si="191"/>
        <v>151.672</v>
      </c>
      <c r="P657" s="842">
        <f t="shared" si="191"/>
        <v>14.366999999999997</v>
      </c>
      <c r="S657" s="112"/>
      <c r="T657" s="112"/>
      <c r="U657" s="112"/>
      <c r="V657" s="112"/>
    </row>
    <row r="658" spans="2:34">
      <c r="B658" s="449"/>
      <c r="C658" s="889" t="s">
        <v>11</v>
      </c>
      <c r="D658" s="1755">
        <v>0.6</v>
      </c>
      <c r="E658" s="1115">
        <f t="shared" ref="E658:P658" si="192">(E793/100)*60</f>
        <v>54</v>
      </c>
      <c r="F658" s="1012">
        <f t="shared" si="192"/>
        <v>55.2</v>
      </c>
      <c r="G658" s="1012">
        <f t="shared" si="192"/>
        <v>229.8</v>
      </c>
      <c r="H658" s="1012">
        <f t="shared" si="192"/>
        <v>1632</v>
      </c>
      <c r="I658" s="1012">
        <f t="shared" si="192"/>
        <v>42</v>
      </c>
      <c r="J658" s="1012">
        <f t="shared" si="192"/>
        <v>0.83999999999999986</v>
      </c>
      <c r="K658" s="1012">
        <f t="shared" si="192"/>
        <v>0.96</v>
      </c>
      <c r="L658" s="1776">
        <f t="shared" si="192"/>
        <v>540</v>
      </c>
      <c r="M658" s="2680">
        <f t="shared" si="192"/>
        <v>720</v>
      </c>
      <c r="N658" s="2680">
        <f t="shared" si="192"/>
        <v>720</v>
      </c>
      <c r="O658" s="2680">
        <f t="shared" si="192"/>
        <v>180</v>
      </c>
      <c r="P658" s="2279">
        <f t="shared" si="192"/>
        <v>10.799999999999999</v>
      </c>
      <c r="S658" s="112"/>
      <c r="T658" s="112"/>
      <c r="U658" s="112"/>
      <c r="V658" s="112"/>
    </row>
    <row r="659" spans="2:34" ht="13.5" customHeight="1" thickBot="1">
      <c r="B659" s="246"/>
      <c r="C659" s="991" t="s">
        <v>434</v>
      </c>
      <c r="D659" s="1036"/>
      <c r="E659" s="1015">
        <f t="shared" ref="E659:P659" si="193">(E657*100/E793)-60</f>
        <v>0.98333333333334139</v>
      </c>
      <c r="F659" s="1016">
        <f t="shared" si="193"/>
        <v>3.783695652173904</v>
      </c>
      <c r="G659" s="1016">
        <f t="shared" si="193"/>
        <v>-0.60835509138381383</v>
      </c>
      <c r="H659" s="1016">
        <f t="shared" si="193"/>
        <v>-4.4264705882362421E-2</v>
      </c>
      <c r="I659" s="1016">
        <f t="shared" si="193"/>
        <v>11.992857142857147</v>
      </c>
      <c r="J659" s="1016">
        <f t="shared" si="193"/>
        <v>0.2857142857142918</v>
      </c>
      <c r="K659" s="1016">
        <f t="shared" si="193"/>
        <v>-22.25</v>
      </c>
      <c r="L659" s="1016">
        <f t="shared" si="193"/>
        <v>-12.431111111111122</v>
      </c>
      <c r="M659" s="1016">
        <f t="shared" si="193"/>
        <v>-25.112200000000001</v>
      </c>
      <c r="N659" s="1016">
        <f t="shared" si="193"/>
        <v>0.67916666666665293</v>
      </c>
      <c r="O659" s="1016">
        <f t="shared" si="193"/>
        <v>-9.4426666666666677</v>
      </c>
      <c r="P659" s="1028">
        <f t="shared" si="193"/>
        <v>19.816666666666663</v>
      </c>
      <c r="Q659" s="318"/>
      <c r="S659" s="112"/>
      <c r="T659" s="112"/>
      <c r="U659" s="112"/>
      <c r="V659" s="112"/>
    </row>
    <row r="660" spans="2:34" ht="12" customHeight="1" thickBot="1">
      <c r="Q660" s="318"/>
      <c r="S660" s="112"/>
      <c r="T660" s="112"/>
      <c r="U660" s="112"/>
      <c r="V660" s="112"/>
    </row>
    <row r="661" spans="2:34" ht="11.25" customHeight="1">
      <c r="B661" s="840"/>
      <c r="C661" s="43" t="s">
        <v>283</v>
      </c>
      <c r="D661" s="44"/>
      <c r="E661" s="153">
        <f t="shared" ref="E661:P661" si="194">E644+E652</f>
        <v>40.700000000000003</v>
      </c>
      <c r="F661" s="252">
        <f t="shared" si="194"/>
        <v>40.591999999999999</v>
      </c>
      <c r="G661" s="252">
        <f t="shared" si="194"/>
        <v>172.63399999999999</v>
      </c>
      <c r="H661" s="252">
        <f t="shared" si="194"/>
        <v>1219.2550000000001</v>
      </c>
      <c r="I661" s="252">
        <f t="shared" si="194"/>
        <v>30.939999999999998</v>
      </c>
      <c r="J661" s="252">
        <f t="shared" si="194"/>
        <v>0.64900000000000002</v>
      </c>
      <c r="K661" s="252">
        <f t="shared" si="194"/>
        <v>0.39800000000000002</v>
      </c>
      <c r="L661" s="252">
        <f t="shared" si="194"/>
        <v>314.98799999999994</v>
      </c>
      <c r="M661" s="924">
        <f t="shared" si="194"/>
        <v>565.07060000000001</v>
      </c>
      <c r="N661" s="924">
        <f t="shared" si="194"/>
        <v>659.96199999999999</v>
      </c>
      <c r="O661" s="924">
        <f t="shared" si="194"/>
        <v>136.48400000000001</v>
      </c>
      <c r="P661" s="842">
        <f t="shared" si="194"/>
        <v>6.6919999999999993</v>
      </c>
      <c r="Q661" s="318"/>
      <c r="S661" s="112"/>
      <c r="T661" s="112"/>
      <c r="U661" s="112"/>
      <c r="V661" s="112"/>
    </row>
    <row r="662" spans="2:34" ht="13.5" customHeight="1">
      <c r="B662" s="449"/>
      <c r="C662" s="889" t="s">
        <v>11</v>
      </c>
      <c r="D662" s="1755">
        <v>0.45</v>
      </c>
      <c r="E662" s="1115">
        <f t="shared" ref="E662:P662" si="195">(E793/100)*45</f>
        <v>40.5</v>
      </c>
      <c r="F662" s="1012">
        <f t="shared" si="195"/>
        <v>41.4</v>
      </c>
      <c r="G662" s="1012">
        <f t="shared" si="195"/>
        <v>172.35</v>
      </c>
      <c r="H662" s="1012">
        <f t="shared" si="195"/>
        <v>1224</v>
      </c>
      <c r="I662" s="1012">
        <f t="shared" si="195"/>
        <v>31.499999999999996</v>
      </c>
      <c r="J662" s="1012">
        <f t="shared" si="195"/>
        <v>0.62999999999999989</v>
      </c>
      <c r="K662" s="1012">
        <f t="shared" si="195"/>
        <v>0.72</v>
      </c>
      <c r="L662" s="1776">
        <f t="shared" si="195"/>
        <v>405</v>
      </c>
      <c r="M662" s="2680">
        <f t="shared" si="195"/>
        <v>540</v>
      </c>
      <c r="N662" s="2680">
        <f t="shared" si="195"/>
        <v>540</v>
      </c>
      <c r="O662" s="2680">
        <f t="shared" si="195"/>
        <v>135</v>
      </c>
      <c r="P662" s="2279">
        <f t="shared" si="195"/>
        <v>8.1</v>
      </c>
      <c r="Q662" s="318"/>
      <c r="S662" s="112"/>
      <c r="T662" s="112"/>
      <c r="U662" s="112"/>
      <c r="V662" s="112"/>
    </row>
    <row r="663" spans="2:34" ht="13.5" customHeight="1" thickBot="1">
      <c r="B663" s="246"/>
      <c r="C663" s="991" t="s">
        <v>434</v>
      </c>
      <c r="D663" s="1036"/>
      <c r="E663" s="1015">
        <f t="shared" ref="E663:P663" si="196">(E661*100/E793)-45</f>
        <v>0.22222222222222854</v>
      </c>
      <c r="F663" s="1016">
        <f t="shared" si="196"/>
        <v>-0.87826086956521721</v>
      </c>
      <c r="G663" s="1016">
        <f t="shared" si="196"/>
        <v>7.4151436031328899E-2</v>
      </c>
      <c r="H663" s="1016">
        <f t="shared" si="196"/>
        <v>-0.17444852941176237</v>
      </c>
      <c r="I663" s="1016">
        <f t="shared" si="196"/>
        <v>-0.79999999999999716</v>
      </c>
      <c r="J663" s="1016">
        <f t="shared" si="196"/>
        <v>1.3571428571428612</v>
      </c>
      <c r="K663" s="1016">
        <f t="shared" si="196"/>
        <v>-20.125</v>
      </c>
      <c r="L663" s="1016">
        <f t="shared" si="196"/>
        <v>-10.001333333333335</v>
      </c>
      <c r="M663" s="1016">
        <f t="shared" si="196"/>
        <v>2.0892166666666654</v>
      </c>
      <c r="N663" s="1016">
        <f t="shared" si="196"/>
        <v>9.9968333333333277</v>
      </c>
      <c r="O663" s="1016">
        <f t="shared" si="196"/>
        <v>0.49466666666667436</v>
      </c>
      <c r="P663" s="1028">
        <f t="shared" si="196"/>
        <v>-7.8222222222222229</v>
      </c>
      <c r="Q663" s="318"/>
      <c r="S663" s="112"/>
      <c r="T663" s="112"/>
      <c r="U663" s="112"/>
      <c r="V663" s="112"/>
    </row>
    <row r="664" spans="2:34" ht="13.5" customHeight="1" thickBot="1">
      <c r="Q664" s="318"/>
      <c r="S664" s="112"/>
      <c r="T664" s="112"/>
      <c r="U664" s="112"/>
      <c r="V664" s="112"/>
    </row>
    <row r="665" spans="2:34">
      <c r="B665" s="994" t="s">
        <v>319</v>
      </c>
      <c r="C665" s="43"/>
      <c r="D665" s="44"/>
      <c r="E665" s="160">
        <f t="shared" ref="E665:P665" si="197">E632+E644+E652</f>
        <v>63.725000000000009</v>
      </c>
      <c r="F665" s="99">
        <f t="shared" si="197"/>
        <v>66.48599999999999</v>
      </c>
      <c r="G665" s="99">
        <f t="shared" si="197"/>
        <v>268.83199999999999</v>
      </c>
      <c r="H665" s="1010">
        <f t="shared" si="197"/>
        <v>1901.2089999999998</v>
      </c>
      <c r="I665" s="99">
        <f t="shared" si="197"/>
        <v>52.134999999999998</v>
      </c>
      <c r="J665" s="1010">
        <f t="shared" si="197"/>
        <v>0.9890000000000001</v>
      </c>
      <c r="K665" s="1010">
        <f t="shared" si="197"/>
        <v>0.69199999999999995</v>
      </c>
      <c r="L665" s="2302">
        <f t="shared" si="197"/>
        <v>486.49999999999994</v>
      </c>
      <c r="M665" s="2302">
        <f t="shared" si="197"/>
        <v>686.13059999999996</v>
      </c>
      <c r="N665" s="2482">
        <f t="shared" si="197"/>
        <v>935.00199999999984</v>
      </c>
      <c r="O665" s="2302">
        <f t="shared" si="197"/>
        <v>186.054</v>
      </c>
      <c r="P665" s="253">
        <f t="shared" si="197"/>
        <v>15.191999999999997</v>
      </c>
      <c r="Q665" s="318"/>
      <c r="S665" s="112"/>
      <c r="T665" s="112"/>
      <c r="U665" s="112"/>
      <c r="V665" s="112"/>
    </row>
    <row r="666" spans="2:34" ht="13.5" customHeight="1">
      <c r="B666" s="995"/>
      <c r="C666" s="996" t="s">
        <v>11</v>
      </c>
      <c r="D666" s="1755">
        <v>0.7</v>
      </c>
      <c r="E666" s="1115">
        <f t="shared" ref="E666:P666" si="198">(E793/100)*70</f>
        <v>63</v>
      </c>
      <c r="F666" s="1012">
        <f t="shared" si="198"/>
        <v>64.400000000000006</v>
      </c>
      <c r="G666" s="1012">
        <f t="shared" si="198"/>
        <v>268.10000000000002</v>
      </c>
      <c r="H666" s="1012">
        <f t="shared" si="198"/>
        <v>1904</v>
      </c>
      <c r="I666" s="1012">
        <f t="shared" si="198"/>
        <v>49</v>
      </c>
      <c r="J666" s="1012">
        <f t="shared" si="198"/>
        <v>0.97999999999999987</v>
      </c>
      <c r="K666" s="1012">
        <f t="shared" si="198"/>
        <v>1.1200000000000001</v>
      </c>
      <c r="L666" s="1776">
        <f t="shared" si="198"/>
        <v>630</v>
      </c>
      <c r="M666" s="2680">
        <f t="shared" si="198"/>
        <v>840</v>
      </c>
      <c r="N666" s="2680">
        <f t="shared" si="198"/>
        <v>840</v>
      </c>
      <c r="O666" s="2680">
        <f t="shared" si="198"/>
        <v>210</v>
      </c>
      <c r="P666" s="2279">
        <f t="shared" si="198"/>
        <v>12.6</v>
      </c>
      <c r="Q666" s="318"/>
      <c r="S666" s="112"/>
      <c r="T666" s="112"/>
      <c r="U666" s="112"/>
      <c r="V666" s="112"/>
    </row>
    <row r="667" spans="2:34" ht="12" customHeight="1" thickBot="1">
      <c r="B667" s="246"/>
      <c r="C667" s="991" t="s">
        <v>434</v>
      </c>
      <c r="D667" s="1036"/>
      <c r="E667" s="1015">
        <f t="shared" ref="E667:P667" si="199">(E665*100/E793)-70</f>
        <v>0.80555555555557135</v>
      </c>
      <c r="F667" s="1016">
        <f t="shared" si="199"/>
        <v>2.2673913043478109</v>
      </c>
      <c r="G667" s="1016">
        <f t="shared" si="199"/>
        <v>0.1911227154047026</v>
      </c>
      <c r="H667" s="1016">
        <f t="shared" si="199"/>
        <v>-0.10261029411765321</v>
      </c>
      <c r="I667" s="1016">
        <f t="shared" si="199"/>
        <v>4.4785714285714278</v>
      </c>
      <c r="J667" s="1016">
        <f t="shared" si="199"/>
        <v>0.64285714285715301</v>
      </c>
      <c r="K667" s="1016">
        <f t="shared" si="199"/>
        <v>-26.750000000000007</v>
      </c>
      <c r="L667" s="1016">
        <f t="shared" si="199"/>
        <v>-15.94444444444445</v>
      </c>
      <c r="M667" s="1016">
        <f t="shared" si="199"/>
        <v>-12.822450000000003</v>
      </c>
      <c r="N667" s="1016">
        <f t="shared" si="199"/>
        <v>7.9168333333333152</v>
      </c>
      <c r="O667" s="1016">
        <f t="shared" si="199"/>
        <v>-7.9819999999999922</v>
      </c>
      <c r="P667" s="1028">
        <f t="shared" si="199"/>
        <v>14.399999999999977</v>
      </c>
      <c r="Q667" s="318"/>
      <c r="S667" s="112"/>
      <c r="T667" s="112"/>
      <c r="U667" s="112"/>
      <c r="V667" s="112"/>
    </row>
    <row r="668" spans="2:34">
      <c r="Q668" s="318"/>
      <c r="S668" s="112"/>
      <c r="T668" s="112"/>
      <c r="U668" s="112"/>
      <c r="V668" s="112"/>
    </row>
    <row r="669" spans="2:34">
      <c r="Q669" s="318"/>
      <c r="S669" s="112"/>
      <c r="T669" s="112"/>
      <c r="U669" s="112"/>
      <c r="V669" s="112"/>
    </row>
    <row r="670" spans="2:34">
      <c r="S670" s="112"/>
      <c r="T670" s="112"/>
      <c r="U670" s="112"/>
      <c r="V670" s="112"/>
    </row>
    <row r="671" spans="2:34" ht="16.5" customHeight="1">
      <c r="C671" s="891"/>
      <c r="D671" s="12" t="s">
        <v>206</v>
      </c>
      <c r="E671" s="320"/>
      <c r="S671" s="112"/>
      <c r="T671" s="112"/>
      <c r="U671" s="112"/>
      <c r="V671" s="112"/>
    </row>
    <row r="672" spans="2:34" ht="17.25" customHeight="1">
      <c r="C672" s="13" t="s">
        <v>762</v>
      </c>
      <c r="D672" s="155"/>
      <c r="E672" s="2"/>
      <c r="F672"/>
      <c r="I672"/>
      <c r="J672"/>
      <c r="K672" s="26"/>
      <c r="L672" s="26"/>
      <c r="M672"/>
      <c r="N672"/>
      <c r="O672"/>
      <c r="P672"/>
      <c r="Q672" s="112"/>
      <c r="R672" s="112"/>
      <c r="S672" s="1118"/>
      <c r="T672" s="112"/>
      <c r="U672" s="112"/>
      <c r="V672" s="112"/>
      <c r="W672" s="112"/>
      <c r="X672" s="112"/>
      <c r="Y672" s="112"/>
      <c r="Z672" s="112"/>
      <c r="AA672" s="112"/>
      <c r="AB672" s="112"/>
      <c r="AC672" s="112"/>
      <c r="AD672" s="112"/>
      <c r="AE672" s="112"/>
      <c r="AF672" s="112"/>
      <c r="AG672" s="112"/>
      <c r="AH672" s="112"/>
    </row>
    <row r="673" spans="2:34">
      <c r="C673" s="25" t="s">
        <v>325</v>
      </c>
      <c r="I673" s="1053" t="s">
        <v>345</v>
      </c>
      <c r="N673" s="5"/>
      <c r="R673" s="132"/>
      <c r="T673" s="1119"/>
      <c r="U673" s="192"/>
      <c r="V673" s="192"/>
      <c r="W673" s="192"/>
      <c r="X673" s="726"/>
      <c r="Y673" s="782"/>
      <c r="Z673" s="127"/>
      <c r="AA673" s="121"/>
      <c r="AB673" s="127"/>
      <c r="AC673" s="127"/>
      <c r="AD673" s="127"/>
      <c r="AE673" s="127"/>
      <c r="AF673" s="112"/>
      <c r="AG673" s="112"/>
      <c r="AH673" s="112"/>
    </row>
    <row r="674" spans="2:34" ht="12.75" customHeight="1">
      <c r="C674" s="891" t="s">
        <v>763</v>
      </c>
      <c r="R674" s="112"/>
      <c r="Y674" s="399"/>
      <c r="Z674" s="399"/>
      <c r="AA674" s="399"/>
      <c r="AB674" s="399"/>
      <c r="AC674" s="166"/>
      <c r="AD674" s="166"/>
      <c r="AE674" s="166"/>
      <c r="AF674" s="166"/>
      <c r="AG674" s="112"/>
      <c r="AH674" s="112"/>
    </row>
    <row r="675" spans="2:34" ht="17.25" customHeight="1" thickBot="1">
      <c r="B675" s="2" t="s">
        <v>841</v>
      </c>
      <c r="C675" s="26"/>
      <c r="D675"/>
      <c r="F675" s="32" t="s">
        <v>771</v>
      </c>
      <c r="I675" s="29" t="s">
        <v>0</v>
      </c>
      <c r="J675"/>
      <c r="K675" s="84" t="s">
        <v>432</v>
      </c>
      <c r="L675" s="26"/>
      <c r="M675" s="26"/>
      <c r="N675" s="33"/>
      <c r="P675" s="125"/>
      <c r="R675" s="112"/>
      <c r="Y675" s="188"/>
      <c r="Z675" s="188"/>
      <c r="AA675" s="188"/>
      <c r="AB675" s="188"/>
      <c r="AC675" s="102"/>
      <c r="AD675" s="102"/>
      <c r="AE675" s="102"/>
      <c r="AF675" s="102"/>
      <c r="AG675" s="112"/>
      <c r="AH675" s="112"/>
    </row>
    <row r="676" spans="2:34" ht="14.25" customHeight="1" thickBot="1">
      <c r="B676" s="1097" t="s">
        <v>321</v>
      </c>
      <c r="C676" s="1145" t="s">
        <v>1027</v>
      </c>
      <c r="D676" s="1094" t="s">
        <v>176</v>
      </c>
      <c r="E676" s="1102" t="s">
        <v>177</v>
      </c>
      <c r="F676" s="378"/>
      <c r="G676" s="378"/>
      <c r="H676" s="40"/>
      <c r="I676" s="681" t="s">
        <v>301</v>
      </c>
      <c r="J676" s="40"/>
      <c r="K676" s="902"/>
      <c r="L676" s="536"/>
      <c r="M676" s="1104" t="s">
        <v>340</v>
      </c>
      <c r="N676" s="40"/>
      <c r="O676" s="40"/>
      <c r="P676" s="76"/>
      <c r="Q676" s="981" t="s">
        <v>330</v>
      </c>
      <c r="R676" s="112"/>
      <c r="Y676" s="732"/>
      <c r="Z676" s="732"/>
      <c r="AA676" s="732"/>
      <c r="AB676" s="732"/>
      <c r="AC676" s="732"/>
      <c r="AD676" s="732"/>
      <c r="AE676" s="732"/>
      <c r="AF676" s="732"/>
      <c r="AG676" s="112"/>
      <c r="AH676" s="112"/>
    </row>
    <row r="677" spans="2:34" ht="15" thickBot="1">
      <c r="B677" s="1098" t="s">
        <v>303</v>
      </c>
      <c r="C677" s="457"/>
      <c r="D677" s="1099" t="s">
        <v>183</v>
      </c>
      <c r="E677" s="745"/>
      <c r="F677" s="1101"/>
      <c r="G677" s="2318" t="s">
        <v>774</v>
      </c>
      <c r="H677" s="2206" t="s">
        <v>651</v>
      </c>
      <c r="I677" s="1105"/>
      <c r="J677" s="1105"/>
      <c r="K677" s="1105"/>
      <c r="L677" s="1107"/>
      <c r="M677" s="1108" t="s">
        <v>339</v>
      </c>
      <c r="N677" s="1105"/>
      <c r="O677" s="1105"/>
      <c r="P677" s="1107"/>
      <c r="Q677" s="1066" t="s">
        <v>327</v>
      </c>
      <c r="R677" s="112"/>
      <c r="Y677" s="651"/>
      <c r="Z677" s="651"/>
      <c r="AA677" s="651"/>
      <c r="AB677" s="651"/>
      <c r="AC677" s="651"/>
      <c r="AD677" s="651"/>
      <c r="AE677" s="651"/>
      <c r="AF677" s="651"/>
      <c r="AG677" s="112"/>
      <c r="AH677" s="112"/>
    </row>
    <row r="678" spans="2:34" ht="14.25" customHeight="1">
      <c r="B678" s="1098" t="s">
        <v>312</v>
      </c>
      <c r="C678" s="457" t="s">
        <v>182</v>
      </c>
      <c r="D678" s="847"/>
      <c r="E678" s="1099" t="s">
        <v>184</v>
      </c>
      <c r="F678" s="1095" t="s">
        <v>56</v>
      </c>
      <c r="G678" s="2318" t="s">
        <v>775</v>
      </c>
      <c r="H678" s="2208" t="s">
        <v>187</v>
      </c>
      <c r="I678" s="745"/>
      <c r="J678" s="2231"/>
      <c r="K678" s="40"/>
      <c r="L678" s="2231"/>
      <c r="M678" s="2232" t="s">
        <v>313</v>
      </c>
      <c r="N678" s="2233" t="s">
        <v>314</v>
      </c>
      <c r="O678" s="2234" t="s">
        <v>315</v>
      </c>
      <c r="P678" s="2235" t="s">
        <v>316</v>
      </c>
      <c r="Q678" s="1065" t="s">
        <v>288</v>
      </c>
      <c r="R678" s="1124"/>
      <c r="Y678" s="405"/>
      <c r="Z678" s="405"/>
      <c r="AA678" s="406"/>
      <c r="AB678" s="629"/>
      <c r="AC678" s="405"/>
      <c r="AD678" s="1126"/>
      <c r="AE678" s="1126"/>
      <c r="AF678" s="629"/>
      <c r="AG678" s="112"/>
      <c r="AH678" s="112"/>
    </row>
    <row r="679" spans="2:34" ht="15" thickBot="1">
      <c r="B679" s="65"/>
      <c r="C679" s="892"/>
      <c r="D679" s="496"/>
      <c r="E679" s="1100" t="s">
        <v>6</v>
      </c>
      <c r="F679" s="465" t="s">
        <v>7</v>
      </c>
      <c r="G679" s="2026" t="s">
        <v>8</v>
      </c>
      <c r="H679" s="2207" t="s">
        <v>426</v>
      </c>
      <c r="I679" s="2236" t="s">
        <v>304</v>
      </c>
      <c r="J679" s="2237" t="s">
        <v>305</v>
      </c>
      <c r="K679" s="2238" t="s">
        <v>306</v>
      </c>
      <c r="L679" s="2237" t="s">
        <v>307</v>
      </c>
      <c r="M679" s="2239" t="s">
        <v>308</v>
      </c>
      <c r="N679" s="2237" t="s">
        <v>309</v>
      </c>
      <c r="O679" s="2238" t="s">
        <v>310</v>
      </c>
      <c r="P679" s="2240" t="s">
        <v>311</v>
      </c>
      <c r="Q679" s="892"/>
      <c r="R679" s="112"/>
      <c r="Y679" s="648"/>
      <c r="Z679" s="648"/>
      <c r="AA679" s="648"/>
      <c r="AB679" s="648"/>
      <c r="AC679" s="648"/>
      <c r="AD679" s="648"/>
      <c r="AE679" s="648"/>
      <c r="AF679" s="648"/>
      <c r="AG679" s="112"/>
      <c r="AH679" s="112"/>
    </row>
    <row r="680" spans="2:34" ht="12.75" customHeight="1">
      <c r="B680" s="90"/>
      <c r="C680" s="680" t="s">
        <v>156</v>
      </c>
      <c r="D680" s="2309"/>
      <c r="E680" s="2314"/>
      <c r="F680" s="523"/>
      <c r="G680" s="523"/>
      <c r="H680" s="2315"/>
      <c r="I680" s="2231"/>
      <c r="J680" s="2231"/>
      <c r="K680" s="2316"/>
      <c r="L680" s="2231"/>
      <c r="M680" s="2231"/>
      <c r="N680" s="2231"/>
      <c r="O680" s="2231"/>
      <c r="P680" s="2317"/>
      <c r="Q680" s="1073"/>
      <c r="R680" s="112"/>
      <c r="S680" s="225"/>
      <c r="Y680" s="653"/>
      <c r="Z680" s="649"/>
      <c r="AA680" s="653"/>
      <c r="AB680" s="653"/>
      <c r="AC680" s="649"/>
      <c r="AD680" s="653"/>
      <c r="AE680" s="653"/>
      <c r="AF680" s="653"/>
      <c r="AG680" s="112"/>
      <c r="AH680" s="112"/>
    </row>
    <row r="681" spans="2:34" ht="10.5" customHeight="1">
      <c r="B681" s="2252" t="str">
        <f>'12 л. МЕНЮ '!I672</f>
        <v>54-12з/22</v>
      </c>
      <c r="C681" s="262" t="str">
        <f>'12 л. МЕНЮ '!B672</f>
        <v>Икра морковная</v>
      </c>
      <c r="D681" s="272">
        <f>'12 л. МЕНЮ '!C672</f>
        <v>60</v>
      </c>
      <c r="E681" s="2522">
        <f>'12 л. МЕНЮ '!D672</f>
        <v>1.2</v>
      </c>
      <c r="F681" s="2523">
        <f>'12 л. МЕНЮ '!E672</f>
        <v>4.2</v>
      </c>
      <c r="G681" s="2523">
        <f>'12 л. МЕНЮ '!F672</f>
        <v>6</v>
      </c>
      <c r="H681" s="927">
        <f>'12 л. МЕНЮ '!G672</f>
        <v>67.95</v>
      </c>
      <c r="I681" s="353">
        <v>3.2250000000000001</v>
      </c>
      <c r="J681" s="362">
        <v>0.03</v>
      </c>
      <c r="K681" s="362">
        <v>0.03</v>
      </c>
      <c r="L681" s="927">
        <v>560.17999999999995</v>
      </c>
      <c r="M681" s="1852">
        <v>17.399999999999999</v>
      </c>
      <c r="N681" s="1852">
        <v>37.950000000000003</v>
      </c>
      <c r="O681" s="1852">
        <v>23.25</v>
      </c>
      <c r="P681" s="1852">
        <v>0.7</v>
      </c>
      <c r="Q681" s="2629">
        <f>'12 л. МЕНЮ '!H672</f>
        <v>0</v>
      </c>
      <c r="R681" s="112"/>
      <c r="S681" s="112"/>
      <c r="T681" s="408"/>
      <c r="U681" s="158"/>
      <c r="V681" s="158"/>
      <c r="W681" s="158"/>
      <c r="X681" s="158"/>
      <c r="Y681" s="158"/>
      <c r="Z681" s="158"/>
      <c r="AA681" s="158"/>
      <c r="AB681" s="158"/>
      <c r="AC681" s="158"/>
      <c r="AD681" s="158"/>
      <c r="AE681" s="158"/>
      <c r="AF681" s="158"/>
      <c r="AG681" s="112"/>
      <c r="AH681" s="112"/>
    </row>
    <row r="682" spans="2:34">
      <c r="B682" s="2252" t="str">
        <f>'12 л. МЕНЮ '!I673</f>
        <v>289/17</v>
      </c>
      <c r="C682" s="262" t="str">
        <f>'12 л. МЕНЮ '!B673</f>
        <v>Рагу из птицы</v>
      </c>
      <c r="D682" s="272">
        <f>'12 л. МЕНЮ '!C673</f>
        <v>235</v>
      </c>
      <c r="E682" s="2522">
        <f>'12 л. МЕНЮ '!D673</f>
        <v>18.943999999999999</v>
      </c>
      <c r="F682" s="2523">
        <f>'12 л. МЕНЮ '!E673</f>
        <v>15.045999999999999</v>
      </c>
      <c r="G682" s="2523">
        <f>'12 л. МЕНЮ '!F673</f>
        <v>12.061999999999999</v>
      </c>
      <c r="H682" s="927">
        <f>'12 л. МЕНЮ '!G673</f>
        <v>295.83600000000001</v>
      </c>
      <c r="I682" s="362">
        <v>10.46</v>
      </c>
      <c r="J682" s="362">
        <v>0.16</v>
      </c>
      <c r="K682" s="362">
        <v>0.02</v>
      </c>
      <c r="L682" s="917">
        <v>27.55</v>
      </c>
      <c r="M682" s="1852">
        <v>30.29</v>
      </c>
      <c r="N682" s="2554">
        <v>23.29</v>
      </c>
      <c r="O682" s="1852">
        <v>11.09</v>
      </c>
      <c r="P682" s="1852">
        <v>2.87</v>
      </c>
      <c r="Q682" s="2629">
        <f>'12 л. МЕНЮ '!H673</f>
        <v>0</v>
      </c>
      <c r="R682" s="112"/>
      <c r="S682" s="1118"/>
      <c r="T682" s="127"/>
      <c r="U682" s="127"/>
      <c r="V682" s="127"/>
      <c r="W682" s="127"/>
      <c r="X682" s="127"/>
      <c r="Y682" s="127"/>
      <c r="Z682" s="127"/>
      <c r="AA682" s="127"/>
      <c r="AB682" s="127"/>
      <c r="AC682" s="127"/>
      <c r="AD682" s="127"/>
      <c r="AE682" s="127"/>
      <c r="AF682" s="127"/>
      <c r="AG682" s="112"/>
      <c r="AH682" s="112"/>
    </row>
    <row r="683" spans="2:34">
      <c r="B683" s="2252" t="str">
        <f>'12 л. МЕНЮ '!I674</f>
        <v>501/ 21</v>
      </c>
      <c r="C683" s="262" t="str">
        <f>'12 л. МЕНЮ '!B674</f>
        <v>Сок фруктовый (яблочный)</v>
      </c>
      <c r="D683" s="272">
        <f>'12 л. МЕНЮ '!C674</f>
        <v>200</v>
      </c>
      <c r="E683" s="2522">
        <f>'12 л. МЕНЮ '!D674</f>
        <v>1</v>
      </c>
      <c r="F683" s="2523">
        <f>'12 л. МЕНЮ '!E674</f>
        <v>0.2</v>
      </c>
      <c r="G683" s="2523">
        <f>'12 л. МЕНЮ '!F674</f>
        <v>20.2</v>
      </c>
      <c r="H683" s="927">
        <f>'12 л. МЕНЮ '!G674</f>
        <v>86</v>
      </c>
      <c r="I683" s="353">
        <v>4</v>
      </c>
      <c r="J683" s="362">
        <v>2.1999999999999999E-2</v>
      </c>
      <c r="K683" s="362">
        <v>2.1999999999999999E-2</v>
      </c>
      <c r="L683" s="685">
        <v>0</v>
      </c>
      <c r="M683" s="250">
        <v>14</v>
      </c>
      <c r="N683" s="250">
        <v>14</v>
      </c>
      <c r="O683" s="250">
        <v>8</v>
      </c>
      <c r="P683" s="250">
        <v>0.28000000000000003</v>
      </c>
      <c r="Q683" s="2629">
        <f>'12 л. МЕНЮ '!H674</f>
        <v>0</v>
      </c>
      <c r="R683" s="132"/>
      <c r="S683" s="1120"/>
      <c r="T683" s="1119"/>
      <c r="U683" s="192"/>
      <c r="V683" s="192"/>
      <c r="W683" s="192"/>
      <c r="X683" s="726"/>
      <c r="Y683" s="782"/>
      <c r="Z683" s="127"/>
      <c r="AA683" s="121"/>
      <c r="AB683" s="127"/>
      <c r="AC683" s="127"/>
      <c r="AD683" s="127"/>
      <c r="AE683" s="127"/>
      <c r="AF683" s="112"/>
      <c r="AG683" s="112"/>
      <c r="AH683" s="112"/>
    </row>
    <row r="684" spans="2:34" ht="12.75" customHeight="1">
      <c r="B684" s="2252" t="str">
        <f>'12 л. МЕНЮ '!I675</f>
        <v>Пром.пр.</v>
      </c>
      <c r="C684" s="262" t="str">
        <f>'12 л. МЕНЮ '!B675</f>
        <v>Хлеб пшеничный</v>
      </c>
      <c r="D684" s="272">
        <f>'12 л. МЕНЮ '!C675</f>
        <v>60</v>
      </c>
      <c r="E684" s="2522">
        <f>'12 л. МЕНЮ '!D675</f>
        <v>2.31</v>
      </c>
      <c r="F684" s="2523">
        <f>'12 л. МЕНЮ '!E675</f>
        <v>0.82</v>
      </c>
      <c r="G684" s="2523">
        <f>'12 л. МЕНЮ '!F675</f>
        <v>32.520000000000003</v>
      </c>
      <c r="H684" s="927">
        <f>'12 л. МЕНЮ '!G675</f>
        <v>146.75</v>
      </c>
      <c r="I684" s="250">
        <v>0</v>
      </c>
      <c r="J684" s="1043">
        <v>7.1999999999999995E-2</v>
      </c>
      <c r="K684" s="766">
        <v>2.4E-2</v>
      </c>
      <c r="L684" s="917">
        <v>0</v>
      </c>
      <c r="M684" s="359">
        <v>12</v>
      </c>
      <c r="N684" s="250">
        <v>39</v>
      </c>
      <c r="O684" s="250">
        <v>8.4</v>
      </c>
      <c r="P684" s="250">
        <v>6.6000000000000003E-2</v>
      </c>
      <c r="Q684" s="2629">
        <f>'12 л. МЕНЮ '!H675</f>
        <v>0</v>
      </c>
      <c r="R684" s="112"/>
      <c r="S684" s="580"/>
      <c r="T684" s="1119"/>
      <c r="U684" s="730"/>
      <c r="V684" s="730"/>
      <c r="W684" s="730"/>
      <c r="X684" s="399"/>
      <c r="Y684" s="399"/>
      <c r="Z684" s="399"/>
      <c r="AA684" s="399"/>
      <c r="AB684" s="399"/>
      <c r="AC684" s="166"/>
      <c r="AD684" s="166"/>
      <c r="AE684" s="166"/>
      <c r="AF684" s="166"/>
      <c r="AG684" s="112"/>
      <c r="AH684" s="112"/>
    </row>
    <row r="685" spans="2:34" ht="14.25" customHeight="1" thickBot="1">
      <c r="B685" s="2631" t="str">
        <f>'12 л. МЕНЮ '!I676</f>
        <v>Пром.пр.</v>
      </c>
      <c r="C685" s="2165" t="str">
        <f>'12 л. МЕНЮ '!B676</f>
        <v>Хлеб ржаной</v>
      </c>
      <c r="D685" s="393">
        <f>'12 л. МЕНЮ '!C676</f>
        <v>40</v>
      </c>
      <c r="E685" s="2522">
        <f>'12 л. МЕНЮ '!D676</f>
        <v>2.2599999999999998</v>
      </c>
      <c r="F685" s="2523">
        <f>'12 л. МЕНЮ '!E676</f>
        <v>0.6</v>
      </c>
      <c r="G685" s="2523">
        <f>'12 л. МЕНЮ '!F676</f>
        <v>16.739999999999998</v>
      </c>
      <c r="H685" s="927">
        <f>'12 л. МЕНЮ '!G676</f>
        <v>81.426000000000002</v>
      </c>
      <c r="I685" s="250">
        <v>0</v>
      </c>
      <c r="J685" s="250">
        <v>0.107</v>
      </c>
      <c r="K685" s="250">
        <v>0.107</v>
      </c>
      <c r="L685" s="697">
        <v>0</v>
      </c>
      <c r="M685" s="359">
        <v>13.2</v>
      </c>
      <c r="N685" s="250">
        <v>93.6</v>
      </c>
      <c r="O685" s="250">
        <v>2.64</v>
      </c>
      <c r="P685" s="250">
        <v>1.7999999999999999E-2</v>
      </c>
      <c r="Q685" s="2629">
        <f>'12 л. МЕНЮ '!H676</f>
        <v>0</v>
      </c>
      <c r="R685" s="112"/>
      <c r="S685" s="1121"/>
      <c r="T685" s="127"/>
      <c r="U685" s="127"/>
      <c r="V685" s="127"/>
      <c r="W685" s="127"/>
      <c r="X685" s="127"/>
      <c r="Y685" s="130"/>
      <c r="Z685" s="130"/>
      <c r="AA685" s="1129"/>
      <c r="AB685" s="1129"/>
      <c r="AC685" s="1129"/>
      <c r="AD685" s="111"/>
      <c r="AE685" s="130"/>
      <c r="AF685" s="1129"/>
      <c r="AG685" s="112"/>
      <c r="AH685" s="112"/>
    </row>
    <row r="686" spans="2:34">
      <c r="B686" s="492" t="s">
        <v>204</v>
      </c>
      <c r="D686" s="2652">
        <f>'12 л. МЕНЮ '!C677</f>
        <v>595</v>
      </c>
      <c r="E686" s="493">
        <f t="shared" ref="E686:I686" si="200">SUM(E681:E685)</f>
        <v>25.713999999999999</v>
      </c>
      <c r="F686" s="919">
        <f t="shared" si="200"/>
        <v>20.866</v>
      </c>
      <c r="G686" s="495">
        <f t="shared" si="200"/>
        <v>87.522000000000006</v>
      </c>
      <c r="H686" s="2144">
        <f>SUM(H681:H685)</f>
        <v>677.9620000000001</v>
      </c>
      <c r="I686" s="252">
        <f t="shared" si="200"/>
        <v>17.685000000000002</v>
      </c>
      <c r="J686" s="252">
        <f t="shared" ref="J686:N686" si="201">SUM(J681:J685)</f>
        <v>0.39099999999999996</v>
      </c>
      <c r="K686" s="252">
        <f t="shared" si="201"/>
        <v>0.20300000000000001</v>
      </c>
      <c r="L686" s="252">
        <f t="shared" si="201"/>
        <v>587.7299999999999</v>
      </c>
      <c r="M686" s="924">
        <f t="shared" si="201"/>
        <v>86.89</v>
      </c>
      <c r="N686" s="924">
        <f t="shared" si="201"/>
        <v>207.84</v>
      </c>
      <c r="O686" s="924">
        <f>SUM(O681:O685)</f>
        <v>53.38</v>
      </c>
      <c r="P686" s="842">
        <f>SUM(P681:P685)</f>
        <v>3.9340000000000002</v>
      </c>
      <c r="Q686" s="1079"/>
      <c r="R686" s="112"/>
      <c r="S686" s="369"/>
      <c r="T686" s="1122"/>
      <c r="U686" s="1123"/>
      <c r="V686" s="649"/>
      <c r="W686" s="649"/>
      <c r="X686" s="650"/>
      <c r="Y686" s="732"/>
      <c r="Z686" s="732"/>
      <c r="AA686" s="732"/>
      <c r="AB686" s="732"/>
      <c r="AC686" s="732"/>
      <c r="AD686" s="732"/>
      <c r="AE686" s="732"/>
      <c r="AF686" s="732"/>
      <c r="AG686" s="112"/>
      <c r="AH686" s="112"/>
    </row>
    <row r="687" spans="2:34">
      <c r="B687" s="995"/>
      <c r="C687" s="996" t="s">
        <v>11</v>
      </c>
      <c r="D687" s="1755">
        <v>0.25</v>
      </c>
      <c r="E687" s="1117">
        <f t="shared" ref="E687:P687" si="202">(E793/100)*25</f>
        <v>22.5</v>
      </c>
      <c r="F687" s="1116">
        <f t="shared" si="202"/>
        <v>23</v>
      </c>
      <c r="G687" s="1116">
        <f t="shared" si="202"/>
        <v>95.75</v>
      </c>
      <c r="H687" s="1116">
        <f t="shared" si="202"/>
        <v>680</v>
      </c>
      <c r="I687" s="1116">
        <f t="shared" si="202"/>
        <v>17.5</v>
      </c>
      <c r="J687" s="1116">
        <f t="shared" si="202"/>
        <v>0.35</v>
      </c>
      <c r="K687" s="1116">
        <f t="shared" si="202"/>
        <v>0.4</v>
      </c>
      <c r="L687" s="2678">
        <f t="shared" si="202"/>
        <v>225</v>
      </c>
      <c r="M687" s="2679">
        <f t="shared" si="202"/>
        <v>300</v>
      </c>
      <c r="N687" s="2679">
        <f t="shared" si="202"/>
        <v>300</v>
      </c>
      <c r="O687" s="2678">
        <f t="shared" si="202"/>
        <v>75</v>
      </c>
      <c r="P687" s="2677">
        <f t="shared" si="202"/>
        <v>4.5</v>
      </c>
      <c r="Q687" s="1079"/>
      <c r="R687" s="112"/>
      <c r="S687" s="406"/>
      <c r="T687" s="1119"/>
      <c r="U687" s="651"/>
      <c r="V687" s="651"/>
      <c r="W687" s="651"/>
      <c r="X687" s="651"/>
      <c r="Y687" s="651"/>
      <c r="Z687" s="651"/>
      <c r="AA687" s="651"/>
      <c r="AB687" s="651"/>
      <c r="AC687" s="651"/>
      <c r="AD687" s="651"/>
      <c r="AE687" s="651"/>
      <c r="AF687" s="651"/>
      <c r="AG687" s="112"/>
      <c r="AH687" s="112"/>
    </row>
    <row r="688" spans="2:34" ht="15" thickBot="1">
      <c r="B688" s="246"/>
      <c r="C688" s="991" t="s">
        <v>434</v>
      </c>
      <c r="D688" s="1036"/>
      <c r="E688" s="1015">
        <f t="shared" ref="E688:P688" si="203">(E686*100/E793)-25</f>
        <v>3.571111111111108</v>
      </c>
      <c r="F688" s="1016">
        <f t="shared" si="203"/>
        <v>-2.3195652173913039</v>
      </c>
      <c r="G688" s="1016">
        <f t="shared" si="203"/>
        <v>-2.1483028720626614</v>
      </c>
      <c r="H688" s="1016">
        <f t="shared" si="203"/>
        <v>-7.4926470588231098E-2</v>
      </c>
      <c r="I688" s="1016">
        <f t="shared" si="203"/>
        <v>0.26428571428571601</v>
      </c>
      <c r="J688" s="1016">
        <f t="shared" si="203"/>
        <v>2.928571428571427</v>
      </c>
      <c r="K688" s="1016">
        <f t="shared" si="203"/>
        <v>-12.3125</v>
      </c>
      <c r="L688" s="1016">
        <f t="shared" si="203"/>
        <v>40.303333333333327</v>
      </c>
      <c r="M688" s="1016">
        <f t="shared" si="203"/>
        <v>-17.759166666666665</v>
      </c>
      <c r="N688" s="1016">
        <f t="shared" si="203"/>
        <v>-7.68</v>
      </c>
      <c r="O688" s="1016">
        <f t="shared" si="203"/>
        <v>-7.206666666666667</v>
      </c>
      <c r="P688" s="1028">
        <f t="shared" si="203"/>
        <v>-3.1444444444444422</v>
      </c>
      <c r="Q688" s="81"/>
      <c r="R688" s="1124"/>
      <c r="S688" s="1127"/>
      <c r="T688" s="1125"/>
      <c r="U688" s="406"/>
      <c r="V688" s="629"/>
      <c r="W688" s="629"/>
      <c r="X688" s="405"/>
      <c r="Y688" s="405"/>
      <c r="Z688" s="405"/>
      <c r="AA688" s="405"/>
      <c r="AB688" s="406"/>
      <c r="AC688" s="405"/>
      <c r="AD688" s="629"/>
      <c r="AE688" s="1126"/>
      <c r="AF688" s="406"/>
      <c r="AG688" s="112"/>
      <c r="AH688" s="112"/>
    </row>
    <row r="689" spans="2:34">
      <c r="B689" s="90"/>
      <c r="C689" s="680" t="s">
        <v>123</v>
      </c>
      <c r="D689" s="62"/>
      <c r="E689" s="2193"/>
      <c r="F689" s="942"/>
      <c r="G689" s="942"/>
      <c r="H689" s="942"/>
      <c r="I689" s="942"/>
      <c r="J689" s="942"/>
      <c r="K689" s="1745"/>
      <c r="L689" s="942"/>
      <c r="M689" s="942"/>
      <c r="N689" s="942"/>
      <c r="O689" s="942"/>
      <c r="P689" s="1070"/>
      <c r="Q689" s="1067"/>
      <c r="R689" s="112"/>
      <c r="S689" s="225"/>
      <c r="T689" s="1128"/>
      <c r="U689" s="653"/>
      <c r="V689" s="653"/>
      <c r="W689" s="649"/>
      <c r="X689" s="1130"/>
      <c r="Y689" s="653"/>
      <c r="Z689" s="649"/>
      <c r="AA689" s="653"/>
      <c r="AB689" s="653"/>
      <c r="AC689" s="649"/>
      <c r="AD689" s="653"/>
      <c r="AE689" s="653"/>
      <c r="AF689" s="653"/>
      <c r="AG689" s="112"/>
      <c r="AH689" s="112"/>
    </row>
    <row r="690" spans="2:34" ht="12" customHeight="1">
      <c r="B690" s="1542" t="str">
        <f>'12 л. МЕНЮ '!I681</f>
        <v>434/21</v>
      </c>
      <c r="C690" s="249" t="str">
        <f>'12 л. МЕНЮ '!B681</f>
        <v>Маринад овощной со свеклой</v>
      </c>
      <c r="D690" s="248">
        <f>'12 л. МЕНЮ '!C681</f>
        <v>60</v>
      </c>
      <c r="E690" s="1061">
        <f>'12 л. МЕНЮ '!D681</f>
        <v>0.57599999999999996</v>
      </c>
      <c r="F690" s="1059">
        <f>'12 л. МЕНЮ '!E681</f>
        <v>5.4359999999999999</v>
      </c>
      <c r="G690" s="1059">
        <f>'12 л. МЕНЮ '!F681</f>
        <v>4.68</v>
      </c>
      <c r="H690" s="2277">
        <f>'12 л. МЕНЮ '!G681</f>
        <v>69.959999999999994</v>
      </c>
      <c r="I690" s="353">
        <v>1.8</v>
      </c>
      <c r="J690" s="353">
        <v>1.26E-2</v>
      </c>
      <c r="K690" s="353">
        <v>1.34E-2</v>
      </c>
      <c r="L690" s="353">
        <v>0</v>
      </c>
      <c r="M690" s="353">
        <v>15.66</v>
      </c>
      <c r="N690" s="353">
        <v>19.32</v>
      </c>
      <c r="O690" s="353">
        <v>9.9600000000000009</v>
      </c>
      <c r="P690" s="2223">
        <v>0.47</v>
      </c>
      <c r="Q690" s="2633">
        <f>'12 л. МЕНЮ '!H681</f>
        <v>0</v>
      </c>
      <c r="R690" s="112"/>
      <c r="S690" s="112"/>
      <c r="T690" s="408"/>
      <c r="U690" s="158"/>
      <c r="V690" s="158"/>
      <c r="W690" s="158"/>
      <c r="X690" s="158"/>
      <c r="Y690" s="158"/>
      <c r="Z690" s="158"/>
      <c r="AA690" s="158"/>
      <c r="AB690" s="158"/>
      <c r="AC690" s="158"/>
      <c r="AD690" s="158"/>
      <c r="AE690" s="158"/>
      <c r="AF690" s="158"/>
      <c r="AG690" s="112"/>
      <c r="AH690" s="112"/>
    </row>
    <row r="691" spans="2:34">
      <c r="B691" s="1542" t="str">
        <f>'12 л. МЕНЮ '!I682</f>
        <v>95 / 21</v>
      </c>
      <c r="C691" s="249" t="str">
        <f>'12 л. МЕНЮ '!B682</f>
        <v>Борщ с капустой и картофелем</v>
      </c>
      <c r="D691" s="248">
        <f>'12 л. МЕНЮ '!C682</f>
        <v>250</v>
      </c>
      <c r="E691" s="1061">
        <f>'12 л. МЕНЮ '!D682</f>
        <v>1.85</v>
      </c>
      <c r="F691" s="1059">
        <f>'12 л. МЕНЮ '!E682</f>
        <v>4.4249999999999998</v>
      </c>
      <c r="G691" s="1059">
        <f>'12 л. МЕНЮ '!F682</f>
        <v>6.95</v>
      </c>
      <c r="H691" s="2277">
        <f>'12 л. МЕНЮ '!G682</f>
        <v>75</v>
      </c>
      <c r="I691" s="362">
        <v>8</v>
      </c>
      <c r="J691" s="362">
        <v>0.04</v>
      </c>
      <c r="K691" s="362">
        <v>0.08</v>
      </c>
      <c r="L691" s="917">
        <v>0</v>
      </c>
      <c r="M691" s="371">
        <v>36.75</v>
      </c>
      <c r="N691" s="371">
        <v>49</v>
      </c>
      <c r="O691" s="371">
        <v>23.25</v>
      </c>
      <c r="P691" s="371">
        <v>1.1000000000000001</v>
      </c>
      <c r="Q691" s="2633">
        <f>'12 л. МЕНЮ '!H682</f>
        <v>0</v>
      </c>
      <c r="R691" s="112"/>
      <c r="S691" s="1118"/>
      <c r="T691" s="127"/>
      <c r="U691" s="127"/>
      <c r="V691" s="127"/>
      <c r="W691" s="127"/>
      <c r="X691" s="127"/>
      <c r="Y691" s="127"/>
      <c r="Z691" s="127"/>
      <c r="AA691" s="127"/>
      <c r="AB691" s="127"/>
      <c r="AC691" s="127"/>
      <c r="AD691" s="127"/>
      <c r="AE691" s="127"/>
      <c r="AF691" s="127"/>
      <c r="AG691" s="112"/>
      <c r="AH691" s="112"/>
    </row>
    <row r="692" spans="2:34" ht="10.5" customHeight="1">
      <c r="B692" s="1542" t="str">
        <f>'12 л. МЕНЮ '!I683</f>
        <v>308/21</v>
      </c>
      <c r="C692" s="249" t="str">
        <f>'12 л. МЕНЮ '!B683</f>
        <v>Котлета рыбная любительская</v>
      </c>
      <c r="D692" s="248">
        <f>'12 л. МЕНЮ '!C683</f>
        <v>120</v>
      </c>
      <c r="E692" s="1061">
        <f>'12 л. МЕНЮ '!D683</f>
        <v>13.893000000000001</v>
      </c>
      <c r="F692" s="1059">
        <f>'12 л. МЕНЮ '!E683</f>
        <v>12.933999999999999</v>
      </c>
      <c r="G692" s="1059">
        <f>'12 л. МЕНЮ '!F683</f>
        <v>11.271000000000001</v>
      </c>
      <c r="H692" s="2277">
        <f>'12 л. МЕНЮ '!G683</f>
        <v>205.684</v>
      </c>
      <c r="I692" s="371">
        <v>0</v>
      </c>
      <c r="J692" s="371">
        <v>7.0000000000000007E-2</v>
      </c>
      <c r="K692" s="371">
        <v>0.15</v>
      </c>
      <c r="L692" s="917">
        <v>76.8</v>
      </c>
      <c r="M692" s="2322">
        <v>103.2</v>
      </c>
      <c r="N692" s="371">
        <v>25.76</v>
      </c>
      <c r="O692" s="362">
        <v>19.2</v>
      </c>
      <c r="P692" s="371">
        <v>2.88</v>
      </c>
      <c r="Q692" s="2633">
        <f>'12 л. МЕНЮ '!H683</f>
        <v>0</v>
      </c>
      <c r="R692" s="132"/>
      <c r="S692" s="1120"/>
      <c r="T692" s="1119"/>
      <c r="U692" s="192"/>
      <c r="V692" s="192"/>
      <c r="W692" s="192"/>
      <c r="X692" s="726"/>
      <c r="Y692" s="782"/>
      <c r="Z692" s="127"/>
      <c r="AA692" s="121"/>
      <c r="AB692" s="127"/>
      <c r="AC692" s="127"/>
      <c r="AD692" s="127"/>
      <c r="AE692" s="127"/>
      <c r="AF692" s="112"/>
      <c r="AG692" s="112"/>
      <c r="AH692" s="112"/>
    </row>
    <row r="693" spans="2:34" ht="12.75" customHeight="1">
      <c r="B693" s="1542" t="str">
        <f>'12 л. МЕНЮ '!I684</f>
        <v>303/17</v>
      </c>
      <c r="C693" s="249" t="str">
        <f>'12 л. МЕНЮ '!B684</f>
        <v>Каша вязкая ( пшённая )</v>
      </c>
      <c r="D693" s="248">
        <f>'12 л. МЕНЮ '!C684</f>
        <v>180</v>
      </c>
      <c r="E693" s="1061">
        <f>'12 л. МЕНЮ '!D684</f>
        <v>5.0199999999999996</v>
      </c>
      <c r="F693" s="1059">
        <f>'12 л. МЕНЮ '!E684</f>
        <v>6.01</v>
      </c>
      <c r="G693" s="1059">
        <f>'12 л. МЕНЮ '!F684</f>
        <v>28.73</v>
      </c>
      <c r="H693" s="2277">
        <f>'12 л. МЕНЮ '!G684</f>
        <v>189</v>
      </c>
      <c r="I693" s="353">
        <v>0</v>
      </c>
      <c r="J693" s="352">
        <v>0.01</v>
      </c>
      <c r="K693" s="352">
        <v>7.0000000000000007E-2</v>
      </c>
      <c r="L693" s="917">
        <v>123.98</v>
      </c>
      <c r="M693" s="250">
        <v>20.52</v>
      </c>
      <c r="N693" s="250">
        <v>2.016</v>
      </c>
      <c r="O693" s="353">
        <v>8.65</v>
      </c>
      <c r="P693" s="250">
        <v>0.18</v>
      </c>
      <c r="Q693" s="2633">
        <f>'12 л. МЕНЮ '!H684</f>
        <v>0</v>
      </c>
      <c r="R693" s="112"/>
      <c r="S693" s="580"/>
      <c r="T693" s="1119"/>
      <c r="U693" s="730"/>
      <c r="V693" s="730"/>
      <c r="W693" s="730"/>
      <c r="X693" s="399"/>
      <c r="Y693" s="399"/>
      <c r="Z693" s="399"/>
      <c r="AA693" s="399"/>
      <c r="AB693" s="399"/>
      <c r="AC693" s="166"/>
      <c r="AD693" s="166"/>
      <c r="AE693" s="166"/>
      <c r="AF693" s="166"/>
      <c r="AG693" s="112"/>
      <c r="AH693" s="112"/>
    </row>
    <row r="694" spans="2:34" ht="12.75" customHeight="1">
      <c r="B694" s="1542" t="str">
        <f>'12 л. МЕНЮ '!I685</f>
        <v>465 / 21</v>
      </c>
      <c r="C694" s="249" t="str">
        <f>'12 л. МЕНЮ '!B685</f>
        <v>Кофейный напиток с молоком</v>
      </c>
      <c r="D694" s="248">
        <f>'12 л. МЕНЮ '!C685</f>
        <v>200</v>
      </c>
      <c r="E694" s="1061">
        <f>'12 л. МЕНЮ '!D685</f>
        <v>5.2039999999999997</v>
      </c>
      <c r="F694" s="1059">
        <f>'12 л. МЕНЮ '!E685</f>
        <v>4.7480000000000002</v>
      </c>
      <c r="G694" s="1059">
        <f>'12 л. МЕНЮ '!F685</f>
        <v>17.876999999999999</v>
      </c>
      <c r="H694" s="1062">
        <f>'12 л. МЕНЮ '!G685</f>
        <v>135.25</v>
      </c>
      <c r="I694" s="355">
        <v>1.04</v>
      </c>
      <c r="J694" s="353">
        <v>0.06</v>
      </c>
      <c r="K694" s="353">
        <v>0.25</v>
      </c>
      <c r="L694" s="917">
        <v>26.454000000000001</v>
      </c>
      <c r="M694" s="355">
        <v>215.5</v>
      </c>
      <c r="N694" s="353">
        <v>172.8</v>
      </c>
      <c r="O694" s="353">
        <v>34.799999999999997</v>
      </c>
      <c r="P694" s="697">
        <v>0.80900000000000005</v>
      </c>
      <c r="Q694" s="2633">
        <f>'12 л. МЕНЮ '!H685</f>
        <v>0</v>
      </c>
      <c r="R694" s="112"/>
      <c r="S694" s="1121"/>
      <c r="T694" s="127"/>
      <c r="U694" s="127"/>
      <c r="V694" s="127"/>
      <c r="W694" s="127"/>
      <c r="X694" s="127"/>
      <c r="Y694" s="130"/>
      <c r="Z694" s="130"/>
      <c r="AA694" s="1129"/>
      <c r="AB694" s="1129"/>
      <c r="AC694" s="1129"/>
      <c r="AD694" s="111"/>
      <c r="AE694" s="130"/>
      <c r="AF694" s="1129"/>
      <c r="AG694" s="112"/>
      <c r="AH694" s="112"/>
    </row>
    <row r="695" spans="2:34">
      <c r="B695" s="2252" t="str">
        <f>'12 л. МЕНЮ '!I686</f>
        <v>Пром.пр.</v>
      </c>
      <c r="C695" s="249" t="str">
        <f>'12 л. МЕНЮ '!B686</f>
        <v>Хлеб пшеничный</v>
      </c>
      <c r="D695" s="248">
        <f>'12 л. МЕНЮ '!C686</f>
        <v>70</v>
      </c>
      <c r="E695" s="1061">
        <f>'12 л. МЕНЮ '!D686</f>
        <v>2.5030000000000001</v>
      </c>
      <c r="F695" s="1059">
        <f>'12 л. МЕНЮ '!E686</f>
        <v>0.89500000000000002</v>
      </c>
      <c r="G695" s="1059">
        <f>'12 л. МЕНЮ '!F686</f>
        <v>35.229999999999997</v>
      </c>
      <c r="H695" s="2277">
        <f>'12 л. МЕНЮ '!G686</f>
        <v>158.97900000000001</v>
      </c>
      <c r="I695" s="250">
        <v>0</v>
      </c>
      <c r="J695" s="1043">
        <v>8.4000000000000005E-2</v>
      </c>
      <c r="K695" s="766">
        <v>2.8000000000000001E-2</v>
      </c>
      <c r="L695" s="917">
        <v>0</v>
      </c>
      <c r="M695" s="359">
        <v>14</v>
      </c>
      <c r="N695" s="250">
        <v>45.5</v>
      </c>
      <c r="O695" s="250">
        <v>9.8000000000000007</v>
      </c>
      <c r="P695" s="250">
        <v>7.0000000000000007E-2</v>
      </c>
      <c r="Q695" s="2633">
        <f>'12 л. МЕНЮ '!H686</f>
        <v>0</v>
      </c>
      <c r="R695" s="112"/>
      <c r="S695" s="369"/>
      <c r="T695" s="1122"/>
      <c r="U695" s="1123"/>
      <c r="V695" s="649"/>
      <c r="W695" s="649"/>
      <c r="X695" s="650"/>
      <c r="Y695" s="732"/>
      <c r="Z695" s="732"/>
      <c r="AA695" s="732"/>
      <c r="AB695" s="732"/>
      <c r="AC695" s="732"/>
      <c r="AD695" s="732"/>
      <c r="AE695" s="732"/>
      <c r="AF695" s="732"/>
      <c r="AG695" s="112"/>
      <c r="AH695" s="112"/>
    </row>
    <row r="696" spans="2:34" ht="14.25" customHeight="1">
      <c r="B696" s="2252" t="str">
        <f>'12 л. МЕНЮ '!I687</f>
        <v>Пром.пр.</v>
      </c>
      <c r="C696" s="249" t="str">
        <f>'12 л. МЕНЮ '!B687</f>
        <v>Хлеб ржаной</v>
      </c>
      <c r="D696" s="248">
        <f>'12 л. МЕНЮ '!C687</f>
        <v>40</v>
      </c>
      <c r="E696" s="1061">
        <f>'12 л. МЕНЮ '!D687</f>
        <v>2.2599999999999998</v>
      </c>
      <c r="F696" s="1059">
        <f>'12 л. МЕНЮ '!E687</f>
        <v>0.6</v>
      </c>
      <c r="G696" s="1059">
        <f>'12 л. МЕНЮ '!F687</f>
        <v>16.739999999999998</v>
      </c>
      <c r="H696" s="2277">
        <f>'12 л. МЕНЮ '!G687</f>
        <v>81.426000000000002</v>
      </c>
      <c r="I696" s="250">
        <v>0</v>
      </c>
      <c r="J696" s="250">
        <v>0.107</v>
      </c>
      <c r="K696" s="250">
        <v>0.107</v>
      </c>
      <c r="L696" s="697">
        <v>0</v>
      </c>
      <c r="M696" s="359">
        <v>13.2</v>
      </c>
      <c r="N696" s="250">
        <v>93.6</v>
      </c>
      <c r="O696" s="250">
        <v>2.64</v>
      </c>
      <c r="P696" s="250">
        <v>1.7999999999999999E-2</v>
      </c>
      <c r="Q696" s="2633">
        <f>'12 л. МЕНЮ '!H687</f>
        <v>0</v>
      </c>
      <c r="R696" s="112"/>
      <c r="S696" s="406"/>
      <c r="T696" s="1119"/>
      <c r="U696" s="651"/>
      <c r="V696" s="651"/>
      <c r="W696" s="651"/>
      <c r="X696" s="651"/>
      <c r="Y696" s="651"/>
      <c r="Z696" s="651"/>
      <c r="AA696" s="651"/>
      <c r="AB696" s="651"/>
      <c r="AC696" s="651"/>
      <c r="AD696" s="651"/>
      <c r="AE696" s="651"/>
      <c r="AF696" s="651"/>
      <c r="AG696" s="112"/>
      <c r="AH696" s="112"/>
    </row>
    <row r="697" spans="2:34" ht="15" thickBot="1">
      <c r="B697" s="2278" t="str">
        <f>'12 л. МЕНЮ '!I688</f>
        <v>82/ 21</v>
      </c>
      <c r="C697" s="199" t="str">
        <f>'12 л. МЕНЮ '!B688</f>
        <v>Фрукты свежие (банан)</v>
      </c>
      <c r="D697" s="2654">
        <f>'12 л. МЕНЮ '!C688</f>
        <v>100</v>
      </c>
      <c r="E697" s="1061">
        <f>'12 л. МЕНЮ '!D688</f>
        <v>0.34</v>
      </c>
      <c r="F697" s="1059">
        <f>'12 л. МЕНЮ '!E688</f>
        <v>0.34</v>
      </c>
      <c r="G697" s="1059">
        <f>'12 л. МЕНЮ '!F688</f>
        <v>8.4</v>
      </c>
      <c r="H697" s="2277">
        <f>'12 л. МЕНЮ '!G688</f>
        <v>40.29</v>
      </c>
      <c r="I697" s="2475">
        <v>10</v>
      </c>
      <c r="J697" s="2475">
        <v>0.04</v>
      </c>
      <c r="K697" s="2475">
        <v>0.05</v>
      </c>
      <c r="L697" s="1023">
        <v>0</v>
      </c>
      <c r="M697" s="2321">
        <v>8</v>
      </c>
      <c r="N697" s="2321">
        <v>28</v>
      </c>
      <c r="O697" s="911">
        <v>36.6</v>
      </c>
      <c r="P697" s="2321">
        <v>0.6</v>
      </c>
      <c r="Q697" s="2633">
        <f>'12 л. МЕНЮ '!H688</f>
        <v>0</v>
      </c>
      <c r="R697" s="1124"/>
      <c r="S697" s="1127"/>
      <c r="T697" s="1125"/>
      <c r="U697" s="406"/>
      <c r="V697" s="629"/>
      <c r="W697" s="629"/>
      <c r="X697" s="406"/>
      <c r="Y697" s="405"/>
      <c r="Z697" s="405"/>
      <c r="AA697" s="406"/>
      <c r="AB697" s="406"/>
      <c r="AC697" s="405"/>
      <c r="AD697" s="629"/>
      <c r="AE697" s="629"/>
      <c r="AF697" s="629"/>
      <c r="AG697" s="112"/>
      <c r="AH697" s="112"/>
    </row>
    <row r="698" spans="2:34" ht="13.5" customHeight="1">
      <c r="B698" s="492" t="s">
        <v>192</v>
      </c>
      <c r="C698" s="943"/>
      <c r="D698" s="2682">
        <f>'12 л. МЕНЮ '!C689</f>
        <v>1020</v>
      </c>
      <c r="E698" s="503">
        <f t="shared" ref="E698:P698" si="204">SUM(E690:E697)</f>
        <v>31.646000000000004</v>
      </c>
      <c r="F698" s="919">
        <f t="shared" si="204"/>
        <v>35.388000000000005</v>
      </c>
      <c r="G698" s="504">
        <f t="shared" si="204"/>
        <v>129.87799999999999</v>
      </c>
      <c r="H698" s="2144">
        <f t="shared" si="204"/>
        <v>955.58900000000006</v>
      </c>
      <c r="I698" s="252">
        <f t="shared" si="204"/>
        <v>20.84</v>
      </c>
      <c r="J698" s="252">
        <f t="shared" si="204"/>
        <v>0.42359999999999998</v>
      </c>
      <c r="K698" s="940">
        <f t="shared" si="204"/>
        <v>0.74840000000000007</v>
      </c>
      <c r="L698" s="252">
        <f t="shared" si="204"/>
        <v>227.23400000000001</v>
      </c>
      <c r="M698" s="924">
        <f t="shared" si="204"/>
        <v>426.83</v>
      </c>
      <c r="N698" s="924">
        <f t="shared" si="204"/>
        <v>435.99599999999998</v>
      </c>
      <c r="O698" s="924">
        <f t="shared" si="204"/>
        <v>144.89999999999998</v>
      </c>
      <c r="P698" s="842">
        <f t="shared" si="204"/>
        <v>6.1269999999999998</v>
      </c>
      <c r="Q698" s="1073"/>
      <c r="R698" s="112"/>
      <c r="S698" s="225"/>
      <c r="T698" s="1128"/>
      <c r="U698" s="1131"/>
      <c r="V698" s="1131"/>
      <c r="W698" s="1131"/>
      <c r="X698" s="1131"/>
      <c r="Y698" s="1131"/>
      <c r="Z698" s="1131"/>
      <c r="AA698" s="1131"/>
      <c r="AB698" s="1131"/>
      <c r="AC698" s="1131"/>
      <c r="AD698" s="1131"/>
      <c r="AE698" s="1131"/>
      <c r="AF698" s="1131"/>
      <c r="AG698" s="112"/>
      <c r="AH698" s="112"/>
    </row>
    <row r="699" spans="2:34">
      <c r="B699" s="995"/>
      <c r="C699" s="996" t="s">
        <v>11</v>
      </c>
      <c r="D699" s="1755">
        <v>0.35</v>
      </c>
      <c r="E699" s="1117">
        <f t="shared" ref="E699:P699" si="205">(E793/100)*35</f>
        <v>31.5</v>
      </c>
      <c r="F699" s="1116">
        <f t="shared" si="205"/>
        <v>32.200000000000003</v>
      </c>
      <c r="G699" s="1116">
        <f t="shared" si="205"/>
        <v>134.05000000000001</v>
      </c>
      <c r="H699" s="1116">
        <f t="shared" si="205"/>
        <v>952</v>
      </c>
      <c r="I699" s="1116">
        <f t="shared" si="205"/>
        <v>24.5</v>
      </c>
      <c r="J699" s="1116">
        <f t="shared" si="205"/>
        <v>0.48999999999999994</v>
      </c>
      <c r="K699" s="1116">
        <f t="shared" si="205"/>
        <v>0.56000000000000005</v>
      </c>
      <c r="L699" s="1776">
        <f t="shared" si="205"/>
        <v>315</v>
      </c>
      <c r="M699" s="2680">
        <f t="shared" si="205"/>
        <v>420</v>
      </c>
      <c r="N699" s="2680">
        <f t="shared" si="205"/>
        <v>420</v>
      </c>
      <c r="O699" s="2680">
        <f t="shared" si="205"/>
        <v>105</v>
      </c>
      <c r="P699" s="2677">
        <f t="shared" si="205"/>
        <v>6.3</v>
      </c>
      <c r="Q699" s="1067"/>
      <c r="R699" s="112"/>
      <c r="S699" s="112"/>
      <c r="T699" s="408"/>
      <c r="U699" s="158"/>
      <c r="V699" s="158"/>
      <c r="W699" s="158"/>
      <c r="X699" s="158"/>
      <c r="Y699" s="158"/>
      <c r="Z699" s="158"/>
      <c r="AA699" s="158"/>
      <c r="AB699" s="158"/>
      <c r="AC699" s="158"/>
      <c r="AD699" s="158"/>
      <c r="AE699" s="158"/>
      <c r="AF699" s="158"/>
      <c r="AG699" s="112"/>
      <c r="AH699" s="112"/>
    </row>
    <row r="700" spans="2:34" ht="15" thickBot="1">
      <c r="B700" s="449"/>
      <c r="C700" s="2622" t="s">
        <v>434</v>
      </c>
      <c r="D700" s="2674"/>
      <c r="E700" s="1015">
        <f t="shared" ref="E700:P700" si="206">(E698*100/E793)-35</f>
        <v>0.16222222222222626</v>
      </c>
      <c r="F700" s="1016">
        <f t="shared" si="206"/>
        <v>3.4652173913043569</v>
      </c>
      <c r="G700" s="1016">
        <f t="shared" si="206"/>
        <v>-1.0892950391644902</v>
      </c>
      <c r="H700" s="1016">
        <f t="shared" si="206"/>
        <v>0.13194852941176549</v>
      </c>
      <c r="I700" s="1016">
        <f t="shared" si="206"/>
        <v>-5.2285714285714278</v>
      </c>
      <c r="J700" s="1016">
        <f t="shared" si="206"/>
        <v>-4.7428571428571402</v>
      </c>
      <c r="K700" s="1016">
        <f t="shared" si="206"/>
        <v>11.774999999999999</v>
      </c>
      <c r="L700" s="1016">
        <f t="shared" si="206"/>
        <v>-9.7517777777777752</v>
      </c>
      <c r="M700" s="1016">
        <f t="shared" si="206"/>
        <v>0.56916666666666771</v>
      </c>
      <c r="N700" s="1016">
        <f t="shared" si="206"/>
        <v>1.3329999999999984</v>
      </c>
      <c r="O700" s="1016">
        <f t="shared" si="206"/>
        <v>13.299999999999997</v>
      </c>
      <c r="P700" s="1028">
        <f t="shared" si="206"/>
        <v>-0.96111111111111569</v>
      </c>
      <c r="Q700" s="1074"/>
      <c r="R700" s="112"/>
      <c r="S700" s="1118"/>
      <c r="T700" s="127"/>
      <c r="U700" s="127"/>
      <c r="V700" s="127"/>
      <c r="W700" s="127"/>
      <c r="X700" s="127"/>
      <c r="Y700" s="127"/>
      <c r="Z700" s="127"/>
      <c r="AA700" s="127"/>
      <c r="AB700" s="127"/>
      <c r="AC700" s="127"/>
      <c r="AD700" s="127"/>
      <c r="AE700" s="127"/>
      <c r="AF700" s="127"/>
      <c r="AG700" s="112"/>
      <c r="AH700" s="112"/>
    </row>
    <row r="701" spans="2:34" ht="14.25" customHeight="1">
      <c r="B701" s="893"/>
      <c r="C701" s="680" t="s">
        <v>232</v>
      </c>
      <c r="D701" s="62"/>
      <c r="E701" s="2193"/>
      <c r="F701" s="942"/>
      <c r="G701" s="942"/>
      <c r="H701" s="942"/>
      <c r="I701" s="942"/>
      <c r="J701" s="942"/>
      <c r="K701" s="942"/>
      <c r="L701" s="942"/>
      <c r="M701" s="942"/>
      <c r="N701" s="942"/>
      <c r="O701" s="942"/>
      <c r="P701" s="1070"/>
      <c r="Q701" s="1073"/>
      <c r="R701" s="132"/>
      <c r="S701" s="1132"/>
      <c r="T701" s="1119"/>
      <c r="U701" s="192"/>
      <c r="V701" s="192"/>
      <c r="W701" s="192"/>
      <c r="X701" s="726"/>
      <c r="Y701" s="782"/>
      <c r="Z701" s="127"/>
      <c r="AA701" s="121"/>
      <c r="AB701" s="127"/>
      <c r="AC701" s="127"/>
      <c r="AD701" s="127"/>
      <c r="AE701" s="127"/>
      <c r="AF701" s="112"/>
      <c r="AG701" s="112"/>
      <c r="AH701" s="112"/>
    </row>
    <row r="702" spans="2:34" ht="12" customHeight="1">
      <c r="B702" s="2673" t="str">
        <f>'12 л. МЕНЮ '!I693</f>
        <v>ТТК/54-20гн/22</v>
      </c>
      <c r="C702" s="271" t="str">
        <f>'12 л. МЕНЮ '!B693</f>
        <v xml:space="preserve">Чай с яблоком и апельсином </v>
      </c>
      <c r="D702" s="274">
        <f>'12 л. МЕНЮ '!C693</f>
        <v>200</v>
      </c>
      <c r="E702" s="2323">
        <f>'12 л. МЕНЮ '!D693</f>
        <v>0.48299999999999998</v>
      </c>
      <c r="F702" s="2323">
        <f>'12 л. МЕНЮ '!E693</f>
        <v>8.3000000000000004E-2</v>
      </c>
      <c r="G702" s="2323">
        <f>'12 л. МЕНЮ '!F693</f>
        <v>8.1669999999999998</v>
      </c>
      <c r="H702" s="2323">
        <f>'12 л. МЕНЮ '!G693</f>
        <v>34.9</v>
      </c>
      <c r="I702" s="362">
        <v>2.8769999999999998</v>
      </c>
      <c r="J702" s="364">
        <v>0</v>
      </c>
      <c r="K702" s="364">
        <v>0.02</v>
      </c>
      <c r="L702" s="1005">
        <v>1.2629999999999999</v>
      </c>
      <c r="M702" s="2566">
        <v>11.117000000000001</v>
      </c>
      <c r="N702" s="2566">
        <v>13.8</v>
      </c>
      <c r="O702" s="1029">
        <v>7.55</v>
      </c>
      <c r="P702" s="2225">
        <v>1.3</v>
      </c>
      <c r="Q702" s="530">
        <f>'12 л. МЕНЮ '!H693</f>
        <v>0</v>
      </c>
      <c r="R702" s="112"/>
      <c r="S702" s="580"/>
      <c r="T702" s="1119"/>
      <c r="U702" s="730"/>
      <c r="V702" s="730"/>
      <c r="W702" s="730"/>
      <c r="X702" s="399"/>
      <c r="Y702" s="399"/>
      <c r="Z702" s="399"/>
      <c r="AA702" s="399"/>
      <c r="AB702" s="399"/>
      <c r="AC702" s="166"/>
      <c r="AD702" s="166"/>
      <c r="AE702" s="166"/>
      <c r="AF702" s="166"/>
      <c r="AG702" s="112"/>
      <c r="AH702" s="112"/>
    </row>
    <row r="703" spans="2:34" ht="13.5" customHeight="1">
      <c r="B703" s="2673" t="str">
        <f>'12 л. МЕНЮ '!I694</f>
        <v>ТТК/357 / 21</v>
      </c>
      <c r="C703" s="1758" t="str">
        <f>'12 л. МЕНЮ '!B694</f>
        <v xml:space="preserve">Оладьи из печени </v>
      </c>
      <c r="D703" s="274" t="str">
        <f>'12 л. МЕНЮ '!C694</f>
        <v>100 /20</v>
      </c>
      <c r="E703" s="333">
        <f>'12 л. МЕНЮ '!D694</f>
        <v>10.162000000000001</v>
      </c>
      <c r="F703" s="364">
        <f>'12 л. МЕНЮ '!E694</f>
        <v>9.0139999999999993</v>
      </c>
      <c r="G703" s="333">
        <f>'12 л. МЕНЮ '!F694</f>
        <v>4.6040000000000001</v>
      </c>
      <c r="H703" s="364">
        <f>'12 л. МЕНЮ '!G694</f>
        <v>165.001</v>
      </c>
      <c r="I703" s="365">
        <v>1.788</v>
      </c>
      <c r="J703" s="365">
        <v>9.1999999999999998E-2</v>
      </c>
      <c r="K703" s="2187">
        <v>0.08</v>
      </c>
      <c r="L703" s="3180">
        <v>1102.0999999999999</v>
      </c>
      <c r="M703" s="365">
        <v>20</v>
      </c>
      <c r="N703" s="414">
        <v>25.6</v>
      </c>
      <c r="O703" s="364">
        <v>20</v>
      </c>
      <c r="P703" s="2224">
        <v>3.62</v>
      </c>
      <c r="Q703" s="2567">
        <f>'12 л. МЕНЮ '!H694</f>
        <v>0</v>
      </c>
      <c r="R703" s="112"/>
      <c r="S703" s="1121"/>
      <c r="T703" s="127"/>
      <c r="U703" s="127"/>
      <c r="V703" s="127"/>
      <c r="W703" s="127"/>
      <c r="X703" s="127"/>
      <c r="Y703" s="130"/>
      <c r="Z703" s="130"/>
      <c r="AA703" s="1129"/>
      <c r="AB703" s="1129"/>
      <c r="AC703" s="1129"/>
      <c r="AD703" s="111"/>
      <c r="AE703" s="130"/>
      <c r="AF703" s="1129"/>
      <c r="AG703" s="112"/>
      <c r="AH703" s="112"/>
    </row>
    <row r="704" spans="2:34">
      <c r="B704" s="2672"/>
      <c r="C704" s="2049" t="str">
        <f>'12 л. МЕНЮ '!B695</f>
        <v>по -кунцевски и /соус сметанный</v>
      </c>
      <c r="D704" s="395"/>
      <c r="F704" s="934"/>
      <c r="G704" s="1105"/>
      <c r="H704" s="2676"/>
      <c r="I704" s="934"/>
      <c r="J704" s="934"/>
      <c r="K704" s="1731"/>
      <c r="L704" s="934"/>
      <c r="M704" s="934"/>
      <c r="N704" s="1105"/>
      <c r="O704" s="934"/>
      <c r="P704" s="1731"/>
      <c r="Q704" s="520"/>
      <c r="R704" s="112"/>
      <c r="S704" s="369"/>
      <c r="T704" s="1122"/>
      <c r="U704" s="1123"/>
      <c r="V704" s="649"/>
      <c r="W704" s="649"/>
      <c r="X704" s="650"/>
      <c r="Y704" s="732"/>
      <c r="Z704" s="732"/>
      <c r="AA704" s="732"/>
      <c r="AB704" s="732"/>
      <c r="AC704" s="732"/>
      <c r="AD704" s="732"/>
      <c r="AE704" s="732"/>
      <c r="AF704" s="732"/>
      <c r="AG704" s="112"/>
      <c r="AH704" s="112"/>
    </row>
    <row r="705" spans="2:34" ht="11.25" customHeight="1" thickBot="1">
      <c r="B705" s="2675" t="str">
        <f>'12 л. МЕНЮ '!I696</f>
        <v>Пром.пр.</v>
      </c>
      <c r="C705" s="2244" t="str">
        <f>'12 л. МЕНЮ '!B696</f>
        <v>Хлеб ржаной</v>
      </c>
      <c r="D705" s="2129">
        <f>'12 л. МЕНЮ '!C696</f>
        <v>30</v>
      </c>
      <c r="E705" s="1810">
        <f>'12 л. МЕНЮ '!D696</f>
        <v>1.155</v>
      </c>
      <c r="F705" s="365">
        <f>'12 л. МЕНЮ '!E696</f>
        <v>0.41299999999999998</v>
      </c>
      <c r="G705" s="365">
        <f>'12 л. МЕНЮ '!F696</f>
        <v>16.260000000000002</v>
      </c>
      <c r="H705" s="365">
        <f>'12 л. МЕНЮ '!G696</f>
        <v>73.376999999999995</v>
      </c>
      <c r="I705" s="364">
        <v>0</v>
      </c>
      <c r="J705" s="364">
        <v>0.08</v>
      </c>
      <c r="K705" s="364">
        <v>0.08</v>
      </c>
      <c r="L705" s="1005">
        <v>0</v>
      </c>
      <c r="M705" s="2524">
        <v>9.9</v>
      </c>
      <c r="N705" s="1029">
        <v>70</v>
      </c>
      <c r="O705" s="364">
        <v>2</v>
      </c>
      <c r="P705" s="2225">
        <v>0.01</v>
      </c>
      <c r="Q705" s="2669">
        <f>'12 л. МЕНЮ '!H696</f>
        <v>0</v>
      </c>
      <c r="R705" s="112"/>
      <c r="S705" s="406"/>
      <c r="T705" s="1119"/>
      <c r="U705" s="651"/>
      <c r="V705" s="651"/>
      <c r="W705" s="651"/>
      <c r="X705" s="651"/>
      <c r="Y705" s="651"/>
      <c r="Z705" s="651"/>
      <c r="AA705" s="651"/>
      <c r="AB705" s="651"/>
      <c r="AC705" s="651"/>
      <c r="AD705" s="651"/>
      <c r="AE705" s="651"/>
      <c r="AF705" s="651"/>
      <c r="AG705" s="112"/>
      <c r="AH705" s="112"/>
    </row>
    <row r="706" spans="2:34">
      <c r="B706" s="492" t="s">
        <v>241</v>
      </c>
      <c r="C706" s="723"/>
      <c r="D706" s="2652">
        <f>'12 л. МЕНЮ '!C697</f>
        <v>350</v>
      </c>
      <c r="E706" s="153">
        <f t="shared" ref="E706:P706" si="207">SUM(E702:E705)</f>
        <v>11.8</v>
      </c>
      <c r="F706" s="252">
        <f t="shared" si="207"/>
        <v>9.51</v>
      </c>
      <c r="G706" s="913">
        <f t="shared" si="207"/>
        <v>29.031000000000002</v>
      </c>
      <c r="H706" s="913">
        <f t="shared" si="207"/>
        <v>273.27800000000002</v>
      </c>
      <c r="I706" s="252">
        <f t="shared" si="207"/>
        <v>4.665</v>
      </c>
      <c r="J706" s="252">
        <f t="shared" si="207"/>
        <v>0.17199999999999999</v>
      </c>
      <c r="K706" s="252">
        <f t="shared" si="207"/>
        <v>0.18</v>
      </c>
      <c r="L706" s="924">
        <f t="shared" si="207"/>
        <v>1103.3629999999998</v>
      </c>
      <c r="M706" s="252">
        <f t="shared" si="207"/>
        <v>41.017000000000003</v>
      </c>
      <c r="N706" s="924">
        <f t="shared" si="207"/>
        <v>109.4</v>
      </c>
      <c r="O706" s="252">
        <f t="shared" si="207"/>
        <v>29.55</v>
      </c>
      <c r="P706" s="842">
        <f t="shared" si="207"/>
        <v>4.93</v>
      </c>
      <c r="R706" s="1124"/>
      <c r="S706" s="1127"/>
      <c r="T706" s="1125"/>
      <c r="U706" s="406"/>
      <c r="V706" s="629"/>
      <c r="W706" s="629"/>
      <c r="X706" s="405"/>
      <c r="Y706" s="405"/>
      <c r="Z706" s="405"/>
      <c r="AA706" s="405"/>
      <c r="AB706" s="406"/>
      <c r="AC706" s="405"/>
      <c r="AD706" s="629"/>
      <c r="AE706" s="629"/>
      <c r="AF706" s="406"/>
      <c r="AG706" s="112"/>
      <c r="AH706" s="112"/>
    </row>
    <row r="707" spans="2:34" ht="12" customHeight="1">
      <c r="B707" s="995"/>
      <c r="C707" s="996" t="s">
        <v>11</v>
      </c>
      <c r="D707" s="1755">
        <v>0.1</v>
      </c>
      <c r="E707" s="1117">
        <f t="shared" ref="E707:P707" si="208">(E793/100)*10</f>
        <v>9</v>
      </c>
      <c r="F707" s="1116">
        <f t="shared" si="208"/>
        <v>9.2000000000000011</v>
      </c>
      <c r="G707" s="1116">
        <f t="shared" si="208"/>
        <v>38.299999999999997</v>
      </c>
      <c r="H707" s="1116">
        <f t="shared" si="208"/>
        <v>272</v>
      </c>
      <c r="I707" s="1116">
        <f t="shared" si="208"/>
        <v>7</v>
      </c>
      <c r="J707" s="1116">
        <f t="shared" si="208"/>
        <v>0.13999999999999999</v>
      </c>
      <c r="K707" s="1116">
        <f t="shared" si="208"/>
        <v>0.16</v>
      </c>
      <c r="L707" s="1116">
        <f t="shared" si="208"/>
        <v>90</v>
      </c>
      <c r="M707" s="2680">
        <f t="shared" si="208"/>
        <v>120</v>
      </c>
      <c r="N707" s="2680">
        <f t="shared" si="208"/>
        <v>120</v>
      </c>
      <c r="O707" s="1776">
        <f t="shared" si="208"/>
        <v>30</v>
      </c>
      <c r="P707" s="2677">
        <f t="shared" si="208"/>
        <v>1.7999999999999998</v>
      </c>
      <c r="R707" s="112"/>
      <c r="S707" s="225"/>
      <c r="T707" s="1128"/>
      <c r="U707" s="1131"/>
      <c r="V707" s="1131"/>
      <c r="W707" s="1131"/>
      <c r="X707" s="1130"/>
      <c r="Y707" s="1131"/>
      <c r="Z707" s="1131"/>
      <c r="AA707" s="1131"/>
      <c r="AB707" s="1131"/>
      <c r="AC707" s="1131"/>
      <c r="AD707" s="1131"/>
      <c r="AE707" s="1131"/>
      <c r="AF707" s="1131"/>
      <c r="AG707" s="112"/>
      <c r="AH707" s="112"/>
    </row>
    <row r="708" spans="2:34" ht="14.25" customHeight="1" thickBot="1">
      <c r="B708" s="246"/>
      <c r="C708" s="991" t="s">
        <v>434</v>
      </c>
      <c r="D708" s="1036"/>
      <c r="E708" s="1015">
        <f t="shared" ref="E708:P708" si="209">(E706*100/E793)-10</f>
        <v>3.1111111111111107</v>
      </c>
      <c r="F708" s="1016">
        <f t="shared" si="209"/>
        <v>0.33695652173913082</v>
      </c>
      <c r="G708" s="1016">
        <f t="shared" si="209"/>
        <v>-2.420104438642297</v>
      </c>
      <c r="H708" s="1016">
        <f t="shared" si="209"/>
        <v>4.6985294117648735E-2</v>
      </c>
      <c r="I708" s="1016">
        <f t="shared" si="209"/>
        <v>-3.3357142857142854</v>
      </c>
      <c r="J708" s="1016">
        <f t="shared" si="209"/>
        <v>2.2857142857142865</v>
      </c>
      <c r="K708" s="1016">
        <f t="shared" si="209"/>
        <v>1.25</v>
      </c>
      <c r="L708" s="1016">
        <f t="shared" si="209"/>
        <v>112.59588888888888</v>
      </c>
      <c r="M708" s="1016">
        <f t="shared" si="209"/>
        <v>-6.5819166666666664</v>
      </c>
      <c r="N708" s="1016">
        <f t="shared" si="209"/>
        <v>-0.88333333333333286</v>
      </c>
      <c r="O708" s="1016">
        <f t="shared" si="209"/>
        <v>-0.15000000000000036</v>
      </c>
      <c r="P708" s="1028">
        <f t="shared" si="209"/>
        <v>17.388888888888889</v>
      </c>
      <c r="Q708" s="318"/>
      <c r="R708" s="112"/>
      <c r="S708" s="112"/>
      <c r="T708" s="408"/>
      <c r="U708" s="158"/>
      <c r="V708" s="158"/>
      <c r="W708" s="158"/>
      <c r="X708" s="158"/>
      <c r="Y708" s="158"/>
      <c r="Z708" s="158"/>
      <c r="AA708" s="158"/>
      <c r="AB708" s="158"/>
      <c r="AC708" s="158"/>
      <c r="AD708" s="158"/>
      <c r="AE708" s="158"/>
      <c r="AF708" s="158"/>
      <c r="AG708" s="112"/>
      <c r="AH708" s="112"/>
    </row>
    <row r="709" spans="2:34">
      <c r="I709" s="985"/>
      <c r="J709" s="985"/>
      <c r="K709" s="985"/>
      <c r="L709" s="985"/>
      <c r="M709" s="985"/>
      <c r="N709" s="985"/>
      <c r="O709" s="985"/>
      <c r="P709" s="985"/>
      <c r="Q709" s="318"/>
      <c r="R709" s="112"/>
      <c r="S709" s="1118"/>
      <c r="T709" s="127"/>
      <c r="U709" s="127"/>
      <c r="V709" s="127"/>
      <c r="W709" s="127"/>
      <c r="X709" s="127"/>
      <c r="Y709" s="127"/>
      <c r="Z709" s="127"/>
      <c r="AA709" s="127"/>
      <c r="AB709" s="127"/>
      <c r="AC709" s="127"/>
      <c r="AD709" s="127"/>
      <c r="AE709" s="127"/>
      <c r="AF709" s="127"/>
      <c r="AG709" s="112"/>
      <c r="AH709" s="112"/>
    </row>
    <row r="710" spans="2:34" ht="10.5" customHeight="1" thickBot="1">
      <c r="Q710" s="318"/>
      <c r="R710" s="132"/>
      <c r="S710" s="1133"/>
      <c r="T710" s="1119"/>
      <c r="U710" s="192"/>
      <c r="V710" s="192"/>
      <c r="W710" s="192"/>
      <c r="X710" s="726"/>
      <c r="Y710" s="782"/>
      <c r="Z710" s="127"/>
      <c r="AA710" s="121"/>
      <c r="AB710" s="127"/>
      <c r="AC710" s="127"/>
      <c r="AD710" s="127"/>
      <c r="AE710" s="127"/>
      <c r="AF710" s="112"/>
      <c r="AG710" s="112"/>
      <c r="AH710" s="112"/>
    </row>
    <row r="711" spans="2:34" ht="12" customHeight="1">
      <c r="B711" s="840"/>
      <c r="C711" s="43" t="s">
        <v>284</v>
      </c>
      <c r="D711" s="44"/>
      <c r="E711" s="153">
        <f t="shared" ref="E711:P711" si="210">E686+E698</f>
        <v>57.36</v>
      </c>
      <c r="F711" s="252">
        <f t="shared" si="210"/>
        <v>56.254000000000005</v>
      </c>
      <c r="G711" s="252">
        <f t="shared" si="210"/>
        <v>217.39999999999998</v>
      </c>
      <c r="H711" s="252">
        <f t="shared" si="210"/>
        <v>1633.5510000000002</v>
      </c>
      <c r="I711" s="252">
        <f t="shared" si="210"/>
        <v>38.525000000000006</v>
      </c>
      <c r="J711" s="252">
        <f t="shared" si="210"/>
        <v>0.81459999999999999</v>
      </c>
      <c r="K711" s="252">
        <f t="shared" si="210"/>
        <v>0.95140000000000002</v>
      </c>
      <c r="L711" s="252">
        <f t="shared" si="210"/>
        <v>814.96399999999994</v>
      </c>
      <c r="M711" s="924">
        <f t="shared" si="210"/>
        <v>513.72</v>
      </c>
      <c r="N711" s="924">
        <f t="shared" si="210"/>
        <v>643.83600000000001</v>
      </c>
      <c r="O711" s="924">
        <f t="shared" si="210"/>
        <v>198.27999999999997</v>
      </c>
      <c r="P711" s="842">
        <f t="shared" si="210"/>
        <v>10.061</v>
      </c>
      <c r="Q711" s="318"/>
      <c r="R711" s="112"/>
      <c r="S711" s="580"/>
      <c r="T711" s="1119"/>
      <c r="U711" s="730"/>
      <c r="V711" s="730"/>
      <c r="W711" s="730"/>
      <c r="X711" s="399"/>
      <c r="Y711" s="399"/>
      <c r="Z711" s="399"/>
      <c r="AA711" s="399"/>
      <c r="AB711" s="399"/>
      <c r="AC711" s="166"/>
      <c r="AD711" s="166"/>
      <c r="AE711" s="166"/>
      <c r="AF711" s="166"/>
      <c r="AG711" s="112"/>
      <c r="AH711" s="112"/>
    </row>
    <row r="712" spans="2:34" ht="12.75" customHeight="1">
      <c r="B712" s="449"/>
      <c r="C712" s="889" t="s">
        <v>11</v>
      </c>
      <c r="D712" s="1755">
        <v>0.6</v>
      </c>
      <c r="E712" s="1115">
        <f t="shared" ref="E712:P712" si="211">(E793/100)*60</f>
        <v>54</v>
      </c>
      <c r="F712" s="1012">
        <f t="shared" si="211"/>
        <v>55.2</v>
      </c>
      <c r="G712" s="1012">
        <f t="shared" si="211"/>
        <v>229.8</v>
      </c>
      <c r="H712" s="1012">
        <f t="shared" si="211"/>
        <v>1632</v>
      </c>
      <c r="I712" s="1012">
        <f t="shared" si="211"/>
        <v>42</v>
      </c>
      <c r="J712" s="1012">
        <f t="shared" si="211"/>
        <v>0.83999999999999986</v>
      </c>
      <c r="K712" s="1012">
        <f t="shared" si="211"/>
        <v>0.96</v>
      </c>
      <c r="L712" s="1776">
        <f t="shared" si="211"/>
        <v>540</v>
      </c>
      <c r="M712" s="2680">
        <f t="shared" si="211"/>
        <v>720</v>
      </c>
      <c r="N712" s="2680">
        <f t="shared" si="211"/>
        <v>720</v>
      </c>
      <c r="O712" s="2680">
        <f t="shared" si="211"/>
        <v>180</v>
      </c>
      <c r="P712" s="2279">
        <f t="shared" si="211"/>
        <v>10.799999999999999</v>
      </c>
      <c r="Q712" s="318"/>
      <c r="R712" s="112"/>
      <c r="S712" s="1121"/>
      <c r="T712" s="127"/>
      <c r="U712" s="127"/>
      <c r="V712" s="127"/>
      <c r="W712" s="127"/>
      <c r="X712" s="127"/>
      <c r="Y712" s="130"/>
      <c r="Z712" s="130"/>
      <c r="AA712" s="1129"/>
      <c r="AB712" s="1129"/>
      <c r="AC712" s="1129"/>
      <c r="AD712" s="111"/>
      <c r="AE712" s="130"/>
      <c r="AF712" s="1129"/>
      <c r="AG712" s="112"/>
      <c r="AH712" s="112"/>
    </row>
    <row r="713" spans="2:34" ht="15" thickBot="1">
      <c r="B713" s="246"/>
      <c r="C713" s="991" t="s">
        <v>434</v>
      </c>
      <c r="D713" s="1036"/>
      <c r="E713" s="1015">
        <f t="shared" ref="E713:P713" si="212">(E711*100/E793)-60</f>
        <v>3.7333333333333343</v>
      </c>
      <c r="F713" s="1016">
        <f t="shared" si="212"/>
        <v>1.1456521739130494</v>
      </c>
      <c r="G713" s="1016">
        <f t="shared" si="212"/>
        <v>-3.2375979112271622</v>
      </c>
      <c r="H713" s="1016">
        <f t="shared" si="212"/>
        <v>5.7022058823534394E-2</v>
      </c>
      <c r="I713" s="1016">
        <f t="shared" si="212"/>
        <v>-4.9642857142857082</v>
      </c>
      <c r="J713" s="1016">
        <f t="shared" si="212"/>
        <v>-1.8142857142857167</v>
      </c>
      <c r="K713" s="1016">
        <f t="shared" si="212"/>
        <v>-0.53750000000000142</v>
      </c>
      <c r="L713" s="1016">
        <f t="shared" si="212"/>
        <v>30.551555555555552</v>
      </c>
      <c r="M713" s="1016">
        <f t="shared" si="212"/>
        <v>-17.189999999999998</v>
      </c>
      <c r="N713" s="1016">
        <f t="shared" si="212"/>
        <v>-6.3470000000000013</v>
      </c>
      <c r="O713" s="1016">
        <f t="shared" si="212"/>
        <v>6.0933333333333195</v>
      </c>
      <c r="P713" s="1028">
        <f t="shared" si="212"/>
        <v>-4.1055555555555543</v>
      </c>
      <c r="Q713" s="318"/>
      <c r="R713" s="112"/>
      <c r="S713" s="369"/>
      <c r="T713" s="1122"/>
      <c r="U713" s="1123"/>
      <c r="V713" s="649"/>
      <c r="W713" s="649"/>
      <c r="X713" s="650"/>
      <c r="Y713" s="732"/>
      <c r="Z713" s="732"/>
      <c r="AA713" s="732"/>
      <c r="AB713" s="732"/>
      <c r="AC713" s="732"/>
      <c r="AD713" s="732"/>
      <c r="AE713" s="732"/>
      <c r="AF713" s="732"/>
      <c r="AG713" s="112"/>
      <c r="AH713" s="112"/>
    </row>
    <row r="714" spans="2:34" ht="14.25" customHeight="1" thickBot="1">
      <c r="Q714" s="318"/>
      <c r="R714" s="112"/>
      <c r="S714" s="406"/>
      <c r="T714" s="1119"/>
      <c r="U714" s="651"/>
      <c r="V714" s="651"/>
      <c r="W714" s="651"/>
      <c r="X714" s="651"/>
      <c r="Y714" s="651"/>
      <c r="Z714" s="651"/>
      <c r="AA714" s="651"/>
      <c r="AB714" s="651"/>
      <c r="AC714" s="651"/>
      <c r="AD714" s="651"/>
      <c r="AE714" s="651"/>
      <c r="AF714" s="651"/>
      <c r="AG714" s="112"/>
      <c r="AH714" s="112"/>
    </row>
    <row r="715" spans="2:34">
      <c r="B715" s="840"/>
      <c r="C715" s="43" t="s">
        <v>283</v>
      </c>
      <c r="D715" s="44"/>
      <c r="E715" s="153">
        <f t="shared" ref="E715:P715" si="213">E698+E706</f>
        <v>43.446000000000005</v>
      </c>
      <c r="F715" s="252">
        <f t="shared" si="213"/>
        <v>44.898000000000003</v>
      </c>
      <c r="G715" s="252">
        <f t="shared" si="213"/>
        <v>158.90899999999999</v>
      </c>
      <c r="H715" s="252">
        <f t="shared" si="213"/>
        <v>1228.8670000000002</v>
      </c>
      <c r="I715" s="252">
        <f t="shared" si="213"/>
        <v>25.504999999999999</v>
      </c>
      <c r="J715" s="252">
        <f t="shared" si="213"/>
        <v>0.59559999999999991</v>
      </c>
      <c r="K715" s="252">
        <f t="shared" si="213"/>
        <v>0.92840000000000011</v>
      </c>
      <c r="L715" s="924">
        <f t="shared" si="213"/>
        <v>1330.5969999999998</v>
      </c>
      <c r="M715" s="924">
        <f t="shared" si="213"/>
        <v>467.84699999999998</v>
      </c>
      <c r="N715" s="924">
        <f t="shared" si="213"/>
        <v>545.39599999999996</v>
      </c>
      <c r="O715" s="924">
        <f t="shared" si="213"/>
        <v>174.45</v>
      </c>
      <c r="P715" s="842">
        <f t="shared" si="213"/>
        <v>11.056999999999999</v>
      </c>
      <c r="Q715" s="318"/>
      <c r="R715" s="1124"/>
      <c r="S715" s="1127"/>
      <c r="T715" s="1125"/>
      <c r="U715" s="406"/>
      <c r="V715" s="629"/>
      <c r="W715" s="629"/>
      <c r="X715" s="405"/>
      <c r="Y715" s="405"/>
      <c r="Z715" s="405"/>
      <c r="AA715" s="405"/>
      <c r="AB715" s="629"/>
      <c r="AC715" s="405"/>
      <c r="AD715" s="629"/>
      <c r="AE715" s="1126"/>
      <c r="AF715" s="652"/>
      <c r="AG715" s="112"/>
      <c r="AH715" s="112"/>
    </row>
    <row r="716" spans="2:34" ht="13.5" customHeight="1">
      <c r="B716" s="449"/>
      <c r="C716" s="889" t="s">
        <v>11</v>
      </c>
      <c r="D716" s="1755">
        <v>0.45</v>
      </c>
      <c r="E716" s="1115">
        <f t="shared" ref="E716:P716" si="214">(E793/100)*45</f>
        <v>40.5</v>
      </c>
      <c r="F716" s="1012">
        <f t="shared" si="214"/>
        <v>41.4</v>
      </c>
      <c r="G716" s="1012">
        <f t="shared" si="214"/>
        <v>172.35</v>
      </c>
      <c r="H716" s="1012">
        <f t="shared" si="214"/>
        <v>1224</v>
      </c>
      <c r="I716" s="1012">
        <f t="shared" si="214"/>
        <v>31.499999999999996</v>
      </c>
      <c r="J716" s="1012">
        <f t="shared" si="214"/>
        <v>0.62999999999999989</v>
      </c>
      <c r="K716" s="1012">
        <f t="shared" si="214"/>
        <v>0.72</v>
      </c>
      <c r="L716" s="1776">
        <f t="shared" si="214"/>
        <v>405</v>
      </c>
      <c r="M716" s="2680">
        <f t="shared" si="214"/>
        <v>540</v>
      </c>
      <c r="N716" s="2680">
        <f t="shared" si="214"/>
        <v>540</v>
      </c>
      <c r="O716" s="2680">
        <f t="shared" si="214"/>
        <v>135</v>
      </c>
      <c r="P716" s="2279">
        <f t="shared" si="214"/>
        <v>8.1</v>
      </c>
      <c r="Q716" s="318"/>
      <c r="R716" s="112"/>
      <c r="S716" s="225"/>
      <c r="T716" s="1128"/>
      <c r="U716" s="1131"/>
      <c r="V716" s="1131"/>
      <c r="W716" s="1131"/>
      <c r="X716" s="1130"/>
      <c r="Y716" s="1131"/>
      <c r="Z716" s="1131"/>
      <c r="AA716" s="1131"/>
      <c r="AB716" s="1131"/>
      <c r="AC716" s="1131"/>
      <c r="AD716" s="1131"/>
      <c r="AE716" s="1131"/>
      <c r="AF716" s="1131"/>
      <c r="AG716" s="112"/>
      <c r="AH716" s="112"/>
    </row>
    <row r="717" spans="2:34" ht="15" thickBot="1">
      <c r="B717" s="246"/>
      <c r="C717" s="991" t="s">
        <v>434</v>
      </c>
      <c r="D717" s="1036"/>
      <c r="E717" s="1015">
        <f t="shared" ref="E717:P717" si="215">(E715*100/E793)-45</f>
        <v>3.2733333333333405</v>
      </c>
      <c r="F717" s="1016">
        <f t="shared" si="215"/>
        <v>3.8021739130434824</v>
      </c>
      <c r="G717" s="1016">
        <f t="shared" si="215"/>
        <v>-3.5093994778067881</v>
      </c>
      <c r="H717" s="1016">
        <f t="shared" si="215"/>
        <v>0.17893382352941956</v>
      </c>
      <c r="I717" s="1016">
        <f t="shared" si="215"/>
        <v>-8.5642857142857167</v>
      </c>
      <c r="J717" s="1016">
        <f t="shared" si="215"/>
        <v>-2.4571428571428626</v>
      </c>
      <c r="K717" s="1016">
        <f t="shared" si="215"/>
        <v>13.025000000000006</v>
      </c>
      <c r="L717" s="1016">
        <f t="shared" si="215"/>
        <v>102.84411111111109</v>
      </c>
      <c r="M717" s="1016">
        <f t="shared" si="215"/>
        <v>-6.012750000000004</v>
      </c>
      <c r="N717" s="1016">
        <f t="shared" si="215"/>
        <v>0.44966666666666555</v>
      </c>
      <c r="O717" s="1016">
        <f t="shared" si="215"/>
        <v>13.149999999999999</v>
      </c>
      <c r="P717" s="1028">
        <f t="shared" si="215"/>
        <v>16.42777777777777</v>
      </c>
      <c r="Q717" s="318"/>
      <c r="R717" s="112"/>
      <c r="S717" s="112"/>
      <c r="T717" s="408"/>
      <c r="U717" s="158"/>
      <c r="V717" s="158"/>
      <c r="W717" s="158"/>
      <c r="X717" s="158"/>
      <c r="Y717" s="158"/>
      <c r="Z717" s="158"/>
      <c r="AA717" s="158"/>
      <c r="AB717" s="158"/>
      <c r="AC717" s="158"/>
      <c r="AD717" s="158"/>
      <c r="AE717" s="158"/>
      <c r="AF717" s="158"/>
      <c r="AG717" s="112"/>
      <c r="AH717" s="112"/>
    </row>
    <row r="718" spans="2:34" ht="15" thickBot="1">
      <c r="Q718" s="318"/>
      <c r="R718" s="112"/>
      <c r="S718" s="1118"/>
      <c r="T718" s="127"/>
      <c r="U718" s="127"/>
      <c r="V718" s="127"/>
      <c r="W718" s="127"/>
      <c r="X718" s="127"/>
      <c r="Y718" s="127"/>
      <c r="Z718" s="127"/>
      <c r="AA718" s="127"/>
      <c r="AB718" s="127"/>
      <c r="AC718" s="127"/>
      <c r="AD718" s="127"/>
      <c r="AE718" s="127"/>
      <c r="AF718" s="127"/>
      <c r="AG718" s="112"/>
      <c r="AH718" s="112"/>
    </row>
    <row r="719" spans="2:34" ht="10.5" customHeight="1">
      <c r="B719" s="994" t="s">
        <v>319</v>
      </c>
      <c r="C719" s="76"/>
      <c r="D719" s="44"/>
      <c r="E719" s="946">
        <f t="shared" ref="E719:P719" si="216">E686+E698+E706</f>
        <v>69.16</v>
      </c>
      <c r="F719" s="947">
        <f t="shared" si="216"/>
        <v>65.76400000000001</v>
      </c>
      <c r="G719" s="947">
        <f t="shared" si="216"/>
        <v>246.43099999999998</v>
      </c>
      <c r="H719" s="947">
        <f t="shared" si="216"/>
        <v>1906.8290000000002</v>
      </c>
      <c r="I719" s="947">
        <f t="shared" si="216"/>
        <v>43.190000000000005</v>
      </c>
      <c r="J719" s="947">
        <f t="shared" si="216"/>
        <v>0.98659999999999992</v>
      </c>
      <c r="K719" s="947">
        <f t="shared" si="216"/>
        <v>1.1314</v>
      </c>
      <c r="L719" s="2302">
        <f t="shared" si="216"/>
        <v>1918.3269999999998</v>
      </c>
      <c r="M719" s="2302">
        <f t="shared" si="216"/>
        <v>554.73700000000008</v>
      </c>
      <c r="N719" s="2481">
        <f t="shared" si="216"/>
        <v>753.23599999999999</v>
      </c>
      <c r="O719" s="2302">
        <f t="shared" si="216"/>
        <v>227.82999999999998</v>
      </c>
      <c r="P719" s="1034">
        <f t="shared" si="216"/>
        <v>14.991</v>
      </c>
      <c r="Q719" s="318"/>
      <c r="R719" s="107"/>
      <c r="S719" s="112"/>
      <c r="T719" s="1134"/>
      <c r="U719" s="192"/>
      <c r="V719" s="192"/>
      <c r="W719" s="192"/>
      <c r="X719" s="726"/>
      <c r="Y719" s="782"/>
      <c r="Z719" s="127"/>
      <c r="AA719" s="121"/>
      <c r="AB719" s="127"/>
      <c r="AC719" s="127"/>
      <c r="AD719" s="127"/>
      <c r="AE719" s="127"/>
      <c r="AF719" s="112"/>
      <c r="AG719" s="112"/>
      <c r="AH719" s="112"/>
    </row>
    <row r="720" spans="2:34" ht="15.6">
      <c r="B720" s="995"/>
      <c r="C720" s="996" t="s">
        <v>11</v>
      </c>
      <c r="D720" s="1755">
        <v>0.7</v>
      </c>
      <c r="E720" s="1115">
        <f t="shared" ref="E720:P720" si="217">(E793/100)*70</f>
        <v>63</v>
      </c>
      <c r="F720" s="1012">
        <f t="shared" si="217"/>
        <v>64.400000000000006</v>
      </c>
      <c r="G720" s="1012">
        <f t="shared" si="217"/>
        <v>268.10000000000002</v>
      </c>
      <c r="H720" s="1012">
        <f t="shared" si="217"/>
        <v>1904</v>
      </c>
      <c r="I720" s="1012">
        <f t="shared" si="217"/>
        <v>49</v>
      </c>
      <c r="J720" s="1012">
        <f t="shared" si="217"/>
        <v>0.97999999999999987</v>
      </c>
      <c r="K720" s="1012">
        <f t="shared" si="217"/>
        <v>1.1200000000000001</v>
      </c>
      <c r="L720" s="1776">
        <f t="shared" si="217"/>
        <v>630</v>
      </c>
      <c r="M720" s="2680">
        <f t="shared" si="217"/>
        <v>840</v>
      </c>
      <c r="N720" s="2680">
        <f t="shared" si="217"/>
        <v>840</v>
      </c>
      <c r="O720" s="2680">
        <f t="shared" si="217"/>
        <v>210</v>
      </c>
      <c r="P720" s="2279">
        <f t="shared" si="217"/>
        <v>12.6</v>
      </c>
      <c r="Q720" s="318"/>
      <c r="R720" s="1133"/>
      <c r="S720" s="580"/>
      <c r="T720" s="1119"/>
      <c r="U720" s="730"/>
      <c r="V720" s="730"/>
      <c r="W720" s="730"/>
      <c r="X720" s="399"/>
      <c r="Y720" s="399"/>
      <c r="Z720" s="399"/>
      <c r="AA720" s="399"/>
      <c r="AB720" s="399"/>
      <c r="AC720" s="166"/>
      <c r="AD720" s="166"/>
      <c r="AE720" s="166"/>
      <c r="AF720" s="166"/>
      <c r="AG720" s="112"/>
      <c r="AH720" s="112"/>
    </row>
    <row r="721" spans="2:34" ht="15" thickBot="1">
      <c r="B721" s="246"/>
      <c r="C721" s="991" t="s">
        <v>434</v>
      </c>
      <c r="D721" s="1036"/>
      <c r="E721" s="1015">
        <f t="shared" ref="E721:P721" si="218">(E719*100/E793)-70</f>
        <v>6.8444444444444485</v>
      </c>
      <c r="F721" s="1016">
        <f t="shared" si="218"/>
        <v>1.4826086956521891</v>
      </c>
      <c r="G721" s="1016">
        <f t="shared" si="218"/>
        <v>-5.657702349869453</v>
      </c>
      <c r="H721" s="1016">
        <f t="shared" si="218"/>
        <v>0.10400735294118135</v>
      </c>
      <c r="I721" s="1016">
        <f t="shared" si="218"/>
        <v>-8.2999999999999901</v>
      </c>
      <c r="J721" s="1016">
        <f t="shared" si="218"/>
        <v>0.47142857142857508</v>
      </c>
      <c r="K721" s="1016">
        <f t="shared" si="218"/>
        <v>0.71249999999999147</v>
      </c>
      <c r="L721" s="1016">
        <f t="shared" si="218"/>
        <v>143.14744444444443</v>
      </c>
      <c r="M721" s="1016">
        <f t="shared" si="218"/>
        <v>-23.771916666666655</v>
      </c>
      <c r="N721" s="1016">
        <f t="shared" si="218"/>
        <v>-7.2303333333333271</v>
      </c>
      <c r="O721" s="1016">
        <f t="shared" si="218"/>
        <v>5.943333333333328</v>
      </c>
      <c r="P721" s="1028">
        <f t="shared" si="218"/>
        <v>13.283333333333331</v>
      </c>
      <c r="Q721" s="318"/>
      <c r="R721" s="112"/>
      <c r="S721" s="1121"/>
      <c r="T721" s="127"/>
      <c r="U721" s="127"/>
      <c r="V721" s="127"/>
      <c r="W721" s="127"/>
      <c r="X721" s="127"/>
      <c r="Y721" s="130"/>
      <c r="Z721" s="130"/>
      <c r="AA721" s="1129"/>
      <c r="AB721" s="1129"/>
      <c r="AC721" s="1129"/>
      <c r="AD721" s="111"/>
      <c r="AE721" s="130"/>
      <c r="AF721" s="1129"/>
      <c r="AG721" s="112"/>
      <c r="AH721" s="112"/>
    </row>
    <row r="722" spans="2:34">
      <c r="Q722" s="318"/>
      <c r="R722" s="112"/>
      <c r="S722" s="369"/>
      <c r="T722" s="1122"/>
      <c r="U722" s="1123"/>
      <c r="V722" s="649"/>
      <c r="W722" s="649"/>
      <c r="X722" s="650"/>
      <c r="Y722" s="732"/>
      <c r="Z722" s="732"/>
      <c r="AA722" s="732"/>
      <c r="AB722" s="732"/>
      <c r="AC722" s="732"/>
      <c r="AD722" s="732"/>
      <c r="AE722" s="732"/>
      <c r="AF722" s="732"/>
      <c r="AG722" s="112"/>
      <c r="AH722" s="112"/>
    </row>
    <row r="723" spans="2:34">
      <c r="Q723" s="318"/>
      <c r="R723" s="1124"/>
      <c r="S723" s="1135"/>
      <c r="T723" s="1119"/>
      <c r="U723" s="651"/>
      <c r="V723" s="651"/>
      <c r="W723" s="651"/>
      <c r="X723" s="651"/>
      <c r="Y723" s="651"/>
      <c r="Z723" s="651"/>
      <c r="AA723" s="651"/>
      <c r="AB723" s="651"/>
      <c r="AC723" s="651"/>
      <c r="AD723" s="651"/>
      <c r="AE723" s="651"/>
      <c r="AF723" s="651"/>
      <c r="AG723" s="112"/>
      <c r="AH723" s="112"/>
    </row>
    <row r="724" spans="2:34" ht="14.25" customHeight="1">
      <c r="U724" s="406"/>
      <c r="V724" s="652"/>
      <c r="W724" s="629"/>
      <c r="X724" s="405"/>
      <c r="Y724" s="405"/>
      <c r="Z724" s="405"/>
      <c r="AA724" s="1136"/>
      <c r="AB724" s="406"/>
      <c r="AC724" s="405"/>
      <c r="AD724" s="629"/>
      <c r="AE724" s="629"/>
      <c r="AF724" s="629"/>
      <c r="AG724" s="112"/>
      <c r="AH724" s="112"/>
    </row>
    <row r="725" spans="2:34" ht="15" customHeight="1">
      <c r="T725" s="1128"/>
      <c r="U725" s="1131"/>
      <c r="V725" s="1131"/>
      <c r="W725" s="1131"/>
      <c r="X725" s="1130"/>
      <c r="Y725" s="1131"/>
      <c r="Z725" s="1131"/>
      <c r="AA725" s="1131"/>
      <c r="AB725" s="1131"/>
      <c r="AC725" s="1131"/>
      <c r="AD725" s="1131"/>
      <c r="AE725" s="1131"/>
      <c r="AF725" s="1131"/>
      <c r="AG725" s="112"/>
      <c r="AH725" s="112"/>
    </row>
    <row r="726" spans="2:34" ht="12.75" customHeight="1">
      <c r="T726" s="408"/>
      <c r="U726" s="158"/>
      <c r="V726" s="158"/>
      <c r="W726" s="158"/>
      <c r="X726" s="158"/>
      <c r="Y726" s="158"/>
      <c r="Z726" s="158"/>
      <c r="AA726" s="158"/>
      <c r="AB726" s="158"/>
      <c r="AC726" s="158"/>
      <c r="AD726" s="158"/>
      <c r="AE726" s="158"/>
      <c r="AF726" s="158"/>
      <c r="AG726" s="112"/>
      <c r="AH726" s="112"/>
    </row>
    <row r="727" spans="2:34">
      <c r="T727" s="112"/>
      <c r="U727" s="112"/>
      <c r="V727" s="112"/>
      <c r="W727" s="112"/>
      <c r="X727" s="112"/>
      <c r="Y727" s="112"/>
      <c r="Z727" s="112"/>
      <c r="AA727" s="112"/>
      <c r="AB727" s="112"/>
      <c r="AC727" s="112"/>
      <c r="AD727" s="112"/>
      <c r="AE727" s="112"/>
      <c r="AF727" s="112"/>
      <c r="AG727" s="112"/>
      <c r="AH727" s="112"/>
    </row>
    <row r="728" spans="2:34" ht="16.5" customHeight="1">
      <c r="I728" s="354"/>
      <c r="J728" s="2972"/>
      <c r="K728" s="354"/>
      <c r="L728" s="2712"/>
      <c r="M728" s="2973"/>
      <c r="N728" s="2973"/>
      <c r="O728" s="354"/>
      <c r="P728" s="2712"/>
      <c r="T728" s="112"/>
      <c r="U728" s="112"/>
      <c r="V728" s="112"/>
      <c r="W728" s="112"/>
      <c r="X728" s="112"/>
      <c r="Y728" s="112"/>
      <c r="Z728" s="112"/>
      <c r="AA728" s="112"/>
      <c r="AB728" s="112"/>
      <c r="AC728" s="112"/>
      <c r="AD728" s="112"/>
      <c r="AE728" s="112"/>
      <c r="AF728" s="112"/>
      <c r="AG728" s="112"/>
      <c r="AH728" s="112"/>
    </row>
    <row r="729" spans="2:34" ht="13.5" customHeight="1">
      <c r="I729" s="5"/>
      <c r="J729" s="5"/>
      <c r="K729" s="5"/>
      <c r="L729" s="5"/>
      <c r="M729" s="5"/>
      <c r="N729" s="5"/>
      <c r="O729" s="5"/>
      <c r="P729" s="5"/>
      <c r="T729" s="112"/>
      <c r="U729" s="112"/>
      <c r="V729" s="112"/>
      <c r="W729" s="112"/>
      <c r="X729" s="112"/>
      <c r="Y729" s="112"/>
      <c r="Z729" s="112"/>
      <c r="AA729" s="112"/>
      <c r="AB729" s="112"/>
      <c r="AC729" s="112"/>
      <c r="AD729" s="112"/>
      <c r="AE729" s="112"/>
      <c r="AF729" s="112"/>
      <c r="AG729" s="112"/>
      <c r="AH729" s="112"/>
    </row>
    <row r="730" spans="2:34" ht="13.5" customHeight="1">
      <c r="C730" s="891"/>
      <c r="D730" s="12" t="s">
        <v>206</v>
      </c>
      <c r="E730" s="320"/>
      <c r="I730" s="53"/>
      <c r="J730" s="53"/>
      <c r="K730" s="53"/>
      <c r="L730" s="100"/>
      <c r="M730" s="164"/>
      <c r="N730" s="164"/>
      <c r="O730" s="53"/>
      <c r="P730" s="164"/>
      <c r="R730" s="112"/>
      <c r="S730" s="1127"/>
      <c r="T730" s="112"/>
      <c r="U730" s="112"/>
      <c r="V730" s="112"/>
      <c r="W730" s="112"/>
      <c r="X730" s="112"/>
      <c r="Y730" s="112"/>
      <c r="Z730" s="112"/>
      <c r="AA730" s="112"/>
      <c r="AB730" s="112"/>
      <c r="AC730" s="112"/>
      <c r="AD730" s="112"/>
      <c r="AE730" s="112"/>
      <c r="AF730" s="112"/>
      <c r="AG730" s="112"/>
      <c r="AH730" s="112"/>
    </row>
    <row r="731" spans="2:34" ht="18" customHeight="1">
      <c r="C731" s="13" t="s">
        <v>762</v>
      </c>
      <c r="D731" s="155"/>
      <c r="E731" s="2"/>
      <c r="F731"/>
      <c r="I731"/>
      <c r="J731"/>
      <c r="K731" s="26"/>
      <c r="L731" s="26"/>
      <c r="M731"/>
      <c r="N731"/>
      <c r="O731"/>
      <c r="P731"/>
      <c r="Q731" s="112"/>
      <c r="R731" s="112"/>
      <c r="S731" s="225"/>
      <c r="T731" s="112"/>
      <c r="U731" s="112"/>
      <c r="V731" s="112"/>
      <c r="W731" s="112"/>
      <c r="X731" s="112"/>
      <c r="Y731" s="112"/>
      <c r="Z731" s="112"/>
      <c r="AA731" s="112"/>
      <c r="AB731" s="112"/>
      <c r="AC731" s="112"/>
      <c r="AD731" s="112"/>
      <c r="AE731" s="112"/>
      <c r="AF731" s="112"/>
      <c r="AG731" s="112"/>
      <c r="AH731" s="112"/>
    </row>
    <row r="732" spans="2:34" ht="18" customHeight="1">
      <c r="C732" s="25" t="s">
        <v>325</v>
      </c>
      <c r="I732" s="1053" t="s">
        <v>345</v>
      </c>
      <c r="N732" s="5"/>
      <c r="R732" s="112"/>
      <c r="S732" s="112"/>
      <c r="T732" s="112"/>
      <c r="U732" s="112"/>
      <c r="V732" s="112"/>
      <c r="W732" s="112"/>
      <c r="X732" s="112"/>
      <c r="Y732" s="112"/>
      <c r="Z732" s="112"/>
      <c r="AA732" s="112"/>
      <c r="AB732" s="112"/>
      <c r="AC732" s="112"/>
      <c r="AD732" s="112"/>
      <c r="AE732" s="112"/>
      <c r="AF732" s="112"/>
      <c r="AG732" s="112"/>
      <c r="AH732" s="112"/>
    </row>
    <row r="733" spans="2:34" ht="18.75" customHeight="1">
      <c r="C733" s="891" t="s">
        <v>763</v>
      </c>
      <c r="R733" s="112"/>
      <c r="S733" s="112"/>
      <c r="T733" s="112"/>
      <c r="U733" s="112"/>
      <c r="V733" s="112"/>
      <c r="W733" s="112"/>
      <c r="X733" s="112"/>
      <c r="Y733" s="112"/>
      <c r="Z733" s="112"/>
      <c r="AA733" s="112"/>
      <c r="AB733" s="112"/>
      <c r="AC733" s="112"/>
      <c r="AD733" s="112"/>
      <c r="AE733" s="112"/>
      <c r="AF733" s="112"/>
      <c r="AG733" s="112"/>
      <c r="AH733" s="112"/>
    </row>
    <row r="734" spans="2:34" ht="24" customHeight="1" thickBot="1">
      <c r="B734" s="2" t="s">
        <v>841</v>
      </c>
      <c r="C734" s="26"/>
      <c r="D734"/>
      <c r="F734" s="32" t="s">
        <v>771</v>
      </c>
      <c r="I734" s="29" t="s">
        <v>0</v>
      </c>
      <c r="J734"/>
      <c r="K734" s="84" t="s">
        <v>432</v>
      </c>
      <c r="L734" s="26"/>
      <c r="M734" s="26"/>
      <c r="N734" s="33"/>
      <c r="P734" s="125"/>
      <c r="R734" s="112"/>
      <c r="S734" s="112"/>
      <c r="T734" s="112"/>
      <c r="U734" s="112"/>
      <c r="V734" s="112"/>
      <c r="W734" s="112"/>
      <c r="X734" s="112"/>
      <c r="Y734" s="112"/>
      <c r="Z734" s="112"/>
      <c r="AA734" s="112"/>
      <c r="AB734" s="112"/>
      <c r="AC734" s="112"/>
      <c r="AD734" s="112"/>
      <c r="AE734" s="112"/>
      <c r="AF734" s="112"/>
      <c r="AG734" s="112"/>
      <c r="AH734" s="112"/>
    </row>
    <row r="735" spans="2:34" ht="18.75" customHeight="1" thickBot="1">
      <c r="B735" s="1097" t="s">
        <v>321</v>
      </c>
      <c r="C735" s="1145" t="s">
        <v>1028</v>
      </c>
      <c r="D735" s="1094" t="s">
        <v>176</v>
      </c>
      <c r="E735" s="1102" t="s">
        <v>177</v>
      </c>
      <c r="F735" s="378"/>
      <c r="G735" s="378"/>
      <c r="H735" s="40"/>
      <c r="I735" s="681" t="s">
        <v>301</v>
      </c>
      <c r="J735" s="40"/>
      <c r="K735" s="902"/>
      <c r="L735" s="536"/>
      <c r="M735" s="1104" t="s">
        <v>340</v>
      </c>
      <c r="N735" s="40"/>
      <c r="O735" s="40"/>
      <c r="P735" s="76"/>
      <c r="Q735" s="981" t="s">
        <v>330</v>
      </c>
      <c r="R735" s="112"/>
      <c r="S735" s="112"/>
      <c r="T735" s="112"/>
      <c r="U735" s="112"/>
      <c r="V735" s="112"/>
      <c r="W735" s="112"/>
      <c r="X735" s="112"/>
      <c r="Y735" s="112"/>
      <c r="Z735" s="112"/>
      <c r="AA735" s="112"/>
      <c r="AB735" s="112"/>
      <c r="AC735" s="112"/>
      <c r="AD735" s="112"/>
      <c r="AE735" s="112"/>
      <c r="AF735" s="112"/>
      <c r="AG735" s="112"/>
      <c r="AH735" s="112"/>
    </row>
    <row r="736" spans="2:34" ht="15" thickBot="1">
      <c r="B736" s="1098" t="s">
        <v>303</v>
      </c>
      <c r="C736" s="457"/>
      <c r="D736" s="1099" t="s">
        <v>183</v>
      </c>
      <c r="E736" s="745"/>
      <c r="F736" s="1101"/>
      <c r="G736" s="2318" t="s">
        <v>774</v>
      </c>
      <c r="H736" s="2206" t="s">
        <v>651</v>
      </c>
      <c r="I736" s="1105"/>
      <c r="J736" s="1105"/>
      <c r="K736" s="1105"/>
      <c r="L736" s="1107"/>
      <c r="M736" s="1108" t="s">
        <v>339</v>
      </c>
      <c r="N736" s="1105"/>
      <c r="O736" s="1105"/>
      <c r="P736" s="1107"/>
      <c r="Q736" s="1066" t="s">
        <v>327</v>
      </c>
      <c r="R736" s="112"/>
      <c r="S736" s="112"/>
      <c r="T736" s="112"/>
      <c r="U736" s="112"/>
      <c r="V736" s="112"/>
      <c r="W736" s="112"/>
      <c r="X736" s="112"/>
      <c r="Y736" s="112"/>
      <c r="Z736" s="112"/>
      <c r="AA736" s="112"/>
      <c r="AB736" s="112"/>
      <c r="AC736" s="112"/>
      <c r="AD736" s="112"/>
      <c r="AE736" s="112"/>
      <c r="AF736" s="112"/>
      <c r="AG736" s="112"/>
      <c r="AH736" s="112"/>
    </row>
    <row r="737" spans="2:34" ht="12.75" customHeight="1">
      <c r="B737" s="1098" t="s">
        <v>312</v>
      </c>
      <c r="C737" s="457" t="s">
        <v>182</v>
      </c>
      <c r="D737" s="847"/>
      <c r="E737" s="1099" t="s">
        <v>184</v>
      </c>
      <c r="F737" s="1095" t="s">
        <v>56</v>
      </c>
      <c r="G737" s="2318" t="s">
        <v>775</v>
      </c>
      <c r="H737" s="2208" t="s">
        <v>187</v>
      </c>
      <c r="I737" s="745"/>
      <c r="J737" s="2231"/>
      <c r="K737" s="40"/>
      <c r="L737" s="2231"/>
      <c r="M737" s="2232" t="s">
        <v>313</v>
      </c>
      <c r="N737" s="2233" t="s">
        <v>314</v>
      </c>
      <c r="O737" s="2234" t="s">
        <v>315</v>
      </c>
      <c r="P737" s="2235" t="s">
        <v>316</v>
      </c>
      <c r="Q737" s="1065" t="s">
        <v>288</v>
      </c>
      <c r="R737" s="112"/>
      <c r="S737" s="112"/>
      <c r="T737" s="112"/>
      <c r="U737" s="112"/>
      <c r="V737" s="112"/>
      <c r="W737" s="112"/>
      <c r="X737" s="112"/>
      <c r="Y737" s="112"/>
      <c r="Z737" s="112"/>
      <c r="AA737" s="112"/>
      <c r="AB737" s="112"/>
      <c r="AC737" s="112"/>
      <c r="AD737" s="112"/>
      <c r="AE737" s="112"/>
      <c r="AF737" s="112"/>
      <c r="AG737" s="112"/>
      <c r="AH737" s="112"/>
    </row>
    <row r="738" spans="2:34" ht="15" thickBot="1">
      <c r="B738" s="65"/>
      <c r="C738" s="892"/>
      <c r="D738" s="496"/>
      <c r="E738" s="1100" t="s">
        <v>6</v>
      </c>
      <c r="F738" s="465" t="s">
        <v>7</v>
      </c>
      <c r="G738" s="2026" t="s">
        <v>8</v>
      </c>
      <c r="H738" s="2207" t="s">
        <v>426</v>
      </c>
      <c r="I738" s="2236" t="s">
        <v>304</v>
      </c>
      <c r="J738" s="2237" t="s">
        <v>305</v>
      </c>
      <c r="K738" s="2238" t="s">
        <v>306</v>
      </c>
      <c r="L738" s="2237" t="s">
        <v>307</v>
      </c>
      <c r="M738" s="2239" t="s">
        <v>308</v>
      </c>
      <c r="N738" s="2237" t="s">
        <v>309</v>
      </c>
      <c r="O738" s="2238" t="s">
        <v>310</v>
      </c>
      <c r="P738" s="2240" t="s">
        <v>311</v>
      </c>
      <c r="Q738" s="892"/>
      <c r="R738" s="112"/>
      <c r="S738" s="112"/>
      <c r="T738" s="112"/>
      <c r="U738" s="112"/>
      <c r="V738" s="112"/>
      <c r="W738" s="112"/>
      <c r="X738" s="112"/>
      <c r="Y738" s="112"/>
      <c r="Z738" s="112"/>
      <c r="AA738" s="112"/>
      <c r="AB738" s="112"/>
      <c r="AC738" s="112"/>
      <c r="AD738" s="112"/>
      <c r="AE738" s="112"/>
      <c r="AF738" s="112"/>
      <c r="AG738" s="112"/>
      <c r="AH738" s="112"/>
    </row>
    <row r="739" spans="2:34" ht="12.75" customHeight="1">
      <c r="B739" s="90"/>
      <c r="C739" s="680" t="s">
        <v>156</v>
      </c>
      <c r="D739" s="2309"/>
      <c r="E739" s="2314"/>
      <c r="F739" s="523"/>
      <c r="G739" s="523"/>
      <c r="H739" s="2315"/>
      <c r="I739" s="2231"/>
      <c r="J739" s="2231"/>
      <c r="K739" s="2316"/>
      <c r="L739" s="2231"/>
      <c r="M739" s="2231"/>
      <c r="N739" s="2231"/>
      <c r="O739" s="2231"/>
      <c r="P739" s="2317"/>
      <c r="Q739" s="1073"/>
      <c r="R739" s="112"/>
      <c r="S739" s="112"/>
      <c r="T739" s="112"/>
      <c r="U739" s="112"/>
      <c r="V739" s="112"/>
      <c r="W739" s="112"/>
      <c r="X739" s="112"/>
      <c r="Y739" s="112"/>
      <c r="Z739" s="112"/>
      <c r="AA739" s="112"/>
      <c r="AB739" s="112"/>
      <c r="AC739" s="112"/>
      <c r="AD739" s="112"/>
      <c r="AE739" s="112"/>
      <c r="AF739" s="112"/>
      <c r="AG739" s="112"/>
      <c r="AH739" s="112"/>
    </row>
    <row r="740" spans="2:34" ht="18" customHeight="1">
      <c r="B740" s="2252" t="str">
        <f>'12 л. МЕНЮ '!I732</f>
        <v>140 /21</v>
      </c>
      <c r="C740" s="1154" t="str">
        <f>'12 л. МЕНЮ '!B732</f>
        <v>Суп молочный с  крупой</v>
      </c>
      <c r="D740" s="272">
        <f>'12 л. МЕНЮ '!C732</f>
        <v>250</v>
      </c>
      <c r="E740" s="2210">
        <f>'12 л. МЕНЮ '!D732</f>
        <v>5.33</v>
      </c>
      <c r="F740" s="362">
        <f>'12 л. МЕНЮ '!E732</f>
        <v>9.32</v>
      </c>
      <c r="G740" s="362">
        <f>'12 л. МЕНЮ '!F732</f>
        <v>28.332999999999998</v>
      </c>
      <c r="H740" s="927">
        <f>'12 л. МЕНЮ '!G732</f>
        <v>218.23699999999999</v>
      </c>
      <c r="I740" s="353">
        <v>0.95699999999999996</v>
      </c>
      <c r="J740" s="362">
        <v>3.4000000000000002E-2</v>
      </c>
      <c r="K740" s="362">
        <v>0.16</v>
      </c>
      <c r="L740" s="927">
        <v>20.766999999999999</v>
      </c>
      <c r="M740" s="2554">
        <v>219.68</v>
      </c>
      <c r="N740" s="2554">
        <v>18.155000000000001</v>
      </c>
      <c r="O740" s="1852">
        <v>30.67</v>
      </c>
      <c r="P740" s="1852">
        <v>0.6</v>
      </c>
      <c r="Q740" s="2629">
        <f>'12 л. МЕНЮ '!H732</f>
        <v>0</v>
      </c>
      <c r="R740" s="112"/>
      <c r="S740" s="112"/>
      <c r="T740" s="112"/>
      <c r="U740" s="112"/>
      <c r="V740" s="112"/>
      <c r="W740" s="112"/>
      <c r="X740" s="112"/>
      <c r="Y740" s="112"/>
      <c r="Z740" s="112"/>
      <c r="AA740" s="112"/>
      <c r="AB740" s="112"/>
      <c r="AC740" s="112"/>
      <c r="AD740" s="112"/>
      <c r="AE740" s="112"/>
      <c r="AF740" s="112"/>
      <c r="AG740" s="112"/>
      <c r="AH740" s="112"/>
    </row>
    <row r="741" spans="2:34" ht="14.25" customHeight="1">
      <c r="B741" s="2252" t="str">
        <f>'12 л. МЕНЮ '!I733</f>
        <v>54-1з/22</v>
      </c>
      <c r="C741" s="1154" t="str">
        <f>'12 л. МЕНЮ '!B733</f>
        <v>Сыр твёрдых сортов в нарезке</v>
      </c>
      <c r="D741" s="272">
        <f>'12 л. МЕНЮ '!C733</f>
        <v>10</v>
      </c>
      <c r="E741" s="2210">
        <f>'12 л. МЕНЮ '!D733</f>
        <v>2.34</v>
      </c>
      <c r="F741" s="362">
        <f>'12 л. МЕНЮ '!E733</f>
        <v>2.94</v>
      </c>
      <c r="G741" s="362">
        <f>'12 л. МЕНЮ '!F733</f>
        <v>0</v>
      </c>
      <c r="H741" s="927">
        <f>'12 л. МЕНЮ '!G733</f>
        <v>35.832999999999998</v>
      </c>
      <c r="I741" s="2550">
        <v>7.0000000000000007E-2</v>
      </c>
      <c r="J741" s="2550">
        <v>3.0000000000000001E-3</v>
      </c>
      <c r="K741" s="2550">
        <v>0.03</v>
      </c>
      <c r="L741" s="1062">
        <v>26</v>
      </c>
      <c r="M741" s="2555">
        <v>88</v>
      </c>
      <c r="N741" s="2556">
        <v>50</v>
      </c>
      <c r="O741" s="2555">
        <v>3.67</v>
      </c>
      <c r="P741" s="2555">
        <v>0.1</v>
      </c>
      <c r="Q741" s="2629">
        <f>'12 л. МЕНЮ '!H733</f>
        <v>0</v>
      </c>
      <c r="R741" s="112"/>
      <c r="S741" s="112"/>
      <c r="T741" s="112"/>
      <c r="U741" s="112"/>
      <c r="V741" s="112"/>
      <c r="W741" s="112"/>
      <c r="X741" s="112"/>
      <c r="Y741" s="112"/>
      <c r="Z741" s="112"/>
      <c r="AA741" s="112"/>
      <c r="AB741" s="112"/>
      <c r="AC741" s="112"/>
      <c r="AD741" s="112"/>
      <c r="AE741" s="112"/>
      <c r="AF741" s="112"/>
      <c r="AG741" s="112"/>
      <c r="AH741" s="112"/>
    </row>
    <row r="742" spans="2:34">
      <c r="B742" s="2252" t="str">
        <f>'12 л. МЕНЮ '!I734</f>
        <v>465 / 21</v>
      </c>
      <c r="C742" s="1154" t="str">
        <f>'12 л. МЕНЮ '!B734</f>
        <v>Кофейный напиток с молоком</v>
      </c>
      <c r="D742" s="272">
        <f>'12 л. МЕНЮ '!C734</f>
        <v>200</v>
      </c>
      <c r="E742" s="2210">
        <f>'12 л. МЕНЮ '!D734</f>
        <v>5.16</v>
      </c>
      <c r="F742" s="362">
        <f>'12 л. МЕНЮ '!E734</f>
        <v>4.72</v>
      </c>
      <c r="G742" s="362">
        <f>'12 л. МЕНЮ '!F734</f>
        <v>17.856999999999999</v>
      </c>
      <c r="H742" s="927">
        <f>'12 л. МЕНЮ '!G734</f>
        <v>134.75399999999999</v>
      </c>
      <c r="I742" s="353">
        <v>1.04</v>
      </c>
      <c r="J742" s="362">
        <v>0.06</v>
      </c>
      <c r="K742" s="362">
        <v>0.25</v>
      </c>
      <c r="L742" s="685">
        <v>26.45</v>
      </c>
      <c r="M742" s="250">
        <v>215.27</v>
      </c>
      <c r="N742" s="250">
        <v>171.68</v>
      </c>
      <c r="O742" s="250">
        <v>34.08</v>
      </c>
      <c r="P742" s="250">
        <v>0.7</v>
      </c>
      <c r="Q742" s="2629">
        <f>'12 л. МЕНЮ '!H734</f>
        <v>0</v>
      </c>
      <c r="R742" s="112"/>
      <c r="S742" s="112"/>
      <c r="T742" s="112"/>
      <c r="U742" s="112"/>
      <c r="V742" s="112"/>
      <c r="W742" s="112"/>
      <c r="X742" s="112"/>
      <c r="Y742" s="112"/>
      <c r="Z742" s="112"/>
      <c r="AA742" s="112"/>
      <c r="AB742" s="112"/>
      <c r="AC742" s="112"/>
      <c r="AD742" s="112"/>
      <c r="AE742" s="112"/>
      <c r="AF742" s="112"/>
      <c r="AG742" s="112"/>
      <c r="AH742" s="112"/>
    </row>
    <row r="743" spans="2:34" ht="14.25" customHeight="1">
      <c r="B743" s="2252" t="str">
        <f>'12 л. МЕНЮ '!I735</f>
        <v>267 / 21</v>
      </c>
      <c r="C743" s="1154" t="str">
        <f>'12 л. МЕНЮ '!B735</f>
        <v>Яйцо варёное в гр.</v>
      </c>
      <c r="D743" s="272">
        <f>'12 л. МЕНЮ '!C735</f>
        <v>40</v>
      </c>
      <c r="E743" s="2210">
        <f>'12 л. МЕНЮ '!D735</f>
        <v>5.0999999999999996</v>
      </c>
      <c r="F743" s="362">
        <f>'12 л. МЕНЮ '!E735</f>
        <v>4.5999999999999996</v>
      </c>
      <c r="G743" s="362">
        <f>'12 л. МЕНЮ '!F735</f>
        <v>0.3</v>
      </c>
      <c r="H743" s="927">
        <f>'12 л. МЕНЮ '!G735</f>
        <v>63</v>
      </c>
      <c r="I743" s="250">
        <v>0</v>
      </c>
      <c r="J743" s="1043">
        <v>0.03</v>
      </c>
      <c r="K743" s="766">
        <v>0.03</v>
      </c>
      <c r="L743" s="917">
        <v>100</v>
      </c>
      <c r="M743" s="359">
        <v>22</v>
      </c>
      <c r="N743" s="250">
        <v>77</v>
      </c>
      <c r="O743" s="250">
        <v>5</v>
      </c>
      <c r="P743" s="250">
        <v>1.01</v>
      </c>
      <c r="Q743" s="2629">
        <f>'12 л. МЕНЮ '!H735</f>
        <v>0</v>
      </c>
      <c r="R743" s="112"/>
      <c r="S743" s="112"/>
      <c r="T743" s="112"/>
      <c r="U743" s="112"/>
      <c r="V743" s="112"/>
      <c r="W743" s="112"/>
      <c r="X743" s="112"/>
      <c r="Y743" s="112"/>
      <c r="Z743" s="112"/>
      <c r="AA743" s="112"/>
      <c r="AB743" s="112"/>
      <c r="AC743" s="112"/>
      <c r="AD743" s="112"/>
      <c r="AE743" s="112"/>
      <c r="AF743" s="112"/>
      <c r="AG743" s="112"/>
      <c r="AH743" s="112"/>
    </row>
    <row r="744" spans="2:34" ht="18.75" customHeight="1">
      <c r="B744" s="2252" t="str">
        <f>'12 л. МЕНЮ '!I736</f>
        <v>Пром.пр.</v>
      </c>
      <c r="C744" s="1154" t="str">
        <f>'12 л. МЕНЮ '!B736</f>
        <v>Хлеб пшеничный</v>
      </c>
      <c r="D744" s="272">
        <f>'12 л. МЕНЮ '!C736</f>
        <v>60</v>
      </c>
      <c r="E744" s="2210">
        <f>'12 л. МЕНЮ '!D736</f>
        <v>2.31</v>
      </c>
      <c r="F744" s="362">
        <f>'12 л. МЕНЮ '!E736</f>
        <v>0.82</v>
      </c>
      <c r="G744" s="362">
        <f>'12 л. МЕНЮ '!F736</f>
        <v>32.520000000000003</v>
      </c>
      <c r="H744" s="927">
        <f>'12 л. МЕНЮ '!G736</f>
        <v>146.75</v>
      </c>
      <c r="I744" s="250">
        <v>0</v>
      </c>
      <c r="J744" s="1043">
        <v>7.1999999999999995E-2</v>
      </c>
      <c r="K744" s="766">
        <v>2.4E-2</v>
      </c>
      <c r="L744" s="917">
        <v>0</v>
      </c>
      <c r="M744" s="359">
        <v>12</v>
      </c>
      <c r="N744" s="250">
        <v>39</v>
      </c>
      <c r="O744" s="250">
        <v>8.4</v>
      </c>
      <c r="P744" s="250">
        <v>6.6000000000000003E-2</v>
      </c>
      <c r="Q744" s="2629">
        <f>'12 л. МЕНЮ '!H736</f>
        <v>0</v>
      </c>
      <c r="R744" s="112"/>
      <c r="S744" s="112"/>
      <c r="T744" s="112"/>
      <c r="U744" s="112"/>
      <c r="V744" s="112"/>
      <c r="W744" s="112"/>
      <c r="X744" s="112"/>
      <c r="Y744" s="112"/>
      <c r="Z744" s="112"/>
      <c r="AA744" s="112"/>
      <c r="AB744" s="112"/>
      <c r="AC744" s="112"/>
      <c r="AD744" s="112"/>
      <c r="AE744" s="112"/>
      <c r="AF744" s="112"/>
      <c r="AG744" s="112"/>
      <c r="AH744" s="112"/>
    </row>
    <row r="745" spans="2:34" ht="15" thickBot="1">
      <c r="B745" s="2631" t="str">
        <f>'12 л. МЕНЮ '!I737</f>
        <v>Пром.пр.</v>
      </c>
      <c r="C745" s="1638" t="str">
        <f>'12 л. МЕНЮ '!B737</f>
        <v>Хлеб ржаной</v>
      </c>
      <c r="D745" s="393">
        <f>'12 л. МЕНЮ '!C737</f>
        <v>40</v>
      </c>
      <c r="E745" s="2210">
        <f>'12 л. МЕНЮ '!D737</f>
        <v>2.2599999999999998</v>
      </c>
      <c r="F745" s="362">
        <f>'12 л. МЕНЮ '!E737</f>
        <v>0.6</v>
      </c>
      <c r="G745" s="362">
        <f>'12 л. МЕНЮ '!F737</f>
        <v>16.739999999999998</v>
      </c>
      <c r="H745" s="927">
        <f>'12 л. МЕНЮ '!G737</f>
        <v>81.426000000000002</v>
      </c>
      <c r="I745" s="250">
        <v>0</v>
      </c>
      <c r="J745" s="250">
        <v>0.107</v>
      </c>
      <c r="K745" s="250">
        <v>0.107</v>
      </c>
      <c r="L745" s="697">
        <v>0</v>
      </c>
      <c r="M745" s="359">
        <v>13.2</v>
      </c>
      <c r="N745" s="250">
        <v>93.6</v>
      </c>
      <c r="O745" s="250">
        <v>2.64</v>
      </c>
      <c r="P745" s="250">
        <v>1.7999999999999999E-2</v>
      </c>
      <c r="Q745" s="2629">
        <f>'12 л. МЕНЮ '!H737</f>
        <v>0</v>
      </c>
      <c r="R745" s="112"/>
      <c r="S745" s="112"/>
      <c r="T745" s="112"/>
      <c r="U745" s="112"/>
      <c r="V745" s="112"/>
      <c r="W745" s="112"/>
      <c r="X745" s="112"/>
      <c r="Y745" s="112"/>
      <c r="Z745" s="112"/>
      <c r="AA745" s="112"/>
      <c r="AB745" s="112"/>
      <c r="AC745" s="112"/>
      <c r="AD745" s="112"/>
      <c r="AE745" s="112"/>
      <c r="AF745" s="112"/>
      <c r="AG745" s="112"/>
      <c r="AH745" s="112"/>
    </row>
    <row r="746" spans="2:34" ht="17.25" customHeight="1">
      <c r="B746" s="492" t="s">
        <v>204</v>
      </c>
      <c r="D746" s="2962">
        <f>'12 л. МЕНЮ '!C738</f>
        <v>600</v>
      </c>
      <c r="E746" s="493">
        <f t="shared" ref="E746:P746" si="219">SUM(E740:E745)</f>
        <v>22.5</v>
      </c>
      <c r="F746" s="919">
        <f t="shared" si="219"/>
        <v>23</v>
      </c>
      <c r="G746" s="495">
        <f t="shared" si="219"/>
        <v>95.749999999999986</v>
      </c>
      <c r="H746" s="2144">
        <f t="shared" si="219"/>
        <v>680</v>
      </c>
      <c r="I746" s="252">
        <f t="shared" si="219"/>
        <v>2.0670000000000002</v>
      </c>
      <c r="J746" s="252">
        <f t="shared" si="219"/>
        <v>0.30599999999999999</v>
      </c>
      <c r="K746" s="252">
        <f t="shared" si="219"/>
        <v>0.60099999999999998</v>
      </c>
      <c r="L746" s="252">
        <f t="shared" si="219"/>
        <v>173.21699999999998</v>
      </c>
      <c r="M746" s="924">
        <f t="shared" si="219"/>
        <v>570.15000000000009</v>
      </c>
      <c r="N746" s="924">
        <f t="shared" si="219"/>
        <v>449.43500000000006</v>
      </c>
      <c r="O746" s="924">
        <f t="shared" si="219"/>
        <v>84.460000000000008</v>
      </c>
      <c r="P746" s="842">
        <f t="shared" si="219"/>
        <v>2.4939999999999998</v>
      </c>
      <c r="Q746" s="1079"/>
      <c r="R746" s="112"/>
      <c r="S746" s="1103"/>
      <c r="W746" s="112"/>
      <c r="X746" s="112"/>
      <c r="Y746" s="112"/>
      <c r="Z746" s="112"/>
      <c r="AA746" s="112"/>
      <c r="AB746" s="112"/>
      <c r="AC746" s="112"/>
      <c r="AD746" s="112"/>
      <c r="AE746" s="112"/>
      <c r="AF746" s="112"/>
      <c r="AG746" s="112"/>
      <c r="AH746" s="112"/>
    </row>
    <row r="747" spans="2:34">
      <c r="B747" s="995"/>
      <c r="C747" s="996" t="s">
        <v>11</v>
      </c>
      <c r="D747" s="1755">
        <v>0.25</v>
      </c>
      <c r="E747" s="1115">
        <f>(E793/100)*25</f>
        <v>22.5</v>
      </c>
      <c r="F747" s="1012">
        <f t="shared" ref="F747:P747" si="220">(F793/100)*25</f>
        <v>23</v>
      </c>
      <c r="G747" s="1012">
        <f t="shared" si="220"/>
        <v>95.75</v>
      </c>
      <c r="H747" s="1012">
        <f t="shared" si="220"/>
        <v>680</v>
      </c>
      <c r="I747" s="1012">
        <f t="shared" si="220"/>
        <v>17.5</v>
      </c>
      <c r="J747" s="1012">
        <f t="shared" si="220"/>
        <v>0.35</v>
      </c>
      <c r="K747" s="1012">
        <f t="shared" si="220"/>
        <v>0.4</v>
      </c>
      <c r="L747" s="1776">
        <f t="shared" si="220"/>
        <v>225</v>
      </c>
      <c r="M747" s="2680">
        <f t="shared" si="220"/>
        <v>300</v>
      </c>
      <c r="N747" s="2680">
        <f t="shared" si="220"/>
        <v>300</v>
      </c>
      <c r="O747" s="1776">
        <f t="shared" si="220"/>
        <v>75</v>
      </c>
      <c r="P747" s="2279">
        <f t="shared" si="220"/>
        <v>4.5</v>
      </c>
      <c r="Q747" s="1079"/>
      <c r="R747" s="112"/>
      <c r="W747" s="112"/>
      <c r="X747" s="112"/>
      <c r="Y747" s="112"/>
      <c r="Z747" s="112"/>
      <c r="AA747" s="112"/>
      <c r="AB747" s="112"/>
      <c r="AC747" s="112"/>
      <c r="AD747" s="112"/>
      <c r="AE747" s="112"/>
      <c r="AF747" s="112"/>
      <c r="AG747" s="112"/>
      <c r="AH747" s="112"/>
    </row>
    <row r="748" spans="2:34" ht="15.75" customHeight="1" thickBot="1">
      <c r="B748" s="246"/>
      <c r="C748" s="991" t="s">
        <v>434</v>
      </c>
      <c r="D748" s="1036"/>
      <c r="E748" s="1015">
        <f t="shared" ref="E748:P748" si="221">(E746*100/E793)-25</f>
        <v>0</v>
      </c>
      <c r="F748" s="1016">
        <f t="shared" si="221"/>
        <v>0</v>
      </c>
      <c r="G748" s="1016">
        <f t="shared" si="221"/>
        <v>0</v>
      </c>
      <c r="H748" s="1016">
        <f t="shared" si="221"/>
        <v>0</v>
      </c>
      <c r="I748" s="1016">
        <f t="shared" si="221"/>
        <v>-22.047142857142855</v>
      </c>
      <c r="J748" s="1016">
        <f t="shared" si="221"/>
        <v>-3.1428571428571423</v>
      </c>
      <c r="K748" s="1016">
        <f t="shared" si="221"/>
        <v>12.562499999999993</v>
      </c>
      <c r="L748" s="1016">
        <f t="shared" si="221"/>
        <v>-5.7536666666666711</v>
      </c>
      <c r="M748" s="1016">
        <f t="shared" si="221"/>
        <v>22.512500000000003</v>
      </c>
      <c r="N748" s="1016">
        <f t="shared" si="221"/>
        <v>12.452916666666674</v>
      </c>
      <c r="O748" s="1016">
        <f t="shared" si="221"/>
        <v>3.1533333333333324</v>
      </c>
      <c r="P748" s="1028">
        <f t="shared" si="221"/>
        <v>-11.144444444444446</v>
      </c>
      <c r="Q748" s="81"/>
      <c r="R748" s="112"/>
      <c r="S748" s="112"/>
      <c r="T748" s="112"/>
      <c r="U748" s="112"/>
      <c r="V748" s="112"/>
      <c r="W748" s="112"/>
      <c r="X748" s="112"/>
      <c r="Y748" s="112"/>
      <c r="Z748" s="112"/>
      <c r="AA748" s="112"/>
      <c r="AB748" s="112"/>
      <c r="AC748" s="112"/>
      <c r="AD748" s="112"/>
      <c r="AE748" s="112"/>
      <c r="AF748" s="112"/>
      <c r="AG748" s="112"/>
      <c r="AH748" s="112"/>
    </row>
    <row r="749" spans="2:34">
      <c r="B749" s="90"/>
      <c r="C749" s="680" t="s">
        <v>123</v>
      </c>
      <c r="D749" s="62"/>
      <c r="E749" s="3150"/>
      <c r="F749" s="663"/>
      <c r="G749" s="663"/>
      <c r="H749" s="663"/>
      <c r="I749" s="663"/>
      <c r="J749" s="663"/>
      <c r="K749" s="3151"/>
      <c r="L749" s="663"/>
      <c r="M749" s="663"/>
      <c r="N749" s="663"/>
      <c r="O749" s="663"/>
      <c r="P749" s="1737"/>
      <c r="Q749" s="1073"/>
      <c r="R749" s="112"/>
      <c r="S749" s="112"/>
      <c r="T749" s="112"/>
      <c r="U749" s="112"/>
      <c r="V749" s="112"/>
      <c r="W749" s="112"/>
      <c r="X749" s="112"/>
      <c r="Y749" s="112"/>
      <c r="Z749" s="112"/>
      <c r="AA749" s="112"/>
      <c r="AB749" s="112"/>
      <c r="AC749" s="112"/>
      <c r="AD749" s="112"/>
      <c r="AE749" s="112"/>
      <c r="AF749" s="112"/>
      <c r="AG749" s="112"/>
      <c r="AH749" s="112"/>
    </row>
    <row r="750" spans="2:34" ht="13.5" customHeight="1">
      <c r="B750" s="1867" t="str">
        <f>'12 л. МЕНЮ '!I742</f>
        <v>157 / 21</v>
      </c>
      <c r="C750" s="271" t="str">
        <f>'12 л. МЕНЮ '!B742</f>
        <v>Овощи консервированные</v>
      </c>
      <c r="D750" s="178">
        <f>'12 л. МЕНЮ '!C742</f>
        <v>60</v>
      </c>
      <c r="E750" s="2964">
        <f>'12 л. МЕНЮ '!D742</f>
        <v>1.93</v>
      </c>
      <c r="F750" s="3153">
        <f>'12 л. МЕНЮ '!E742</f>
        <v>2.14</v>
      </c>
      <c r="G750" s="1060">
        <f>'12 л. МЕНЮ '!F742</f>
        <v>3.55</v>
      </c>
      <c r="H750" s="2944">
        <f>'12 л. МЕНЮ '!G742</f>
        <v>41.14</v>
      </c>
      <c r="I750" s="1060">
        <v>4.3970000000000002</v>
      </c>
      <c r="J750" s="2720">
        <v>0.03</v>
      </c>
      <c r="K750" s="1060">
        <v>0.02</v>
      </c>
      <c r="L750" s="2720">
        <v>600</v>
      </c>
      <c r="M750" s="1060">
        <v>12.567</v>
      </c>
      <c r="N750" s="2720">
        <v>18.786000000000001</v>
      </c>
      <c r="O750" s="1060">
        <v>14.315</v>
      </c>
      <c r="P750" s="2720">
        <v>0.9</v>
      </c>
      <c r="Q750" s="2659">
        <f>'12 л. МЕНЮ '!H742</f>
        <v>0</v>
      </c>
      <c r="R750" s="112"/>
      <c r="S750" s="112"/>
      <c r="T750" s="112"/>
      <c r="U750" s="112"/>
      <c r="V750" s="112"/>
      <c r="W750" s="112"/>
      <c r="X750" s="112"/>
      <c r="Y750" s="112"/>
      <c r="Z750" s="112"/>
      <c r="AA750" s="112"/>
      <c r="AB750" s="112"/>
      <c r="AC750" s="112"/>
      <c r="AD750" s="112"/>
      <c r="AE750" s="112"/>
      <c r="AF750" s="112"/>
      <c r="AG750" s="112"/>
      <c r="AH750" s="112"/>
    </row>
    <row r="751" spans="2:34" ht="12.75" customHeight="1">
      <c r="B751" s="180"/>
      <c r="C751" s="351" t="str">
        <f>'12 л. МЕНЮ '!B743</f>
        <v>отварные  (фасоль)</v>
      </c>
      <c r="D751" s="1107"/>
      <c r="E751" s="1844"/>
      <c r="F751" s="1105"/>
      <c r="G751" s="934"/>
      <c r="H751" s="1105"/>
      <c r="I751" s="934"/>
      <c r="J751" s="1105"/>
      <c r="K751" s="934"/>
      <c r="L751" s="1105"/>
      <c r="M751" s="934"/>
      <c r="N751" s="1105"/>
      <c r="O751" s="934"/>
      <c r="P751" s="1105"/>
      <c r="Q751" s="879"/>
      <c r="R751" s="112"/>
      <c r="S751" s="112"/>
      <c r="T751" s="112"/>
      <c r="U751" s="112"/>
      <c r="V751" s="112"/>
      <c r="W751" s="112"/>
      <c r="X751" s="112"/>
      <c r="Y751" s="112"/>
      <c r="Z751" s="112"/>
      <c r="AA751" s="112"/>
      <c r="AB751" s="112"/>
      <c r="AC751" s="112"/>
      <c r="AD751" s="112"/>
      <c r="AE751" s="112"/>
      <c r="AF751" s="112"/>
      <c r="AG751" s="112"/>
      <c r="AH751" s="112"/>
    </row>
    <row r="752" spans="2:34" ht="17.25" customHeight="1">
      <c r="B752" s="2638" t="str">
        <f>'12 л. МЕНЮ '!I744</f>
        <v>100/21</v>
      </c>
      <c r="C752" s="351" t="str">
        <f>'12 л. МЕНЮ '!B744</f>
        <v xml:space="preserve">Рассольник ленинградский </v>
      </c>
      <c r="D752" s="2939">
        <f>'12 л. МЕНЮ '!C744</f>
        <v>250</v>
      </c>
      <c r="E752" s="3137">
        <f>'12 л. МЕНЮ '!D744</f>
        <v>2.625</v>
      </c>
      <c r="F752" s="2551">
        <f>'12 л. МЕНЮ '!E744</f>
        <v>5.0999999999999996</v>
      </c>
      <c r="G752" s="2259">
        <f>'12 л. МЕНЮ '!F744</f>
        <v>13.25</v>
      </c>
      <c r="H752" s="2943">
        <f>'12 л. МЕНЮ '!G744</f>
        <v>106.5</v>
      </c>
      <c r="I752" s="3138">
        <v>7.1</v>
      </c>
      <c r="J752" s="3138">
        <v>0.13</v>
      </c>
      <c r="K752" s="3138">
        <v>0.04</v>
      </c>
      <c r="L752" s="2641">
        <v>0</v>
      </c>
      <c r="M752" s="3152">
        <v>167.5</v>
      </c>
      <c r="N752" s="2949">
        <v>61.642000000000003</v>
      </c>
      <c r="O752" s="2949">
        <v>25.5</v>
      </c>
      <c r="P752" s="3154">
        <v>0.85699999999999998</v>
      </c>
      <c r="Q752" s="2661">
        <f>'12 л. МЕНЮ '!H744</f>
        <v>0</v>
      </c>
      <c r="R752" s="112"/>
      <c r="S752" s="142"/>
      <c r="T752" s="112"/>
      <c r="U752" s="112"/>
      <c r="V752" s="112"/>
      <c r="W752" s="112"/>
      <c r="X752" s="112"/>
      <c r="Y752" s="112"/>
      <c r="Z752" s="112"/>
      <c r="AA752" s="112"/>
      <c r="AB752" s="112"/>
      <c r="AC752" s="112"/>
      <c r="AD752" s="112"/>
      <c r="AE752" s="112"/>
      <c r="AF752" s="112"/>
      <c r="AG752" s="112"/>
      <c r="AH752" s="112"/>
    </row>
    <row r="753" spans="2:34">
      <c r="B753" s="1542" t="str">
        <f>'12 л. МЕНЮ '!I745</f>
        <v>258 / 17</v>
      </c>
      <c r="C753" s="249" t="str">
        <f>'12 л. МЕНЮ '!B745</f>
        <v>Мясо духовое</v>
      </c>
      <c r="D753" s="248">
        <f>'12 л. МЕНЮ '!C745</f>
        <v>200</v>
      </c>
      <c r="E753" s="2549">
        <f>'12 л. МЕНЮ '!D745</f>
        <v>19.809000000000001</v>
      </c>
      <c r="F753" s="2550">
        <f>'12 л. МЕНЮ '!E745</f>
        <v>22.445</v>
      </c>
      <c r="G753" s="1059">
        <f>'12 л. МЕНЮ '!F745</f>
        <v>7.2080000000000002</v>
      </c>
      <c r="H753" s="2277">
        <f>'12 л. МЕНЮ '!G745</f>
        <v>309.66399999999999</v>
      </c>
      <c r="I753" s="371">
        <v>7.44</v>
      </c>
      <c r="J753" s="371">
        <v>0.106</v>
      </c>
      <c r="K753" s="371">
        <v>0.14000000000000001</v>
      </c>
      <c r="L753" s="917">
        <v>10.765000000000001</v>
      </c>
      <c r="M753" s="2322">
        <v>164.7</v>
      </c>
      <c r="N753" s="2322">
        <v>20.138500000000001</v>
      </c>
      <c r="O753" s="362">
        <v>12.51</v>
      </c>
      <c r="P753" s="3155">
        <v>1.01</v>
      </c>
      <c r="Q753" s="2633">
        <f>'12 л. МЕНЮ '!H745</f>
        <v>0</v>
      </c>
      <c r="R753" s="112"/>
      <c r="S753" s="112"/>
      <c r="T753" s="112"/>
      <c r="U753" s="112"/>
      <c r="V753" s="112"/>
      <c r="W753" s="112"/>
      <c r="X753" s="112"/>
      <c r="Y753" s="112"/>
      <c r="Z753" s="112"/>
      <c r="AA753" s="112"/>
      <c r="AB753" s="112"/>
      <c r="AC753" s="112"/>
      <c r="AD753" s="112"/>
      <c r="AE753" s="112"/>
      <c r="AF753" s="112"/>
      <c r="AG753" s="112"/>
      <c r="AH753" s="112"/>
    </row>
    <row r="754" spans="2:34">
      <c r="B754" s="1542" t="str">
        <f>'12 л. МЕНЮ '!I746</f>
        <v>481 /21</v>
      </c>
      <c r="C754" s="249" t="str">
        <f>'12 л. МЕНЮ '!B746</f>
        <v>Кисель витаминный</v>
      </c>
      <c r="D754" s="248">
        <f>'12 л. МЕНЮ '!C746</f>
        <v>200</v>
      </c>
      <c r="E754" s="2549">
        <f>'12 л. МЕНЮ '!D746</f>
        <v>1.0629999999999999</v>
      </c>
      <c r="F754" s="2550">
        <f>'12 л. МЕНЮ '!E746</f>
        <v>0.28999999999999998</v>
      </c>
      <c r="G754" s="1059">
        <f>'12 л. МЕНЮ '!F746</f>
        <v>39.481999999999999</v>
      </c>
      <c r="H754" s="2277">
        <f>'12 л. МЕНЮ '!G746</f>
        <v>164.69200000000001</v>
      </c>
      <c r="I754" s="1059">
        <v>10.577</v>
      </c>
      <c r="J754" s="352">
        <v>1.9E-2</v>
      </c>
      <c r="K754" s="352">
        <v>0.06</v>
      </c>
      <c r="L754" s="917">
        <v>103.03</v>
      </c>
      <c r="M754" s="250">
        <v>21.44</v>
      </c>
      <c r="N754" s="250">
        <v>15.817</v>
      </c>
      <c r="O754" s="353">
        <v>6.65</v>
      </c>
      <c r="P754" s="1055">
        <v>1.8</v>
      </c>
      <c r="Q754" s="2633">
        <f>'12 л. МЕНЮ '!H746</f>
        <v>0</v>
      </c>
      <c r="R754" s="112"/>
      <c r="S754" s="112"/>
      <c r="T754" s="112"/>
      <c r="U754" s="112"/>
      <c r="V754" s="112"/>
      <c r="W754" s="112"/>
      <c r="X754" s="112"/>
      <c r="Y754" s="112"/>
      <c r="Z754" s="112"/>
      <c r="AA754" s="112"/>
      <c r="AB754" s="112"/>
      <c r="AC754" s="112"/>
      <c r="AD754" s="112"/>
      <c r="AE754" s="112"/>
      <c r="AF754" s="112"/>
      <c r="AG754" s="112"/>
      <c r="AH754" s="112"/>
    </row>
    <row r="755" spans="2:34">
      <c r="B755" s="2252" t="str">
        <f>'12 л. МЕНЮ '!I747</f>
        <v>Пром.пр.</v>
      </c>
      <c r="C755" s="249" t="str">
        <f>'12 л. МЕНЮ '!B747</f>
        <v>Хлеб пшеничный</v>
      </c>
      <c r="D755" s="248">
        <f>'12 л. МЕНЮ '!C747</f>
        <v>70</v>
      </c>
      <c r="E755" s="2549">
        <f>'12 л. МЕНЮ '!D747</f>
        <v>2.5030000000000001</v>
      </c>
      <c r="F755" s="2550">
        <f>'12 л. МЕНЮ '!E747</f>
        <v>0.89500000000000002</v>
      </c>
      <c r="G755" s="1059">
        <f>'12 л. МЕНЮ '!F747</f>
        <v>35.229999999999997</v>
      </c>
      <c r="H755" s="2277">
        <f>'12 л. МЕНЮ '!G747</f>
        <v>158.97900000000001</v>
      </c>
      <c r="I755" s="250">
        <v>0</v>
      </c>
      <c r="J755" s="1043">
        <v>8.4000000000000005E-2</v>
      </c>
      <c r="K755" s="766">
        <v>2.8000000000000001E-2</v>
      </c>
      <c r="L755" s="917">
        <v>0</v>
      </c>
      <c r="M755" s="359">
        <v>14</v>
      </c>
      <c r="N755" s="250">
        <v>45.5</v>
      </c>
      <c r="O755" s="250">
        <v>9.8000000000000007</v>
      </c>
      <c r="P755" s="250">
        <v>7.0000000000000007E-2</v>
      </c>
      <c r="Q755" s="2633">
        <f>'12 л. МЕНЮ '!H747</f>
        <v>0</v>
      </c>
      <c r="R755" s="112"/>
      <c r="S755" s="112"/>
      <c r="T755" s="112"/>
      <c r="U755" s="112"/>
      <c r="V755" s="112"/>
      <c r="W755" s="112"/>
      <c r="X755" s="112"/>
      <c r="Y755" s="112"/>
      <c r="Z755" s="112"/>
      <c r="AA755" s="112"/>
      <c r="AB755" s="112"/>
      <c r="AC755" s="112"/>
      <c r="AD755" s="112"/>
      <c r="AE755" s="112"/>
      <c r="AF755" s="112"/>
      <c r="AG755" s="112"/>
      <c r="AH755" s="112"/>
    </row>
    <row r="756" spans="2:34" ht="20.25" customHeight="1">
      <c r="B756" s="2630" t="str">
        <f>'12 л. МЕНЮ '!I748</f>
        <v>Пром.пр.</v>
      </c>
      <c r="C756" s="271" t="str">
        <f>'12 л. МЕНЮ '!B748</f>
        <v>Хлеб ржаной</v>
      </c>
      <c r="D756" s="178">
        <f>'12 л. МЕНЮ '!C748</f>
        <v>54</v>
      </c>
      <c r="E756" s="2964">
        <f>'12 л. МЕНЮ '!D748</f>
        <v>3.05</v>
      </c>
      <c r="F756" s="2557">
        <f>'12 л. МЕНЮ '!E748</f>
        <v>0.81</v>
      </c>
      <c r="G756" s="1060">
        <f>'12 л. МЕНЮ '!F748</f>
        <v>22.59</v>
      </c>
      <c r="H756" s="2558">
        <f>'12 л. МЕНЮ '!G748</f>
        <v>109.925</v>
      </c>
      <c r="I756" s="350">
        <v>0</v>
      </c>
      <c r="J756" s="1780">
        <v>0.14399999999999999</v>
      </c>
      <c r="K756" s="348">
        <v>0.14399999999999999</v>
      </c>
      <c r="L756" s="1005">
        <v>0</v>
      </c>
      <c r="M756" s="2147">
        <v>17.82</v>
      </c>
      <c r="N756" s="350">
        <v>126.36</v>
      </c>
      <c r="O756" s="350">
        <v>3.5640000000000001</v>
      </c>
      <c r="P756" s="1056">
        <v>2.4E-2</v>
      </c>
      <c r="Q756" s="2659">
        <f>'12 л. МЕНЮ '!H748</f>
        <v>0</v>
      </c>
      <c r="R756" s="112"/>
      <c r="S756" s="112"/>
      <c r="T756" s="112"/>
      <c r="U756" s="112"/>
      <c r="V756" s="112"/>
      <c r="W756" s="112"/>
      <c r="X756" s="112"/>
      <c r="Y756" s="112"/>
      <c r="Z756" s="112"/>
      <c r="AA756" s="112"/>
      <c r="AB756" s="112"/>
      <c r="AC756" s="112"/>
      <c r="AD756" s="112"/>
      <c r="AE756" s="112"/>
      <c r="AF756" s="112"/>
      <c r="AG756" s="112"/>
      <c r="AH756" s="112"/>
    </row>
    <row r="757" spans="2:34" ht="15.75" customHeight="1" thickBot="1">
      <c r="B757" s="2631" t="str">
        <f>'12 л. МЕНЮ '!I749</f>
        <v xml:space="preserve">338 / 17 </v>
      </c>
      <c r="C757" s="199" t="str">
        <f>'12 л. МЕНЮ '!B749</f>
        <v>Плоды свежие (яблоко)</v>
      </c>
      <c r="D757" s="2654">
        <f>'12 л. МЕНЮ '!C749</f>
        <v>130</v>
      </c>
      <c r="E757" s="2964">
        <f>'12 л. МЕНЮ '!D749</f>
        <v>0.52</v>
      </c>
      <c r="F757" s="2557">
        <f>'12 л. МЕНЮ '!E749</f>
        <v>0.52</v>
      </c>
      <c r="G757" s="1060">
        <f>'12 л. МЕНЮ '!F749</f>
        <v>12.74</v>
      </c>
      <c r="H757" s="2558">
        <f>'12 л. МЕНЮ '!G749</f>
        <v>61.1</v>
      </c>
      <c r="I757" s="250">
        <v>13</v>
      </c>
      <c r="J757" s="250">
        <v>0.04</v>
      </c>
      <c r="K757" s="250">
        <v>0.03</v>
      </c>
      <c r="L757" s="685">
        <v>0</v>
      </c>
      <c r="M757" s="250">
        <v>20.8</v>
      </c>
      <c r="N757" s="250">
        <v>14.3</v>
      </c>
      <c r="O757" s="250">
        <v>11.7</v>
      </c>
      <c r="P757" s="1055">
        <v>2.86</v>
      </c>
      <c r="Q757" s="2662">
        <f>'12 л. МЕНЮ '!H749</f>
        <v>0</v>
      </c>
      <c r="S757" s="112"/>
      <c r="T757" s="112"/>
      <c r="U757" s="112"/>
      <c r="V757" s="112"/>
      <c r="W757" s="112"/>
      <c r="X757" s="112"/>
      <c r="Y757" s="112"/>
      <c r="Z757" s="112"/>
      <c r="AA757" s="112"/>
      <c r="AB757" s="112"/>
      <c r="AC757" s="112"/>
      <c r="AD757" s="112"/>
      <c r="AE757" s="112"/>
      <c r="AF757" s="112"/>
      <c r="AG757" s="112"/>
      <c r="AH757" s="112"/>
    </row>
    <row r="758" spans="2:34">
      <c r="B758" s="2650" t="s">
        <v>192</v>
      </c>
      <c r="C758" s="2961"/>
      <c r="D758" s="2963">
        <f>'12 л. МЕНЮ '!C750</f>
        <v>964</v>
      </c>
      <c r="E758" s="153">
        <f t="shared" ref="E758:P758" si="222">SUM(E750:E757)</f>
        <v>31.5</v>
      </c>
      <c r="F758" s="252">
        <f t="shared" si="222"/>
        <v>32.200000000000003</v>
      </c>
      <c r="G758" s="913">
        <f t="shared" si="222"/>
        <v>134.05000000000001</v>
      </c>
      <c r="H758" s="913">
        <f t="shared" si="222"/>
        <v>952</v>
      </c>
      <c r="I758" s="924">
        <f t="shared" si="222"/>
        <v>42.514000000000003</v>
      </c>
      <c r="J758" s="252">
        <f t="shared" si="222"/>
        <v>0.55300000000000005</v>
      </c>
      <c r="K758" s="940">
        <f t="shared" si="222"/>
        <v>0.46200000000000008</v>
      </c>
      <c r="L758" s="252">
        <f t="shared" si="222"/>
        <v>713.79499999999996</v>
      </c>
      <c r="M758" s="924">
        <f t="shared" si="222"/>
        <v>418.827</v>
      </c>
      <c r="N758" s="924">
        <f t="shared" si="222"/>
        <v>302.54349999999999</v>
      </c>
      <c r="O758" s="924">
        <f t="shared" si="222"/>
        <v>84.039000000000001</v>
      </c>
      <c r="P758" s="842">
        <f t="shared" si="222"/>
        <v>7.5210000000000008</v>
      </c>
      <c r="Q758" s="2626"/>
      <c r="R758" s="112"/>
      <c r="S758" s="112"/>
      <c r="T758" s="112"/>
      <c r="U758" s="112"/>
      <c r="V758" s="112"/>
      <c r="W758" s="112"/>
      <c r="X758" s="112"/>
      <c r="Y758" s="112"/>
      <c r="Z758" s="112"/>
      <c r="AA758" s="112"/>
      <c r="AB758" s="112"/>
      <c r="AC758" s="112"/>
      <c r="AD758" s="112"/>
      <c r="AE758" s="112"/>
      <c r="AF758" s="112"/>
      <c r="AG758" s="112"/>
      <c r="AH758" s="112"/>
    </row>
    <row r="759" spans="2:34" ht="12.75" customHeight="1">
      <c r="B759" s="180"/>
      <c r="C759" s="2267" t="s">
        <v>11</v>
      </c>
      <c r="D759" s="2151">
        <v>0.35</v>
      </c>
      <c r="E759" s="1117">
        <f t="shared" ref="E759:P759" si="223">(E793/100)*35</f>
        <v>31.5</v>
      </c>
      <c r="F759" s="1116">
        <f t="shared" si="223"/>
        <v>32.200000000000003</v>
      </c>
      <c r="G759" s="1116">
        <f t="shared" si="223"/>
        <v>134.05000000000001</v>
      </c>
      <c r="H759" s="1116">
        <f t="shared" si="223"/>
        <v>952</v>
      </c>
      <c r="I759" s="1116">
        <f t="shared" si="223"/>
        <v>24.5</v>
      </c>
      <c r="J759" s="1116">
        <f t="shared" si="223"/>
        <v>0.48999999999999994</v>
      </c>
      <c r="K759" s="1116">
        <f t="shared" si="223"/>
        <v>0.56000000000000005</v>
      </c>
      <c r="L759" s="2678">
        <f t="shared" si="223"/>
        <v>315</v>
      </c>
      <c r="M759" s="2679">
        <f t="shared" si="223"/>
        <v>420</v>
      </c>
      <c r="N759" s="2679">
        <f t="shared" si="223"/>
        <v>420</v>
      </c>
      <c r="O759" s="2679">
        <f t="shared" si="223"/>
        <v>105</v>
      </c>
      <c r="P759" s="2677">
        <f t="shared" si="223"/>
        <v>6.3</v>
      </c>
      <c r="Q759" s="1079"/>
      <c r="R759" s="112"/>
      <c r="S759" s="112"/>
      <c r="T759" s="112"/>
      <c r="U759" s="112"/>
      <c r="V759" s="112"/>
      <c r="W759" s="112"/>
      <c r="X759" s="112"/>
      <c r="Y759" s="112"/>
      <c r="Z759" s="112"/>
      <c r="AA759" s="112"/>
      <c r="AB759" s="112"/>
      <c r="AC759" s="112"/>
      <c r="AD759" s="112"/>
      <c r="AE759" s="112"/>
      <c r="AF759" s="112"/>
      <c r="AG759" s="112"/>
      <c r="AH759" s="112"/>
    </row>
    <row r="760" spans="2:34" ht="17.25" customHeight="1" thickBot="1">
      <c r="B760" s="449"/>
      <c r="C760" s="2622" t="s">
        <v>434</v>
      </c>
      <c r="D760" s="2674"/>
      <c r="E760" s="1015">
        <f t="shared" ref="E760:P760" si="224">(E758*100/E793)-35</f>
        <v>0</v>
      </c>
      <c r="F760" s="1016">
        <f t="shared" si="224"/>
        <v>0</v>
      </c>
      <c r="G760" s="1016">
        <f t="shared" si="224"/>
        <v>0</v>
      </c>
      <c r="H760" s="1016">
        <f t="shared" si="224"/>
        <v>0</v>
      </c>
      <c r="I760" s="1016">
        <f t="shared" si="224"/>
        <v>25.734285714285726</v>
      </c>
      <c r="J760" s="1016">
        <f t="shared" si="224"/>
        <v>4.5000000000000071</v>
      </c>
      <c r="K760" s="1016">
        <f t="shared" si="224"/>
        <v>-6.1249999999999964</v>
      </c>
      <c r="L760" s="1016">
        <f t="shared" si="224"/>
        <v>44.310555555555553</v>
      </c>
      <c r="M760" s="1016">
        <f t="shared" si="224"/>
        <v>-9.7750000000004889E-2</v>
      </c>
      <c r="N760" s="1016">
        <f t="shared" si="224"/>
        <v>-9.7880416666666683</v>
      </c>
      <c r="O760" s="1016">
        <f t="shared" si="224"/>
        <v>-6.9870000000000019</v>
      </c>
      <c r="P760" s="1028">
        <f t="shared" si="224"/>
        <v>6.7833333333333385</v>
      </c>
      <c r="Q760" s="2627"/>
      <c r="R760" s="112"/>
      <c r="S760" s="112"/>
      <c r="T760" s="112"/>
      <c r="U760" s="112"/>
      <c r="V760" s="112"/>
      <c r="W760" s="112"/>
      <c r="X760" s="112"/>
      <c r="Y760" s="112"/>
      <c r="Z760" s="112"/>
      <c r="AA760" s="112"/>
      <c r="AB760" s="112"/>
      <c r="AC760" s="112"/>
      <c r="AD760" s="112"/>
      <c r="AE760" s="112"/>
      <c r="AF760" s="112"/>
      <c r="AG760" s="112"/>
      <c r="AH760" s="112"/>
    </row>
    <row r="761" spans="2:34" ht="18" customHeight="1">
      <c r="B761" s="893"/>
      <c r="C761" s="680" t="s">
        <v>232</v>
      </c>
      <c r="D761" s="62"/>
      <c r="E761" s="2193"/>
      <c r="F761" s="942"/>
      <c r="G761" s="942"/>
      <c r="H761" s="942"/>
      <c r="I761" s="942"/>
      <c r="J761" s="942"/>
      <c r="K761" s="942"/>
      <c r="L761" s="942"/>
      <c r="M761" s="942"/>
      <c r="N761" s="942"/>
      <c r="O761" s="942"/>
      <c r="P761" s="1070"/>
      <c r="Q761" s="1073"/>
      <c r="R761" s="112"/>
      <c r="S761" s="112"/>
      <c r="T761" s="112"/>
      <c r="U761" s="112"/>
      <c r="V761" s="112"/>
      <c r="W761" s="112"/>
      <c r="X761" s="112"/>
      <c r="Y761" s="112"/>
      <c r="Z761" s="112"/>
      <c r="AA761" s="112"/>
      <c r="AB761" s="112"/>
      <c r="AC761" s="112"/>
      <c r="AD761" s="112"/>
      <c r="AE761" s="112"/>
      <c r="AF761" s="112"/>
      <c r="AG761" s="112"/>
      <c r="AH761" s="112"/>
    </row>
    <row r="762" spans="2:34" ht="13.5" customHeight="1">
      <c r="B762" s="2249" t="str">
        <f>'12 л. МЕНЮ '!I754</f>
        <v>470 / 21</v>
      </c>
      <c r="C762" s="271" t="str">
        <f>'12 л. МЕНЮ '!B754</f>
        <v xml:space="preserve">Какао с молоком </v>
      </c>
      <c r="D762" s="274">
        <f>'12 л. МЕНЮ '!C754</f>
        <v>200</v>
      </c>
      <c r="E762" s="2323">
        <f>'12 л. МЕНЮ '!D754</f>
        <v>3.4849999999999999</v>
      </c>
      <c r="F762" s="2323">
        <f>'12 л. МЕНЮ '!E754</f>
        <v>2.7869999999999999</v>
      </c>
      <c r="G762" s="2323">
        <f>'12 л. МЕНЮ '!F754</f>
        <v>14.204000000000001</v>
      </c>
      <c r="H762" s="2323">
        <f>'12 л. МЕНЮ '!G754</f>
        <v>95.156999999999996</v>
      </c>
      <c r="I762" s="362">
        <v>0.57499999999999996</v>
      </c>
      <c r="J762" s="364">
        <v>3.4000000000000002E-2</v>
      </c>
      <c r="K762" s="364">
        <v>0.14000000000000001</v>
      </c>
      <c r="L762" s="1005">
        <v>14.597</v>
      </c>
      <c r="M762" s="2566">
        <v>99.63</v>
      </c>
      <c r="N762" s="2566">
        <v>118.73</v>
      </c>
      <c r="O762" s="1029">
        <v>22.1</v>
      </c>
      <c r="P762" s="2225">
        <v>0.57899999999999996</v>
      </c>
      <c r="Q762" s="530">
        <f>'12 л. МЕНЮ '!H754</f>
        <v>0</v>
      </c>
      <c r="R762" s="112"/>
      <c r="S762" s="112"/>
      <c r="T762" s="112"/>
      <c r="U762" s="112"/>
      <c r="V762" s="112"/>
      <c r="W762" s="112"/>
      <c r="X762" s="112"/>
      <c r="Y762" s="112"/>
      <c r="Z762" s="112"/>
      <c r="AA762" s="112"/>
      <c r="AB762" s="112"/>
      <c r="AC762" s="112"/>
      <c r="AD762" s="112"/>
      <c r="AE762" s="112"/>
      <c r="AF762" s="112"/>
      <c r="AG762" s="112"/>
      <c r="AH762" s="112"/>
    </row>
    <row r="763" spans="2:34" ht="11.25" customHeight="1" thickBot="1">
      <c r="B763" s="2965" t="str">
        <f>'12 л. МЕНЮ '!I755</f>
        <v>150 / 17</v>
      </c>
      <c r="C763" s="2628" t="str">
        <f>'12 л. МЕНЮ '!B755</f>
        <v>Запеканка из макарон с творогом</v>
      </c>
      <c r="D763" s="393">
        <f>'12 л. МЕНЮ '!C755</f>
        <v>200</v>
      </c>
      <c r="E763" s="2323">
        <f>'12 л. МЕНЮ '!D755</f>
        <v>5.5149999999999997</v>
      </c>
      <c r="F763" s="2323">
        <f>'12 л. МЕНЮ '!E755</f>
        <v>6.4130000000000003</v>
      </c>
      <c r="G763" s="2323">
        <f>'12 л. МЕНЮ '!F755</f>
        <v>24.096</v>
      </c>
      <c r="H763" s="2323">
        <f>'12 л. МЕНЮ '!G755</f>
        <v>176.84</v>
      </c>
      <c r="I763" s="365">
        <v>0.4</v>
      </c>
      <c r="J763" s="365">
        <v>0.12</v>
      </c>
      <c r="K763" s="2187">
        <v>0.12</v>
      </c>
      <c r="L763" s="2487">
        <v>50</v>
      </c>
      <c r="M763" s="365">
        <v>160</v>
      </c>
      <c r="N763" s="414">
        <v>19.899999999999999</v>
      </c>
      <c r="O763" s="364">
        <v>25</v>
      </c>
      <c r="P763" s="2224">
        <v>1</v>
      </c>
      <c r="Q763" s="2669">
        <f>'12 л. МЕНЮ '!H755</f>
        <v>0</v>
      </c>
      <c r="R763" s="112"/>
      <c r="S763" s="112"/>
      <c r="T763" s="112"/>
      <c r="U763" s="112"/>
      <c r="V763" s="112"/>
      <c r="W763" s="112"/>
      <c r="X763" s="112"/>
      <c r="Y763" s="112"/>
      <c r="Z763" s="112"/>
      <c r="AA763" s="112"/>
      <c r="AB763" s="112"/>
      <c r="AC763" s="112"/>
      <c r="AD763" s="112"/>
      <c r="AE763" s="112"/>
      <c r="AF763" s="112"/>
      <c r="AG763" s="112"/>
      <c r="AH763" s="112"/>
    </row>
    <row r="764" spans="2:34" ht="12.75" customHeight="1">
      <c r="B764" s="492" t="s">
        <v>241</v>
      </c>
      <c r="C764" s="723"/>
      <c r="D764" s="2644">
        <f>'12 л. МЕНЮ '!C756</f>
        <v>400</v>
      </c>
      <c r="E764" s="153">
        <f t="shared" ref="E764:P764" si="225">SUM(E762:E763)</f>
        <v>9</v>
      </c>
      <c r="F764" s="252">
        <f t="shared" si="225"/>
        <v>9.1999999999999993</v>
      </c>
      <c r="G764" s="913">
        <f t="shared" si="225"/>
        <v>38.299999999999997</v>
      </c>
      <c r="H764" s="913">
        <f t="shared" si="225"/>
        <v>271.99700000000001</v>
      </c>
      <c r="I764" s="252">
        <f t="shared" si="225"/>
        <v>0.97499999999999998</v>
      </c>
      <c r="J764" s="252">
        <f t="shared" si="225"/>
        <v>0.154</v>
      </c>
      <c r="K764" s="252">
        <f t="shared" si="225"/>
        <v>0.26</v>
      </c>
      <c r="L764" s="924">
        <f t="shared" si="225"/>
        <v>64.596999999999994</v>
      </c>
      <c r="M764" s="924">
        <f t="shared" si="225"/>
        <v>259.63</v>
      </c>
      <c r="N764" s="924">
        <f t="shared" si="225"/>
        <v>138.63</v>
      </c>
      <c r="O764" s="252">
        <f t="shared" si="225"/>
        <v>47.1</v>
      </c>
      <c r="P764" s="842">
        <f t="shared" si="225"/>
        <v>1.579</v>
      </c>
      <c r="R764" s="112"/>
      <c r="S764" s="112"/>
      <c r="T764" s="112"/>
      <c r="U764" s="112"/>
      <c r="V764" s="112"/>
      <c r="W764" s="112"/>
      <c r="X764" s="112"/>
      <c r="Y764" s="112"/>
      <c r="Z764" s="112"/>
      <c r="AA764" s="112"/>
      <c r="AB764" s="112"/>
      <c r="AC764" s="112"/>
      <c r="AD764" s="112"/>
      <c r="AE764" s="112"/>
      <c r="AF764" s="112"/>
      <c r="AG764" s="112"/>
      <c r="AH764" s="112"/>
    </row>
    <row r="765" spans="2:34">
      <c r="B765" s="995"/>
      <c r="C765" s="996" t="s">
        <v>11</v>
      </c>
      <c r="D765" s="1755">
        <v>0.1</v>
      </c>
      <c r="E765" s="1117">
        <f t="shared" ref="E765:P765" si="226">(E793/100)*10</f>
        <v>9</v>
      </c>
      <c r="F765" s="1116">
        <f t="shared" si="226"/>
        <v>9.2000000000000011</v>
      </c>
      <c r="G765" s="1116">
        <f t="shared" si="226"/>
        <v>38.299999999999997</v>
      </c>
      <c r="H765" s="1116">
        <f t="shared" si="226"/>
        <v>272</v>
      </c>
      <c r="I765" s="1116">
        <f t="shared" si="226"/>
        <v>7</v>
      </c>
      <c r="J765" s="1116">
        <f t="shared" si="226"/>
        <v>0.13999999999999999</v>
      </c>
      <c r="K765" s="1116">
        <f t="shared" si="226"/>
        <v>0.16</v>
      </c>
      <c r="L765" s="1116">
        <f t="shared" si="226"/>
        <v>90</v>
      </c>
      <c r="M765" s="2679">
        <f t="shared" si="226"/>
        <v>120</v>
      </c>
      <c r="N765" s="2679">
        <f t="shared" si="226"/>
        <v>120</v>
      </c>
      <c r="O765" s="2678">
        <f t="shared" si="226"/>
        <v>30</v>
      </c>
      <c r="P765" s="2677">
        <f t="shared" si="226"/>
        <v>1.7999999999999998</v>
      </c>
      <c r="R765" s="112"/>
      <c r="S765" s="112"/>
      <c r="T765" s="112"/>
      <c r="U765" s="112"/>
      <c r="V765" s="112"/>
      <c r="W765" s="112"/>
      <c r="X765" s="112"/>
      <c r="Y765" s="112"/>
      <c r="Z765" s="112"/>
      <c r="AA765" s="112"/>
      <c r="AB765" s="112"/>
      <c r="AC765" s="112"/>
      <c r="AD765" s="112"/>
      <c r="AE765" s="112"/>
      <c r="AF765" s="112"/>
      <c r="AG765" s="112"/>
      <c r="AH765" s="112"/>
    </row>
    <row r="766" spans="2:34" ht="15" thickBot="1">
      <c r="B766" s="246"/>
      <c r="C766" s="991" t="s">
        <v>434</v>
      </c>
      <c r="D766" s="1036"/>
      <c r="E766" s="1015">
        <f t="shared" ref="E766:P766" si="227">(E764*100/E793)-10</f>
        <v>0</v>
      </c>
      <c r="F766" s="1016">
        <f t="shared" si="227"/>
        <v>0</v>
      </c>
      <c r="G766" s="1016">
        <f t="shared" si="227"/>
        <v>0</v>
      </c>
      <c r="H766" s="1016">
        <f t="shared" si="227"/>
        <v>-1.1029411764695851E-4</v>
      </c>
      <c r="I766" s="1016">
        <f t="shared" si="227"/>
        <v>-8.6071428571428577</v>
      </c>
      <c r="J766" s="1016">
        <f t="shared" si="227"/>
        <v>1.0000000000000018</v>
      </c>
      <c r="K766" s="1016">
        <f t="shared" si="227"/>
        <v>6.25</v>
      </c>
      <c r="L766" s="1016">
        <f t="shared" si="227"/>
        <v>-2.8225555555555557</v>
      </c>
      <c r="M766" s="1016">
        <f t="shared" si="227"/>
        <v>11.635833333333334</v>
      </c>
      <c r="N766" s="1016">
        <f t="shared" si="227"/>
        <v>1.5525000000000002</v>
      </c>
      <c r="O766" s="1016">
        <f t="shared" si="227"/>
        <v>5.6999999999999993</v>
      </c>
      <c r="P766" s="1028">
        <f t="shared" si="227"/>
        <v>-1.2277777777777779</v>
      </c>
      <c r="Q766" s="318"/>
      <c r="R766" s="112"/>
      <c r="S766" s="112"/>
      <c r="T766" s="112"/>
      <c r="U766" s="112"/>
      <c r="V766" s="112"/>
      <c r="W766" s="112"/>
      <c r="X766" s="112"/>
      <c r="Y766" s="112"/>
      <c r="Z766" s="112"/>
      <c r="AA766" s="112"/>
      <c r="AB766" s="112"/>
      <c r="AC766" s="112"/>
      <c r="AD766" s="112"/>
      <c r="AE766" s="112"/>
      <c r="AF766" s="112"/>
      <c r="AG766" s="112"/>
      <c r="AH766" s="112"/>
    </row>
    <row r="767" spans="2:34" ht="15" thickBot="1">
      <c r="I767" s="2966"/>
      <c r="J767" s="2966"/>
      <c r="K767" s="2966"/>
      <c r="L767" s="2966"/>
      <c r="M767" s="2966"/>
      <c r="N767" s="2966"/>
      <c r="O767" s="2966"/>
      <c r="P767" s="2966"/>
      <c r="R767" s="112"/>
      <c r="S767" s="112"/>
      <c r="T767" s="112"/>
      <c r="U767" s="112"/>
      <c r="V767" s="112"/>
      <c r="W767" s="112"/>
      <c r="X767" s="112"/>
      <c r="Y767" s="112"/>
      <c r="Z767" s="112"/>
      <c r="AA767" s="112"/>
      <c r="AB767" s="112"/>
      <c r="AC767" s="112"/>
      <c r="AD767" s="112"/>
      <c r="AE767" s="112"/>
      <c r="AF767" s="112"/>
      <c r="AG767" s="112"/>
      <c r="AH767" s="112"/>
    </row>
    <row r="768" spans="2:34" ht="12.75" customHeight="1">
      <c r="B768" s="840"/>
      <c r="C768" s="43" t="s">
        <v>284</v>
      </c>
      <c r="D768" s="44"/>
      <c r="E768" s="153">
        <f t="shared" ref="E768:P768" si="228">E746+E758</f>
        <v>54</v>
      </c>
      <c r="F768" s="252">
        <f t="shared" si="228"/>
        <v>55.2</v>
      </c>
      <c r="G768" s="252">
        <f t="shared" si="228"/>
        <v>229.8</v>
      </c>
      <c r="H768" s="252">
        <f t="shared" si="228"/>
        <v>1632</v>
      </c>
      <c r="I768" s="924">
        <f t="shared" si="228"/>
        <v>44.581000000000003</v>
      </c>
      <c r="J768" s="252">
        <f t="shared" si="228"/>
        <v>0.85899999999999999</v>
      </c>
      <c r="K768" s="252">
        <f t="shared" si="228"/>
        <v>1.0630000000000002</v>
      </c>
      <c r="L768" s="924">
        <f t="shared" si="228"/>
        <v>887.01199999999994</v>
      </c>
      <c r="M768" s="920">
        <f t="shared" si="228"/>
        <v>988.97700000000009</v>
      </c>
      <c r="N768" s="920">
        <f t="shared" si="228"/>
        <v>751.97850000000005</v>
      </c>
      <c r="O768" s="924">
        <f t="shared" si="228"/>
        <v>168.49900000000002</v>
      </c>
      <c r="P768" s="842">
        <f t="shared" si="228"/>
        <v>10.015000000000001</v>
      </c>
      <c r="R768" s="112"/>
      <c r="S768" s="112"/>
      <c r="T768" s="112"/>
      <c r="U768" s="112"/>
      <c r="V768" s="112"/>
      <c r="W768" s="112"/>
      <c r="X768" s="112"/>
      <c r="Y768" s="112"/>
      <c r="Z768" s="112"/>
      <c r="AA768" s="112"/>
      <c r="AB768" s="112"/>
      <c r="AC768" s="112"/>
      <c r="AD768" s="112"/>
      <c r="AE768" s="112"/>
      <c r="AF768" s="112"/>
      <c r="AG768" s="112"/>
      <c r="AH768" s="112"/>
    </row>
    <row r="769" spans="2:34" ht="12" customHeight="1">
      <c r="B769" s="449"/>
      <c r="C769" s="889" t="s">
        <v>11</v>
      </c>
      <c r="D769" s="1755">
        <v>0.6</v>
      </c>
      <c r="E769" s="1115">
        <f t="shared" ref="E769:P769" si="229">(E793/100)*60</f>
        <v>54</v>
      </c>
      <c r="F769" s="1012">
        <f t="shared" si="229"/>
        <v>55.2</v>
      </c>
      <c r="G769" s="1012">
        <f t="shared" si="229"/>
        <v>229.8</v>
      </c>
      <c r="H769" s="1012">
        <f t="shared" si="229"/>
        <v>1632</v>
      </c>
      <c r="I769" s="1012">
        <f t="shared" si="229"/>
        <v>42</v>
      </c>
      <c r="J769" s="1012">
        <f t="shared" si="229"/>
        <v>0.83999999999999986</v>
      </c>
      <c r="K769" s="1012">
        <f t="shared" si="229"/>
        <v>0.96</v>
      </c>
      <c r="L769" s="1776">
        <f t="shared" si="229"/>
        <v>540</v>
      </c>
      <c r="M769" s="2680">
        <f t="shared" si="229"/>
        <v>720</v>
      </c>
      <c r="N769" s="2680">
        <f t="shared" si="229"/>
        <v>720</v>
      </c>
      <c r="O769" s="2680">
        <f t="shared" si="229"/>
        <v>180</v>
      </c>
      <c r="P769" s="2279">
        <f t="shared" si="229"/>
        <v>10.799999999999999</v>
      </c>
      <c r="R769" s="112"/>
      <c r="S769" s="112"/>
      <c r="T769" s="112"/>
      <c r="U769" s="112"/>
      <c r="V769" s="112"/>
      <c r="W769" s="112"/>
      <c r="X769" s="112"/>
      <c r="Y769" s="112"/>
      <c r="Z769" s="112"/>
      <c r="AA769" s="112"/>
      <c r="AB769" s="112"/>
      <c r="AC769" s="112"/>
      <c r="AD769" s="112"/>
      <c r="AE769" s="112"/>
      <c r="AF769" s="112"/>
      <c r="AG769" s="112"/>
      <c r="AH769" s="112"/>
    </row>
    <row r="770" spans="2:34" ht="12.75" customHeight="1" thickBot="1">
      <c r="B770" s="246"/>
      <c r="C770" s="991" t="s">
        <v>434</v>
      </c>
      <c r="D770" s="1036"/>
      <c r="E770" s="1015">
        <f t="shared" ref="E770:P770" si="230">(E768*100/E793)-60</f>
        <v>0</v>
      </c>
      <c r="F770" s="1016">
        <f t="shared" si="230"/>
        <v>0</v>
      </c>
      <c r="G770" s="1016">
        <f t="shared" si="230"/>
        <v>0</v>
      </c>
      <c r="H770" s="1016">
        <f t="shared" si="230"/>
        <v>0</v>
      </c>
      <c r="I770" s="1016">
        <f t="shared" si="230"/>
        <v>3.6871428571428595</v>
      </c>
      <c r="J770" s="1016">
        <f t="shared" si="230"/>
        <v>1.3571428571428683</v>
      </c>
      <c r="K770" s="1016">
        <f t="shared" si="230"/>
        <v>6.4375</v>
      </c>
      <c r="L770" s="1016">
        <f t="shared" si="230"/>
        <v>38.556888888888892</v>
      </c>
      <c r="M770" s="1016">
        <f t="shared" si="230"/>
        <v>22.414750000000012</v>
      </c>
      <c r="N770" s="1016">
        <f t="shared" si="230"/>
        <v>2.6648750000000021</v>
      </c>
      <c r="O770" s="1016">
        <f t="shared" si="230"/>
        <v>-3.8336666666666588</v>
      </c>
      <c r="P770" s="1028">
        <f t="shared" si="230"/>
        <v>-4.3611111111111143</v>
      </c>
      <c r="Q770" s="318"/>
      <c r="R770" s="112"/>
      <c r="S770" s="112"/>
      <c r="T770" s="112"/>
      <c r="U770" s="112"/>
      <c r="V770" s="112"/>
      <c r="W770" s="112"/>
      <c r="X770" s="112"/>
      <c r="Y770" s="112"/>
      <c r="Z770" s="112"/>
      <c r="AA770" s="112"/>
      <c r="AB770" s="112"/>
      <c r="AC770" s="112"/>
      <c r="AD770" s="112"/>
      <c r="AE770" s="112"/>
      <c r="AF770" s="112"/>
      <c r="AG770" s="112"/>
      <c r="AH770" s="112"/>
    </row>
    <row r="771" spans="2:34" ht="12.75" customHeight="1" thickBot="1">
      <c r="Q771" s="318"/>
      <c r="R771" s="112"/>
      <c r="S771" s="112"/>
      <c r="T771" s="112"/>
      <c r="U771" s="112"/>
      <c r="V771" s="112"/>
      <c r="W771" s="112"/>
      <c r="X771" s="112"/>
      <c r="Y771" s="112"/>
      <c r="Z771" s="112"/>
      <c r="AA771" s="112"/>
      <c r="AB771" s="112"/>
      <c r="AC771" s="112"/>
      <c r="AD771" s="112"/>
      <c r="AE771" s="112"/>
      <c r="AF771" s="112"/>
      <c r="AG771" s="112"/>
      <c r="AH771" s="112"/>
    </row>
    <row r="772" spans="2:34">
      <c r="B772" s="840"/>
      <c r="C772" s="43" t="s">
        <v>283</v>
      </c>
      <c r="D772" s="44"/>
      <c r="E772" s="153">
        <f t="shared" ref="E772:P772" si="231">E758+E764</f>
        <v>40.5</v>
      </c>
      <c r="F772" s="252">
        <f t="shared" si="231"/>
        <v>41.400000000000006</v>
      </c>
      <c r="G772" s="252">
        <f t="shared" si="231"/>
        <v>172.35000000000002</v>
      </c>
      <c r="H772" s="252">
        <f t="shared" si="231"/>
        <v>1223.9970000000001</v>
      </c>
      <c r="I772" s="924">
        <f t="shared" si="231"/>
        <v>43.489000000000004</v>
      </c>
      <c r="J772" s="252">
        <f t="shared" si="231"/>
        <v>0.70700000000000007</v>
      </c>
      <c r="K772" s="252">
        <f t="shared" si="231"/>
        <v>0.72200000000000009</v>
      </c>
      <c r="L772" s="924">
        <f t="shared" si="231"/>
        <v>778.39199999999994</v>
      </c>
      <c r="M772" s="924">
        <f t="shared" si="231"/>
        <v>678.45699999999999</v>
      </c>
      <c r="N772" s="924">
        <f t="shared" si="231"/>
        <v>441.17349999999999</v>
      </c>
      <c r="O772" s="924">
        <f t="shared" si="231"/>
        <v>131.13900000000001</v>
      </c>
      <c r="P772" s="842">
        <f t="shared" si="231"/>
        <v>9.1000000000000014</v>
      </c>
      <c r="Q772" s="318"/>
      <c r="R772" s="112"/>
      <c r="S772" s="112"/>
      <c r="T772" s="112"/>
      <c r="U772" s="112"/>
      <c r="V772" s="112"/>
      <c r="W772" s="112"/>
      <c r="X772" s="112"/>
      <c r="Y772" s="112"/>
      <c r="Z772" s="112"/>
      <c r="AA772" s="112"/>
      <c r="AB772" s="112"/>
      <c r="AC772" s="112"/>
      <c r="AD772" s="112"/>
      <c r="AE772" s="112"/>
      <c r="AF772" s="112"/>
      <c r="AG772" s="112"/>
      <c r="AH772" s="112"/>
    </row>
    <row r="773" spans="2:34" ht="12.75" customHeight="1">
      <c r="B773" s="449"/>
      <c r="C773" s="889" t="s">
        <v>11</v>
      </c>
      <c r="D773" s="1755">
        <v>0.45</v>
      </c>
      <c r="E773" s="1115">
        <f t="shared" ref="E773:P773" si="232">(E793/100)*45</f>
        <v>40.5</v>
      </c>
      <c r="F773" s="1012">
        <f t="shared" si="232"/>
        <v>41.4</v>
      </c>
      <c r="G773" s="1012">
        <f t="shared" si="232"/>
        <v>172.35</v>
      </c>
      <c r="H773" s="1012">
        <f t="shared" si="232"/>
        <v>1224</v>
      </c>
      <c r="I773" s="1012">
        <f t="shared" si="232"/>
        <v>31.499999999999996</v>
      </c>
      <c r="J773" s="1012">
        <f t="shared" si="232"/>
        <v>0.62999999999999989</v>
      </c>
      <c r="K773" s="1012">
        <f>(K793/100)*45</f>
        <v>0.72</v>
      </c>
      <c r="L773" s="1776">
        <f t="shared" si="232"/>
        <v>405</v>
      </c>
      <c r="M773" s="2680">
        <f t="shared" si="232"/>
        <v>540</v>
      </c>
      <c r="N773" s="2680">
        <f t="shared" si="232"/>
        <v>540</v>
      </c>
      <c r="O773" s="2680">
        <f t="shared" si="232"/>
        <v>135</v>
      </c>
      <c r="P773" s="2279">
        <f t="shared" si="232"/>
        <v>8.1</v>
      </c>
      <c r="Q773" s="318"/>
      <c r="R773" s="112"/>
      <c r="S773" s="112"/>
      <c r="T773" s="112"/>
      <c r="U773" s="112"/>
      <c r="V773" s="112"/>
    </row>
    <row r="774" spans="2:34" ht="13.5" customHeight="1" thickBot="1">
      <c r="B774" s="246"/>
      <c r="C774" s="991" t="s">
        <v>434</v>
      </c>
      <c r="D774" s="1036"/>
      <c r="E774" s="1015">
        <f t="shared" ref="E774:P774" si="233">(E772*100/E793)-45</f>
        <v>0</v>
      </c>
      <c r="F774" s="1016">
        <f t="shared" si="233"/>
        <v>0</v>
      </c>
      <c r="G774" s="1016">
        <f t="shared" si="233"/>
        <v>0</v>
      </c>
      <c r="H774" s="1016">
        <f t="shared" si="233"/>
        <v>-1.1029411763985308E-4</v>
      </c>
      <c r="I774" s="1016">
        <f t="shared" si="233"/>
        <v>17.127142857142864</v>
      </c>
      <c r="J774" s="1016">
        <f t="shared" si="233"/>
        <v>5.5000000000000071</v>
      </c>
      <c r="K774" s="1016">
        <f t="shared" si="233"/>
        <v>0.125</v>
      </c>
      <c r="L774" s="1016">
        <f t="shared" si="233"/>
        <v>41.488</v>
      </c>
      <c r="M774" s="1016">
        <f t="shared" si="233"/>
        <v>11.538083333333333</v>
      </c>
      <c r="N774" s="1016">
        <f t="shared" si="233"/>
        <v>-8.2355416666666699</v>
      </c>
      <c r="O774" s="1016">
        <f t="shared" si="233"/>
        <v>-1.2869999999999919</v>
      </c>
      <c r="P774" s="1028">
        <f t="shared" si="233"/>
        <v>5.5555555555555642</v>
      </c>
      <c r="Q774" s="318"/>
      <c r="R774" s="112"/>
      <c r="S774" s="112"/>
      <c r="T774" s="112"/>
      <c r="U774" s="112"/>
      <c r="V774" s="112"/>
    </row>
    <row r="775" spans="2:34" ht="14.25" customHeight="1">
      <c r="Q775" s="318"/>
      <c r="R775" s="112"/>
      <c r="S775" s="112"/>
      <c r="T775" s="112"/>
      <c r="U775" s="112"/>
      <c r="V775" s="112"/>
    </row>
    <row r="776" spans="2:34" ht="13.5" customHeight="1" thickBot="1">
      <c r="Q776" s="318"/>
      <c r="R776" s="112"/>
      <c r="S776" s="112"/>
      <c r="T776" s="112"/>
      <c r="U776" s="112"/>
      <c r="V776" s="112"/>
    </row>
    <row r="777" spans="2:34">
      <c r="B777" s="994" t="s">
        <v>319</v>
      </c>
      <c r="C777" s="76"/>
      <c r="D777" s="44"/>
      <c r="E777" s="946">
        <f t="shared" ref="E777:P777" si="234">E746+E758+E764</f>
        <v>63</v>
      </c>
      <c r="F777" s="947">
        <f t="shared" si="234"/>
        <v>64.400000000000006</v>
      </c>
      <c r="G777" s="947">
        <f t="shared" si="234"/>
        <v>268.10000000000002</v>
      </c>
      <c r="H777" s="947">
        <f t="shared" si="234"/>
        <v>1903.9970000000001</v>
      </c>
      <c r="I777" s="947">
        <f t="shared" si="234"/>
        <v>45.556000000000004</v>
      </c>
      <c r="J777" s="947">
        <f t="shared" si="234"/>
        <v>1.0129999999999999</v>
      </c>
      <c r="K777" s="947">
        <f t="shared" si="234"/>
        <v>1.3230000000000002</v>
      </c>
      <c r="L777" s="2302">
        <f t="shared" si="234"/>
        <v>951.60899999999992</v>
      </c>
      <c r="M777" s="2481">
        <f t="shared" si="234"/>
        <v>1248.607</v>
      </c>
      <c r="N777" s="2481">
        <f t="shared" si="234"/>
        <v>890.60850000000005</v>
      </c>
      <c r="O777" s="2302">
        <f t="shared" si="234"/>
        <v>215.59900000000002</v>
      </c>
      <c r="P777" s="1034">
        <f t="shared" si="234"/>
        <v>11.594000000000001</v>
      </c>
      <c r="Q777" s="318"/>
      <c r="R777" s="112"/>
      <c r="S777" s="112"/>
      <c r="T777" s="112"/>
      <c r="U777" s="112"/>
      <c r="V777" s="112"/>
    </row>
    <row r="778" spans="2:34">
      <c r="B778" s="995"/>
      <c r="C778" s="996" t="s">
        <v>11</v>
      </c>
      <c r="D778" s="1755">
        <v>0.7</v>
      </c>
      <c r="E778" s="1115">
        <f t="shared" ref="E778:P778" si="235">(E793/100)*70</f>
        <v>63</v>
      </c>
      <c r="F778" s="1012">
        <f t="shared" si="235"/>
        <v>64.400000000000006</v>
      </c>
      <c r="G778" s="1012">
        <f t="shared" si="235"/>
        <v>268.10000000000002</v>
      </c>
      <c r="H778" s="1012">
        <f t="shared" si="235"/>
        <v>1904</v>
      </c>
      <c r="I778" s="1012">
        <f t="shared" si="235"/>
        <v>49</v>
      </c>
      <c r="J778" s="1012">
        <f t="shared" si="235"/>
        <v>0.97999999999999987</v>
      </c>
      <c r="K778" s="1012">
        <f>(K793/100)*70</f>
        <v>1.1200000000000001</v>
      </c>
      <c r="L778" s="1776">
        <f t="shared" si="235"/>
        <v>630</v>
      </c>
      <c r="M778" s="2680">
        <f t="shared" si="235"/>
        <v>840</v>
      </c>
      <c r="N778" s="2680">
        <f t="shared" si="235"/>
        <v>840</v>
      </c>
      <c r="O778" s="2680">
        <f t="shared" si="235"/>
        <v>210</v>
      </c>
      <c r="P778" s="2279">
        <f t="shared" si="235"/>
        <v>12.6</v>
      </c>
      <c r="Q778" s="318"/>
      <c r="S778" s="112"/>
      <c r="T778" s="112"/>
      <c r="U778" s="112"/>
      <c r="V778" s="112"/>
    </row>
    <row r="779" spans="2:34" ht="15" thickBot="1">
      <c r="B779" s="246"/>
      <c r="C779" s="991" t="s">
        <v>434</v>
      </c>
      <c r="D779" s="1036"/>
      <c r="E779" s="1015">
        <f t="shared" ref="E779:P779" si="236">(E777*100/E793)-70</f>
        <v>0</v>
      </c>
      <c r="F779" s="1016">
        <f t="shared" si="236"/>
        <v>0</v>
      </c>
      <c r="G779" s="1016">
        <f t="shared" si="236"/>
        <v>0</v>
      </c>
      <c r="H779" s="1016">
        <f t="shared" si="236"/>
        <v>-1.1029411764695851E-4</v>
      </c>
      <c r="I779" s="1016">
        <f t="shared" si="236"/>
        <v>-4.9200000000000017</v>
      </c>
      <c r="J779" s="1016">
        <f t="shared" si="236"/>
        <v>2.357142857142847</v>
      </c>
      <c r="K779" s="1016">
        <f t="shared" si="236"/>
        <v>12.6875</v>
      </c>
      <c r="L779" s="1016">
        <f t="shared" si="236"/>
        <v>35.734333333333325</v>
      </c>
      <c r="M779" s="1016">
        <f t="shared" si="236"/>
        <v>34.050583333333336</v>
      </c>
      <c r="N779" s="1016">
        <f t="shared" si="236"/>
        <v>4.2173750000000041</v>
      </c>
      <c r="O779" s="1016">
        <f t="shared" si="236"/>
        <v>1.8663333333333441</v>
      </c>
      <c r="P779" s="1028">
        <f t="shared" si="236"/>
        <v>-5.5888888888888886</v>
      </c>
      <c r="Q779" s="318"/>
      <c r="S779" s="112"/>
      <c r="T779" s="112"/>
      <c r="U779" s="112"/>
      <c r="V779" s="112"/>
    </row>
    <row r="780" spans="2:34">
      <c r="Q780" s="318"/>
      <c r="S780" s="112"/>
      <c r="T780" s="112"/>
      <c r="U780" s="112"/>
      <c r="V780" s="112"/>
    </row>
    <row r="781" spans="2:34">
      <c r="I781" s="2218"/>
      <c r="J781" s="2218"/>
      <c r="K781" s="2218"/>
      <c r="L781" s="2218"/>
      <c r="M781" s="2218"/>
      <c r="N781" s="2218"/>
      <c r="O781" s="2218"/>
      <c r="P781" s="2218"/>
      <c r="Q781" s="2218"/>
      <c r="S781" s="112"/>
      <c r="T781" s="112"/>
      <c r="U781" s="112"/>
      <c r="V781" s="112"/>
    </row>
    <row r="782" spans="2:34">
      <c r="Q782" s="667"/>
      <c r="S782" s="112"/>
      <c r="T782" s="112"/>
      <c r="U782" s="112"/>
      <c r="V782" s="112"/>
    </row>
    <row r="783" spans="2:34">
      <c r="Q783" s="667"/>
      <c r="S783" s="112"/>
      <c r="T783" s="112"/>
      <c r="U783" s="112"/>
      <c r="V783" s="112"/>
    </row>
    <row r="784" spans="2:34">
      <c r="Q784" s="667"/>
      <c r="S784" s="112"/>
      <c r="T784" s="112"/>
      <c r="U784" s="112"/>
      <c r="V784" s="112"/>
    </row>
    <row r="785" spans="2:22" ht="12.75" customHeight="1">
      <c r="C785" s="891"/>
      <c r="D785" s="12" t="s">
        <v>206</v>
      </c>
      <c r="E785" s="320"/>
      <c r="Q785" s="667"/>
      <c r="S785" s="112"/>
      <c r="T785" s="112"/>
      <c r="U785" s="112"/>
      <c r="V785" s="112"/>
    </row>
    <row r="786" spans="2:22" ht="12.75" customHeight="1">
      <c r="C786" s="13" t="s">
        <v>762</v>
      </c>
      <c r="D786" s="155"/>
      <c r="E786" s="2"/>
      <c r="F786"/>
      <c r="I786"/>
      <c r="J786"/>
      <c r="K786" s="26"/>
      <c r="L786" s="26"/>
      <c r="M786"/>
      <c r="N786"/>
      <c r="O786"/>
      <c r="P786"/>
      <c r="Q786" s="667"/>
      <c r="S786" s="112"/>
      <c r="T786" s="112"/>
      <c r="U786" s="112"/>
      <c r="V786" s="112"/>
    </row>
    <row r="787" spans="2:22" ht="12.75" customHeight="1">
      <c r="C787" s="25" t="s">
        <v>325</v>
      </c>
      <c r="I787" s="327" t="s">
        <v>345</v>
      </c>
      <c r="N787" s="5"/>
      <c r="Q787" s="667"/>
      <c r="S787" s="112"/>
      <c r="T787" s="112"/>
      <c r="U787" s="112"/>
      <c r="V787" s="112"/>
    </row>
    <row r="788" spans="2:22" ht="11.25" customHeight="1">
      <c r="C788" s="891" t="s">
        <v>763</v>
      </c>
      <c r="Q788" s="667"/>
      <c r="S788" s="112"/>
      <c r="T788" s="112"/>
      <c r="U788" s="112"/>
      <c r="V788" s="112"/>
    </row>
    <row r="789" spans="2:22" ht="16.5" customHeight="1" thickBot="1">
      <c r="B789" s="2" t="s">
        <v>841</v>
      </c>
      <c r="C789" s="26"/>
      <c r="D789"/>
      <c r="F789" s="32" t="s">
        <v>776</v>
      </c>
      <c r="I789" s="29" t="s">
        <v>0</v>
      </c>
      <c r="J789"/>
      <c r="K789" s="84" t="s">
        <v>432</v>
      </c>
      <c r="L789" s="26"/>
      <c r="M789" s="26"/>
      <c r="N789" s="33"/>
      <c r="P789" s="125"/>
      <c r="S789" s="112"/>
      <c r="T789" s="112"/>
      <c r="U789" s="112"/>
      <c r="V789" s="112"/>
    </row>
    <row r="790" spans="2:22" ht="15" thickBot="1">
      <c r="B790" s="87" t="s">
        <v>835</v>
      </c>
      <c r="C790" s="66"/>
      <c r="D790" s="534"/>
      <c r="E790" s="1138" t="s">
        <v>778</v>
      </c>
      <c r="F790" s="378"/>
      <c r="G790" s="378"/>
      <c r="H790" s="2206" t="s">
        <v>651</v>
      </c>
      <c r="I790" s="681" t="s">
        <v>301</v>
      </c>
      <c r="J790" s="2285"/>
      <c r="K790" s="2285"/>
      <c r="L790" s="2286"/>
      <c r="M790" s="901" t="s">
        <v>302</v>
      </c>
      <c r="N790" s="40"/>
      <c r="O790" s="902"/>
      <c r="P790" s="536"/>
      <c r="S790" s="112"/>
      <c r="T790" s="112"/>
      <c r="U790" s="112"/>
      <c r="V790" s="112"/>
    </row>
    <row r="791" spans="2:22" ht="12.75" customHeight="1">
      <c r="B791" s="69"/>
      <c r="C791" s="977" t="s">
        <v>930</v>
      </c>
      <c r="D791" s="537"/>
      <c r="E791" s="1111" t="s">
        <v>184</v>
      </c>
      <c r="F791" s="1111" t="s">
        <v>56</v>
      </c>
      <c r="G791" s="2283" t="s">
        <v>57</v>
      </c>
      <c r="H791" s="2284" t="s">
        <v>187</v>
      </c>
      <c r="I791" s="745"/>
      <c r="J791" s="2231"/>
      <c r="K791" s="40"/>
      <c r="L791" s="2231"/>
      <c r="M791" s="2287" t="s">
        <v>313</v>
      </c>
      <c r="N791" s="2288" t="s">
        <v>314</v>
      </c>
      <c r="O791" s="2287" t="s">
        <v>315</v>
      </c>
      <c r="P791" s="2289" t="s">
        <v>316</v>
      </c>
      <c r="Q791" s="112"/>
      <c r="S791" s="112"/>
      <c r="T791" s="112"/>
      <c r="U791" s="112"/>
      <c r="V791" s="112"/>
    </row>
    <row r="792" spans="2:22" ht="16.2" thickBot="1">
      <c r="B792" s="65"/>
      <c r="C792" s="742" t="s">
        <v>777</v>
      </c>
      <c r="D792" s="506"/>
      <c r="E792" s="465" t="s">
        <v>6</v>
      </c>
      <c r="F792" s="465" t="s">
        <v>7</v>
      </c>
      <c r="G792" s="465" t="s">
        <v>8</v>
      </c>
      <c r="H792" s="2236" t="s">
        <v>426</v>
      </c>
      <c r="I792" s="1100" t="s">
        <v>304</v>
      </c>
      <c r="J792" s="2290" t="s">
        <v>305</v>
      </c>
      <c r="K792" s="2026" t="s">
        <v>306</v>
      </c>
      <c r="L792" s="2237" t="s">
        <v>307</v>
      </c>
      <c r="M792" s="2238" t="s">
        <v>308</v>
      </c>
      <c r="N792" s="2237" t="s">
        <v>309</v>
      </c>
      <c r="O792" s="2238" t="s">
        <v>310</v>
      </c>
      <c r="P792" s="2240" t="s">
        <v>311</v>
      </c>
      <c r="S792" s="112"/>
      <c r="T792" s="112"/>
      <c r="U792" s="112"/>
      <c r="V792" s="112"/>
    </row>
    <row r="793" spans="2:22" ht="12.75" customHeight="1">
      <c r="B793" s="69"/>
      <c r="C793" s="950" t="s">
        <v>106</v>
      </c>
      <c r="D793" s="951">
        <v>1</v>
      </c>
      <c r="E793" s="410">
        <v>90</v>
      </c>
      <c r="F793" s="67">
        <v>92</v>
      </c>
      <c r="G793" s="68">
        <v>383</v>
      </c>
      <c r="H793" s="1112">
        <v>2720</v>
      </c>
      <c r="I793" s="2296">
        <v>70</v>
      </c>
      <c r="J793" s="67">
        <v>1.4</v>
      </c>
      <c r="K793" s="67">
        <v>1.6</v>
      </c>
      <c r="L793" s="68">
        <v>900</v>
      </c>
      <c r="M793" s="952">
        <v>1200</v>
      </c>
      <c r="N793" s="952">
        <v>1200</v>
      </c>
      <c r="O793" s="952">
        <v>300</v>
      </c>
      <c r="P793" s="953">
        <v>18</v>
      </c>
      <c r="S793" s="112"/>
      <c r="T793" s="112"/>
      <c r="U793" s="112"/>
      <c r="V793" s="112"/>
    </row>
    <row r="794" spans="2:22" ht="11.25" customHeight="1">
      <c r="B794" s="180"/>
      <c r="C794" s="161" t="s">
        <v>118</v>
      </c>
      <c r="D794" s="546"/>
      <c r="E794" s="690"/>
      <c r="F794" s="411"/>
      <c r="G794" s="411"/>
      <c r="H794" s="411"/>
      <c r="I794" s="411"/>
      <c r="J794" s="411"/>
      <c r="K794" s="411"/>
      <c r="L794" s="411"/>
      <c r="M794" s="411"/>
      <c r="N794" s="411"/>
      <c r="O794" s="411"/>
      <c r="P794" s="691"/>
      <c r="S794" s="112"/>
      <c r="T794" s="112"/>
      <c r="U794" s="112"/>
      <c r="V794" s="112"/>
    </row>
    <row r="795" spans="2:22">
      <c r="B795" s="954" t="s">
        <v>318</v>
      </c>
      <c r="C795" s="548" t="s">
        <v>279</v>
      </c>
      <c r="D795" s="375">
        <v>0.25</v>
      </c>
      <c r="E795" s="969">
        <f>(E793/100)*25</f>
        <v>22.5</v>
      </c>
      <c r="F795" s="970">
        <f t="shared" ref="F795:P795" si="237">(F793/100)*25</f>
        <v>23</v>
      </c>
      <c r="G795" s="970">
        <f t="shared" si="237"/>
        <v>95.75</v>
      </c>
      <c r="H795" s="970">
        <f t="shared" si="237"/>
        <v>680</v>
      </c>
      <c r="I795" s="970">
        <f t="shared" si="237"/>
        <v>17.5</v>
      </c>
      <c r="J795" s="970">
        <f t="shared" si="237"/>
        <v>0.35</v>
      </c>
      <c r="K795" s="970">
        <f t="shared" si="237"/>
        <v>0.4</v>
      </c>
      <c r="L795" s="970">
        <f t="shared" si="237"/>
        <v>225</v>
      </c>
      <c r="M795" s="1144">
        <f t="shared" si="237"/>
        <v>300</v>
      </c>
      <c r="N795" s="1144">
        <f t="shared" si="237"/>
        <v>300</v>
      </c>
      <c r="O795" s="970">
        <f t="shared" si="237"/>
        <v>75</v>
      </c>
      <c r="P795" s="971">
        <f t="shared" si="237"/>
        <v>4.5</v>
      </c>
      <c r="Q795" s="667"/>
      <c r="S795" s="112"/>
      <c r="T795" s="112"/>
      <c r="U795" s="112"/>
      <c r="V795" s="112"/>
    </row>
    <row r="796" spans="2:22">
      <c r="B796" s="1038"/>
      <c r="C796" s="1039" t="s">
        <v>941</v>
      </c>
      <c r="D796" s="1040"/>
      <c r="E796" s="1783">
        <f>(E468+E521+E576+E632+E686+E746)/6</f>
        <v>22.5</v>
      </c>
      <c r="F796" s="1784">
        <f t="shared" ref="F796:P796" si="238">(F468+F521+F576+F632+F686+F746)/6</f>
        <v>23</v>
      </c>
      <c r="G796" s="1784">
        <f t="shared" si="238"/>
        <v>95.749999999999986</v>
      </c>
      <c r="H796" s="1784">
        <f t="shared" si="238"/>
        <v>680.00000000000011</v>
      </c>
      <c r="I796" s="1784">
        <f t="shared" si="238"/>
        <v>15.012500000000003</v>
      </c>
      <c r="J796" s="1784">
        <f t="shared" si="238"/>
        <v>0.34285000000000004</v>
      </c>
      <c r="K796" s="1784">
        <f t="shared" si="238"/>
        <v>0.4156833333333334</v>
      </c>
      <c r="L796" s="1784">
        <f t="shared" si="238"/>
        <v>211.91783333333333</v>
      </c>
      <c r="M796" s="2291">
        <f t="shared" si="238"/>
        <v>317.01100000000002</v>
      </c>
      <c r="N796" s="2291">
        <f t="shared" si="238"/>
        <v>313.24270000000001</v>
      </c>
      <c r="O796" s="1784">
        <f t="shared" si="238"/>
        <v>59.46009999999999</v>
      </c>
      <c r="P796" s="1785">
        <f t="shared" si="238"/>
        <v>4.3128333333333329</v>
      </c>
      <c r="Q796" s="667"/>
      <c r="S796" s="112"/>
      <c r="T796" s="112"/>
      <c r="U796" s="112"/>
      <c r="V796" s="112"/>
    </row>
    <row r="797" spans="2:22" ht="15" thickBot="1">
      <c r="B797" s="246"/>
      <c r="C797" s="991" t="s">
        <v>434</v>
      </c>
      <c r="D797" s="1036"/>
      <c r="E797" s="1015">
        <f t="shared" ref="E797:P797" si="239">(E796*100/E793)-25</f>
        <v>0</v>
      </c>
      <c r="F797" s="1016">
        <f t="shared" si="239"/>
        <v>0</v>
      </c>
      <c r="G797" s="1016">
        <f t="shared" si="239"/>
        <v>0</v>
      </c>
      <c r="H797" s="1016">
        <f t="shared" si="239"/>
        <v>0</v>
      </c>
      <c r="I797" s="1016">
        <f t="shared" si="239"/>
        <v>-3.553571428571427</v>
      </c>
      <c r="J797" s="1016">
        <f t="shared" si="239"/>
        <v>-0.51071428571428257</v>
      </c>
      <c r="K797" s="1016">
        <f t="shared" si="239"/>
        <v>0.98020833333333712</v>
      </c>
      <c r="L797" s="1016">
        <f t="shared" si="239"/>
        <v>-1.4535740740740763</v>
      </c>
      <c r="M797" s="1016">
        <f t="shared" si="239"/>
        <v>1.4175833333333365</v>
      </c>
      <c r="N797" s="1016">
        <f t="shared" si="239"/>
        <v>1.1035583333333321</v>
      </c>
      <c r="O797" s="1016">
        <f t="shared" si="239"/>
        <v>-5.1799666666666688</v>
      </c>
      <c r="P797" s="1028">
        <f t="shared" si="239"/>
        <v>-1.0398148148148181</v>
      </c>
      <c r="Q797" s="667"/>
      <c r="S797" s="112"/>
      <c r="T797" s="112"/>
      <c r="U797" s="112"/>
      <c r="V797" s="112"/>
    </row>
    <row r="798" spans="2:22" ht="13.5" customHeight="1" thickBot="1">
      <c r="Q798" s="667"/>
      <c r="S798" s="112"/>
      <c r="T798" s="112"/>
      <c r="U798" s="112"/>
      <c r="V798" s="112"/>
    </row>
    <row r="799" spans="2:22" ht="15" thickBot="1">
      <c r="B799" s="87" t="s">
        <v>835</v>
      </c>
      <c r="C799" s="66"/>
      <c r="D799" s="534"/>
      <c r="E799" s="1138" t="s">
        <v>778</v>
      </c>
      <c r="F799" s="378"/>
      <c r="G799" s="378"/>
      <c r="H799" s="2206" t="s">
        <v>651</v>
      </c>
      <c r="I799" s="681" t="s">
        <v>301</v>
      </c>
      <c r="J799" s="2285"/>
      <c r="K799" s="2285"/>
      <c r="L799" s="2286"/>
      <c r="M799" s="901" t="s">
        <v>302</v>
      </c>
      <c r="N799" s="40"/>
      <c r="O799" s="902"/>
      <c r="P799" s="536"/>
      <c r="Q799" s="667"/>
      <c r="S799" s="112"/>
      <c r="T799" s="112"/>
      <c r="U799" s="112"/>
      <c r="V799" s="112"/>
    </row>
    <row r="800" spans="2:22">
      <c r="B800" s="69"/>
      <c r="C800" s="948" t="s">
        <v>931</v>
      </c>
      <c r="D800" s="537"/>
      <c r="E800" s="1111" t="s">
        <v>184</v>
      </c>
      <c r="F800" s="1111" t="s">
        <v>56</v>
      </c>
      <c r="G800" s="2283" t="s">
        <v>57</v>
      </c>
      <c r="H800" s="2284" t="s">
        <v>187</v>
      </c>
      <c r="I800" s="745"/>
      <c r="J800" s="2231"/>
      <c r="K800" s="40"/>
      <c r="L800" s="2231"/>
      <c r="M800" s="2287" t="s">
        <v>313</v>
      </c>
      <c r="N800" s="2288" t="s">
        <v>314</v>
      </c>
      <c r="O800" s="2287" t="s">
        <v>315</v>
      </c>
      <c r="P800" s="2289" t="s">
        <v>316</v>
      </c>
      <c r="Q800" s="667"/>
      <c r="S800" s="112"/>
      <c r="T800" s="112"/>
      <c r="U800" s="112"/>
      <c r="V800" s="112"/>
    </row>
    <row r="801" spans="2:22" ht="13.5" customHeight="1" thickBot="1">
      <c r="B801" s="65"/>
      <c r="C801" s="551" t="s">
        <v>287</v>
      </c>
      <c r="D801" s="506"/>
      <c r="E801" s="846" t="s">
        <v>6</v>
      </c>
      <c r="F801" s="846" t="s">
        <v>7</v>
      </c>
      <c r="G801" s="846" t="s">
        <v>8</v>
      </c>
      <c r="H801" s="2328" t="s">
        <v>426</v>
      </c>
      <c r="I801" s="903" t="s">
        <v>304</v>
      </c>
      <c r="J801" s="904" t="s">
        <v>305</v>
      </c>
      <c r="K801" s="713" t="s">
        <v>306</v>
      </c>
      <c r="L801" s="905" t="s">
        <v>307</v>
      </c>
      <c r="M801" s="1103" t="s">
        <v>308</v>
      </c>
      <c r="N801" s="905" t="s">
        <v>309</v>
      </c>
      <c r="O801" s="1103" t="s">
        <v>310</v>
      </c>
      <c r="P801" s="1113" t="s">
        <v>311</v>
      </c>
      <c r="Q801" s="667"/>
      <c r="S801" s="112"/>
      <c r="T801" s="112"/>
      <c r="U801" s="112"/>
      <c r="V801" s="112"/>
    </row>
    <row r="802" spans="2:22" ht="12.75" customHeight="1">
      <c r="B802" s="69"/>
      <c r="C802" s="950" t="s">
        <v>106</v>
      </c>
      <c r="D802" s="951">
        <v>1</v>
      </c>
      <c r="E802" s="410">
        <v>90</v>
      </c>
      <c r="F802" s="67">
        <v>92</v>
      </c>
      <c r="G802" s="68">
        <v>383</v>
      </c>
      <c r="H802" s="1112">
        <v>2720</v>
      </c>
      <c r="I802" s="2296">
        <v>70</v>
      </c>
      <c r="J802" s="67">
        <v>1.4</v>
      </c>
      <c r="K802" s="67">
        <v>1.6</v>
      </c>
      <c r="L802" s="68">
        <v>900</v>
      </c>
      <c r="M802" s="952">
        <v>1200</v>
      </c>
      <c r="N802" s="952">
        <v>1200</v>
      </c>
      <c r="O802" s="952">
        <v>300</v>
      </c>
      <c r="P802" s="953">
        <v>18</v>
      </c>
      <c r="Q802" s="667"/>
      <c r="S802" s="112"/>
      <c r="T802" s="112"/>
      <c r="U802" s="112"/>
      <c r="V802" s="112"/>
    </row>
    <row r="803" spans="2:22" ht="13.5" customHeight="1">
      <c r="B803" s="180"/>
      <c r="C803" s="161" t="s">
        <v>118</v>
      </c>
      <c r="D803" s="546"/>
      <c r="E803" s="690"/>
      <c r="F803" s="411"/>
      <c r="G803" s="411"/>
      <c r="H803" s="411"/>
      <c r="I803" s="411"/>
      <c r="J803" s="411"/>
      <c r="K803" s="411"/>
      <c r="L803" s="411"/>
      <c r="M803" s="411"/>
      <c r="N803" s="411"/>
      <c r="O803" s="411"/>
      <c r="P803" s="691"/>
      <c r="Q803" s="667"/>
      <c r="S803" s="112"/>
      <c r="T803" s="112"/>
      <c r="U803" s="112"/>
      <c r="V803" s="112"/>
    </row>
    <row r="804" spans="2:22">
      <c r="B804" s="954" t="s">
        <v>318</v>
      </c>
      <c r="C804" s="548" t="s">
        <v>280</v>
      </c>
      <c r="D804" s="375">
        <v>0.35</v>
      </c>
      <c r="E804" s="969">
        <f>(E802/100)*35</f>
        <v>31.5</v>
      </c>
      <c r="F804" s="970">
        <f t="shared" ref="F804:G804" si="240">(F802/100)*35</f>
        <v>32.200000000000003</v>
      </c>
      <c r="G804" s="970">
        <f t="shared" si="240"/>
        <v>134.05000000000001</v>
      </c>
      <c r="H804" s="970">
        <f>(H802/100)*35</f>
        <v>952</v>
      </c>
      <c r="I804" s="970">
        <f t="shared" ref="I804:P804" si="241">(I802/100)*35</f>
        <v>24.5</v>
      </c>
      <c r="J804" s="970">
        <f t="shared" si="241"/>
        <v>0.48999999999999994</v>
      </c>
      <c r="K804" s="970">
        <f t="shared" si="241"/>
        <v>0.56000000000000005</v>
      </c>
      <c r="L804" s="970">
        <f t="shared" si="241"/>
        <v>315</v>
      </c>
      <c r="M804" s="1144">
        <f t="shared" si="241"/>
        <v>420</v>
      </c>
      <c r="N804" s="1144">
        <f t="shared" si="241"/>
        <v>420</v>
      </c>
      <c r="O804" s="1144">
        <f t="shared" si="241"/>
        <v>105</v>
      </c>
      <c r="P804" s="971">
        <f t="shared" si="241"/>
        <v>6.3</v>
      </c>
      <c r="Q804" s="667"/>
      <c r="S804" s="112"/>
      <c r="T804" s="112"/>
      <c r="U804" s="112"/>
      <c r="V804" s="112"/>
    </row>
    <row r="805" spans="2:22">
      <c r="B805" s="1038"/>
      <c r="C805" s="1039" t="s">
        <v>941</v>
      </c>
      <c r="D805" s="1040"/>
      <c r="E805" s="1783">
        <f t="shared" ref="E805:P805" si="242">(E480+E533+E588+E644+E698+E758)/6</f>
        <v>31.5</v>
      </c>
      <c r="F805" s="1784">
        <f t="shared" si="242"/>
        <v>32.199999999999996</v>
      </c>
      <c r="G805" s="1784">
        <f t="shared" si="242"/>
        <v>134.04999999999998</v>
      </c>
      <c r="H805" s="1784">
        <f t="shared" si="242"/>
        <v>952</v>
      </c>
      <c r="I805" s="1784">
        <f t="shared" si="242"/>
        <v>29.189333333333334</v>
      </c>
      <c r="J805" s="1784">
        <f t="shared" si="242"/>
        <v>0.49609999999999999</v>
      </c>
      <c r="K805" s="1784">
        <f t="shared" si="242"/>
        <v>0.44926666666666676</v>
      </c>
      <c r="L805" s="1784">
        <f t="shared" si="242"/>
        <v>348.93866666666662</v>
      </c>
      <c r="M805" s="2291">
        <f t="shared" si="242"/>
        <v>310.37909999999994</v>
      </c>
      <c r="N805" s="2291">
        <f t="shared" si="242"/>
        <v>380.45041666666657</v>
      </c>
      <c r="O805" s="2291">
        <f t="shared" si="242"/>
        <v>112.74966666666666</v>
      </c>
      <c r="P805" s="1785">
        <f t="shared" si="242"/>
        <v>5.9601666666666659</v>
      </c>
      <c r="Q805" s="667"/>
      <c r="S805" s="112"/>
      <c r="T805" s="112"/>
      <c r="U805" s="112"/>
      <c r="V805" s="112"/>
    </row>
    <row r="806" spans="2:22" ht="15" thickBot="1">
      <c r="B806" s="246"/>
      <c r="C806" s="991" t="s">
        <v>434</v>
      </c>
      <c r="D806" s="1036"/>
      <c r="E806" s="1015">
        <f t="shared" ref="E806:P806" si="243">(E805*100/E802)-35</f>
        <v>0</v>
      </c>
      <c r="F806" s="1016">
        <f t="shared" si="243"/>
        <v>0</v>
      </c>
      <c r="G806" s="1016">
        <f t="shared" si="243"/>
        <v>0</v>
      </c>
      <c r="H806" s="1071">
        <f t="shared" si="243"/>
        <v>0</v>
      </c>
      <c r="I806" s="1016">
        <f t="shared" si="243"/>
        <v>6.6990476190476187</v>
      </c>
      <c r="J806" s="1016">
        <f t="shared" si="243"/>
        <v>0.43571428571429038</v>
      </c>
      <c r="K806" s="1016">
        <f t="shared" si="243"/>
        <v>-6.9208333333333272</v>
      </c>
      <c r="L806" s="1016">
        <f t="shared" si="243"/>
        <v>3.7709629629629546</v>
      </c>
      <c r="M806" s="1016">
        <f t="shared" si="243"/>
        <v>-9.1350750000000076</v>
      </c>
      <c r="N806" s="1016">
        <f t="shared" si="243"/>
        <v>-3.2957986111111204</v>
      </c>
      <c r="O806" s="1016">
        <f t="shared" si="243"/>
        <v>2.5832222222222185</v>
      </c>
      <c r="P806" s="1028">
        <f t="shared" si="243"/>
        <v>-1.8879629629629662</v>
      </c>
      <c r="Q806" s="667"/>
      <c r="S806" s="112"/>
      <c r="T806" s="112"/>
      <c r="U806" s="112"/>
      <c r="V806" s="112"/>
    </row>
    <row r="807" spans="2:22" ht="10.5" customHeight="1" thickBot="1">
      <c r="Q807" s="667"/>
      <c r="S807" s="112"/>
      <c r="T807" s="112"/>
      <c r="U807" s="112"/>
      <c r="V807" s="112"/>
    </row>
    <row r="808" spans="2:22" ht="15" thickBot="1">
      <c r="B808" s="87" t="s">
        <v>835</v>
      </c>
      <c r="C808" s="66"/>
      <c r="D808" s="534"/>
      <c r="E808" s="1138" t="s">
        <v>778</v>
      </c>
      <c r="F808" s="378"/>
      <c r="G808" s="378"/>
      <c r="H808" s="2206" t="s">
        <v>651</v>
      </c>
      <c r="I808" s="681" t="s">
        <v>301</v>
      </c>
      <c r="J808" s="2285"/>
      <c r="K808" s="2285"/>
      <c r="L808" s="2286"/>
      <c r="M808" s="901" t="s">
        <v>302</v>
      </c>
      <c r="N808" s="40"/>
      <c r="O808" s="902"/>
      <c r="P808" s="536"/>
      <c r="Q808" s="667"/>
      <c r="S808" s="112"/>
      <c r="T808" s="112"/>
      <c r="U808" s="112"/>
      <c r="V808" s="112"/>
    </row>
    <row r="809" spans="2:22">
      <c r="B809" s="69"/>
      <c r="C809" s="978" t="s">
        <v>932</v>
      </c>
      <c r="D809" s="537"/>
      <c r="E809" s="1111" t="s">
        <v>184</v>
      </c>
      <c r="F809" s="1111" t="s">
        <v>56</v>
      </c>
      <c r="G809" s="2283" t="s">
        <v>57</v>
      </c>
      <c r="H809" s="2284" t="s">
        <v>187</v>
      </c>
      <c r="I809" s="745"/>
      <c r="J809" s="2231"/>
      <c r="K809" s="40"/>
      <c r="L809" s="2231"/>
      <c r="M809" s="2287" t="s">
        <v>313</v>
      </c>
      <c r="N809" s="2288" t="s">
        <v>314</v>
      </c>
      <c r="O809" s="2287" t="s">
        <v>315</v>
      </c>
      <c r="P809" s="2289" t="s">
        <v>316</v>
      </c>
      <c r="Q809" s="667"/>
      <c r="S809" s="112"/>
      <c r="T809" s="112"/>
      <c r="U809" s="112"/>
      <c r="V809" s="112"/>
    </row>
    <row r="810" spans="2:22" ht="13.5" customHeight="1" thickBot="1">
      <c r="B810" s="65"/>
      <c r="C810" s="551" t="s">
        <v>287</v>
      </c>
      <c r="D810" s="506"/>
      <c r="E810" s="846" t="s">
        <v>6</v>
      </c>
      <c r="F810" s="846" t="s">
        <v>7</v>
      </c>
      <c r="G810" s="846" t="s">
        <v>8</v>
      </c>
      <c r="H810" s="2328" t="s">
        <v>426</v>
      </c>
      <c r="I810" s="903" t="s">
        <v>304</v>
      </c>
      <c r="J810" s="904" t="s">
        <v>305</v>
      </c>
      <c r="K810" s="713" t="s">
        <v>306</v>
      </c>
      <c r="L810" s="905" t="s">
        <v>307</v>
      </c>
      <c r="M810" s="1103" t="s">
        <v>308</v>
      </c>
      <c r="N810" s="905" t="s">
        <v>309</v>
      </c>
      <c r="O810" s="1103" t="s">
        <v>310</v>
      </c>
      <c r="P810" s="1113" t="s">
        <v>311</v>
      </c>
      <c r="Q810" s="667"/>
      <c r="S810" s="112"/>
      <c r="T810" s="112"/>
      <c r="U810" s="112"/>
      <c r="V810" s="112"/>
    </row>
    <row r="811" spans="2:22">
      <c r="B811" s="69"/>
      <c r="C811" s="950" t="s">
        <v>106</v>
      </c>
      <c r="D811" s="951">
        <v>1</v>
      </c>
      <c r="E811" s="410">
        <v>90</v>
      </c>
      <c r="F811" s="67">
        <v>92</v>
      </c>
      <c r="G811" s="68">
        <v>383</v>
      </c>
      <c r="H811" s="1112">
        <v>2720</v>
      </c>
      <c r="I811" s="2296">
        <v>70</v>
      </c>
      <c r="J811" s="67">
        <v>1.4</v>
      </c>
      <c r="K811" s="67">
        <v>1.6</v>
      </c>
      <c r="L811" s="68">
        <v>900</v>
      </c>
      <c r="M811" s="952">
        <v>1200</v>
      </c>
      <c r="N811" s="952">
        <v>1200</v>
      </c>
      <c r="O811" s="952">
        <v>300</v>
      </c>
      <c r="P811" s="953">
        <v>18</v>
      </c>
      <c r="Q811" s="667"/>
      <c r="S811" s="112"/>
      <c r="T811" s="112"/>
      <c r="U811" s="112"/>
      <c r="V811" s="112"/>
    </row>
    <row r="812" spans="2:22" ht="12.75" customHeight="1">
      <c r="B812" s="180"/>
      <c r="C812" s="161" t="s">
        <v>118</v>
      </c>
      <c r="D812" s="546"/>
      <c r="E812" s="690"/>
      <c r="F812" s="411"/>
      <c r="G812" s="411"/>
      <c r="H812" s="411"/>
      <c r="I812" s="411"/>
      <c r="J812" s="411"/>
      <c r="K812" s="411"/>
      <c r="L812" s="411"/>
      <c r="M812" s="411"/>
      <c r="N812" s="411"/>
      <c r="O812" s="411"/>
      <c r="P812" s="691"/>
      <c r="Q812" s="667"/>
      <c r="S812" s="112"/>
      <c r="T812" s="112"/>
      <c r="U812" s="112"/>
      <c r="V812" s="112"/>
    </row>
    <row r="813" spans="2:22">
      <c r="B813" s="954" t="s">
        <v>318</v>
      </c>
      <c r="C813" s="548" t="s">
        <v>276</v>
      </c>
      <c r="D813" s="375">
        <v>0.1</v>
      </c>
      <c r="E813" s="969">
        <f>(E811/100)*10</f>
        <v>9</v>
      </c>
      <c r="F813" s="970">
        <f t="shared" ref="F813:P813" si="244">(F811/100)*10</f>
        <v>9.2000000000000011</v>
      </c>
      <c r="G813" s="970">
        <f t="shared" si="244"/>
        <v>38.299999999999997</v>
      </c>
      <c r="H813" s="970">
        <f t="shared" si="244"/>
        <v>272</v>
      </c>
      <c r="I813" s="970">
        <f t="shared" si="244"/>
        <v>7</v>
      </c>
      <c r="J813" s="970">
        <f t="shared" si="244"/>
        <v>0.13999999999999999</v>
      </c>
      <c r="K813" s="970">
        <f t="shared" si="244"/>
        <v>0.16</v>
      </c>
      <c r="L813" s="970">
        <f t="shared" si="244"/>
        <v>90</v>
      </c>
      <c r="M813" s="1144">
        <f t="shared" si="244"/>
        <v>120</v>
      </c>
      <c r="N813" s="1144">
        <f t="shared" si="244"/>
        <v>120</v>
      </c>
      <c r="O813" s="970">
        <f t="shared" si="244"/>
        <v>30</v>
      </c>
      <c r="P813" s="971">
        <f t="shared" si="244"/>
        <v>1.7999999999999998</v>
      </c>
      <c r="Q813" s="667"/>
      <c r="S813" s="112"/>
      <c r="T813" s="112"/>
      <c r="U813" s="112"/>
      <c r="V813" s="112"/>
    </row>
    <row r="814" spans="2:22">
      <c r="B814" s="2293"/>
      <c r="C814" s="2294" t="s">
        <v>941</v>
      </c>
      <c r="D814" s="2295"/>
      <c r="E814" s="1783">
        <f t="shared" ref="E814:P814" si="245">(E487+E541+E595+E652+E706+E764)/6</f>
        <v>9</v>
      </c>
      <c r="F814" s="1784">
        <f t="shared" si="245"/>
        <v>9.1999999999999975</v>
      </c>
      <c r="G814" s="1784">
        <f t="shared" si="245"/>
        <v>38.300000000000004</v>
      </c>
      <c r="H814" s="1784">
        <f t="shared" si="245"/>
        <v>271.99950000000007</v>
      </c>
      <c r="I814" s="1784">
        <f t="shared" si="245"/>
        <v>3.206666666666667</v>
      </c>
      <c r="J814" s="1784">
        <f t="shared" si="245"/>
        <v>0.16749999999999998</v>
      </c>
      <c r="K814" s="1784">
        <f t="shared" si="245"/>
        <v>0.19416666666666668</v>
      </c>
      <c r="L814" s="1784">
        <f t="shared" si="245"/>
        <v>220.50999999999996</v>
      </c>
      <c r="M814" s="2291">
        <f t="shared" si="245"/>
        <v>184.28400000000002</v>
      </c>
      <c r="N814" s="2291">
        <f t="shared" si="245"/>
        <v>155.45666666666668</v>
      </c>
      <c r="O814" s="1784">
        <f t="shared" si="245"/>
        <v>37.152000000000001</v>
      </c>
      <c r="P814" s="1785">
        <f t="shared" si="245"/>
        <v>2.0416666666666665</v>
      </c>
      <c r="Q814" s="667"/>
      <c r="S814" s="112"/>
      <c r="T814" s="112"/>
      <c r="U814" s="112"/>
      <c r="V814" s="112"/>
    </row>
    <row r="815" spans="2:22" ht="15" thickBot="1">
      <c r="B815" s="65"/>
      <c r="C815" s="2292" t="s">
        <v>434</v>
      </c>
      <c r="D815" s="1732"/>
      <c r="E815" s="1015">
        <f>(E814*100/E811)-10</f>
        <v>0</v>
      </c>
      <c r="F815" s="1016">
        <f t="shared" ref="F815:O815" si="246">(F814*100/F811)-10</f>
        <v>0</v>
      </c>
      <c r="G815" s="1016">
        <f t="shared" si="246"/>
        <v>0</v>
      </c>
      <c r="H815" s="1016">
        <f t="shared" si="246"/>
        <v>-1.8382352937607038E-5</v>
      </c>
      <c r="I815" s="1016">
        <f t="shared" si="246"/>
        <v>-5.4190476190476184</v>
      </c>
      <c r="J815" s="1017">
        <f t="shared" si="246"/>
        <v>1.9642857142857153</v>
      </c>
      <c r="K815" s="1016">
        <f t="shared" si="246"/>
        <v>2.1354166666666661</v>
      </c>
      <c r="L815" s="1016">
        <f t="shared" si="246"/>
        <v>14.501111111111108</v>
      </c>
      <c r="M815" s="1016">
        <f t="shared" si="246"/>
        <v>5.3570000000000011</v>
      </c>
      <c r="N815" s="1016">
        <f t="shared" si="246"/>
        <v>2.9547222222222231</v>
      </c>
      <c r="O815" s="1016">
        <f t="shared" si="246"/>
        <v>2.3840000000000003</v>
      </c>
      <c r="P815" s="1028">
        <f>(P814*100/P811)-10</f>
        <v>1.3425925925925917</v>
      </c>
      <c r="Q815" s="667"/>
      <c r="S815" s="112"/>
      <c r="T815" s="112"/>
      <c r="U815" s="112"/>
      <c r="V815" s="112"/>
    </row>
    <row r="816" spans="2:22" ht="14.25" customHeight="1" thickBot="1">
      <c r="Q816" s="667"/>
      <c r="S816" s="112"/>
      <c r="T816" s="112"/>
      <c r="U816" s="112"/>
      <c r="V816" s="112"/>
    </row>
    <row r="817" spans="2:22" ht="15" thickBot="1">
      <c r="B817" s="87" t="s">
        <v>835</v>
      </c>
      <c r="C817" s="66"/>
      <c r="D817" s="534"/>
      <c r="E817" s="1138" t="s">
        <v>778</v>
      </c>
      <c r="F817" s="378"/>
      <c r="G817" s="378"/>
      <c r="H817" s="2206" t="s">
        <v>651</v>
      </c>
      <c r="I817" s="681" t="s">
        <v>301</v>
      </c>
      <c r="J817" s="2285"/>
      <c r="K817" s="2285"/>
      <c r="L817" s="2286"/>
      <c r="M817" s="901" t="s">
        <v>302</v>
      </c>
      <c r="N817" s="40"/>
      <c r="O817" s="902"/>
      <c r="P817" s="536"/>
      <c r="Q817" s="667"/>
      <c r="S817" s="112"/>
      <c r="T817" s="112"/>
      <c r="U817" s="112"/>
      <c r="V817" s="112"/>
    </row>
    <row r="818" spans="2:22" ht="12" customHeight="1">
      <c r="B818" s="69"/>
      <c r="C818" s="978" t="s">
        <v>933</v>
      </c>
      <c r="D818" s="537"/>
      <c r="E818" s="1111" t="s">
        <v>184</v>
      </c>
      <c r="F818" s="1111" t="s">
        <v>56</v>
      </c>
      <c r="G818" s="2283" t="s">
        <v>57</v>
      </c>
      <c r="H818" s="2284" t="s">
        <v>187</v>
      </c>
      <c r="I818" s="745"/>
      <c r="J818" s="2231"/>
      <c r="K818" s="40"/>
      <c r="L818" s="2231"/>
      <c r="M818" s="2287" t="s">
        <v>313</v>
      </c>
      <c r="N818" s="2288" t="s">
        <v>314</v>
      </c>
      <c r="O818" s="2287" t="s">
        <v>315</v>
      </c>
      <c r="P818" s="2289" t="s">
        <v>316</v>
      </c>
      <c r="Q818" s="667"/>
      <c r="S818" s="112"/>
      <c r="T818" s="112"/>
      <c r="U818" s="112"/>
      <c r="V818" s="112"/>
    </row>
    <row r="819" spans="2:22" ht="15" thickBot="1">
      <c r="B819" s="65"/>
      <c r="C819" s="551" t="s">
        <v>287</v>
      </c>
      <c r="D819" s="506"/>
      <c r="E819" s="846" t="s">
        <v>6</v>
      </c>
      <c r="F819" s="846" t="s">
        <v>7</v>
      </c>
      <c r="G819" s="846" t="s">
        <v>8</v>
      </c>
      <c r="H819" s="2328" t="s">
        <v>426</v>
      </c>
      <c r="I819" s="903" t="s">
        <v>304</v>
      </c>
      <c r="J819" s="904" t="s">
        <v>305</v>
      </c>
      <c r="K819" s="713" t="s">
        <v>306</v>
      </c>
      <c r="L819" s="905" t="s">
        <v>307</v>
      </c>
      <c r="M819" s="1103" t="s">
        <v>308</v>
      </c>
      <c r="N819" s="905" t="s">
        <v>309</v>
      </c>
      <c r="O819" s="1103" t="s">
        <v>310</v>
      </c>
      <c r="P819" s="1113" t="s">
        <v>311</v>
      </c>
      <c r="Q819" s="667"/>
      <c r="S819" s="112"/>
      <c r="T819" s="112"/>
      <c r="U819" s="112"/>
      <c r="V819" s="112"/>
    </row>
    <row r="820" spans="2:22">
      <c r="B820" s="69"/>
      <c r="C820" s="950" t="s">
        <v>106</v>
      </c>
      <c r="D820" s="951">
        <v>1</v>
      </c>
      <c r="E820" s="410">
        <v>90</v>
      </c>
      <c r="F820" s="67">
        <v>92</v>
      </c>
      <c r="G820" s="68">
        <v>383</v>
      </c>
      <c r="H820" s="1112">
        <v>2720</v>
      </c>
      <c r="I820" s="2296">
        <v>70</v>
      </c>
      <c r="J820" s="67">
        <v>1.4</v>
      </c>
      <c r="K820" s="67">
        <v>1.6</v>
      </c>
      <c r="L820" s="68">
        <v>900</v>
      </c>
      <c r="M820" s="952">
        <v>1200</v>
      </c>
      <c r="N820" s="952">
        <v>1200</v>
      </c>
      <c r="O820" s="952">
        <v>300</v>
      </c>
      <c r="P820" s="953">
        <v>18</v>
      </c>
      <c r="Q820" s="667"/>
      <c r="S820" s="112"/>
      <c r="T820" s="112"/>
      <c r="U820" s="112"/>
      <c r="V820" s="112"/>
    </row>
    <row r="821" spans="2:22" ht="12" customHeight="1">
      <c r="B821" s="180"/>
      <c r="C821" s="161" t="s">
        <v>118</v>
      </c>
      <c r="D821" s="546"/>
      <c r="E821" s="690"/>
      <c r="F821" s="411"/>
      <c r="G821" s="411"/>
      <c r="H821" s="411"/>
      <c r="I821" s="411"/>
      <c r="J821" s="411"/>
      <c r="K821" s="411"/>
      <c r="L821" s="411"/>
      <c r="M821" s="411"/>
      <c r="N821" s="411"/>
      <c r="O821" s="411"/>
      <c r="P821" s="691"/>
      <c r="Q821" s="667"/>
      <c r="S821" s="112"/>
      <c r="T821" s="112"/>
      <c r="U821" s="112"/>
      <c r="V821" s="112"/>
    </row>
    <row r="822" spans="2:22">
      <c r="B822" s="954" t="s">
        <v>318</v>
      </c>
      <c r="C822" s="548" t="s">
        <v>205</v>
      </c>
      <c r="D822" s="375">
        <v>0.6</v>
      </c>
      <c r="E822" s="969">
        <f>(E820/100)*60</f>
        <v>54</v>
      </c>
      <c r="F822" s="970">
        <f t="shared" ref="F822:P822" si="247">(F820/100)*60</f>
        <v>55.2</v>
      </c>
      <c r="G822" s="970">
        <f t="shared" si="247"/>
        <v>229.8</v>
      </c>
      <c r="H822" s="970">
        <f t="shared" si="247"/>
        <v>1632</v>
      </c>
      <c r="I822" s="970">
        <f t="shared" si="247"/>
        <v>42</v>
      </c>
      <c r="J822" s="970">
        <f t="shared" si="247"/>
        <v>0.83999999999999986</v>
      </c>
      <c r="K822" s="970">
        <f t="shared" si="247"/>
        <v>0.96</v>
      </c>
      <c r="L822" s="970">
        <f t="shared" si="247"/>
        <v>540</v>
      </c>
      <c r="M822" s="1144">
        <f t="shared" si="247"/>
        <v>720</v>
      </c>
      <c r="N822" s="1144">
        <f t="shared" si="247"/>
        <v>720</v>
      </c>
      <c r="O822" s="1144">
        <f t="shared" si="247"/>
        <v>180</v>
      </c>
      <c r="P822" s="971">
        <f t="shared" si="247"/>
        <v>10.799999999999999</v>
      </c>
      <c r="Q822" s="667"/>
      <c r="S822" s="112"/>
      <c r="T822" s="112"/>
      <c r="U822" s="112"/>
      <c r="V822" s="112"/>
    </row>
    <row r="823" spans="2:22">
      <c r="B823" s="1038"/>
      <c r="C823" s="2294" t="s">
        <v>941</v>
      </c>
      <c r="D823" s="2295"/>
      <c r="E823" s="1783">
        <f t="shared" ref="E823:P823" si="248">(E492+E546+E599+E657+E711+E768)/6</f>
        <v>54</v>
      </c>
      <c r="F823" s="1784">
        <f t="shared" si="248"/>
        <v>55.199999999999996</v>
      </c>
      <c r="G823" s="1784">
        <f t="shared" si="248"/>
        <v>229.79999999999998</v>
      </c>
      <c r="H823" s="1784">
        <f t="shared" si="248"/>
        <v>1632</v>
      </c>
      <c r="I823" s="1784">
        <f t="shared" si="248"/>
        <v>44.201833333333333</v>
      </c>
      <c r="J823" s="1784">
        <f t="shared" si="248"/>
        <v>0.83894999999999997</v>
      </c>
      <c r="K823" s="1784">
        <f t="shared" si="248"/>
        <v>0.86495</v>
      </c>
      <c r="L823" s="1784">
        <f t="shared" si="248"/>
        <v>560.85649999999987</v>
      </c>
      <c r="M823" s="2291">
        <f t="shared" si="248"/>
        <v>627.39009999999996</v>
      </c>
      <c r="N823" s="2291">
        <f t="shared" si="248"/>
        <v>693.6931166666667</v>
      </c>
      <c r="O823" s="2291">
        <f t="shared" si="248"/>
        <v>172.2097666666667</v>
      </c>
      <c r="P823" s="1785">
        <f t="shared" si="248"/>
        <v>10.273</v>
      </c>
      <c r="Q823" s="667"/>
      <c r="S823" s="112"/>
      <c r="T823" s="112"/>
      <c r="U823" s="112"/>
      <c r="V823" s="112"/>
    </row>
    <row r="824" spans="2:22" ht="15" thickBot="1">
      <c r="B824" s="246"/>
      <c r="C824" s="2292" t="s">
        <v>434</v>
      </c>
      <c r="D824" s="1036"/>
      <c r="E824" s="1015">
        <f>(E823*100/E820)-60</f>
        <v>0</v>
      </c>
      <c r="F824" s="1016">
        <f t="shared" ref="F824:O824" si="249">(F823*100/F820)-60</f>
        <v>0</v>
      </c>
      <c r="G824" s="1016">
        <f t="shared" si="249"/>
        <v>0</v>
      </c>
      <c r="H824" s="1016">
        <f t="shared" si="249"/>
        <v>0</v>
      </c>
      <c r="I824" s="1016">
        <f t="shared" si="249"/>
        <v>3.1454761904761881</v>
      </c>
      <c r="J824" s="1016">
        <f t="shared" si="249"/>
        <v>-7.4999999999995737E-2</v>
      </c>
      <c r="K824" s="1016">
        <f t="shared" si="249"/>
        <v>-5.9406249999999972</v>
      </c>
      <c r="L824" s="1016">
        <f t="shared" si="249"/>
        <v>2.3173888888888712</v>
      </c>
      <c r="M824" s="1016">
        <f t="shared" si="249"/>
        <v>-7.7174916666666675</v>
      </c>
      <c r="N824" s="1016">
        <f t="shared" si="249"/>
        <v>-2.1922402777777705</v>
      </c>
      <c r="O824" s="1016">
        <f t="shared" si="249"/>
        <v>-2.5967444444444325</v>
      </c>
      <c r="P824" s="1028">
        <f>(P823*100/P820)-60</f>
        <v>-2.9277777777777771</v>
      </c>
      <c r="Q824" s="667"/>
      <c r="S824" s="112"/>
      <c r="T824" s="112"/>
      <c r="U824" s="112"/>
      <c r="V824" s="112"/>
    </row>
    <row r="825" spans="2:22" ht="15" thickBot="1">
      <c r="Q825" s="667"/>
      <c r="S825" s="112"/>
      <c r="T825" s="112"/>
      <c r="U825" s="112"/>
      <c r="V825" s="112"/>
    </row>
    <row r="826" spans="2:22" ht="15" thickBot="1">
      <c r="B826" s="87" t="s">
        <v>835</v>
      </c>
      <c r="C826" s="66"/>
      <c r="D826" s="534"/>
      <c r="E826" s="1138" t="s">
        <v>778</v>
      </c>
      <c r="F826" s="378"/>
      <c r="G826" s="378"/>
      <c r="H826" s="2206" t="s">
        <v>651</v>
      </c>
      <c r="I826" s="681" t="s">
        <v>301</v>
      </c>
      <c r="J826" s="2285"/>
      <c r="K826" s="2285"/>
      <c r="L826" s="2286"/>
      <c r="M826" s="901" t="s">
        <v>302</v>
      </c>
      <c r="N826" s="40"/>
      <c r="O826" s="902"/>
      <c r="P826" s="536"/>
      <c r="Q826" s="667"/>
      <c r="S826" s="112"/>
      <c r="T826" s="112"/>
      <c r="U826" s="112"/>
      <c r="V826" s="112"/>
    </row>
    <row r="827" spans="2:22" ht="12" customHeight="1">
      <c r="B827" s="69"/>
      <c r="C827" s="978" t="s">
        <v>934</v>
      </c>
      <c r="D827" s="537"/>
      <c r="E827" s="1111" t="s">
        <v>184</v>
      </c>
      <c r="F827" s="1111" t="s">
        <v>56</v>
      </c>
      <c r="G827" s="2283" t="s">
        <v>57</v>
      </c>
      <c r="H827" s="2284" t="s">
        <v>187</v>
      </c>
      <c r="I827" s="745"/>
      <c r="J827" s="2231"/>
      <c r="K827" s="40"/>
      <c r="L827" s="2231"/>
      <c r="M827" s="2287" t="s">
        <v>313</v>
      </c>
      <c r="N827" s="2288" t="s">
        <v>314</v>
      </c>
      <c r="O827" s="2287" t="s">
        <v>315</v>
      </c>
      <c r="P827" s="2289" t="s">
        <v>316</v>
      </c>
      <c r="Q827" s="667"/>
      <c r="S827" s="112"/>
      <c r="T827" s="112"/>
      <c r="U827" s="112"/>
      <c r="V827" s="112"/>
    </row>
    <row r="828" spans="2:22" ht="13.5" customHeight="1" thickBot="1">
      <c r="B828" s="65"/>
      <c r="C828" s="551" t="s">
        <v>287</v>
      </c>
      <c r="D828" s="506"/>
      <c r="E828" s="846" t="s">
        <v>6</v>
      </c>
      <c r="F828" s="846" t="s">
        <v>7</v>
      </c>
      <c r="G828" s="846" t="s">
        <v>8</v>
      </c>
      <c r="H828" s="2328" t="s">
        <v>426</v>
      </c>
      <c r="I828" s="903" t="s">
        <v>304</v>
      </c>
      <c r="J828" s="904" t="s">
        <v>305</v>
      </c>
      <c r="K828" s="713" t="s">
        <v>306</v>
      </c>
      <c r="L828" s="905" t="s">
        <v>307</v>
      </c>
      <c r="M828" s="1103" t="s">
        <v>308</v>
      </c>
      <c r="N828" s="905" t="s">
        <v>309</v>
      </c>
      <c r="O828" s="1103" t="s">
        <v>310</v>
      </c>
      <c r="P828" s="1113" t="s">
        <v>311</v>
      </c>
      <c r="Q828" s="667"/>
      <c r="S828" s="112"/>
      <c r="T828" s="112"/>
      <c r="U828" s="112"/>
      <c r="V828" s="112"/>
    </row>
    <row r="829" spans="2:22">
      <c r="B829" s="69"/>
      <c r="C829" s="950" t="s">
        <v>106</v>
      </c>
      <c r="D829" s="951">
        <v>1</v>
      </c>
      <c r="E829" s="410">
        <v>90</v>
      </c>
      <c r="F829" s="67">
        <v>92</v>
      </c>
      <c r="G829" s="68">
        <v>383</v>
      </c>
      <c r="H829" s="1112">
        <v>2720</v>
      </c>
      <c r="I829" s="2296">
        <v>70</v>
      </c>
      <c r="J829" s="67">
        <v>1.4</v>
      </c>
      <c r="K829" s="67">
        <v>1.6</v>
      </c>
      <c r="L829" s="68">
        <v>900</v>
      </c>
      <c r="M829" s="952">
        <v>1200</v>
      </c>
      <c r="N829" s="952">
        <v>1200</v>
      </c>
      <c r="O829" s="952">
        <v>300</v>
      </c>
      <c r="P829" s="953">
        <v>18</v>
      </c>
      <c r="Q829" s="667"/>
      <c r="S829" s="112"/>
      <c r="T829" s="112"/>
      <c r="U829" s="112"/>
      <c r="V829" s="112"/>
    </row>
    <row r="830" spans="2:22" ht="12" customHeight="1">
      <c r="B830" s="180"/>
      <c r="C830" s="161" t="s">
        <v>118</v>
      </c>
      <c r="D830" s="546"/>
      <c r="E830" s="690"/>
      <c r="F830" s="411"/>
      <c r="G830" s="411"/>
      <c r="H830" s="411"/>
      <c r="I830" s="411"/>
      <c r="J830" s="411"/>
      <c r="K830" s="411"/>
      <c r="L830" s="411"/>
      <c r="M830" s="411"/>
      <c r="N830" s="411"/>
      <c r="O830" s="411"/>
      <c r="P830" s="691"/>
      <c r="Q830" s="667"/>
      <c r="S830" s="112"/>
      <c r="T830" s="112"/>
      <c r="U830" s="112"/>
      <c r="V830" s="112"/>
    </row>
    <row r="831" spans="2:22">
      <c r="B831" s="954" t="s">
        <v>318</v>
      </c>
      <c r="C831" s="2332" t="s">
        <v>277</v>
      </c>
      <c r="D831" s="375">
        <v>0.45</v>
      </c>
      <c r="E831" s="969">
        <f>(E829/100)*45</f>
        <v>40.5</v>
      </c>
      <c r="F831" s="970">
        <f t="shared" ref="F831:P831" si="250">(F829/100)*45</f>
        <v>41.4</v>
      </c>
      <c r="G831" s="970">
        <f t="shared" si="250"/>
        <v>172.35</v>
      </c>
      <c r="H831" s="970">
        <f t="shared" si="250"/>
        <v>1224</v>
      </c>
      <c r="I831" s="970">
        <f t="shared" si="250"/>
        <v>31.499999999999996</v>
      </c>
      <c r="J831" s="970">
        <f t="shared" si="250"/>
        <v>0.62999999999999989</v>
      </c>
      <c r="K831" s="970">
        <f t="shared" si="250"/>
        <v>0.72</v>
      </c>
      <c r="L831" s="970">
        <f t="shared" si="250"/>
        <v>405</v>
      </c>
      <c r="M831" s="1144">
        <f t="shared" si="250"/>
        <v>540</v>
      </c>
      <c r="N831" s="1144">
        <f t="shared" si="250"/>
        <v>540</v>
      </c>
      <c r="O831" s="1144">
        <f t="shared" si="250"/>
        <v>135</v>
      </c>
      <c r="P831" s="971">
        <f t="shared" si="250"/>
        <v>8.1</v>
      </c>
      <c r="Q831" s="667"/>
      <c r="S831" s="112"/>
      <c r="T831" s="112"/>
      <c r="U831" s="112"/>
      <c r="V831" s="112"/>
    </row>
    <row r="832" spans="2:22">
      <c r="B832" s="1038"/>
      <c r="C832" s="2294" t="s">
        <v>941</v>
      </c>
      <c r="D832" s="1040"/>
      <c r="E832" s="1783">
        <f t="shared" ref="E832:P832" si="251">(E496+E550+E603+E661+E715+E772)/6</f>
        <v>40.5</v>
      </c>
      <c r="F832" s="1784">
        <f t="shared" si="251"/>
        <v>41.4</v>
      </c>
      <c r="G832" s="1784">
        <f t="shared" si="251"/>
        <v>172.35</v>
      </c>
      <c r="H832" s="1784">
        <f t="shared" si="251"/>
        <v>1223.9995000000001</v>
      </c>
      <c r="I832" s="1784">
        <f t="shared" si="251"/>
        <v>32.396000000000001</v>
      </c>
      <c r="J832" s="1784">
        <f t="shared" si="251"/>
        <v>0.66360000000000008</v>
      </c>
      <c r="K832" s="1784">
        <f t="shared" si="251"/>
        <v>0.64343333333333341</v>
      </c>
      <c r="L832" s="1784">
        <f t="shared" si="251"/>
        <v>569.44866666666655</v>
      </c>
      <c r="M832" s="2291">
        <f t="shared" si="251"/>
        <v>494.66309999999999</v>
      </c>
      <c r="N832" s="2291">
        <f t="shared" si="251"/>
        <v>535.90708333333339</v>
      </c>
      <c r="O832" s="2291">
        <f t="shared" si="251"/>
        <v>149.90166666666667</v>
      </c>
      <c r="P832" s="1785">
        <f t="shared" si="251"/>
        <v>8.0018333333333338</v>
      </c>
      <c r="Q832" s="667"/>
      <c r="S832" s="112"/>
      <c r="T832" s="112"/>
      <c r="U832" s="112"/>
      <c r="V832" s="112"/>
    </row>
    <row r="833" spans="2:22" ht="15" thickBot="1">
      <c r="B833" s="246"/>
      <c r="C833" s="2292" t="s">
        <v>434</v>
      </c>
      <c r="D833" s="1036"/>
      <c r="E833" s="1015">
        <f>(E832*100/E829)-45</f>
        <v>0</v>
      </c>
      <c r="F833" s="1016">
        <f t="shared" ref="F833:O833" si="252">(F832*100/F829)-45</f>
        <v>0</v>
      </c>
      <c r="G833" s="1016">
        <f t="shared" si="252"/>
        <v>0</v>
      </c>
      <c r="H833" s="1016">
        <f t="shared" si="252"/>
        <v>-1.8382352934054325E-5</v>
      </c>
      <c r="I833" s="1016">
        <f t="shared" si="252"/>
        <v>1.2800000000000011</v>
      </c>
      <c r="J833" s="1017">
        <f t="shared" si="252"/>
        <v>2.4000000000000128</v>
      </c>
      <c r="K833" s="1016">
        <f t="shared" si="252"/>
        <v>-4.7854166666666629</v>
      </c>
      <c r="L833" s="1016">
        <f t="shared" si="252"/>
        <v>18.272074074074062</v>
      </c>
      <c r="M833" s="1016">
        <f t="shared" si="252"/>
        <v>-3.7780750000000012</v>
      </c>
      <c r="N833" s="1016">
        <f t="shared" si="252"/>
        <v>-0.34107638888888658</v>
      </c>
      <c r="O833" s="1016">
        <f t="shared" si="252"/>
        <v>4.967222222222226</v>
      </c>
      <c r="P833" s="1028">
        <f>(P832*100/P829)-45</f>
        <v>-0.54537037037036384</v>
      </c>
      <c r="Q833" s="667"/>
      <c r="S833" s="112"/>
      <c r="T833" s="112"/>
      <c r="U833" s="112"/>
      <c r="V833" s="112"/>
    </row>
    <row r="834" spans="2:22" ht="14.25" customHeight="1" thickBot="1">
      <c r="P834"/>
      <c r="Q834" s="667"/>
      <c r="S834" s="112"/>
      <c r="T834" s="112"/>
      <c r="U834" s="112"/>
      <c r="V834" s="112"/>
    </row>
    <row r="835" spans="2:22" ht="15" thickBot="1">
      <c r="B835" s="2624" t="s">
        <v>845</v>
      </c>
      <c r="C835" s="66"/>
      <c r="D835" s="975" t="s">
        <v>282</v>
      </c>
      <c r="E835" s="1138" t="s">
        <v>778</v>
      </c>
      <c r="F835" s="378"/>
      <c r="G835" s="378"/>
      <c r="H835" s="2206" t="s">
        <v>651</v>
      </c>
      <c r="I835" s="681" t="s">
        <v>301</v>
      </c>
      <c r="J835" s="2285"/>
      <c r="K835" s="2285"/>
      <c r="L835" s="2286"/>
      <c r="M835" s="901" t="s">
        <v>302</v>
      </c>
      <c r="N835" s="40"/>
      <c r="O835" s="902"/>
      <c r="P835" s="536"/>
      <c r="Q835" s="667"/>
      <c r="S835" s="112"/>
      <c r="T835" s="112"/>
      <c r="U835" s="112"/>
      <c r="V835" s="112"/>
    </row>
    <row r="836" spans="2:22" ht="12" customHeight="1">
      <c r="B836" s="2337" t="s">
        <v>935</v>
      </c>
      <c r="C836" s="70"/>
      <c r="D836" s="537"/>
      <c r="E836" s="1111" t="s">
        <v>184</v>
      </c>
      <c r="F836" s="1111" t="s">
        <v>56</v>
      </c>
      <c r="G836" s="2283" t="s">
        <v>57</v>
      </c>
      <c r="H836" s="2284" t="s">
        <v>187</v>
      </c>
      <c r="I836" s="745"/>
      <c r="J836" s="2231"/>
      <c r="K836" s="40"/>
      <c r="L836" s="2231"/>
      <c r="M836" s="2287" t="s">
        <v>313</v>
      </c>
      <c r="N836" s="2288" t="s">
        <v>314</v>
      </c>
      <c r="O836" s="2287" t="s">
        <v>315</v>
      </c>
      <c r="P836" s="2289" t="s">
        <v>316</v>
      </c>
      <c r="Q836" s="667"/>
      <c r="S836" s="112"/>
      <c r="T836" s="112"/>
      <c r="U836" s="112"/>
      <c r="V836" s="112"/>
    </row>
    <row r="837" spans="2:22" ht="14.25" customHeight="1" thickBot="1">
      <c r="B837" s="65"/>
      <c r="C837" s="551" t="s">
        <v>287</v>
      </c>
      <c r="D837" s="506"/>
      <c r="E837" s="846" t="s">
        <v>6</v>
      </c>
      <c r="F837" s="846" t="s">
        <v>7</v>
      </c>
      <c r="G837" s="846" t="s">
        <v>8</v>
      </c>
      <c r="H837" s="2328" t="s">
        <v>426</v>
      </c>
      <c r="I837" s="903" t="s">
        <v>304</v>
      </c>
      <c r="J837" s="904" t="s">
        <v>305</v>
      </c>
      <c r="K837" s="713" t="s">
        <v>306</v>
      </c>
      <c r="L837" s="905" t="s">
        <v>307</v>
      </c>
      <c r="M837" s="1103" t="s">
        <v>308</v>
      </c>
      <c r="N837" s="905" t="s">
        <v>309</v>
      </c>
      <c r="O837" s="1103" t="s">
        <v>310</v>
      </c>
      <c r="P837" s="1113" t="s">
        <v>311</v>
      </c>
      <c r="Q837" s="667"/>
      <c r="S837" s="112"/>
      <c r="T837" s="112"/>
      <c r="U837" s="112"/>
      <c r="V837" s="112"/>
    </row>
    <row r="838" spans="2:22">
      <c r="B838" s="90"/>
      <c r="C838" s="827" t="s">
        <v>106</v>
      </c>
      <c r="D838" s="828">
        <v>1</v>
      </c>
      <c r="E838" s="410">
        <v>90</v>
      </c>
      <c r="F838" s="67">
        <v>92</v>
      </c>
      <c r="G838" s="68">
        <v>383</v>
      </c>
      <c r="H838" s="544">
        <v>2720</v>
      </c>
      <c r="I838" s="410">
        <v>70</v>
      </c>
      <c r="J838" s="67">
        <v>1.4</v>
      </c>
      <c r="K838" s="67">
        <v>1.6</v>
      </c>
      <c r="L838" s="68">
        <v>900</v>
      </c>
      <c r="M838" s="952">
        <v>1200</v>
      </c>
      <c r="N838" s="952">
        <v>1200</v>
      </c>
      <c r="O838" s="952">
        <v>300</v>
      </c>
      <c r="P838" s="953">
        <v>18</v>
      </c>
      <c r="Q838" s="667"/>
      <c r="S838" s="112"/>
      <c r="T838" s="112"/>
      <c r="U838" s="112"/>
      <c r="V838" s="112"/>
    </row>
    <row r="839" spans="2:22" ht="12" customHeight="1">
      <c r="B839" s="180"/>
      <c r="C839" s="161" t="s">
        <v>118</v>
      </c>
      <c r="D839" s="546"/>
      <c r="E839" s="690"/>
      <c r="F839" s="411"/>
      <c r="G839" s="411"/>
      <c r="H839" s="411"/>
      <c r="I839" s="411"/>
      <c r="J839" s="411"/>
      <c r="K839" s="411"/>
      <c r="L839" s="411"/>
      <c r="M839" s="411"/>
      <c r="N839" s="411"/>
      <c r="O839" s="411"/>
      <c r="P839" s="691"/>
      <c r="Q839" s="667"/>
      <c r="S839" s="112"/>
      <c r="T839" s="112"/>
      <c r="U839" s="112"/>
      <c r="V839" s="112"/>
    </row>
    <row r="840" spans="2:22">
      <c r="B840" s="954" t="s">
        <v>318</v>
      </c>
      <c r="C840" s="2332" t="s">
        <v>840</v>
      </c>
      <c r="D840" s="375">
        <v>0.7</v>
      </c>
      <c r="E840" s="969">
        <f>(E838/100)*70</f>
        <v>63</v>
      </c>
      <c r="F840" s="970">
        <f t="shared" ref="F840:P840" si="253">(F838/100)*70</f>
        <v>64.400000000000006</v>
      </c>
      <c r="G840" s="970">
        <f t="shared" si="253"/>
        <v>268.10000000000002</v>
      </c>
      <c r="H840" s="970">
        <f t="shared" si="253"/>
        <v>1904</v>
      </c>
      <c r="I840" s="970">
        <f t="shared" si="253"/>
        <v>49</v>
      </c>
      <c r="J840" s="970">
        <f t="shared" si="253"/>
        <v>0.97999999999999987</v>
      </c>
      <c r="K840" s="970">
        <f t="shared" si="253"/>
        <v>1.1200000000000001</v>
      </c>
      <c r="L840" s="970">
        <f t="shared" si="253"/>
        <v>630</v>
      </c>
      <c r="M840" s="1144">
        <f t="shared" si="253"/>
        <v>840</v>
      </c>
      <c r="N840" s="1144">
        <f t="shared" si="253"/>
        <v>840</v>
      </c>
      <c r="O840" s="1144">
        <f t="shared" si="253"/>
        <v>210</v>
      </c>
      <c r="P840" s="971">
        <f t="shared" si="253"/>
        <v>12.6</v>
      </c>
      <c r="Q840" s="667"/>
      <c r="S840" s="112"/>
      <c r="T840" s="112"/>
      <c r="U840" s="112"/>
      <c r="V840" s="112"/>
    </row>
    <row r="841" spans="2:22">
      <c r="B841" s="2329"/>
      <c r="C841" s="2330" t="s">
        <v>936</v>
      </c>
      <c r="D841" s="2331"/>
      <c r="E841" s="2335">
        <f t="shared" ref="E841:P841" si="254">(E500+E554+E607+E665+E719+E777)/6</f>
        <v>63</v>
      </c>
      <c r="F841" s="2333">
        <f t="shared" si="254"/>
        <v>64.399999999999991</v>
      </c>
      <c r="G841" s="2333">
        <f t="shared" si="254"/>
        <v>268.09999999999997</v>
      </c>
      <c r="H841" s="2333">
        <f t="shared" si="254"/>
        <v>1903.9994999999999</v>
      </c>
      <c r="I841" s="2333">
        <f t="shared" si="254"/>
        <v>47.408499999999997</v>
      </c>
      <c r="J841" s="2333">
        <f t="shared" si="254"/>
        <v>1.0064499999999998</v>
      </c>
      <c r="K841" s="2333">
        <f t="shared" si="254"/>
        <v>1.0591166666666669</v>
      </c>
      <c r="L841" s="2333">
        <f t="shared" si="254"/>
        <v>781.36649999999997</v>
      </c>
      <c r="M841" s="2334">
        <f t="shared" si="254"/>
        <v>811.67409999999984</v>
      </c>
      <c r="N841" s="2334">
        <f t="shared" si="254"/>
        <v>849.1497833333334</v>
      </c>
      <c r="O841" s="2334">
        <f t="shared" si="254"/>
        <v>209.36176666666665</v>
      </c>
      <c r="P841" s="2336">
        <f t="shared" si="254"/>
        <v>12.314666666666668</v>
      </c>
      <c r="Q841" s="667"/>
      <c r="S841" s="112"/>
      <c r="T841" s="112"/>
      <c r="U841" s="112"/>
      <c r="V841" s="112"/>
    </row>
    <row r="842" spans="2:22" ht="15" thickBot="1">
      <c r="B842" s="246"/>
      <c r="C842" s="991" t="s">
        <v>434</v>
      </c>
      <c r="D842" s="1036"/>
      <c r="E842" s="1015">
        <f>(E841*100/E838)-70</f>
        <v>0</v>
      </c>
      <c r="F842" s="1016">
        <f t="shared" ref="F842:N842" si="255">(F841*100/F838)-70</f>
        <v>0</v>
      </c>
      <c r="G842" s="1016">
        <f t="shared" si="255"/>
        <v>0</v>
      </c>
      <c r="H842" s="1016">
        <f t="shared" si="255"/>
        <v>-1.8382352948265179E-5</v>
      </c>
      <c r="I842" s="1016">
        <f t="shared" si="255"/>
        <v>-2.2735714285714295</v>
      </c>
      <c r="J842" s="1017">
        <f>(J841*100/J838)-70</f>
        <v>1.8892857142857054</v>
      </c>
      <c r="K842" s="1016">
        <f t="shared" si="255"/>
        <v>-3.8052083333333258</v>
      </c>
      <c r="L842" s="1016">
        <f t="shared" si="255"/>
        <v>16.8185</v>
      </c>
      <c r="M842" s="1016">
        <f t="shared" si="255"/>
        <v>-2.3604916666666753</v>
      </c>
      <c r="N842" s="1016">
        <f t="shared" si="255"/>
        <v>0.76248194444445971</v>
      </c>
      <c r="O842" s="1016">
        <f>(O841*100/O838)-70</f>
        <v>-0.2127444444444393</v>
      </c>
      <c r="P842" s="1028">
        <f>(P841*100/P838)-70</f>
        <v>-1.5851851851851819</v>
      </c>
      <c r="Q842" s="667"/>
      <c r="S842" s="112"/>
      <c r="T842" s="112"/>
      <c r="U842" s="112"/>
      <c r="V842" s="112"/>
    </row>
    <row r="843" spans="2:22">
      <c r="Q843" s="667"/>
      <c r="S843" s="112"/>
      <c r="T843" s="112"/>
      <c r="U843" s="112"/>
      <c r="V843" s="112"/>
    </row>
    <row r="844" spans="2:22" ht="12" customHeight="1">
      <c r="C844" s="891"/>
      <c r="D844" s="12" t="s">
        <v>206</v>
      </c>
      <c r="E844" s="320"/>
      <c r="Q844" s="667"/>
      <c r="S844" s="112"/>
      <c r="T844" s="112"/>
      <c r="U844" s="112"/>
      <c r="V844" s="112"/>
    </row>
    <row r="845" spans="2:22" ht="11.25" customHeight="1">
      <c r="C845" s="13" t="s">
        <v>762</v>
      </c>
      <c r="D845" s="155"/>
      <c r="E845" s="2"/>
      <c r="F845"/>
      <c r="I845"/>
      <c r="J845"/>
      <c r="K845" s="26"/>
      <c r="L845" s="26"/>
      <c r="M845"/>
      <c r="N845"/>
      <c r="O845"/>
      <c r="P845"/>
      <c r="Q845" s="667"/>
      <c r="S845" s="112"/>
      <c r="T845" s="112"/>
      <c r="U845" s="112"/>
      <c r="V845" s="112"/>
    </row>
    <row r="846" spans="2:22" ht="12.75" customHeight="1">
      <c r="C846" s="25" t="s">
        <v>325</v>
      </c>
      <c r="I846" s="345" t="s">
        <v>846</v>
      </c>
      <c r="N846" s="5"/>
      <c r="Q846" s="667"/>
      <c r="S846" s="112"/>
      <c r="T846" s="112"/>
      <c r="U846" s="112"/>
      <c r="V846" s="112"/>
    </row>
    <row r="847" spans="2:22" ht="11.25" customHeight="1">
      <c r="C847" s="891" t="s">
        <v>763</v>
      </c>
      <c r="Q847" s="667"/>
      <c r="S847" s="112"/>
      <c r="T847" s="112"/>
      <c r="U847" s="112"/>
      <c r="V847" s="112"/>
    </row>
    <row r="848" spans="2:22" ht="15" customHeight="1" thickBot="1">
      <c r="B848" s="26" t="s">
        <v>844</v>
      </c>
      <c r="C848" s="26"/>
      <c r="D848"/>
      <c r="E848" s="844" t="s">
        <v>326</v>
      </c>
      <c r="F848" s="32"/>
      <c r="I848" s="29" t="s">
        <v>0</v>
      </c>
      <c r="J848"/>
      <c r="K848" s="84" t="s">
        <v>432</v>
      </c>
      <c r="L848" s="26"/>
      <c r="M848" s="26"/>
      <c r="N848" s="33"/>
      <c r="P848" s="125"/>
      <c r="Q848" s="667"/>
      <c r="S848" s="112"/>
      <c r="T848" s="112"/>
      <c r="U848" s="112"/>
      <c r="V848" s="112"/>
    </row>
    <row r="849" spans="2:22" ht="15" thickBot="1">
      <c r="B849" s="2338" t="s">
        <v>843</v>
      </c>
      <c r="C849" s="66"/>
      <c r="D849" s="534"/>
      <c r="E849" s="1138" t="s">
        <v>778</v>
      </c>
      <c r="F849" s="378"/>
      <c r="G849" s="378"/>
      <c r="H849" s="2206" t="s">
        <v>651</v>
      </c>
      <c r="I849" s="681" t="s">
        <v>301</v>
      </c>
      <c r="J849" s="2285"/>
      <c r="K849" s="2285"/>
      <c r="L849" s="2286"/>
      <c r="M849" s="901" t="s">
        <v>302</v>
      </c>
      <c r="N849" s="40"/>
      <c r="O849" s="902"/>
      <c r="P849" s="536"/>
      <c r="Q849" s="2521"/>
      <c r="S849" s="112"/>
      <c r="T849" s="112"/>
      <c r="U849" s="112"/>
      <c r="V849" s="112"/>
    </row>
    <row r="850" spans="2:22" ht="12.75" customHeight="1">
      <c r="B850" s="69"/>
      <c r="C850" s="977" t="s">
        <v>930</v>
      </c>
      <c r="D850" s="537"/>
      <c r="E850" s="1111" t="s">
        <v>184</v>
      </c>
      <c r="F850" s="1111" t="s">
        <v>56</v>
      </c>
      <c r="G850" s="2283" t="s">
        <v>57</v>
      </c>
      <c r="H850" s="2284" t="s">
        <v>187</v>
      </c>
      <c r="I850" s="745"/>
      <c r="J850" s="2231"/>
      <c r="K850" s="40"/>
      <c r="L850" s="2231"/>
      <c r="M850" s="2287" t="s">
        <v>313</v>
      </c>
      <c r="N850" s="2288" t="s">
        <v>314</v>
      </c>
      <c r="O850" s="2287" t="s">
        <v>315</v>
      </c>
      <c r="P850" s="2289" t="s">
        <v>316</v>
      </c>
      <c r="Q850" s="667"/>
      <c r="S850" s="112"/>
      <c r="T850" s="112"/>
      <c r="U850" s="112"/>
      <c r="V850" s="112"/>
    </row>
    <row r="851" spans="2:22" ht="12.75" customHeight="1" thickBot="1">
      <c r="B851" s="65"/>
      <c r="C851" s="742"/>
      <c r="D851" s="506"/>
      <c r="E851" s="846" t="s">
        <v>6</v>
      </c>
      <c r="F851" s="846" t="s">
        <v>7</v>
      </c>
      <c r="G851" s="846" t="s">
        <v>8</v>
      </c>
      <c r="H851" s="2328" t="s">
        <v>426</v>
      </c>
      <c r="I851" s="903" t="s">
        <v>304</v>
      </c>
      <c r="J851" s="904" t="s">
        <v>305</v>
      </c>
      <c r="K851" s="713" t="s">
        <v>306</v>
      </c>
      <c r="L851" s="905" t="s">
        <v>307</v>
      </c>
      <c r="M851" s="1103" t="s">
        <v>308</v>
      </c>
      <c r="N851" s="905" t="s">
        <v>309</v>
      </c>
      <c r="O851" s="1103" t="s">
        <v>310</v>
      </c>
      <c r="P851" s="1113" t="s">
        <v>311</v>
      </c>
      <c r="Q851" s="667"/>
      <c r="S851" s="112"/>
      <c r="T851" s="112"/>
      <c r="U851" s="112"/>
      <c r="V851" s="112"/>
    </row>
    <row r="852" spans="2:22">
      <c r="B852" s="69"/>
      <c r="C852" s="950" t="s">
        <v>106</v>
      </c>
      <c r="D852" s="951">
        <v>1</v>
      </c>
      <c r="E852" s="410">
        <v>90</v>
      </c>
      <c r="F852" s="67">
        <v>92</v>
      </c>
      <c r="G852" s="68">
        <v>383</v>
      </c>
      <c r="H852" s="1112">
        <v>2720</v>
      </c>
      <c r="I852" s="2296">
        <v>70</v>
      </c>
      <c r="J852" s="67">
        <v>1.4</v>
      </c>
      <c r="K852" s="67">
        <v>1.6</v>
      </c>
      <c r="L852" s="68">
        <v>900</v>
      </c>
      <c r="M852" s="952">
        <v>1200</v>
      </c>
      <c r="N852" s="952">
        <v>1200</v>
      </c>
      <c r="O852" s="952">
        <v>300</v>
      </c>
      <c r="P852" s="953">
        <v>18</v>
      </c>
      <c r="Q852" s="667"/>
      <c r="S852" s="112"/>
      <c r="T852" s="112"/>
      <c r="U852" s="112"/>
      <c r="V852" s="112"/>
    </row>
    <row r="853" spans="2:22" ht="12" customHeight="1">
      <c r="B853" s="180"/>
      <c r="C853" s="161" t="s">
        <v>118</v>
      </c>
      <c r="D853" s="546"/>
      <c r="E853" s="690"/>
      <c r="F853" s="411"/>
      <c r="G853" s="411"/>
      <c r="H853" s="411"/>
      <c r="I853" s="411"/>
      <c r="J853" s="411"/>
      <c r="K853" s="411"/>
      <c r="L853" s="411"/>
      <c r="M853" s="411"/>
      <c r="N853" s="411"/>
      <c r="O853" s="411"/>
      <c r="P853" s="691"/>
      <c r="Q853" s="667"/>
      <c r="S853" s="112"/>
      <c r="T853" s="112"/>
      <c r="U853" s="112"/>
      <c r="V853" s="112"/>
    </row>
    <row r="854" spans="2:22">
      <c r="B854" s="954" t="s">
        <v>318</v>
      </c>
      <c r="C854" s="548" t="s">
        <v>279</v>
      </c>
      <c r="D854" s="375">
        <v>0.25</v>
      </c>
      <c r="E854" s="969">
        <f>(E852/100)*25</f>
        <v>22.5</v>
      </c>
      <c r="F854" s="970">
        <f t="shared" ref="F854:O854" si="256">(F852/100)*25</f>
        <v>23</v>
      </c>
      <c r="G854" s="970">
        <f t="shared" si="256"/>
        <v>95.75</v>
      </c>
      <c r="H854" s="970">
        <f t="shared" si="256"/>
        <v>680</v>
      </c>
      <c r="I854" s="970">
        <f>(I852/100)*25</f>
        <v>17.5</v>
      </c>
      <c r="J854" s="970">
        <f t="shared" si="256"/>
        <v>0.35</v>
      </c>
      <c r="K854" s="970">
        <f t="shared" si="256"/>
        <v>0.4</v>
      </c>
      <c r="L854" s="970">
        <f>(L852/100)*25</f>
        <v>225</v>
      </c>
      <c r="M854" s="1144">
        <f t="shared" si="256"/>
        <v>300</v>
      </c>
      <c r="N854" s="1144">
        <f t="shared" si="256"/>
        <v>300</v>
      </c>
      <c r="O854" s="970">
        <f t="shared" si="256"/>
        <v>75</v>
      </c>
      <c r="P854" s="971">
        <f>(P852/100)*25</f>
        <v>4.5</v>
      </c>
      <c r="Q854" s="667"/>
      <c r="S854" s="112"/>
      <c r="T854" s="112"/>
      <c r="U854" s="112"/>
      <c r="V854" s="112"/>
    </row>
    <row r="855" spans="2:22">
      <c r="B855" s="1038"/>
      <c r="C855" s="1039" t="s">
        <v>940</v>
      </c>
      <c r="D855" s="1040"/>
      <c r="E855" s="1783">
        <f t="shared" ref="E855:P855" si="257">(E75+E128+E183+E238+E292+E350+E468+E521+E576+E632+E686+E746)/12</f>
        <v>22.5</v>
      </c>
      <c r="F855" s="1784">
        <f t="shared" si="257"/>
        <v>23</v>
      </c>
      <c r="G855" s="1784">
        <f t="shared" si="257"/>
        <v>95.75</v>
      </c>
      <c r="H855" s="1784">
        <f t="shared" si="257"/>
        <v>680</v>
      </c>
      <c r="I855" s="1784">
        <f t="shared" si="257"/>
        <v>15.59775</v>
      </c>
      <c r="J855" s="1784">
        <f t="shared" si="257"/>
        <v>0.31451666666666667</v>
      </c>
      <c r="K855" s="1784">
        <f t="shared" si="257"/>
        <v>0.38920000000000005</v>
      </c>
      <c r="L855" s="1784">
        <f t="shared" si="257"/>
        <v>171.73524999999998</v>
      </c>
      <c r="M855" s="2291">
        <f t="shared" si="257"/>
        <v>314.32092500000005</v>
      </c>
      <c r="N855" s="2291">
        <f t="shared" si="257"/>
        <v>265.28726666666665</v>
      </c>
      <c r="O855" s="1784">
        <f t="shared" si="257"/>
        <v>58.111066666666666</v>
      </c>
      <c r="P855" s="1785">
        <f t="shared" si="257"/>
        <v>3.9218583333333328</v>
      </c>
      <c r="Q855" s="667"/>
      <c r="S855" s="112"/>
      <c r="T855" s="112"/>
      <c r="U855" s="112"/>
      <c r="V855" s="112"/>
    </row>
    <row r="856" spans="2:22" ht="15" thickBot="1">
      <c r="B856" s="246"/>
      <c r="C856" s="991" t="s">
        <v>434</v>
      </c>
      <c r="D856" s="1036"/>
      <c r="E856" s="1015">
        <f>(E855*100/E852)-25</f>
        <v>0</v>
      </c>
      <c r="F856" s="1016">
        <f t="shared" ref="F856" si="258">(F855*100/F852)-25</f>
        <v>0</v>
      </c>
      <c r="G856" s="1016">
        <f t="shared" ref="G856" si="259">(G855*100/G852)-25</f>
        <v>0</v>
      </c>
      <c r="H856" s="1016">
        <f t="shared" ref="H856" si="260">(H855*100/H852)-25</f>
        <v>0</v>
      </c>
      <c r="I856" s="1016">
        <f t="shared" ref="I856" si="261">(I855*100/I852)-25</f>
        <v>-2.7175000000000011</v>
      </c>
      <c r="J856" s="1016">
        <f t="shared" ref="J856" si="262">(J855*100/J852)-25</f>
        <v>-2.5345238095238081</v>
      </c>
      <c r="K856" s="1016">
        <f t="shared" ref="K856" si="263">(K855*100/K852)-25</f>
        <v>-0.67500000000000071</v>
      </c>
      <c r="L856" s="1016">
        <f t="shared" ref="L856" si="264">(L855*100/L852)-25</f>
        <v>-5.918305555555559</v>
      </c>
      <c r="M856" s="1016">
        <f t="shared" ref="M856" si="265">(M855*100/M852)-25</f>
        <v>1.1934104166666728</v>
      </c>
      <c r="N856" s="1016">
        <f t="shared" ref="N856" si="266">(N855*100/N852)-25</f>
        <v>-2.8927277777777789</v>
      </c>
      <c r="O856" s="1016">
        <f t="shared" ref="O856" si="267">(O855*100/O852)-25</f>
        <v>-5.6296444444444447</v>
      </c>
      <c r="P856" s="1028">
        <f>(P855*100/P852)-25</f>
        <v>-3.2118981481481512</v>
      </c>
      <c r="Q856" s="667"/>
      <c r="S856" s="112"/>
      <c r="T856" s="112"/>
      <c r="U856" s="112"/>
      <c r="V856" s="112"/>
    </row>
    <row r="857" spans="2:22" ht="10.5" customHeight="1" thickBot="1">
      <c r="B857" s="38"/>
      <c r="C857" s="38"/>
      <c r="D857" s="906"/>
      <c r="E857" s="906"/>
      <c r="F857" s="906"/>
      <c r="G857" s="906"/>
      <c r="H857" s="906"/>
      <c r="I857" s="906"/>
      <c r="J857" s="906"/>
      <c r="K857" s="906"/>
      <c r="L857" s="906"/>
      <c r="M857" s="906"/>
      <c r="N857" s="906"/>
      <c r="O857" s="906"/>
      <c r="P857" s="38"/>
      <c r="Q857" s="667"/>
      <c r="S857" s="112"/>
      <c r="T857" s="112"/>
      <c r="U857" s="112"/>
      <c r="V857" s="112"/>
    </row>
    <row r="858" spans="2:22" ht="15" thickBot="1">
      <c r="B858" s="2338" t="s">
        <v>843</v>
      </c>
      <c r="C858" s="66"/>
      <c r="D858" s="534"/>
      <c r="E858" s="1138" t="s">
        <v>778</v>
      </c>
      <c r="F858" s="378"/>
      <c r="G858" s="378"/>
      <c r="H858" s="2206" t="s">
        <v>651</v>
      </c>
      <c r="I858" s="681" t="s">
        <v>301</v>
      </c>
      <c r="J858" s="2285"/>
      <c r="K858" s="2285"/>
      <c r="L858" s="2286"/>
      <c r="M858" s="901" t="s">
        <v>302</v>
      </c>
      <c r="N858" s="40"/>
      <c r="O858" s="902"/>
      <c r="P858" s="536"/>
      <c r="Q858" s="667"/>
      <c r="S858" s="112"/>
      <c r="T858" s="112"/>
      <c r="U858" s="112"/>
      <c r="V858" s="112"/>
    </row>
    <row r="859" spans="2:22">
      <c r="B859" s="69"/>
      <c r="C859" s="948" t="s">
        <v>931</v>
      </c>
      <c r="D859" s="537"/>
      <c r="E859" s="1111" t="s">
        <v>184</v>
      </c>
      <c r="F859" s="1111" t="s">
        <v>56</v>
      </c>
      <c r="G859" s="2283" t="s">
        <v>57</v>
      </c>
      <c r="H859" s="2284" t="s">
        <v>187</v>
      </c>
      <c r="I859" s="745"/>
      <c r="J859" s="2231"/>
      <c r="K859" s="40"/>
      <c r="L859" s="2231"/>
      <c r="M859" s="2287" t="s">
        <v>313</v>
      </c>
      <c r="N859" s="2288" t="s">
        <v>314</v>
      </c>
      <c r="O859" s="2287" t="s">
        <v>315</v>
      </c>
      <c r="P859" s="2289" t="s">
        <v>316</v>
      </c>
      <c r="Q859" s="667"/>
      <c r="S859" s="112"/>
      <c r="T859" s="112"/>
      <c r="U859" s="112"/>
      <c r="V859" s="112"/>
    </row>
    <row r="860" spans="2:22" ht="16.2" thickBot="1">
      <c r="B860" s="65"/>
      <c r="C860" s="742"/>
      <c r="D860" s="506"/>
      <c r="E860" s="846" t="s">
        <v>6</v>
      </c>
      <c r="F860" s="846" t="s">
        <v>7</v>
      </c>
      <c r="G860" s="846" t="s">
        <v>8</v>
      </c>
      <c r="H860" s="2328" t="s">
        <v>426</v>
      </c>
      <c r="I860" s="903" t="s">
        <v>304</v>
      </c>
      <c r="J860" s="904" t="s">
        <v>305</v>
      </c>
      <c r="K860" s="713" t="s">
        <v>306</v>
      </c>
      <c r="L860" s="905" t="s">
        <v>307</v>
      </c>
      <c r="M860" s="1103" t="s">
        <v>308</v>
      </c>
      <c r="N860" s="905" t="s">
        <v>309</v>
      </c>
      <c r="O860" s="1103" t="s">
        <v>310</v>
      </c>
      <c r="P860" s="1113" t="s">
        <v>311</v>
      </c>
      <c r="Q860" s="667"/>
      <c r="S860" s="112"/>
      <c r="T860" s="112"/>
      <c r="U860" s="112"/>
      <c r="V860" s="112"/>
    </row>
    <row r="861" spans="2:22">
      <c r="B861" s="69"/>
      <c r="C861" s="950" t="s">
        <v>106</v>
      </c>
      <c r="D861" s="951">
        <v>1</v>
      </c>
      <c r="E861" s="410">
        <v>90</v>
      </c>
      <c r="F861" s="67">
        <v>92</v>
      </c>
      <c r="G861" s="68">
        <v>383</v>
      </c>
      <c r="H861" s="1112">
        <v>2720</v>
      </c>
      <c r="I861" s="2296">
        <v>70</v>
      </c>
      <c r="J861" s="67">
        <v>1.4</v>
      </c>
      <c r="K861" s="67">
        <v>1.6</v>
      </c>
      <c r="L861" s="68">
        <v>900</v>
      </c>
      <c r="M861" s="952">
        <v>1200</v>
      </c>
      <c r="N861" s="952">
        <v>1200</v>
      </c>
      <c r="O861" s="952">
        <v>300</v>
      </c>
      <c r="P861" s="953">
        <v>18</v>
      </c>
      <c r="Q861" s="667"/>
      <c r="S861" s="112"/>
      <c r="T861" s="112"/>
      <c r="U861" s="112"/>
      <c r="V861" s="112"/>
    </row>
    <row r="862" spans="2:22">
      <c r="B862" s="180"/>
      <c r="C862" s="161" t="s">
        <v>118</v>
      </c>
      <c r="D862" s="546"/>
      <c r="E862" s="690"/>
      <c r="F862" s="411"/>
      <c r="G862" s="411"/>
      <c r="H862" s="411"/>
      <c r="I862" s="411"/>
      <c r="J862" s="411"/>
      <c r="K862" s="411"/>
      <c r="L862" s="411"/>
      <c r="M862" s="411"/>
      <c r="N862" s="411"/>
      <c r="O862" s="411"/>
      <c r="P862" s="691"/>
      <c r="Q862" s="667"/>
      <c r="S862" s="112"/>
      <c r="T862" s="112"/>
      <c r="U862" s="112"/>
      <c r="V862" s="112"/>
    </row>
    <row r="863" spans="2:22">
      <c r="B863" s="954" t="s">
        <v>318</v>
      </c>
      <c r="C863" s="548" t="s">
        <v>280</v>
      </c>
      <c r="D863" s="375">
        <v>0.35</v>
      </c>
      <c r="E863" s="969">
        <f>(E861/100)*35</f>
        <v>31.5</v>
      </c>
      <c r="F863" s="970">
        <f t="shared" ref="F863:P863" si="268">(F861/100)*35</f>
        <v>32.200000000000003</v>
      </c>
      <c r="G863" s="970">
        <f t="shared" si="268"/>
        <v>134.05000000000001</v>
      </c>
      <c r="H863" s="970">
        <f>(H861/100)*35</f>
        <v>952</v>
      </c>
      <c r="I863" s="970">
        <f t="shared" si="268"/>
        <v>24.5</v>
      </c>
      <c r="J863" s="970">
        <f t="shared" si="268"/>
        <v>0.48999999999999994</v>
      </c>
      <c r="K863" s="970">
        <f t="shared" si="268"/>
        <v>0.56000000000000005</v>
      </c>
      <c r="L863" s="970">
        <f t="shared" si="268"/>
        <v>315</v>
      </c>
      <c r="M863" s="1144">
        <f t="shared" si="268"/>
        <v>420</v>
      </c>
      <c r="N863" s="1144">
        <f t="shared" si="268"/>
        <v>420</v>
      </c>
      <c r="O863" s="1144">
        <f t="shared" si="268"/>
        <v>105</v>
      </c>
      <c r="P863" s="971">
        <f t="shared" si="268"/>
        <v>6.3</v>
      </c>
      <c r="Q863" s="667"/>
      <c r="S863" s="112"/>
      <c r="T863" s="112"/>
      <c r="U863" s="112"/>
      <c r="V863" s="112"/>
    </row>
    <row r="864" spans="2:22">
      <c r="B864" s="1038"/>
      <c r="C864" s="1039" t="s">
        <v>940</v>
      </c>
      <c r="D864" s="1040"/>
      <c r="E864" s="1783">
        <f t="shared" ref="E864:P864" si="269">(E86+E139+E195+E250+E304+E363+E480+E533+E588+E644+E698+E758)/12</f>
        <v>31.5</v>
      </c>
      <c r="F864" s="1784">
        <f t="shared" si="269"/>
        <v>32.200000000000003</v>
      </c>
      <c r="G864" s="1784">
        <f t="shared" si="269"/>
        <v>134.04999999999998</v>
      </c>
      <c r="H864" s="1784">
        <f t="shared" si="269"/>
        <v>952.00000000000011</v>
      </c>
      <c r="I864" s="1784">
        <f t="shared" si="269"/>
        <v>29.123041666666666</v>
      </c>
      <c r="J864" s="1784">
        <f t="shared" si="269"/>
        <v>0.49228333333333335</v>
      </c>
      <c r="K864" s="1784">
        <f t="shared" si="269"/>
        <v>0.50300833333333339</v>
      </c>
      <c r="L864" s="1784">
        <f t="shared" si="269"/>
        <v>313.45383333333331</v>
      </c>
      <c r="M864" s="2291">
        <f t="shared" si="269"/>
        <v>338.05344166666669</v>
      </c>
      <c r="N864" s="2291">
        <f t="shared" si="269"/>
        <v>397.2291166666667</v>
      </c>
      <c r="O864" s="2291">
        <f t="shared" si="269"/>
        <v>108.65108333333332</v>
      </c>
      <c r="P864" s="1785">
        <f t="shared" si="269"/>
        <v>6.6829166666666664</v>
      </c>
      <c r="Q864" s="667"/>
      <c r="S864" s="112"/>
      <c r="T864" s="112"/>
      <c r="U864" s="112"/>
      <c r="V864" s="112"/>
    </row>
    <row r="865" spans="2:22" ht="15" thickBot="1">
      <c r="B865" s="246"/>
      <c r="C865" s="991" t="s">
        <v>434</v>
      </c>
      <c r="D865" s="1036"/>
      <c r="E865" s="1015">
        <f>(E864*100/E861)-35</f>
        <v>0</v>
      </c>
      <c r="F865" s="1016">
        <f t="shared" ref="F865:O865" si="270">(F864*100/F861)-35</f>
        <v>0</v>
      </c>
      <c r="G865" s="1016">
        <f t="shared" si="270"/>
        <v>0</v>
      </c>
      <c r="H865" s="1016">
        <f t="shared" si="270"/>
        <v>0</v>
      </c>
      <c r="I865" s="1016">
        <f t="shared" si="270"/>
        <v>6.6043452380952417</v>
      </c>
      <c r="J865" s="1016">
        <f t="shared" si="270"/>
        <v>0.16309523809523796</v>
      </c>
      <c r="K865" s="1016">
        <f t="shared" si="270"/>
        <v>-3.5619791666666671</v>
      </c>
      <c r="L865" s="1016">
        <f t="shared" si="270"/>
        <v>-0.1717962962963</v>
      </c>
      <c r="M865" s="1016">
        <f t="shared" si="270"/>
        <v>-6.8288798611111083</v>
      </c>
      <c r="N865" s="1016">
        <f t="shared" si="270"/>
        <v>-1.8975736111111132</v>
      </c>
      <c r="O865" s="1016">
        <f t="shared" si="270"/>
        <v>1.2170277777777727</v>
      </c>
      <c r="P865" s="1028">
        <f>(P864*100/P861)-35</f>
        <v>2.1273148148148096</v>
      </c>
      <c r="Q865" s="667"/>
      <c r="S865" s="112"/>
      <c r="T865" s="112"/>
      <c r="U865" s="112"/>
      <c r="V865" s="112"/>
    </row>
    <row r="866" spans="2:22" ht="15" thickBot="1">
      <c r="P866"/>
      <c r="Q866" s="667"/>
      <c r="S866" s="112"/>
      <c r="T866" s="112"/>
      <c r="U866" s="112"/>
      <c r="V866" s="112"/>
    </row>
    <row r="867" spans="2:22" ht="15" thickBot="1">
      <c r="B867" s="2338" t="s">
        <v>843</v>
      </c>
      <c r="C867" s="66"/>
      <c r="D867" s="534"/>
      <c r="E867" s="1138" t="s">
        <v>778</v>
      </c>
      <c r="F867" s="378"/>
      <c r="G867" s="378"/>
      <c r="H867" s="2206" t="s">
        <v>651</v>
      </c>
      <c r="I867" s="681" t="s">
        <v>301</v>
      </c>
      <c r="J867" s="2285"/>
      <c r="K867" s="2285"/>
      <c r="L867" s="2286"/>
      <c r="M867" s="901" t="s">
        <v>302</v>
      </c>
      <c r="N867" s="40"/>
      <c r="O867" s="902"/>
      <c r="P867" s="536"/>
      <c r="Q867" s="667"/>
      <c r="S867" s="112"/>
      <c r="T867" s="112"/>
      <c r="U867" s="112"/>
      <c r="V867" s="112"/>
    </row>
    <row r="868" spans="2:22" ht="11.25" customHeight="1">
      <c r="B868" s="69"/>
      <c r="C868" s="977" t="s">
        <v>932</v>
      </c>
      <c r="D868" s="537"/>
      <c r="E868" s="1111" t="s">
        <v>184</v>
      </c>
      <c r="F868" s="1111" t="s">
        <v>56</v>
      </c>
      <c r="G868" s="2283" t="s">
        <v>57</v>
      </c>
      <c r="H868" s="2284" t="s">
        <v>187</v>
      </c>
      <c r="I868" s="745"/>
      <c r="J868" s="2231"/>
      <c r="K868" s="40"/>
      <c r="L868" s="2231"/>
      <c r="M868" s="2287" t="s">
        <v>313</v>
      </c>
      <c r="N868" s="2288" t="s">
        <v>314</v>
      </c>
      <c r="O868" s="2287" t="s">
        <v>315</v>
      </c>
      <c r="P868" s="2289" t="s">
        <v>316</v>
      </c>
      <c r="Q868" s="667"/>
      <c r="S868" s="112"/>
      <c r="T868" s="112"/>
      <c r="U868" s="112"/>
      <c r="V868" s="112"/>
    </row>
    <row r="869" spans="2:22" ht="12.75" customHeight="1" thickBot="1">
      <c r="B869" s="65"/>
      <c r="C869" s="742"/>
      <c r="D869" s="506"/>
      <c r="E869" s="846" t="s">
        <v>6</v>
      </c>
      <c r="F869" s="846" t="s">
        <v>7</v>
      </c>
      <c r="G869" s="846" t="s">
        <v>8</v>
      </c>
      <c r="H869" s="2328" t="s">
        <v>426</v>
      </c>
      <c r="I869" s="903" t="s">
        <v>304</v>
      </c>
      <c r="J869" s="904" t="s">
        <v>305</v>
      </c>
      <c r="K869" s="713" t="s">
        <v>306</v>
      </c>
      <c r="L869" s="905" t="s">
        <v>307</v>
      </c>
      <c r="M869" s="1103" t="s">
        <v>308</v>
      </c>
      <c r="N869" s="905" t="s">
        <v>309</v>
      </c>
      <c r="O869" s="1103" t="s">
        <v>310</v>
      </c>
      <c r="P869" s="1113" t="s">
        <v>311</v>
      </c>
      <c r="Q869" s="667"/>
      <c r="S869" s="112"/>
      <c r="T869" s="112"/>
      <c r="U869" s="112"/>
      <c r="V869" s="112"/>
    </row>
    <row r="870" spans="2:22">
      <c r="B870" s="69"/>
      <c r="C870" s="950" t="s">
        <v>106</v>
      </c>
      <c r="D870" s="951">
        <v>1</v>
      </c>
      <c r="E870" s="410">
        <v>90</v>
      </c>
      <c r="F870" s="67">
        <v>92</v>
      </c>
      <c r="G870" s="68">
        <v>383</v>
      </c>
      <c r="H870" s="1112">
        <v>2720</v>
      </c>
      <c r="I870" s="2296">
        <v>70</v>
      </c>
      <c r="J870" s="67">
        <v>1.4</v>
      </c>
      <c r="K870" s="67">
        <v>1.6</v>
      </c>
      <c r="L870" s="68">
        <v>900</v>
      </c>
      <c r="M870" s="952">
        <v>1200</v>
      </c>
      <c r="N870" s="952">
        <v>1200</v>
      </c>
      <c r="O870" s="952">
        <v>300</v>
      </c>
      <c r="P870" s="953">
        <v>18</v>
      </c>
      <c r="Q870" s="667"/>
      <c r="S870" s="112"/>
      <c r="T870" s="112"/>
      <c r="U870" s="112"/>
      <c r="V870" s="112"/>
    </row>
    <row r="871" spans="2:22" ht="12" customHeight="1">
      <c r="B871" s="180"/>
      <c r="C871" s="161" t="s">
        <v>118</v>
      </c>
      <c r="D871" s="546"/>
      <c r="E871" s="690"/>
      <c r="F871" s="411"/>
      <c r="G871" s="411"/>
      <c r="H871" s="411"/>
      <c r="I871" s="411"/>
      <c r="J871" s="411"/>
      <c r="K871" s="411"/>
      <c r="L871" s="411"/>
      <c r="M871" s="411"/>
      <c r="N871" s="411"/>
      <c r="O871" s="411"/>
      <c r="P871" s="691"/>
      <c r="Q871" s="667"/>
      <c r="S871" s="112"/>
      <c r="T871" s="112"/>
      <c r="U871" s="112"/>
      <c r="V871" s="112"/>
    </row>
    <row r="872" spans="2:22">
      <c r="B872" s="954" t="s">
        <v>318</v>
      </c>
      <c r="C872" s="548" t="s">
        <v>276</v>
      </c>
      <c r="D872" s="375">
        <v>0.1</v>
      </c>
      <c r="E872" s="969">
        <f>(E870/100)*10</f>
        <v>9</v>
      </c>
      <c r="F872" s="970">
        <f t="shared" ref="F872:P872" si="271">(F870/100)*10</f>
        <v>9.2000000000000011</v>
      </c>
      <c r="G872" s="970">
        <f t="shared" si="271"/>
        <v>38.299999999999997</v>
      </c>
      <c r="H872" s="970">
        <f t="shared" si="271"/>
        <v>272</v>
      </c>
      <c r="I872" s="970">
        <f t="shared" si="271"/>
        <v>7</v>
      </c>
      <c r="J872" s="970">
        <f t="shared" si="271"/>
        <v>0.13999999999999999</v>
      </c>
      <c r="K872" s="970">
        <f t="shared" si="271"/>
        <v>0.16</v>
      </c>
      <c r="L872" s="970">
        <f t="shared" si="271"/>
        <v>90</v>
      </c>
      <c r="M872" s="1144">
        <f t="shared" si="271"/>
        <v>120</v>
      </c>
      <c r="N872" s="1144">
        <f t="shared" si="271"/>
        <v>120</v>
      </c>
      <c r="O872" s="970">
        <f t="shared" si="271"/>
        <v>30</v>
      </c>
      <c r="P872" s="971">
        <f t="shared" si="271"/>
        <v>1.7999999999999998</v>
      </c>
      <c r="Q872" s="667"/>
      <c r="S872" s="112"/>
      <c r="T872" s="112"/>
      <c r="U872" s="112"/>
      <c r="V872" s="112"/>
    </row>
    <row r="873" spans="2:22">
      <c r="B873" s="2293"/>
      <c r="C873" s="2294" t="s">
        <v>940</v>
      </c>
      <c r="D873" s="2295"/>
      <c r="E873" s="1783">
        <f t="shared" ref="E873:P873" si="272">(E93+E147+E203+E258+E312+E372+E487+E541+E595+E652+E706+E764)/12</f>
        <v>9</v>
      </c>
      <c r="F873" s="1784">
        <f t="shared" si="272"/>
        <v>9.2000000000000011</v>
      </c>
      <c r="G873" s="1784">
        <f t="shared" si="272"/>
        <v>38.300000000000004</v>
      </c>
      <c r="H873" s="1784">
        <f t="shared" si="272"/>
        <v>271.99975000000001</v>
      </c>
      <c r="I873" s="1784">
        <f t="shared" si="272"/>
        <v>4.2784166666666668</v>
      </c>
      <c r="J873" s="1784">
        <f t="shared" si="272"/>
        <v>0.17417499999999997</v>
      </c>
      <c r="K873" s="1784">
        <f t="shared" si="272"/>
        <v>0.22784166666666672</v>
      </c>
      <c r="L873" s="1784">
        <f t="shared" si="272"/>
        <v>144.84658333333331</v>
      </c>
      <c r="M873" s="2291">
        <f t="shared" si="272"/>
        <v>187.63000000000002</v>
      </c>
      <c r="N873" s="2291">
        <f t="shared" si="272"/>
        <v>177.50041666666672</v>
      </c>
      <c r="O873" s="1784">
        <f t="shared" si="272"/>
        <v>43.278500000000001</v>
      </c>
      <c r="P873" s="1785">
        <f t="shared" si="272"/>
        <v>1.9973333333333334</v>
      </c>
      <c r="Q873" s="667"/>
      <c r="S873" s="112"/>
      <c r="T873" s="112"/>
      <c r="U873" s="112"/>
      <c r="V873" s="112"/>
    </row>
    <row r="874" spans="2:22" ht="15" thickBot="1">
      <c r="B874" s="65"/>
      <c r="C874" s="2292" t="s">
        <v>434</v>
      </c>
      <c r="D874" s="1732"/>
      <c r="E874" s="1015">
        <f>(E873*100/E870)-10</f>
        <v>0</v>
      </c>
      <c r="F874" s="1016">
        <f t="shared" ref="F874:P874" si="273">(F873*100/F870)-10</f>
        <v>0</v>
      </c>
      <c r="G874" s="1016">
        <f t="shared" si="273"/>
        <v>0</v>
      </c>
      <c r="H874" s="1016">
        <f t="shared" si="273"/>
        <v>-9.191176470579876E-6</v>
      </c>
      <c r="I874" s="1016">
        <f t="shared" si="273"/>
        <v>-3.8879761904761905</v>
      </c>
      <c r="J874" s="1016">
        <f t="shared" si="273"/>
        <v>2.4410714285714263</v>
      </c>
      <c r="K874" s="1016">
        <f t="shared" si="273"/>
        <v>4.2401041666666686</v>
      </c>
      <c r="L874" s="1016">
        <f t="shared" si="273"/>
        <v>6.0940648148148107</v>
      </c>
      <c r="M874" s="1016">
        <f t="shared" si="273"/>
        <v>5.6358333333333359</v>
      </c>
      <c r="N874" s="1016">
        <f t="shared" si="273"/>
        <v>4.7917013888888924</v>
      </c>
      <c r="O874" s="1016">
        <f t="shared" si="273"/>
        <v>4.426166666666667</v>
      </c>
      <c r="P874" s="1028">
        <f t="shared" si="273"/>
        <v>1.0962962962962965</v>
      </c>
      <c r="Q874" s="667"/>
      <c r="S874" s="112"/>
      <c r="T874" s="112"/>
      <c r="U874" s="112"/>
      <c r="V874" s="112"/>
    </row>
    <row r="875" spans="2:22" ht="15" thickBot="1">
      <c r="P875"/>
      <c r="Q875" s="667"/>
      <c r="S875" s="112"/>
      <c r="T875" s="112"/>
      <c r="U875" s="112"/>
      <c r="V875" s="112"/>
    </row>
    <row r="876" spans="2:22" ht="15" thickBot="1">
      <c r="B876" s="2338" t="s">
        <v>843</v>
      </c>
      <c r="C876" s="66"/>
      <c r="D876" s="534"/>
      <c r="E876" s="1138" t="s">
        <v>778</v>
      </c>
      <c r="F876" s="378"/>
      <c r="G876" s="378"/>
      <c r="H876" s="2206" t="s">
        <v>651</v>
      </c>
      <c r="I876" s="681" t="s">
        <v>301</v>
      </c>
      <c r="J876" s="2285"/>
      <c r="K876" s="2285"/>
      <c r="L876" s="2286"/>
      <c r="M876" s="901" t="s">
        <v>302</v>
      </c>
      <c r="N876" s="40"/>
      <c r="O876" s="902"/>
      <c r="P876" s="536"/>
      <c r="Q876" s="667"/>
      <c r="S876" s="112"/>
      <c r="T876" s="112"/>
      <c r="U876" s="112"/>
      <c r="V876" s="112"/>
    </row>
    <row r="877" spans="2:22">
      <c r="B877" s="69"/>
      <c r="C877" s="978" t="s">
        <v>933</v>
      </c>
      <c r="D877" s="537"/>
      <c r="E877" s="1111" t="s">
        <v>184</v>
      </c>
      <c r="F877" s="1111" t="s">
        <v>56</v>
      </c>
      <c r="G877" s="2283" t="s">
        <v>57</v>
      </c>
      <c r="H877" s="2284" t="s">
        <v>187</v>
      </c>
      <c r="I877" s="745"/>
      <c r="J877" s="2231"/>
      <c r="K877" s="40"/>
      <c r="L877" s="2231"/>
      <c r="M877" s="2287" t="s">
        <v>313</v>
      </c>
      <c r="N877" s="2288" t="s">
        <v>314</v>
      </c>
      <c r="O877" s="2287" t="s">
        <v>315</v>
      </c>
      <c r="P877" s="2289" t="s">
        <v>316</v>
      </c>
      <c r="Q877" s="667"/>
      <c r="S877" s="112"/>
      <c r="T877" s="112"/>
      <c r="U877" s="112"/>
      <c r="V877" s="112"/>
    </row>
    <row r="878" spans="2:22" ht="13.5" customHeight="1" thickBot="1">
      <c r="B878" s="65"/>
      <c r="C878" s="742"/>
      <c r="D878" s="506"/>
      <c r="E878" s="846" t="s">
        <v>6</v>
      </c>
      <c r="F878" s="846" t="s">
        <v>7</v>
      </c>
      <c r="G878" s="846" t="s">
        <v>8</v>
      </c>
      <c r="H878" s="2328" t="s">
        <v>426</v>
      </c>
      <c r="I878" s="903" t="s">
        <v>304</v>
      </c>
      <c r="J878" s="904" t="s">
        <v>305</v>
      </c>
      <c r="K878" s="713" t="s">
        <v>306</v>
      </c>
      <c r="L878" s="905" t="s">
        <v>307</v>
      </c>
      <c r="M878" s="1103" t="s">
        <v>308</v>
      </c>
      <c r="N878" s="905" t="s">
        <v>309</v>
      </c>
      <c r="O878" s="1103" t="s">
        <v>310</v>
      </c>
      <c r="P878" s="1113" t="s">
        <v>311</v>
      </c>
      <c r="Q878" s="667"/>
      <c r="S878" s="112"/>
      <c r="T878" s="112"/>
      <c r="U878" s="112"/>
      <c r="V878" s="112"/>
    </row>
    <row r="879" spans="2:22">
      <c r="B879" s="69"/>
      <c r="C879" s="950" t="s">
        <v>106</v>
      </c>
      <c r="D879" s="951">
        <v>1</v>
      </c>
      <c r="E879" s="410">
        <v>90</v>
      </c>
      <c r="F879" s="67">
        <v>92</v>
      </c>
      <c r="G879" s="68">
        <v>383</v>
      </c>
      <c r="H879" s="1112">
        <v>2720</v>
      </c>
      <c r="I879" s="2296">
        <v>70</v>
      </c>
      <c r="J879" s="67">
        <v>1.4</v>
      </c>
      <c r="K879" s="67">
        <v>1.6</v>
      </c>
      <c r="L879" s="68">
        <v>900</v>
      </c>
      <c r="M879" s="952">
        <v>1200</v>
      </c>
      <c r="N879" s="952">
        <v>1200</v>
      </c>
      <c r="O879" s="952">
        <v>300</v>
      </c>
      <c r="P879" s="953">
        <v>18</v>
      </c>
      <c r="Q879" s="667"/>
      <c r="S879" s="112"/>
      <c r="T879" s="112"/>
      <c r="U879" s="112"/>
      <c r="V879" s="112"/>
    </row>
    <row r="880" spans="2:22" ht="12.75" customHeight="1">
      <c r="B880" s="180"/>
      <c r="C880" s="161" t="s">
        <v>118</v>
      </c>
      <c r="D880" s="546"/>
      <c r="E880" s="690"/>
      <c r="F880" s="411"/>
      <c r="G880" s="411"/>
      <c r="H880" s="411"/>
      <c r="I880" s="411"/>
      <c r="J880" s="411"/>
      <c r="K880" s="411"/>
      <c r="L880" s="411"/>
      <c r="M880" s="411"/>
      <c r="N880" s="411"/>
      <c r="O880" s="411"/>
      <c r="P880" s="691"/>
      <c r="Q880" s="667"/>
      <c r="S880" s="112"/>
      <c r="T880" s="112"/>
      <c r="U880" s="112"/>
      <c r="V880" s="112"/>
    </row>
    <row r="881" spans="2:22">
      <c r="B881" s="954" t="s">
        <v>318</v>
      </c>
      <c r="C881" s="548" t="s">
        <v>205</v>
      </c>
      <c r="D881" s="375">
        <v>0.6</v>
      </c>
      <c r="E881" s="969">
        <f>(E879/100)*60</f>
        <v>54</v>
      </c>
      <c r="F881" s="970">
        <f t="shared" ref="F881:P881" si="274">(F879/100)*60</f>
        <v>55.2</v>
      </c>
      <c r="G881" s="970">
        <f t="shared" si="274"/>
        <v>229.8</v>
      </c>
      <c r="H881" s="970">
        <f t="shared" si="274"/>
        <v>1632</v>
      </c>
      <c r="I881" s="970">
        <f t="shared" si="274"/>
        <v>42</v>
      </c>
      <c r="J881" s="970">
        <f t="shared" si="274"/>
        <v>0.83999999999999986</v>
      </c>
      <c r="K881" s="970">
        <f t="shared" si="274"/>
        <v>0.96</v>
      </c>
      <c r="L881" s="970">
        <f t="shared" si="274"/>
        <v>540</v>
      </c>
      <c r="M881" s="1144">
        <f t="shared" si="274"/>
        <v>720</v>
      </c>
      <c r="N881" s="1144">
        <f t="shared" si="274"/>
        <v>720</v>
      </c>
      <c r="O881" s="1144">
        <f t="shared" si="274"/>
        <v>180</v>
      </c>
      <c r="P881" s="971">
        <f t="shared" si="274"/>
        <v>10.799999999999999</v>
      </c>
      <c r="Q881" s="667"/>
      <c r="S881" s="112"/>
      <c r="T881" s="112"/>
      <c r="U881" s="112"/>
      <c r="V881" s="112"/>
    </row>
    <row r="882" spans="2:22">
      <c r="B882" s="1038"/>
      <c r="C882" s="1039" t="s">
        <v>940</v>
      </c>
      <c r="D882" s="1040"/>
      <c r="E882" s="1783">
        <f t="shared" ref="E882:P882" si="275">(E98+E152+E208+E262+E317+E376+E492+E546+E599+E657+E711+E768)/12</f>
        <v>54</v>
      </c>
      <c r="F882" s="1784">
        <f t="shared" si="275"/>
        <v>55.20000000000001</v>
      </c>
      <c r="G882" s="1784">
        <f t="shared" si="275"/>
        <v>229.80000000000004</v>
      </c>
      <c r="H882" s="1784">
        <f t="shared" si="275"/>
        <v>1632</v>
      </c>
      <c r="I882" s="1784">
        <f t="shared" si="275"/>
        <v>44.720791666666663</v>
      </c>
      <c r="J882" s="1784">
        <f t="shared" si="275"/>
        <v>0.80680000000000007</v>
      </c>
      <c r="K882" s="1784">
        <f t="shared" si="275"/>
        <v>0.89220833333333349</v>
      </c>
      <c r="L882" s="1784">
        <f t="shared" si="275"/>
        <v>485.18908333333326</v>
      </c>
      <c r="M882" s="2291">
        <f t="shared" si="275"/>
        <v>652.37436666666667</v>
      </c>
      <c r="N882" s="2291">
        <f t="shared" si="275"/>
        <v>662.51638333333335</v>
      </c>
      <c r="O882" s="2291">
        <f t="shared" si="275"/>
        <v>166.76214999999999</v>
      </c>
      <c r="P882" s="1785">
        <f t="shared" si="275"/>
        <v>10.604775</v>
      </c>
      <c r="Q882" s="667"/>
      <c r="S882" s="112"/>
      <c r="T882" s="112"/>
      <c r="U882" s="112"/>
      <c r="V882" s="112"/>
    </row>
    <row r="883" spans="2:22" ht="15" thickBot="1">
      <c r="B883" s="246"/>
      <c r="C883" s="991" t="s">
        <v>434</v>
      </c>
      <c r="D883" s="1036"/>
      <c r="E883" s="1015">
        <f>(E882*100/E879)-60</f>
        <v>0</v>
      </c>
      <c r="F883" s="1016">
        <f t="shared" ref="F883:O883" si="276">(F882*100/F879)-60</f>
        <v>0</v>
      </c>
      <c r="G883" s="1016">
        <f t="shared" si="276"/>
        <v>0</v>
      </c>
      <c r="H883" s="1016">
        <f t="shared" si="276"/>
        <v>0</v>
      </c>
      <c r="I883" s="1016">
        <f t="shared" si="276"/>
        <v>3.8868452380952334</v>
      </c>
      <c r="J883" s="1016">
        <f t="shared" si="276"/>
        <v>-2.3714285714285595</v>
      </c>
      <c r="K883" s="1016">
        <f t="shared" si="276"/>
        <v>-4.2369791666666643</v>
      </c>
      <c r="L883" s="1016">
        <f t="shared" si="276"/>
        <v>-6.0901018518518626</v>
      </c>
      <c r="M883" s="1016">
        <f t="shared" si="276"/>
        <v>-5.6354694444444462</v>
      </c>
      <c r="N883" s="1016">
        <f t="shared" si="276"/>
        <v>-4.790301388888885</v>
      </c>
      <c r="O883" s="1016">
        <f t="shared" si="276"/>
        <v>-4.4126166666666649</v>
      </c>
      <c r="P883" s="1028">
        <f>(P882*100/P879)-60</f>
        <v>-1.0845833333333346</v>
      </c>
      <c r="Q883" s="667"/>
      <c r="S883" s="112"/>
      <c r="T883" s="112"/>
      <c r="U883" s="112"/>
      <c r="V883" s="112"/>
    </row>
    <row r="884" spans="2:22" ht="15" thickBot="1">
      <c r="P884"/>
      <c r="Q884" s="667"/>
      <c r="S884" s="112"/>
      <c r="T884" s="112"/>
      <c r="U884" s="112"/>
      <c r="V884" s="112"/>
    </row>
    <row r="885" spans="2:22" ht="15" thickBot="1">
      <c r="B885" s="2338" t="s">
        <v>843</v>
      </c>
      <c r="C885" s="66"/>
      <c r="D885" s="534"/>
      <c r="E885" s="1138" t="s">
        <v>778</v>
      </c>
      <c r="F885" s="378"/>
      <c r="G885" s="378"/>
      <c r="H885" s="2206" t="s">
        <v>651</v>
      </c>
      <c r="I885" s="681" t="s">
        <v>301</v>
      </c>
      <c r="J885" s="2285"/>
      <c r="K885" s="2285"/>
      <c r="L885" s="2286"/>
      <c r="M885" s="901" t="s">
        <v>302</v>
      </c>
      <c r="N885" s="40"/>
      <c r="O885" s="902"/>
      <c r="P885" s="536"/>
      <c r="Q885" s="667"/>
      <c r="S885" s="112"/>
      <c r="T885" s="112"/>
      <c r="U885" s="112"/>
      <c r="V885" s="112"/>
    </row>
    <row r="886" spans="2:22" ht="12" customHeight="1">
      <c r="B886" s="69"/>
      <c r="C886" s="978" t="s">
        <v>934</v>
      </c>
      <c r="D886" s="537"/>
      <c r="E886" s="1111" t="s">
        <v>184</v>
      </c>
      <c r="F886" s="1111" t="s">
        <v>56</v>
      </c>
      <c r="G886" s="2283" t="s">
        <v>57</v>
      </c>
      <c r="H886" s="2284" t="s">
        <v>187</v>
      </c>
      <c r="I886" s="745"/>
      <c r="J886" s="2231"/>
      <c r="K886" s="40"/>
      <c r="L886" s="2231"/>
      <c r="M886" s="2287" t="s">
        <v>313</v>
      </c>
      <c r="N886" s="2288" t="s">
        <v>314</v>
      </c>
      <c r="O886" s="2287" t="s">
        <v>315</v>
      </c>
      <c r="P886" s="2289" t="s">
        <v>316</v>
      </c>
      <c r="Q886" s="667"/>
      <c r="S886" s="112"/>
      <c r="T886" s="112"/>
      <c r="U886" s="112"/>
      <c r="V886" s="112"/>
    </row>
    <row r="887" spans="2:22" ht="12" customHeight="1" thickBot="1">
      <c r="B887" s="65"/>
      <c r="C887" s="742"/>
      <c r="D887" s="506"/>
      <c r="E887" s="846" t="s">
        <v>6</v>
      </c>
      <c r="F887" s="846" t="s">
        <v>7</v>
      </c>
      <c r="G887" s="846" t="s">
        <v>8</v>
      </c>
      <c r="H887" s="2328" t="s">
        <v>426</v>
      </c>
      <c r="I887" s="903" t="s">
        <v>304</v>
      </c>
      <c r="J887" s="904" t="s">
        <v>305</v>
      </c>
      <c r="K887" s="713" t="s">
        <v>306</v>
      </c>
      <c r="L887" s="905" t="s">
        <v>307</v>
      </c>
      <c r="M887" s="1103" t="s">
        <v>308</v>
      </c>
      <c r="N887" s="905" t="s">
        <v>309</v>
      </c>
      <c r="O887" s="1103" t="s">
        <v>310</v>
      </c>
      <c r="P887" s="1113" t="s">
        <v>311</v>
      </c>
      <c r="Q887" s="667"/>
      <c r="S887" s="112"/>
      <c r="T887" s="112"/>
      <c r="U887" s="112"/>
      <c r="V887" s="112"/>
    </row>
    <row r="888" spans="2:22">
      <c r="B888" s="69"/>
      <c r="C888" s="950" t="s">
        <v>106</v>
      </c>
      <c r="D888" s="951">
        <v>1</v>
      </c>
      <c r="E888" s="410">
        <v>90</v>
      </c>
      <c r="F888" s="67">
        <v>92</v>
      </c>
      <c r="G888" s="68">
        <v>383</v>
      </c>
      <c r="H888" s="1112">
        <v>2720</v>
      </c>
      <c r="I888" s="2296">
        <v>70</v>
      </c>
      <c r="J888" s="67">
        <v>1.4</v>
      </c>
      <c r="K888" s="67">
        <v>1.6</v>
      </c>
      <c r="L888" s="68">
        <v>900</v>
      </c>
      <c r="M888" s="952">
        <v>1200</v>
      </c>
      <c r="N888" s="952">
        <v>1200</v>
      </c>
      <c r="O888" s="952">
        <v>300</v>
      </c>
      <c r="P888" s="953">
        <v>18</v>
      </c>
      <c r="Q888" s="667"/>
      <c r="S888" s="112"/>
      <c r="T888" s="112"/>
      <c r="U888" s="112"/>
      <c r="V888" s="112"/>
    </row>
    <row r="889" spans="2:22">
      <c r="B889" s="180"/>
      <c r="C889" s="161" t="s">
        <v>118</v>
      </c>
      <c r="D889" s="546"/>
      <c r="E889" s="690"/>
      <c r="F889" s="411"/>
      <c r="G889" s="411"/>
      <c r="H889" s="411"/>
      <c r="I889" s="411"/>
      <c r="J889" s="411"/>
      <c r="K889" s="411"/>
      <c r="L889" s="411"/>
      <c r="M889" s="411"/>
      <c r="N889" s="411"/>
      <c r="O889" s="411"/>
      <c r="P889" s="691"/>
      <c r="Q889" s="667"/>
      <c r="S889" s="112"/>
      <c r="T889" s="112"/>
      <c r="U889" s="112"/>
      <c r="V889" s="112"/>
    </row>
    <row r="890" spans="2:22">
      <c r="B890" s="954" t="s">
        <v>318</v>
      </c>
      <c r="C890" s="2339" t="s">
        <v>277</v>
      </c>
      <c r="D890" s="375">
        <v>0.45</v>
      </c>
      <c r="E890" s="969">
        <f>(E888/100)*45</f>
        <v>40.5</v>
      </c>
      <c r="F890" s="970">
        <f t="shared" ref="F890:P890" si="277">(F888/100)*45</f>
        <v>41.4</v>
      </c>
      <c r="G890" s="970">
        <f t="shared" si="277"/>
        <v>172.35</v>
      </c>
      <c r="H890" s="970">
        <f t="shared" si="277"/>
        <v>1224</v>
      </c>
      <c r="I890" s="970">
        <f t="shared" si="277"/>
        <v>31.499999999999996</v>
      </c>
      <c r="J890" s="970">
        <f t="shared" si="277"/>
        <v>0.62999999999999989</v>
      </c>
      <c r="K890" s="970">
        <f t="shared" si="277"/>
        <v>0.72</v>
      </c>
      <c r="L890" s="970">
        <f t="shared" si="277"/>
        <v>405</v>
      </c>
      <c r="M890" s="1144">
        <f t="shared" si="277"/>
        <v>540</v>
      </c>
      <c r="N890" s="1144">
        <f t="shared" si="277"/>
        <v>540</v>
      </c>
      <c r="O890" s="1144">
        <f t="shared" si="277"/>
        <v>135</v>
      </c>
      <c r="P890" s="971">
        <f t="shared" si="277"/>
        <v>8.1</v>
      </c>
      <c r="Q890" s="667"/>
      <c r="S890" s="112"/>
      <c r="T890" s="112"/>
      <c r="U890" s="112"/>
      <c r="V890" s="112"/>
    </row>
    <row r="891" spans="2:22">
      <c r="B891" s="2293"/>
      <c r="C891" s="2294" t="s">
        <v>940</v>
      </c>
      <c r="D891" s="2295"/>
      <c r="E891" s="1783">
        <f t="shared" ref="E891:P891" si="278">(E102+E156+E212+E266+E321+E380+E496+E550+E603+E661+E715+E772)/12</f>
        <v>40.500000000000007</v>
      </c>
      <c r="F891" s="1784">
        <f t="shared" si="278"/>
        <v>41.4</v>
      </c>
      <c r="G891" s="1784">
        <f t="shared" si="278"/>
        <v>172.35</v>
      </c>
      <c r="H891" s="1784">
        <f t="shared" si="278"/>
        <v>1223.9997500000002</v>
      </c>
      <c r="I891" s="1784">
        <f t="shared" si="278"/>
        <v>33.401458333333331</v>
      </c>
      <c r="J891" s="1784">
        <f t="shared" si="278"/>
        <v>0.66645833333333337</v>
      </c>
      <c r="K891" s="1784">
        <f t="shared" si="278"/>
        <v>0.73084999999999989</v>
      </c>
      <c r="L891" s="1784">
        <f t="shared" si="278"/>
        <v>458.30041666666665</v>
      </c>
      <c r="M891" s="2291">
        <f t="shared" si="278"/>
        <v>525.68344166666668</v>
      </c>
      <c r="N891" s="2291">
        <f t="shared" si="278"/>
        <v>574.72953333333328</v>
      </c>
      <c r="O891" s="2291">
        <f t="shared" si="278"/>
        <v>151.92958333333331</v>
      </c>
      <c r="P891" s="1785">
        <f t="shared" si="278"/>
        <v>8.6802499999999991</v>
      </c>
      <c r="Q891" s="667"/>
      <c r="S891" s="112"/>
      <c r="T891" s="112"/>
      <c r="U891" s="112"/>
      <c r="V891" s="112"/>
    </row>
    <row r="892" spans="2:22" ht="15" thickBot="1">
      <c r="B892" s="65"/>
      <c r="C892" s="2292" t="s">
        <v>434</v>
      </c>
      <c r="D892" s="1732"/>
      <c r="E892" s="1015">
        <f>(E891*100/E888)-45</f>
        <v>0</v>
      </c>
      <c r="F892" s="1016">
        <f t="shared" ref="F892:O892" si="279">(F891*100/F888)-45</f>
        <v>0</v>
      </c>
      <c r="G892" s="1016">
        <f t="shared" si="279"/>
        <v>0</v>
      </c>
      <c r="H892" s="1016">
        <f t="shared" si="279"/>
        <v>-9.1911764599217349E-6</v>
      </c>
      <c r="I892" s="1016">
        <f t="shared" si="279"/>
        <v>2.7163690476190467</v>
      </c>
      <c r="J892" s="1016">
        <f t="shared" si="279"/>
        <v>2.6041666666666785</v>
      </c>
      <c r="K892" s="1016">
        <f t="shared" si="279"/>
        <v>0.67812499999999432</v>
      </c>
      <c r="L892" s="1016">
        <f t="shared" si="279"/>
        <v>5.9222685185185142</v>
      </c>
      <c r="M892" s="1016">
        <f t="shared" si="279"/>
        <v>-1.1930465277777742</v>
      </c>
      <c r="N892" s="1016">
        <f t="shared" si="279"/>
        <v>2.8941277777777756</v>
      </c>
      <c r="O892" s="1016">
        <f t="shared" si="279"/>
        <v>5.6431944444444397</v>
      </c>
      <c r="P892" s="1028">
        <f>(P891*100/P888)-45</f>
        <v>3.2236111111111043</v>
      </c>
      <c r="Q892" s="667"/>
      <c r="S892" s="112"/>
      <c r="T892" s="112"/>
      <c r="U892" s="112"/>
      <c r="V892" s="112"/>
    </row>
    <row r="893" spans="2:22" ht="11.25" customHeight="1" thickBot="1">
      <c r="P893"/>
      <c r="Q893" s="667"/>
      <c r="S893" s="112"/>
      <c r="T893" s="112"/>
      <c r="U893" s="112"/>
      <c r="V893" s="112"/>
    </row>
    <row r="894" spans="2:22" ht="15" thickBot="1">
      <c r="B894" s="2624" t="s">
        <v>842</v>
      </c>
      <c r="C894" s="66"/>
      <c r="D894" s="1114" t="s">
        <v>282</v>
      </c>
      <c r="E894" s="1138" t="s">
        <v>778</v>
      </c>
      <c r="F894" s="378"/>
      <c r="G894" s="378"/>
      <c r="H894" s="2206" t="s">
        <v>651</v>
      </c>
      <c r="I894" s="681" t="s">
        <v>301</v>
      </c>
      <c r="J894" s="2285"/>
      <c r="K894" s="2285"/>
      <c r="L894" s="2286"/>
      <c r="M894" s="901" t="s">
        <v>302</v>
      </c>
      <c r="N894" s="40"/>
      <c r="O894" s="902"/>
      <c r="P894" s="536"/>
      <c r="Q894" s="667"/>
      <c r="S894" s="112"/>
      <c r="T894" s="112"/>
      <c r="U894" s="112"/>
      <c r="V894" s="112"/>
    </row>
    <row r="895" spans="2:22" ht="12" customHeight="1">
      <c r="B895" s="2337" t="s">
        <v>939</v>
      </c>
      <c r="C895" s="948"/>
      <c r="D895" s="537"/>
      <c r="E895" s="1111" t="s">
        <v>184</v>
      </c>
      <c r="F895" s="1111" t="s">
        <v>56</v>
      </c>
      <c r="G895" s="2283" t="s">
        <v>57</v>
      </c>
      <c r="H895" s="2284" t="s">
        <v>187</v>
      </c>
      <c r="I895" s="745"/>
      <c r="J895" s="2231"/>
      <c r="K895" s="40"/>
      <c r="L895" s="2231"/>
      <c r="M895" s="2287" t="s">
        <v>313</v>
      </c>
      <c r="N895" s="2288" t="s">
        <v>314</v>
      </c>
      <c r="O895" s="2287" t="s">
        <v>315</v>
      </c>
      <c r="P895" s="2289" t="s">
        <v>316</v>
      </c>
      <c r="Q895" s="667"/>
      <c r="S895" s="112"/>
      <c r="T895" s="112"/>
      <c r="U895" s="112"/>
      <c r="V895" s="112"/>
    </row>
    <row r="896" spans="2:22" ht="12.75" customHeight="1" thickBot="1">
      <c r="B896" s="65"/>
      <c r="C896" s="674" t="s">
        <v>1137</v>
      </c>
      <c r="D896" s="506"/>
      <c r="E896" s="846" t="s">
        <v>6</v>
      </c>
      <c r="F896" s="846" t="s">
        <v>7</v>
      </c>
      <c r="G896" s="846" t="s">
        <v>8</v>
      </c>
      <c r="H896" s="2328" t="s">
        <v>426</v>
      </c>
      <c r="I896" s="903" t="s">
        <v>304</v>
      </c>
      <c r="J896" s="904" t="s">
        <v>305</v>
      </c>
      <c r="K896" s="713" t="s">
        <v>306</v>
      </c>
      <c r="L896" s="905" t="s">
        <v>307</v>
      </c>
      <c r="M896" s="1103" t="s">
        <v>308</v>
      </c>
      <c r="N896" s="905" t="s">
        <v>309</v>
      </c>
      <c r="O896" s="1103" t="s">
        <v>310</v>
      </c>
      <c r="P896" s="1113" t="s">
        <v>311</v>
      </c>
      <c r="Q896" s="667"/>
      <c r="S896" s="112"/>
      <c r="T896" s="112"/>
      <c r="U896" s="112"/>
      <c r="V896" s="112"/>
    </row>
    <row r="897" spans="2:22">
      <c r="B897" s="69"/>
      <c r="C897" s="950" t="s">
        <v>106</v>
      </c>
      <c r="D897" s="951">
        <v>1</v>
      </c>
      <c r="E897" s="410">
        <v>90</v>
      </c>
      <c r="F897" s="67">
        <v>92</v>
      </c>
      <c r="G897" s="68">
        <v>383</v>
      </c>
      <c r="H897" s="1112">
        <v>2720</v>
      </c>
      <c r="I897" s="2296">
        <v>70</v>
      </c>
      <c r="J897" s="67">
        <v>1.4</v>
      </c>
      <c r="K897" s="67">
        <v>1.6</v>
      </c>
      <c r="L897" s="68">
        <v>900</v>
      </c>
      <c r="M897" s="952">
        <v>1200</v>
      </c>
      <c r="N897" s="952">
        <v>1200</v>
      </c>
      <c r="O897" s="952">
        <v>300</v>
      </c>
      <c r="P897" s="953">
        <v>18</v>
      </c>
      <c r="Q897" s="667"/>
      <c r="S897" s="112"/>
      <c r="T897" s="112"/>
      <c r="U897" s="112"/>
      <c r="V897" s="112"/>
    </row>
    <row r="898" spans="2:22" ht="12.75" customHeight="1">
      <c r="B898" s="180"/>
      <c r="C898" s="161" t="s">
        <v>118</v>
      </c>
      <c r="D898" s="546"/>
      <c r="E898" s="690"/>
      <c r="F898" s="411"/>
      <c r="G898" s="411"/>
      <c r="H898" s="411"/>
      <c r="I898" s="411"/>
      <c r="J898" s="411"/>
      <c r="K898" s="411"/>
      <c r="L898" s="411"/>
      <c r="M898" s="411"/>
      <c r="N898" s="411"/>
      <c r="O898" s="411"/>
      <c r="P898" s="691"/>
      <c r="Q898" s="667"/>
      <c r="S898" s="112"/>
      <c r="T898" s="112"/>
      <c r="U898" s="112"/>
      <c r="V898" s="112"/>
    </row>
    <row r="899" spans="2:22">
      <c r="B899" s="954" t="s">
        <v>318</v>
      </c>
      <c r="C899" s="976" t="s">
        <v>320</v>
      </c>
      <c r="D899" s="375">
        <v>0.7</v>
      </c>
      <c r="E899" s="969">
        <f>(E897/100)*70</f>
        <v>63</v>
      </c>
      <c r="F899" s="970">
        <f t="shared" ref="F899:P899" si="280">(F897/100)*70</f>
        <v>64.400000000000006</v>
      </c>
      <c r="G899" s="970">
        <f t="shared" si="280"/>
        <v>268.10000000000002</v>
      </c>
      <c r="H899" s="970">
        <f t="shared" si="280"/>
        <v>1904</v>
      </c>
      <c r="I899" s="970">
        <f t="shared" si="280"/>
        <v>49</v>
      </c>
      <c r="J899" s="970">
        <f t="shared" si="280"/>
        <v>0.97999999999999987</v>
      </c>
      <c r="K899" s="970">
        <f t="shared" si="280"/>
        <v>1.1200000000000001</v>
      </c>
      <c r="L899" s="970">
        <f t="shared" si="280"/>
        <v>630</v>
      </c>
      <c r="M899" s="1144">
        <f t="shared" si="280"/>
        <v>840</v>
      </c>
      <c r="N899" s="1144">
        <f t="shared" si="280"/>
        <v>840</v>
      </c>
      <c r="O899" s="1144">
        <f t="shared" si="280"/>
        <v>210</v>
      </c>
      <c r="P899" s="971">
        <f t="shared" si="280"/>
        <v>12.6</v>
      </c>
      <c r="Q899" s="667"/>
      <c r="S899" s="112"/>
      <c r="T899" s="112"/>
      <c r="U899" s="112"/>
      <c r="V899" s="112"/>
    </row>
    <row r="900" spans="2:22">
      <c r="B900" s="2329"/>
      <c r="C900" s="2330" t="s">
        <v>940</v>
      </c>
      <c r="D900" s="2331"/>
      <c r="E900" s="2335">
        <f t="shared" ref="E900:P900" si="281">(E106+E160+E216+E270+E325+E384+E500+E554+E607+E665+E719+E777)/12</f>
        <v>62.999999999999993</v>
      </c>
      <c r="F900" s="2333">
        <f t="shared" si="281"/>
        <v>64.399999999999991</v>
      </c>
      <c r="G900" s="2333">
        <f t="shared" si="281"/>
        <v>268.10000000000002</v>
      </c>
      <c r="H900" s="2333">
        <f t="shared" si="281"/>
        <v>1903.9997499999999</v>
      </c>
      <c r="I900" s="2333">
        <f t="shared" si="281"/>
        <v>48.999208333333335</v>
      </c>
      <c r="J900" s="2333">
        <f t="shared" si="281"/>
        <v>0.98097500000000004</v>
      </c>
      <c r="K900" s="2333">
        <f t="shared" si="281"/>
        <v>1.12005</v>
      </c>
      <c r="L900" s="2333">
        <f t="shared" si="281"/>
        <v>630.03566666666666</v>
      </c>
      <c r="M900" s="2334">
        <f t="shared" si="281"/>
        <v>840.00436666666667</v>
      </c>
      <c r="N900" s="2334">
        <f t="shared" si="281"/>
        <v>840.01679999999999</v>
      </c>
      <c r="O900" s="2334">
        <f t="shared" si="281"/>
        <v>210.04065</v>
      </c>
      <c r="P900" s="2336">
        <f t="shared" si="281"/>
        <v>12.602108333333332</v>
      </c>
      <c r="Q900" s="667"/>
      <c r="S900" s="112"/>
      <c r="T900" s="112"/>
      <c r="U900" s="112"/>
      <c r="V900" s="112"/>
    </row>
    <row r="901" spans="2:22" ht="15.75" customHeight="1" thickBot="1">
      <c r="B901" s="246"/>
      <c r="C901" s="991" t="s">
        <v>434</v>
      </c>
      <c r="D901" s="1036"/>
      <c r="E901" s="1015">
        <f>(E900*100/E897)-70</f>
        <v>0</v>
      </c>
      <c r="F901" s="1016">
        <f t="shared" ref="F901:O901" si="282">(F900*100/F897)-70</f>
        <v>0</v>
      </c>
      <c r="G901" s="1016">
        <f t="shared" si="282"/>
        <v>0</v>
      </c>
      <c r="H901" s="1016">
        <f t="shared" si="282"/>
        <v>-9.1911764741325896E-6</v>
      </c>
      <c r="I901" s="2485">
        <f t="shared" si="282"/>
        <v>-1.1309523809472921E-3</v>
      </c>
      <c r="J901" s="1016">
        <f t="shared" si="282"/>
        <v>6.9642857142866887E-2</v>
      </c>
      <c r="K901" s="1016">
        <f t="shared" si="282"/>
        <v>3.1249999999971578E-3</v>
      </c>
      <c r="L901" s="2485">
        <f t="shared" si="282"/>
        <v>3.9629629629587271E-3</v>
      </c>
      <c r="M901" s="1016">
        <f t="shared" si="282"/>
        <v>3.6388888888438942E-4</v>
      </c>
      <c r="N901" s="1016">
        <f t="shared" si="282"/>
        <v>1.3999999999896318E-3</v>
      </c>
      <c r="O901" s="1016">
        <f t="shared" si="282"/>
        <v>1.3549999999995066E-2</v>
      </c>
      <c r="P901" s="1028">
        <f>(P900*100/P897)-70</f>
        <v>1.1712962962945994E-2</v>
      </c>
      <c r="Q901" s="667"/>
      <c r="S901" s="112"/>
      <c r="T901" s="112"/>
      <c r="U901" s="112"/>
      <c r="V901" s="112"/>
    </row>
    <row r="902" spans="2:22">
      <c r="Q902" s="667"/>
      <c r="S902" s="112"/>
      <c r="T902" s="112"/>
      <c r="U902" s="112"/>
      <c r="V902" s="112"/>
    </row>
    <row r="903" spans="2:22">
      <c r="E903" s="958"/>
      <c r="F903" s="958"/>
      <c r="G903" s="958"/>
      <c r="H903" s="958"/>
      <c r="I903" s="3181"/>
      <c r="J903" s="2721"/>
      <c r="K903" s="2721"/>
      <c r="L903" s="2721"/>
      <c r="M903" s="2991"/>
      <c r="N903" s="2721"/>
      <c r="O903" s="2721"/>
      <c r="P903" s="2721"/>
      <c r="Q903" s="667"/>
      <c r="V903" s="112"/>
    </row>
    <row r="904" spans="2:22">
      <c r="P904"/>
      <c r="Q904" s="667"/>
      <c r="S904" s="112"/>
      <c r="T904" s="112"/>
      <c r="U904" s="112"/>
      <c r="V904" s="112"/>
    </row>
    <row r="905" spans="2:22">
      <c r="P905"/>
      <c r="Q905" s="667"/>
      <c r="S905" s="112"/>
      <c r="T905" s="112"/>
      <c r="U905" s="112"/>
      <c r="V905" s="112"/>
    </row>
    <row r="906" spans="2:22">
      <c r="P906"/>
      <c r="Q906" s="667"/>
      <c r="S906" s="112"/>
      <c r="T906" s="112"/>
      <c r="U906" s="112"/>
      <c r="V906" s="112"/>
    </row>
    <row r="907" spans="2:22">
      <c r="B907" s="2" t="s">
        <v>110</v>
      </c>
      <c r="D907"/>
      <c r="E907"/>
      <c r="F907"/>
      <c r="G907"/>
      <c r="H907" t="s">
        <v>111</v>
      </c>
      <c r="P907"/>
      <c r="Q907" s="667"/>
      <c r="S907" s="112"/>
      <c r="T907" s="112"/>
      <c r="U907" s="112"/>
      <c r="V907" s="112"/>
    </row>
    <row r="908" spans="2:22">
      <c r="P908"/>
      <c r="Q908" s="667"/>
      <c r="S908" s="112"/>
      <c r="T908" s="112"/>
      <c r="U908" s="112"/>
      <c r="V908" s="112"/>
    </row>
    <row r="909" spans="2:22">
      <c r="C909" t="s">
        <v>15</v>
      </c>
      <c r="D909"/>
      <c r="E909" s="6"/>
      <c r="F909"/>
      <c r="G909"/>
      <c r="H909"/>
      <c r="P909"/>
      <c r="Q909" s="667"/>
      <c r="S909" s="112"/>
      <c r="T909" s="112"/>
      <c r="U909" s="112"/>
      <c r="V909" s="112"/>
    </row>
    <row r="910" spans="2:22">
      <c r="B910" s="71">
        <v>1</v>
      </c>
      <c r="C910" s="70" t="s">
        <v>16</v>
      </c>
      <c r="D910" s="70"/>
      <c r="E910" s="74"/>
      <c r="F910" s="70" t="s">
        <v>17</v>
      </c>
      <c r="G910" s="70"/>
      <c r="H910" s="70"/>
      <c r="P910"/>
      <c r="S910" s="112"/>
      <c r="T910" s="112"/>
      <c r="U910" s="112"/>
      <c r="V910" s="112"/>
    </row>
    <row r="911" spans="2:22">
      <c r="B911" s="71"/>
      <c r="C911" s="70" t="s">
        <v>18</v>
      </c>
      <c r="D911" s="70"/>
      <c r="E911" s="74"/>
      <c r="F911" s="70"/>
      <c r="G911" s="73"/>
      <c r="H911" s="70"/>
      <c r="P911"/>
      <c r="S911" s="112"/>
      <c r="T911" s="112"/>
      <c r="U911" s="112"/>
      <c r="V911" s="112"/>
    </row>
    <row r="912" spans="2:22">
      <c r="B912">
        <v>2</v>
      </c>
      <c r="C912" s="667" t="s">
        <v>759</v>
      </c>
      <c r="D912" s="70"/>
      <c r="E912" s="74"/>
      <c r="F912" s="70"/>
      <c r="G912" s="70"/>
      <c r="H912" s="70"/>
      <c r="P912"/>
      <c r="S912" s="112"/>
      <c r="T912" s="112"/>
      <c r="U912" s="112"/>
      <c r="V912" s="112"/>
    </row>
    <row r="913" spans="2:22">
      <c r="C913" s="667" t="s">
        <v>760</v>
      </c>
      <c r="D913" s="70"/>
      <c r="E913" s="74"/>
      <c r="F913" s="70"/>
      <c r="G913" s="73"/>
      <c r="H913" s="70"/>
      <c r="P913"/>
      <c r="S913" s="112"/>
      <c r="T913" s="112"/>
      <c r="U913" s="112"/>
      <c r="V913" s="112"/>
    </row>
    <row r="914" spans="2:22">
      <c r="B914">
        <v>3</v>
      </c>
      <c r="C914" s="667" t="s">
        <v>436</v>
      </c>
      <c r="D914" s="667"/>
      <c r="E914" s="667"/>
      <c r="F914" s="667"/>
      <c r="G914" s="667"/>
      <c r="H914" s="667"/>
      <c r="J914" s="667"/>
      <c r="P914"/>
      <c r="S914" s="112"/>
      <c r="T914" s="112"/>
      <c r="U914" s="112"/>
      <c r="V914" s="112"/>
    </row>
    <row r="915" spans="2:22">
      <c r="C915" s="667" t="s">
        <v>437</v>
      </c>
      <c r="D915" s="667"/>
      <c r="E915" s="667"/>
      <c r="F915" s="667"/>
      <c r="G915" s="667"/>
      <c r="H915" s="667"/>
      <c r="I915" s="667"/>
      <c r="J915" s="2"/>
      <c r="P915"/>
      <c r="S915" s="112"/>
      <c r="T915" s="112"/>
      <c r="U915" s="112"/>
      <c r="V915" s="112"/>
    </row>
    <row r="916" spans="2:22">
      <c r="C916" s="667" t="s">
        <v>438</v>
      </c>
      <c r="D916" s="667"/>
      <c r="E916" s="667"/>
      <c r="F916" s="667"/>
      <c r="G916" s="667"/>
      <c r="H916" s="667"/>
      <c r="I916" s="667"/>
      <c r="J916" s="667"/>
      <c r="P916"/>
      <c r="S916" s="112"/>
      <c r="T916" s="112"/>
      <c r="U916" s="112"/>
      <c r="V916" s="112"/>
    </row>
    <row r="917" spans="2:22">
      <c r="B917">
        <v>4</v>
      </c>
      <c r="C917" s="667" t="s">
        <v>439</v>
      </c>
      <c r="D917" s="667"/>
      <c r="E917" s="667"/>
      <c r="F917" s="667"/>
      <c r="G917" s="667"/>
      <c r="H917" s="667"/>
      <c r="I917" s="667"/>
      <c r="P917"/>
      <c r="S917" s="112"/>
      <c r="T917" s="112"/>
      <c r="U917" s="112"/>
      <c r="V917" s="112"/>
    </row>
    <row r="918" spans="2:22">
      <c r="C918" s="667" t="s">
        <v>440</v>
      </c>
      <c r="D918" s="667"/>
      <c r="E918" s="667"/>
      <c r="F918" s="667"/>
      <c r="G918" s="667"/>
      <c r="H918" s="667"/>
      <c r="P918"/>
      <c r="S918" s="112"/>
      <c r="T918" s="112"/>
      <c r="U918" s="112"/>
      <c r="V918" s="112"/>
    </row>
    <row r="919" spans="2:22">
      <c r="C919" s="70"/>
      <c r="D919" s="70"/>
      <c r="E919" s="74"/>
      <c r="F919" s="70"/>
      <c r="G919" s="73"/>
      <c r="H919" s="70"/>
      <c r="P919"/>
      <c r="S919" s="112"/>
      <c r="T919" s="112"/>
      <c r="U919" s="112"/>
      <c r="V919" s="112"/>
    </row>
    <row r="920" spans="2:22">
      <c r="C920" s="70"/>
      <c r="D920" s="70"/>
      <c r="E920" s="74"/>
      <c r="F920" s="70"/>
      <c r="G920" s="70"/>
      <c r="H920" s="70"/>
      <c r="P920"/>
      <c r="S920" s="112"/>
      <c r="T920" s="112"/>
      <c r="U920" s="112"/>
      <c r="V920" s="112"/>
    </row>
    <row r="921" spans="2:22">
      <c r="C921" s="70"/>
      <c r="D921" s="70"/>
      <c r="E921" s="74"/>
      <c r="F921" s="70"/>
      <c r="G921" s="73"/>
      <c r="H921" s="70"/>
      <c r="P921"/>
      <c r="S921" s="112"/>
      <c r="T921" s="112"/>
      <c r="U921" s="112"/>
      <c r="V921" s="112"/>
    </row>
    <row r="922" spans="2:22">
      <c r="P922"/>
      <c r="S922" s="112"/>
      <c r="T922" s="112"/>
      <c r="U922" s="112"/>
      <c r="V922" s="112"/>
    </row>
    <row r="923" spans="2:22">
      <c r="P923"/>
      <c r="S923" s="112"/>
      <c r="T923" s="112"/>
      <c r="U923" s="112"/>
      <c r="V923" s="112"/>
    </row>
    <row r="924" spans="2:22">
      <c r="P924"/>
      <c r="S924" s="112"/>
      <c r="T924" s="112"/>
      <c r="U924" s="112"/>
      <c r="V924" s="112"/>
    </row>
    <row r="925" spans="2:22">
      <c r="P925"/>
      <c r="S925" s="112"/>
      <c r="T925" s="112"/>
      <c r="U925" s="112"/>
      <c r="V925" s="112"/>
    </row>
    <row r="926" spans="2:22">
      <c r="P926"/>
      <c r="S926" s="112"/>
      <c r="T926" s="112"/>
      <c r="U926" s="112"/>
      <c r="V926" s="112"/>
    </row>
    <row r="927" spans="2:22">
      <c r="P927"/>
      <c r="S927" s="112"/>
      <c r="T927" s="112"/>
      <c r="U927" s="112"/>
      <c r="V927" s="112"/>
    </row>
    <row r="928" spans="2:22">
      <c r="P928"/>
      <c r="S928" s="112"/>
      <c r="T928" s="112"/>
      <c r="U928" s="112"/>
      <c r="V928" s="112"/>
    </row>
    <row r="929" spans="3:22">
      <c r="P929"/>
      <c r="S929" s="112"/>
      <c r="T929" s="112"/>
      <c r="U929" s="112"/>
      <c r="V929" s="112"/>
    </row>
    <row r="930" spans="3:22">
      <c r="J930" s="6"/>
      <c r="P930"/>
      <c r="S930" s="112"/>
      <c r="T930" s="112"/>
      <c r="U930" s="112"/>
      <c r="V930" s="112"/>
    </row>
    <row r="931" spans="3:22">
      <c r="J931" s="6"/>
      <c r="P931"/>
      <c r="S931" s="112"/>
      <c r="T931" s="112"/>
      <c r="U931" s="112"/>
      <c r="V931" s="112"/>
    </row>
    <row r="932" spans="3:22">
      <c r="C932" s="112"/>
      <c r="D932" s="127"/>
      <c r="E932" s="726"/>
      <c r="F932" s="726"/>
      <c r="G932" s="127"/>
      <c r="H932" s="127"/>
      <c r="I932" s="127"/>
      <c r="J932" s="166"/>
      <c r="K932" s="127"/>
      <c r="L932" s="127"/>
      <c r="M932" s="127"/>
      <c r="N932" s="127"/>
      <c r="O932" s="127"/>
      <c r="P932"/>
      <c r="S932" s="112"/>
      <c r="T932" s="112"/>
      <c r="U932" s="112"/>
      <c r="V932" s="112"/>
    </row>
    <row r="933" spans="3:22">
      <c r="C933" s="112"/>
      <c r="D933" s="127"/>
      <c r="E933" s="190"/>
      <c r="F933" s="190"/>
      <c r="G933" s="127"/>
      <c r="H933" s="127"/>
      <c r="I933" s="127"/>
      <c r="J933" s="166"/>
      <c r="K933" s="127"/>
      <c r="L933" s="127"/>
      <c r="M933" s="127"/>
      <c r="N933" s="127"/>
      <c r="O933" s="127"/>
      <c r="P933"/>
      <c r="S933" s="112"/>
      <c r="T933" s="112"/>
      <c r="U933" s="112"/>
      <c r="V933" s="112"/>
    </row>
    <row r="934" spans="3:22">
      <c r="C934" s="112"/>
      <c r="D934" s="726"/>
      <c r="E934" s="218"/>
      <c r="F934" s="218"/>
      <c r="G934" s="127"/>
      <c r="H934" s="127"/>
      <c r="I934" s="127"/>
      <c r="J934" s="166"/>
      <c r="K934" s="127"/>
      <c r="L934" s="127"/>
      <c r="M934" s="127"/>
      <c r="N934" s="127"/>
      <c r="O934" s="127"/>
      <c r="P934"/>
      <c r="S934" s="112"/>
      <c r="T934" s="112"/>
      <c r="U934" s="112"/>
      <c r="V934" s="112"/>
    </row>
    <row r="935" spans="3:22">
      <c r="C935" s="112"/>
      <c r="D935" s="190"/>
      <c r="E935" s="127"/>
      <c r="F935" s="2024"/>
      <c r="G935" s="225"/>
      <c r="H935" s="408"/>
      <c r="I935" s="127"/>
      <c r="J935" s="166"/>
      <c r="K935" s="127"/>
      <c r="L935" s="127"/>
      <c r="M935" s="127"/>
      <c r="N935" s="127"/>
      <c r="O935" s="127"/>
      <c r="P935"/>
      <c r="S935" s="112"/>
      <c r="T935" s="112"/>
      <c r="U935" s="112"/>
      <c r="V935" s="112"/>
    </row>
    <row r="936" spans="3:22">
      <c r="C936" s="112"/>
      <c r="D936" s="2023"/>
      <c r="E936" s="166"/>
      <c r="F936" s="2025"/>
      <c r="G936" s="127"/>
      <c r="H936" s="127"/>
      <c r="I936" s="127"/>
      <c r="J936" s="166"/>
      <c r="K936" s="127"/>
      <c r="L936" s="127"/>
      <c r="M936" s="127"/>
      <c r="N936" s="127"/>
      <c r="O936" s="127"/>
      <c r="P936"/>
      <c r="S936" s="112"/>
      <c r="T936" s="112"/>
      <c r="U936" s="112"/>
      <c r="V936" s="112"/>
    </row>
    <row r="937" spans="3:22">
      <c r="C937" s="112"/>
      <c r="D937" s="2023"/>
      <c r="E937" s="166"/>
      <c r="F937" s="2025"/>
      <c r="G937" s="127"/>
      <c r="H937" s="127"/>
      <c r="I937" s="127"/>
      <c r="J937" s="166"/>
      <c r="K937" s="127"/>
      <c r="L937" s="127"/>
      <c r="M937" s="127"/>
      <c r="N937" s="127"/>
      <c r="O937" s="127"/>
      <c r="P937"/>
      <c r="S937" s="112"/>
      <c r="T937" s="112"/>
      <c r="U937" s="112"/>
      <c r="V937" s="112"/>
    </row>
    <row r="938" spans="3:22">
      <c r="C938" s="112"/>
      <c r="D938" s="2023"/>
      <c r="E938" s="166"/>
      <c r="F938" s="2025"/>
      <c r="G938" s="127"/>
      <c r="H938" s="127"/>
      <c r="I938" s="127"/>
      <c r="J938" s="166"/>
      <c r="K938" s="127"/>
      <c r="L938" s="127"/>
      <c r="M938" s="127"/>
      <c r="N938" s="127"/>
      <c r="O938" s="127"/>
      <c r="P938"/>
      <c r="S938" s="112"/>
      <c r="T938" s="112"/>
      <c r="U938" s="112"/>
      <c r="V938" s="112"/>
    </row>
    <row r="939" spans="3:22">
      <c r="C939" s="112"/>
      <c r="D939" s="2023"/>
      <c r="E939" s="166"/>
      <c r="F939" s="2025"/>
      <c r="G939" s="127"/>
      <c r="H939" s="127"/>
      <c r="I939" s="127"/>
      <c r="J939" s="166"/>
      <c r="K939" s="127"/>
      <c r="L939" s="127"/>
      <c r="M939" s="127"/>
      <c r="N939" s="127"/>
      <c r="O939" s="127"/>
      <c r="P939"/>
      <c r="S939" s="112"/>
      <c r="T939" s="112"/>
      <c r="U939" s="112"/>
      <c r="V939" s="112"/>
    </row>
    <row r="940" spans="3:22">
      <c r="C940" s="112"/>
      <c r="D940" s="2023"/>
      <c r="E940" s="166"/>
      <c r="F940" s="2025"/>
      <c r="G940" s="127"/>
      <c r="H940" s="127"/>
      <c r="I940" s="127"/>
      <c r="J940" s="166"/>
      <c r="K940" s="127"/>
      <c r="L940" s="127"/>
      <c r="M940" s="127"/>
      <c r="N940" s="127"/>
      <c r="O940" s="127"/>
      <c r="P940"/>
      <c r="S940" s="112"/>
      <c r="T940" s="112"/>
      <c r="U940" s="112"/>
      <c r="V940" s="112"/>
    </row>
    <row r="941" spans="3:22">
      <c r="C941" s="112"/>
      <c r="D941" s="2023"/>
      <c r="E941" s="166"/>
      <c r="F941" s="2025"/>
      <c r="G941" s="127"/>
      <c r="H941" s="127"/>
      <c r="I941" s="127"/>
      <c r="J941" s="166"/>
      <c r="K941" s="127"/>
      <c r="L941" s="127"/>
      <c r="M941" s="127"/>
      <c r="N941" s="127"/>
      <c r="O941" s="127"/>
      <c r="P941"/>
      <c r="S941" s="112"/>
      <c r="T941" s="112"/>
      <c r="U941" s="112"/>
      <c r="V941" s="112"/>
    </row>
    <row r="942" spans="3:22">
      <c r="C942" s="112"/>
      <c r="D942" s="2023"/>
      <c r="E942" s="166"/>
      <c r="F942" s="2025"/>
      <c r="G942" s="127"/>
      <c r="H942" s="127"/>
      <c r="I942" s="127"/>
      <c r="J942" s="166"/>
      <c r="K942" s="127"/>
      <c r="L942" s="127"/>
      <c r="M942" s="127"/>
      <c r="N942" s="127"/>
      <c r="O942" s="127"/>
      <c r="P942"/>
      <c r="S942" s="112"/>
      <c r="T942" s="112"/>
      <c r="U942" s="112"/>
      <c r="V942" s="112"/>
    </row>
    <row r="943" spans="3:22">
      <c r="J943" s="6"/>
      <c r="P943"/>
      <c r="S943" s="112"/>
      <c r="T943" s="112"/>
      <c r="U943" s="112"/>
      <c r="V943" s="112"/>
    </row>
    <row r="944" spans="3:22">
      <c r="J944" s="6"/>
      <c r="P944"/>
      <c r="S944" s="112"/>
      <c r="T944" s="112"/>
      <c r="U944" s="112"/>
      <c r="V944" s="112"/>
    </row>
    <row r="945" spans="10:22">
      <c r="J945" s="6"/>
      <c r="P945"/>
      <c r="S945" s="112"/>
      <c r="T945" s="112"/>
      <c r="U945" s="112"/>
      <c r="V945" s="112"/>
    </row>
    <row r="946" spans="10:22">
      <c r="J946" s="6"/>
      <c r="P946"/>
      <c r="S946" s="112"/>
      <c r="T946" s="112"/>
      <c r="U946" s="112"/>
      <c r="V946" s="112"/>
    </row>
    <row r="947" spans="10:22">
      <c r="J947" s="6"/>
      <c r="P947"/>
      <c r="S947" s="112"/>
      <c r="T947" s="112"/>
      <c r="U947" s="112"/>
      <c r="V947" s="112"/>
    </row>
    <row r="948" spans="10:22">
      <c r="J948" s="6"/>
      <c r="P948"/>
      <c r="S948" s="112"/>
      <c r="T948" s="112"/>
      <c r="U948" s="112"/>
      <c r="V948" s="112"/>
    </row>
    <row r="949" spans="10:22">
      <c r="J949" s="6"/>
      <c r="P949"/>
      <c r="S949" s="112"/>
      <c r="T949" s="112"/>
      <c r="U949" s="112"/>
      <c r="V949" s="112"/>
    </row>
    <row r="950" spans="10:22">
      <c r="J950" s="6"/>
      <c r="P950"/>
      <c r="S950" s="112"/>
      <c r="T950" s="112"/>
      <c r="U950" s="112"/>
      <c r="V950" s="112"/>
    </row>
    <row r="951" spans="10:22">
      <c r="J951" s="6"/>
      <c r="P951"/>
      <c r="S951" s="112"/>
      <c r="T951" s="112"/>
      <c r="U951" s="112"/>
      <c r="V951" s="112"/>
    </row>
    <row r="952" spans="10:22">
      <c r="J952" s="6"/>
      <c r="P952"/>
      <c r="S952" s="112"/>
      <c r="T952" s="112"/>
      <c r="U952" s="112"/>
      <c r="V952" s="112"/>
    </row>
    <row r="953" spans="10:22">
      <c r="J953" s="6"/>
      <c r="P953"/>
      <c r="S953" s="112"/>
      <c r="T953" s="112"/>
      <c r="U953" s="112"/>
      <c r="V953" s="112"/>
    </row>
    <row r="954" spans="10:22">
      <c r="J954" s="6"/>
      <c r="P954"/>
      <c r="S954" s="112"/>
      <c r="T954" s="112"/>
      <c r="U954" s="112"/>
      <c r="V954" s="112"/>
    </row>
    <row r="955" spans="10:22">
      <c r="J955" s="6"/>
      <c r="P955"/>
      <c r="S955" s="112"/>
      <c r="T955" s="112"/>
      <c r="U955" s="112"/>
      <c r="V955" s="112"/>
    </row>
    <row r="956" spans="10:22">
      <c r="J956" s="6"/>
      <c r="P956"/>
      <c r="S956" s="112"/>
      <c r="T956" s="112"/>
      <c r="U956" s="112"/>
      <c r="V956" s="112"/>
    </row>
    <row r="957" spans="10:22">
      <c r="J957" s="6"/>
      <c r="P957"/>
      <c r="S957" s="112"/>
      <c r="T957" s="112"/>
      <c r="U957" s="112"/>
      <c r="V957" s="112"/>
    </row>
    <row r="958" spans="10:22">
      <c r="J958" s="6"/>
      <c r="P958"/>
      <c r="S958" s="112"/>
      <c r="T958" s="112"/>
      <c r="U958" s="112"/>
      <c r="V958" s="112"/>
    </row>
    <row r="959" spans="10:22">
      <c r="J959" s="6"/>
      <c r="P959"/>
      <c r="S959" s="112"/>
      <c r="T959" s="112"/>
      <c r="U959" s="112"/>
      <c r="V959" s="112"/>
    </row>
    <row r="960" spans="10:22">
      <c r="J960" s="6"/>
      <c r="P960"/>
      <c r="S960" s="112"/>
      <c r="T960" s="112"/>
      <c r="U960" s="112"/>
      <c r="V960" s="112"/>
    </row>
    <row r="961" spans="10:22">
      <c r="J961" s="6"/>
      <c r="P961"/>
      <c r="S961" s="112"/>
      <c r="T961" s="112"/>
      <c r="U961" s="112"/>
      <c r="V961" s="112"/>
    </row>
    <row r="962" spans="10:22">
      <c r="J962" s="6"/>
      <c r="P962"/>
      <c r="S962" s="112"/>
      <c r="T962" s="112"/>
      <c r="U962" s="112"/>
      <c r="V962" s="112"/>
    </row>
    <row r="963" spans="10:22">
      <c r="J963" s="6"/>
      <c r="P963"/>
      <c r="S963" s="112"/>
      <c r="T963" s="112"/>
      <c r="U963" s="112"/>
      <c r="V963" s="112"/>
    </row>
    <row r="964" spans="10:22">
      <c r="J964" s="6"/>
      <c r="P964"/>
      <c r="S964" s="112"/>
      <c r="T964" s="112"/>
      <c r="U964" s="112"/>
      <c r="V964" s="112"/>
    </row>
    <row r="965" spans="10:22">
      <c r="J965" s="6"/>
      <c r="P965"/>
      <c r="S965" s="112"/>
      <c r="T965" s="112"/>
      <c r="U965" s="112"/>
      <c r="V965" s="112"/>
    </row>
    <row r="966" spans="10:22">
      <c r="J966" s="6"/>
      <c r="P966"/>
      <c r="S966" s="112"/>
      <c r="T966" s="112"/>
      <c r="U966" s="112"/>
      <c r="V966" s="112"/>
    </row>
    <row r="967" spans="10:22">
      <c r="J967" s="6"/>
      <c r="P967"/>
      <c r="S967" s="112"/>
      <c r="T967" s="112"/>
      <c r="U967" s="112"/>
      <c r="V967" s="112"/>
    </row>
    <row r="968" spans="10:22">
      <c r="J968" s="6"/>
      <c r="P968"/>
      <c r="S968" s="112"/>
      <c r="T968" s="112"/>
      <c r="U968" s="112"/>
      <c r="V968" s="112"/>
    </row>
    <row r="969" spans="10:22">
      <c r="J969" s="6"/>
      <c r="P969"/>
      <c r="S969" s="112"/>
      <c r="T969" s="112"/>
      <c r="U969" s="112"/>
      <c r="V969" s="112"/>
    </row>
    <row r="970" spans="10:22">
      <c r="J970" s="6"/>
      <c r="P970"/>
      <c r="S970" s="112"/>
      <c r="T970" s="112"/>
      <c r="U970" s="112"/>
      <c r="V970" s="112"/>
    </row>
    <row r="971" spans="10:22">
      <c r="J971" s="6"/>
      <c r="P971"/>
      <c r="S971" s="112"/>
      <c r="T971" s="112"/>
      <c r="U971" s="112"/>
      <c r="V971" s="112"/>
    </row>
    <row r="972" spans="10:22">
      <c r="J972" s="6"/>
      <c r="P972"/>
      <c r="S972" s="112"/>
      <c r="T972" s="112"/>
      <c r="U972" s="112"/>
      <c r="V972" s="112"/>
    </row>
    <row r="973" spans="10:22">
      <c r="J973" s="6"/>
      <c r="P973"/>
      <c r="S973" s="112"/>
      <c r="T973" s="112"/>
      <c r="U973" s="112"/>
      <c r="V973" s="112"/>
    </row>
    <row r="974" spans="10:22">
      <c r="J974" s="6"/>
      <c r="P974"/>
      <c r="S974" s="112"/>
      <c r="T974" s="112"/>
      <c r="U974" s="112"/>
      <c r="V974" s="112"/>
    </row>
    <row r="975" spans="10:22">
      <c r="J975" s="6"/>
      <c r="P975"/>
      <c r="S975" s="112"/>
      <c r="T975" s="112"/>
      <c r="U975" s="112"/>
      <c r="V975" s="112"/>
    </row>
    <row r="976" spans="10:22">
      <c r="J976" s="6"/>
      <c r="P976"/>
      <c r="S976" s="112"/>
      <c r="T976" s="112"/>
      <c r="U976" s="112"/>
      <c r="V976" s="112"/>
    </row>
    <row r="977" spans="10:22">
      <c r="J977" s="6"/>
      <c r="P977"/>
      <c r="S977" s="112"/>
      <c r="T977" s="112"/>
      <c r="U977" s="112"/>
      <c r="V977" s="112"/>
    </row>
    <row r="978" spans="10:22">
      <c r="J978" s="6"/>
      <c r="P978"/>
      <c r="S978" s="112"/>
      <c r="T978" s="112"/>
      <c r="U978" s="112"/>
      <c r="V978" s="112"/>
    </row>
    <row r="979" spans="10:22">
      <c r="J979" s="6"/>
      <c r="P979"/>
      <c r="S979" s="112"/>
      <c r="T979" s="112"/>
      <c r="U979" s="112"/>
      <c r="V979" s="112"/>
    </row>
    <row r="980" spans="10:22">
      <c r="S980" s="112"/>
      <c r="T980" s="112"/>
      <c r="U980" s="112"/>
      <c r="V980" s="112"/>
    </row>
    <row r="981" spans="10:22">
      <c r="J981" s="6"/>
      <c r="P981"/>
      <c r="S981" s="112"/>
      <c r="T981" s="112"/>
      <c r="U981" s="112"/>
      <c r="V981" s="112"/>
    </row>
    <row r="982" spans="10:22">
      <c r="J982" s="6"/>
      <c r="P982"/>
      <c r="S982" s="112"/>
      <c r="T982" s="112"/>
      <c r="U982" s="112"/>
      <c r="V982" s="112"/>
    </row>
    <row r="983" spans="10:22">
      <c r="J983" s="6"/>
      <c r="P983"/>
      <c r="S983" s="112"/>
      <c r="T983" s="112"/>
      <c r="U983" s="112"/>
      <c r="V983" s="112"/>
    </row>
    <row r="984" spans="10:22">
      <c r="J984" s="6"/>
      <c r="P984"/>
      <c r="S984" s="112"/>
      <c r="T984" s="112"/>
      <c r="U984" s="112"/>
      <c r="V984" s="112"/>
    </row>
    <row r="985" spans="10:22">
      <c r="J985" s="6"/>
      <c r="P985"/>
      <c r="S985" s="112"/>
      <c r="T985" s="112"/>
      <c r="U985" s="112"/>
      <c r="V985" s="112"/>
    </row>
    <row r="986" spans="10:22">
      <c r="J986" s="6"/>
      <c r="P986"/>
      <c r="S986" s="112"/>
      <c r="T986" s="112"/>
      <c r="U986" s="112"/>
      <c r="V986" s="112"/>
    </row>
    <row r="987" spans="10:22">
      <c r="J987" s="6"/>
      <c r="P987"/>
      <c r="S987" s="112"/>
      <c r="T987" s="112"/>
      <c r="U987" s="112"/>
      <c r="V987" s="112"/>
    </row>
    <row r="988" spans="10:22">
      <c r="J988" s="6"/>
      <c r="P988"/>
      <c r="S988" s="112"/>
      <c r="T988" s="112"/>
      <c r="U988" s="112"/>
      <c r="V988" s="112"/>
    </row>
    <row r="989" spans="10:22">
      <c r="J989" s="6"/>
      <c r="P989"/>
      <c r="S989" s="112"/>
      <c r="T989" s="112"/>
      <c r="U989" s="112"/>
      <c r="V989" s="112"/>
    </row>
    <row r="990" spans="10:22">
      <c r="J990" s="6"/>
      <c r="P990"/>
      <c r="S990" s="112"/>
      <c r="T990" s="112"/>
      <c r="U990" s="112"/>
      <c r="V990" s="112"/>
    </row>
    <row r="991" spans="10:22">
      <c r="J991" s="6"/>
      <c r="P991"/>
      <c r="S991" s="112"/>
      <c r="T991" s="112"/>
      <c r="U991" s="112"/>
      <c r="V991" s="112"/>
    </row>
    <row r="992" spans="10:22">
      <c r="J992" s="6"/>
      <c r="P992"/>
      <c r="S992" s="112"/>
      <c r="T992" s="112"/>
      <c r="U992" s="112"/>
      <c r="V992" s="112"/>
    </row>
    <row r="993" spans="10:22">
      <c r="J993" s="6"/>
      <c r="P993"/>
      <c r="S993" s="112"/>
      <c r="T993" s="112"/>
      <c r="U993" s="112"/>
      <c r="V993" s="112"/>
    </row>
    <row r="994" spans="10:22">
      <c r="J994" s="6"/>
      <c r="P994"/>
      <c r="S994" s="112"/>
      <c r="T994" s="112"/>
      <c r="U994" s="112"/>
      <c r="V994" s="112"/>
    </row>
    <row r="995" spans="10:22">
      <c r="J995" s="6"/>
      <c r="P995"/>
      <c r="S995" s="112"/>
      <c r="T995" s="112"/>
      <c r="U995" s="112"/>
      <c r="V995" s="112"/>
    </row>
    <row r="996" spans="10:22">
      <c r="J996" s="6"/>
      <c r="P996"/>
      <c r="S996" s="112"/>
      <c r="T996" s="112"/>
      <c r="U996" s="112"/>
      <c r="V996" s="112"/>
    </row>
    <row r="997" spans="10:22">
      <c r="J997" s="6"/>
      <c r="P997"/>
      <c r="S997" s="112"/>
      <c r="T997" s="112"/>
      <c r="U997" s="112"/>
      <c r="V997" s="112"/>
    </row>
    <row r="998" spans="10:22">
      <c r="J998" s="6"/>
      <c r="P998"/>
      <c r="S998" s="112"/>
      <c r="T998" s="112"/>
      <c r="U998" s="112"/>
      <c r="V998" s="112"/>
    </row>
    <row r="999" spans="10:22">
      <c r="J999" s="6"/>
      <c r="P999"/>
      <c r="S999" s="112"/>
      <c r="T999" s="112"/>
      <c r="U999" s="112"/>
      <c r="V999" s="112"/>
    </row>
    <row r="1000" spans="10:22">
      <c r="J1000" s="6"/>
      <c r="P1000"/>
      <c r="S1000" s="112"/>
      <c r="T1000" s="112"/>
      <c r="U1000" s="112"/>
      <c r="V1000" s="112"/>
    </row>
    <row r="1001" spans="10:22">
      <c r="J1001" s="6"/>
      <c r="P1001"/>
      <c r="S1001" s="112"/>
      <c r="T1001" s="112"/>
      <c r="U1001" s="112"/>
      <c r="V1001" s="112"/>
    </row>
    <row r="1002" spans="10:22">
      <c r="J1002" s="6"/>
      <c r="P1002"/>
      <c r="S1002" s="112"/>
      <c r="T1002" s="112"/>
      <c r="U1002" s="112"/>
      <c r="V1002" s="112"/>
    </row>
    <row r="1003" spans="10:22">
      <c r="J1003" s="6"/>
      <c r="P1003"/>
      <c r="S1003" s="112"/>
      <c r="T1003" s="112"/>
      <c r="U1003" s="112"/>
      <c r="V1003" s="112"/>
    </row>
    <row r="1004" spans="10:22">
      <c r="J1004" s="6"/>
      <c r="P1004"/>
      <c r="S1004" s="112"/>
      <c r="T1004" s="112"/>
      <c r="U1004" s="112"/>
      <c r="V1004" s="112"/>
    </row>
    <row r="1005" spans="10:22">
      <c r="J1005" s="6"/>
      <c r="P1005"/>
      <c r="S1005" s="112"/>
      <c r="T1005" s="112"/>
      <c r="U1005" s="112"/>
      <c r="V1005" s="112"/>
    </row>
    <row r="1006" spans="10:22">
      <c r="J1006" s="6"/>
      <c r="P1006"/>
      <c r="S1006" s="112"/>
      <c r="T1006" s="112"/>
      <c r="U1006" s="112"/>
      <c r="V1006" s="112"/>
    </row>
    <row r="1007" spans="10:22">
      <c r="J1007" s="6"/>
      <c r="P1007"/>
      <c r="S1007" s="112"/>
      <c r="T1007" s="112"/>
      <c r="U1007" s="112"/>
      <c r="V1007" s="112"/>
    </row>
    <row r="1008" spans="10:22">
      <c r="J1008" s="6"/>
      <c r="P1008"/>
      <c r="S1008" s="112"/>
      <c r="T1008" s="112"/>
      <c r="U1008" s="112"/>
      <c r="V1008" s="112"/>
    </row>
    <row r="1009" spans="10:22">
      <c r="J1009" s="6"/>
      <c r="P1009"/>
      <c r="S1009" s="112"/>
      <c r="T1009" s="112"/>
      <c r="U1009" s="112"/>
      <c r="V1009" s="112"/>
    </row>
    <row r="1010" spans="10:22">
      <c r="J1010" s="6"/>
      <c r="P1010"/>
      <c r="S1010" s="112"/>
      <c r="T1010" s="112"/>
      <c r="U1010" s="112"/>
      <c r="V1010" s="112"/>
    </row>
    <row r="1011" spans="10:22">
      <c r="S1011" s="112"/>
      <c r="T1011" s="112"/>
      <c r="U1011" s="112"/>
      <c r="V1011" s="112"/>
    </row>
    <row r="1012" spans="10:22">
      <c r="S1012" s="112"/>
      <c r="T1012" s="112"/>
      <c r="U1012" s="112"/>
      <c r="V1012" s="112"/>
    </row>
    <row r="1013" spans="10:22">
      <c r="S1013" s="112"/>
      <c r="T1013" s="112"/>
      <c r="U1013" s="112"/>
      <c r="V1013" s="112"/>
    </row>
    <row r="1014" spans="10:22">
      <c r="J1014" s="6"/>
      <c r="P1014"/>
      <c r="S1014" s="112"/>
      <c r="T1014" s="112"/>
      <c r="U1014" s="112"/>
      <c r="V1014" s="112"/>
    </row>
    <row r="1015" spans="10:22">
      <c r="J1015" s="6"/>
      <c r="P1015"/>
      <c r="S1015" s="112"/>
      <c r="T1015" s="112"/>
      <c r="U1015" s="112"/>
      <c r="V1015" s="112"/>
    </row>
    <row r="1016" spans="10:22">
      <c r="J1016" s="6"/>
      <c r="P1016"/>
      <c r="S1016" s="112"/>
      <c r="T1016" s="112"/>
      <c r="U1016" s="112"/>
      <c r="V1016" s="112"/>
    </row>
    <row r="1017" spans="10:22">
      <c r="J1017" s="6"/>
      <c r="P1017"/>
      <c r="S1017" s="112"/>
      <c r="T1017" s="112"/>
      <c r="U1017" s="112"/>
      <c r="V1017" s="112"/>
    </row>
    <row r="1018" spans="10:22">
      <c r="J1018" s="6"/>
      <c r="P1018"/>
      <c r="S1018" s="112"/>
      <c r="T1018" s="112"/>
      <c r="U1018" s="112"/>
      <c r="V1018" s="112"/>
    </row>
    <row r="1019" spans="10:22">
      <c r="J1019" s="6"/>
      <c r="P1019"/>
      <c r="S1019" s="112"/>
      <c r="T1019" s="112"/>
      <c r="U1019" s="112"/>
      <c r="V1019" s="112"/>
    </row>
    <row r="1020" spans="10:22">
      <c r="J1020" s="6"/>
      <c r="P1020"/>
      <c r="S1020" s="112"/>
      <c r="T1020" s="112"/>
      <c r="U1020" s="112"/>
      <c r="V1020" s="112"/>
    </row>
    <row r="1021" spans="10:22">
      <c r="J1021" s="6"/>
      <c r="P1021"/>
      <c r="S1021" s="112"/>
      <c r="T1021" s="112"/>
      <c r="U1021" s="112"/>
      <c r="V1021" s="112"/>
    </row>
    <row r="1022" spans="10:22">
      <c r="J1022" s="6"/>
      <c r="P1022"/>
      <c r="S1022" s="112"/>
      <c r="T1022" s="112"/>
      <c r="U1022" s="112"/>
      <c r="V1022" s="112"/>
    </row>
    <row r="1023" spans="10:22">
      <c r="J1023" s="6"/>
      <c r="P1023"/>
      <c r="S1023" s="112"/>
      <c r="T1023" s="112"/>
      <c r="U1023" s="112"/>
      <c r="V1023" s="112"/>
    </row>
    <row r="1024" spans="10:22">
      <c r="P1024"/>
      <c r="S1024" s="112"/>
      <c r="T1024" s="112"/>
      <c r="U1024" s="112"/>
      <c r="V1024" s="112"/>
    </row>
    <row r="1025" spans="10:22">
      <c r="P1025"/>
      <c r="S1025" s="112"/>
      <c r="T1025" s="112"/>
      <c r="U1025" s="112"/>
      <c r="V1025" s="112"/>
    </row>
    <row r="1026" spans="10:22">
      <c r="J1026" s="6"/>
      <c r="P1026"/>
      <c r="S1026" s="112"/>
      <c r="T1026" s="112"/>
      <c r="U1026" s="112"/>
      <c r="V1026" s="112"/>
    </row>
    <row r="1027" spans="10:22">
      <c r="J1027" s="6"/>
      <c r="P1027"/>
      <c r="S1027" s="112"/>
      <c r="T1027" s="112"/>
      <c r="U1027" s="112"/>
      <c r="V1027" s="112"/>
    </row>
    <row r="1028" spans="10:22">
      <c r="J1028" s="6"/>
      <c r="P1028"/>
      <c r="S1028" s="112"/>
      <c r="T1028" s="112"/>
      <c r="U1028" s="112"/>
      <c r="V1028" s="112"/>
    </row>
    <row r="1029" spans="10:22">
      <c r="J1029" s="6"/>
      <c r="P1029"/>
      <c r="S1029" s="112"/>
      <c r="T1029" s="112"/>
      <c r="U1029" s="112"/>
      <c r="V1029" s="112"/>
    </row>
    <row r="1030" spans="10:22">
      <c r="J1030" s="6"/>
      <c r="P1030"/>
      <c r="S1030" s="112"/>
      <c r="T1030" s="112"/>
      <c r="U1030" s="112"/>
      <c r="V1030" s="112"/>
    </row>
    <row r="1031" spans="10:22">
      <c r="J1031" s="6"/>
      <c r="P1031"/>
      <c r="S1031" s="112"/>
      <c r="T1031" s="112"/>
      <c r="U1031" s="112"/>
      <c r="V1031" s="112"/>
    </row>
    <row r="1032" spans="10:22">
      <c r="J1032" s="6"/>
      <c r="P1032"/>
      <c r="S1032" s="112"/>
      <c r="T1032" s="112"/>
      <c r="U1032" s="112"/>
      <c r="V1032" s="112"/>
    </row>
    <row r="1033" spans="10:22">
      <c r="J1033" s="6"/>
      <c r="P1033"/>
      <c r="S1033" s="112"/>
      <c r="T1033" s="112"/>
      <c r="U1033" s="112"/>
      <c r="V1033" s="112"/>
    </row>
    <row r="1034" spans="10:22">
      <c r="J1034" s="6"/>
      <c r="P1034"/>
      <c r="S1034" s="112"/>
      <c r="T1034" s="112"/>
      <c r="U1034" s="112"/>
      <c r="V1034" s="112"/>
    </row>
    <row r="1035" spans="10:22">
      <c r="J1035" s="6"/>
      <c r="P1035"/>
      <c r="S1035" s="112"/>
      <c r="T1035" s="112"/>
      <c r="U1035" s="112"/>
      <c r="V1035" s="112"/>
    </row>
    <row r="1036" spans="10:22">
      <c r="J1036" s="6"/>
      <c r="P1036"/>
      <c r="S1036" s="112"/>
      <c r="T1036" s="112"/>
      <c r="U1036" s="112"/>
      <c r="V1036" s="112"/>
    </row>
    <row r="1037" spans="10:22">
      <c r="J1037" s="6"/>
      <c r="P1037"/>
      <c r="S1037" s="112"/>
      <c r="T1037" s="112"/>
      <c r="U1037" s="112"/>
      <c r="V1037" s="112"/>
    </row>
    <row r="1038" spans="10:22">
      <c r="J1038" s="6"/>
      <c r="P1038"/>
      <c r="S1038" s="112"/>
      <c r="T1038" s="112"/>
      <c r="U1038" s="112"/>
      <c r="V1038" s="112"/>
    </row>
    <row r="1039" spans="10:22">
      <c r="J1039" s="6"/>
      <c r="P1039"/>
      <c r="S1039" s="112"/>
      <c r="T1039" s="112"/>
      <c r="U1039" s="112"/>
      <c r="V1039" s="112"/>
    </row>
    <row r="1040" spans="10:22">
      <c r="J1040" s="6"/>
      <c r="P1040"/>
      <c r="S1040" s="112"/>
      <c r="T1040" s="112"/>
      <c r="U1040" s="112"/>
      <c r="V1040" s="112"/>
    </row>
    <row r="1041" spans="10:22">
      <c r="J1041" s="6"/>
      <c r="P1041"/>
      <c r="S1041" s="112"/>
      <c r="T1041" s="112"/>
      <c r="U1041" s="112"/>
      <c r="V1041" s="112"/>
    </row>
    <row r="1042" spans="10:22">
      <c r="J1042" s="6"/>
      <c r="P1042"/>
      <c r="S1042" s="112"/>
      <c r="T1042" s="112"/>
      <c r="U1042" s="112"/>
      <c r="V1042" s="112"/>
    </row>
    <row r="1043" spans="10:22">
      <c r="J1043" s="6"/>
      <c r="P1043"/>
      <c r="S1043" s="112"/>
      <c r="T1043" s="112"/>
      <c r="U1043" s="112"/>
      <c r="V1043" s="112"/>
    </row>
    <row r="1044" spans="10:22">
      <c r="J1044" s="6"/>
      <c r="P1044"/>
      <c r="S1044" s="112"/>
      <c r="T1044" s="112"/>
      <c r="U1044" s="112"/>
      <c r="V1044" s="112"/>
    </row>
    <row r="1045" spans="10:22">
      <c r="J1045" s="6"/>
      <c r="P1045"/>
      <c r="S1045" s="112"/>
      <c r="T1045" s="112"/>
      <c r="U1045" s="112"/>
      <c r="V1045" s="112"/>
    </row>
    <row r="1046" spans="10:22">
      <c r="J1046" s="6"/>
      <c r="P1046"/>
      <c r="S1046" s="112"/>
      <c r="T1046" s="112"/>
      <c r="U1046" s="112"/>
      <c r="V1046" s="112"/>
    </row>
    <row r="1047" spans="10:22">
      <c r="J1047" s="6"/>
      <c r="P1047"/>
      <c r="S1047" s="112"/>
      <c r="T1047" s="112"/>
      <c r="U1047" s="112"/>
      <c r="V1047" s="112"/>
    </row>
    <row r="1048" spans="10:22">
      <c r="J1048" s="6"/>
      <c r="P1048"/>
      <c r="S1048" s="112"/>
      <c r="T1048" s="112"/>
      <c r="U1048" s="112"/>
      <c r="V1048" s="112"/>
    </row>
    <row r="1049" spans="10:22">
      <c r="J1049" s="6"/>
      <c r="P1049"/>
      <c r="S1049" s="112"/>
      <c r="T1049" s="112"/>
      <c r="U1049" s="112"/>
      <c r="V1049" s="112"/>
    </row>
    <row r="1050" spans="10:22">
      <c r="J1050" s="6"/>
      <c r="P1050"/>
      <c r="S1050" s="112"/>
      <c r="T1050" s="112"/>
      <c r="U1050" s="112"/>
      <c r="V1050" s="112"/>
    </row>
    <row r="1051" spans="10:22">
      <c r="J1051" s="6"/>
      <c r="P1051"/>
      <c r="S1051" s="112"/>
      <c r="T1051" s="112"/>
      <c r="U1051" s="112"/>
      <c r="V1051" s="112"/>
    </row>
    <row r="1052" spans="10:22">
      <c r="J1052" s="6"/>
      <c r="P1052"/>
      <c r="S1052" s="112"/>
      <c r="T1052" s="112"/>
      <c r="U1052" s="112"/>
      <c r="V1052" s="112"/>
    </row>
    <row r="1053" spans="10:22">
      <c r="J1053" s="6"/>
      <c r="P1053"/>
      <c r="S1053" s="112"/>
      <c r="T1053" s="112"/>
      <c r="U1053" s="112"/>
      <c r="V1053" s="112"/>
    </row>
    <row r="1054" spans="10:22">
      <c r="J1054" s="6"/>
      <c r="P1054"/>
      <c r="S1054" s="112"/>
      <c r="T1054" s="112"/>
      <c r="U1054" s="112"/>
      <c r="V1054" s="112"/>
    </row>
    <row r="1055" spans="10:22">
      <c r="J1055" s="6"/>
      <c r="P1055"/>
      <c r="S1055" s="112"/>
      <c r="T1055" s="112"/>
      <c r="U1055" s="112"/>
      <c r="V1055" s="112"/>
    </row>
    <row r="1056" spans="10:22">
      <c r="J1056" s="6"/>
      <c r="P1056"/>
      <c r="S1056" s="112"/>
      <c r="T1056" s="112"/>
      <c r="U1056" s="112"/>
      <c r="V1056" s="112"/>
    </row>
    <row r="1057" spans="10:22">
      <c r="J1057" s="6"/>
      <c r="P1057"/>
      <c r="S1057" s="112"/>
      <c r="T1057" s="112"/>
      <c r="U1057" s="112"/>
      <c r="V1057" s="112"/>
    </row>
    <row r="1058" spans="10:22">
      <c r="J1058" s="6"/>
      <c r="P1058"/>
      <c r="S1058" s="112"/>
      <c r="T1058" s="112"/>
      <c r="U1058" s="112"/>
      <c r="V1058" s="112"/>
    </row>
    <row r="1059" spans="10:22">
      <c r="J1059" s="6"/>
      <c r="P1059"/>
      <c r="S1059" s="112"/>
      <c r="T1059" s="112"/>
      <c r="U1059" s="112"/>
      <c r="V1059" s="112"/>
    </row>
    <row r="1060" spans="10:22">
      <c r="J1060" s="6"/>
      <c r="P1060"/>
      <c r="S1060" s="112"/>
      <c r="T1060" s="112"/>
      <c r="U1060" s="112"/>
      <c r="V1060" s="112"/>
    </row>
    <row r="1061" spans="10:22">
      <c r="J1061" s="6"/>
      <c r="P1061"/>
      <c r="S1061" s="112"/>
      <c r="T1061" s="112"/>
      <c r="U1061" s="112"/>
      <c r="V1061" s="112"/>
    </row>
    <row r="1062" spans="10:22">
      <c r="J1062" s="6"/>
      <c r="P1062"/>
      <c r="S1062" s="112"/>
      <c r="T1062" s="112"/>
      <c r="U1062" s="112"/>
      <c r="V1062" s="112"/>
    </row>
    <row r="1063" spans="10:22">
      <c r="J1063" s="6"/>
      <c r="P1063"/>
      <c r="S1063" s="112"/>
      <c r="T1063" s="112"/>
      <c r="U1063" s="112"/>
      <c r="V1063" s="112"/>
    </row>
    <row r="1064" spans="10:22">
      <c r="J1064" s="6"/>
      <c r="P1064"/>
      <c r="S1064" s="112"/>
      <c r="T1064" s="112"/>
      <c r="U1064" s="112"/>
      <c r="V1064" s="112"/>
    </row>
    <row r="1065" spans="10:22">
      <c r="J1065" s="6"/>
      <c r="P1065"/>
      <c r="S1065" s="112"/>
      <c r="T1065" s="112"/>
      <c r="U1065" s="112"/>
      <c r="V1065" s="112"/>
    </row>
    <row r="1066" spans="10:22">
      <c r="J1066" s="6"/>
      <c r="P1066"/>
      <c r="S1066" s="112"/>
      <c r="T1066" s="112"/>
      <c r="U1066" s="112"/>
      <c r="V1066" s="112"/>
    </row>
    <row r="1067" spans="10:22">
      <c r="J1067" s="6"/>
      <c r="P1067"/>
      <c r="S1067" s="112"/>
      <c r="T1067" s="112"/>
      <c r="U1067" s="112"/>
      <c r="V1067" s="112"/>
    </row>
    <row r="1068" spans="10:22">
      <c r="J1068" s="6"/>
      <c r="P1068"/>
      <c r="S1068" s="112"/>
      <c r="T1068" s="112"/>
      <c r="U1068" s="112"/>
      <c r="V1068" s="112"/>
    </row>
    <row r="1069" spans="10:22">
      <c r="J1069" s="6"/>
      <c r="P1069"/>
      <c r="S1069" s="112"/>
      <c r="T1069" s="112"/>
      <c r="U1069" s="112"/>
      <c r="V1069" s="112"/>
    </row>
    <row r="1070" spans="10:22">
      <c r="J1070" s="6"/>
      <c r="P1070"/>
      <c r="S1070" s="112"/>
      <c r="T1070" s="112"/>
      <c r="U1070" s="112"/>
      <c r="V1070" s="112"/>
    </row>
    <row r="1071" spans="10:22">
      <c r="J1071" s="6"/>
      <c r="P1071"/>
      <c r="S1071" s="112"/>
      <c r="T1071" s="112"/>
      <c r="U1071" s="112"/>
      <c r="V1071" s="112"/>
    </row>
    <row r="1072" spans="10:22">
      <c r="J1072" s="6"/>
      <c r="P1072"/>
      <c r="S1072" s="112"/>
      <c r="T1072" s="112"/>
      <c r="U1072" s="112"/>
      <c r="V1072" s="112"/>
    </row>
    <row r="1073" spans="10:22">
      <c r="J1073" s="6"/>
      <c r="P1073"/>
      <c r="S1073" s="112"/>
      <c r="T1073" s="112"/>
      <c r="U1073" s="112"/>
      <c r="V1073" s="112"/>
    </row>
    <row r="1074" spans="10:22">
      <c r="J1074" s="6"/>
      <c r="P1074"/>
      <c r="S1074" s="112"/>
      <c r="T1074" s="112"/>
      <c r="U1074" s="112"/>
      <c r="V1074" s="112"/>
    </row>
    <row r="1075" spans="10:22">
      <c r="J1075" s="6"/>
      <c r="P1075"/>
      <c r="S1075" s="112"/>
      <c r="T1075" s="112"/>
      <c r="U1075" s="112"/>
      <c r="V1075" s="112"/>
    </row>
    <row r="1076" spans="10:22">
      <c r="J1076" s="6"/>
      <c r="P1076"/>
      <c r="S1076" s="112"/>
      <c r="T1076" s="112"/>
      <c r="U1076" s="112"/>
      <c r="V1076" s="112"/>
    </row>
    <row r="1077" spans="10:22">
      <c r="J1077" s="6"/>
      <c r="P1077"/>
      <c r="S1077" s="112"/>
      <c r="T1077" s="112"/>
      <c r="U1077" s="112"/>
      <c r="V1077" s="112"/>
    </row>
    <row r="1078" spans="10:22">
      <c r="J1078" s="6"/>
      <c r="P1078"/>
      <c r="S1078" s="112"/>
      <c r="T1078" s="112"/>
      <c r="U1078" s="112"/>
      <c r="V1078" s="112"/>
    </row>
    <row r="1079" spans="10:22">
      <c r="J1079" s="6"/>
      <c r="P1079"/>
      <c r="S1079" s="112"/>
      <c r="T1079" s="112"/>
      <c r="U1079" s="112"/>
      <c r="V1079" s="112"/>
    </row>
    <row r="1080" spans="10:22">
      <c r="J1080" s="6"/>
      <c r="P1080"/>
      <c r="S1080" s="112"/>
      <c r="T1080" s="112"/>
      <c r="U1080" s="112"/>
      <c r="V1080" s="112"/>
    </row>
    <row r="1081" spans="10:22">
      <c r="J1081" s="6"/>
      <c r="P1081"/>
      <c r="S1081" s="112"/>
      <c r="T1081" s="112"/>
      <c r="U1081" s="112"/>
      <c r="V1081" s="112"/>
    </row>
    <row r="1082" spans="10:22">
      <c r="J1082" s="6"/>
      <c r="P1082"/>
      <c r="S1082" s="112"/>
      <c r="T1082" s="112"/>
      <c r="U1082" s="112"/>
      <c r="V1082" s="112"/>
    </row>
    <row r="1083" spans="10:22">
      <c r="J1083" s="6"/>
      <c r="P1083"/>
      <c r="S1083" s="112"/>
      <c r="T1083" s="112"/>
      <c r="U1083" s="112"/>
      <c r="V1083" s="112"/>
    </row>
    <row r="1084" spans="10:22">
      <c r="J1084" s="6"/>
      <c r="P1084"/>
      <c r="S1084" s="112"/>
      <c r="T1084" s="112"/>
      <c r="U1084" s="112"/>
      <c r="V1084" s="112"/>
    </row>
    <row r="1085" spans="10:22">
      <c r="J1085" s="6"/>
      <c r="P1085"/>
      <c r="S1085" s="112"/>
      <c r="T1085" s="112"/>
      <c r="U1085" s="112"/>
      <c r="V1085" s="112"/>
    </row>
    <row r="1086" spans="10:22">
      <c r="J1086" s="6"/>
      <c r="P1086"/>
      <c r="S1086" s="112"/>
      <c r="T1086" s="112"/>
      <c r="U1086" s="112"/>
      <c r="V1086" s="112"/>
    </row>
    <row r="1087" spans="10:22">
      <c r="J1087" s="6"/>
      <c r="P1087"/>
      <c r="S1087" s="112"/>
      <c r="T1087" s="112"/>
      <c r="U1087" s="112"/>
      <c r="V1087" s="112"/>
    </row>
    <row r="1088" spans="10:22">
      <c r="J1088" s="6"/>
      <c r="P1088"/>
      <c r="S1088" s="112"/>
      <c r="T1088" s="112"/>
      <c r="U1088" s="112"/>
      <c r="V1088" s="112"/>
    </row>
    <row r="1089" spans="10:22">
      <c r="J1089" s="6"/>
      <c r="P1089"/>
      <c r="S1089" s="112"/>
      <c r="T1089" s="112"/>
      <c r="U1089" s="112"/>
      <c r="V1089" s="112"/>
    </row>
    <row r="1090" spans="10:22">
      <c r="J1090" s="6"/>
      <c r="P1090"/>
      <c r="S1090" s="112"/>
      <c r="T1090" s="112"/>
      <c r="U1090" s="112"/>
      <c r="V1090" s="112"/>
    </row>
    <row r="1091" spans="10:22">
      <c r="J1091" s="6"/>
      <c r="P1091"/>
      <c r="S1091" s="112"/>
      <c r="T1091" s="112"/>
      <c r="U1091" s="112"/>
      <c r="V1091" s="112"/>
    </row>
    <row r="1092" spans="10:22">
      <c r="J1092" s="6"/>
      <c r="P1092"/>
      <c r="S1092" s="112"/>
      <c r="T1092" s="112"/>
      <c r="U1092" s="112"/>
      <c r="V1092" s="112"/>
    </row>
    <row r="1093" spans="10:22">
      <c r="J1093" s="6"/>
      <c r="P1093"/>
      <c r="S1093" s="112"/>
      <c r="T1093" s="112"/>
      <c r="U1093" s="112"/>
      <c r="V1093" s="112"/>
    </row>
    <row r="1094" spans="10:22">
      <c r="J1094" s="6"/>
      <c r="P1094"/>
      <c r="S1094" s="112"/>
      <c r="T1094" s="112"/>
      <c r="U1094" s="112"/>
      <c r="V1094" s="112"/>
    </row>
    <row r="1095" spans="10:22">
      <c r="J1095" s="6"/>
      <c r="P1095"/>
      <c r="S1095" s="112"/>
      <c r="T1095" s="112"/>
      <c r="U1095" s="112"/>
      <c r="V1095" s="112"/>
    </row>
    <row r="1096" spans="10:22">
      <c r="J1096" s="6"/>
      <c r="P1096"/>
      <c r="S1096" s="112"/>
      <c r="T1096" s="112"/>
      <c r="U1096" s="112"/>
      <c r="V1096" s="112"/>
    </row>
    <row r="1097" spans="10:22">
      <c r="J1097" s="6"/>
      <c r="P1097"/>
      <c r="S1097" s="112"/>
      <c r="T1097" s="112"/>
      <c r="U1097" s="112"/>
      <c r="V1097" s="112"/>
    </row>
    <row r="1098" spans="10:22">
      <c r="J1098" s="6"/>
      <c r="P1098"/>
      <c r="S1098" s="112"/>
      <c r="T1098" s="112"/>
      <c r="U1098" s="112"/>
      <c r="V1098" s="112"/>
    </row>
    <row r="1099" spans="10:22">
      <c r="J1099" s="6"/>
      <c r="P1099"/>
      <c r="S1099" s="112"/>
      <c r="T1099" s="112"/>
      <c r="U1099" s="112"/>
      <c r="V1099" s="112"/>
    </row>
    <row r="1100" spans="10:22">
      <c r="J1100" s="6"/>
      <c r="P1100"/>
      <c r="S1100" s="112"/>
      <c r="T1100" s="112"/>
      <c r="U1100" s="112"/>
      <c r="V1100" s="112"/>
    </row>
    <row r="1101" spans="10:22">
      <c r="J1101" s="6"/>
      <c r="P1101"/>
      <c r="S1101" s="112"/>
      <c r="T1101" s="112"/>
      <c r="U1101" s="112"/>
      <c r="V1101" s="112"/>
    </row>
    <row r="1102" spans="10:22">
      <c r="J1102" s="6"/>
      <c r="P1102"/>
      <c r="S1102" s="112"/>
      <c r="T1102" s="112"/>
      <c r="U1102" s="112"/>
      <c r="V1102" s="112"/>
    </row>
    <row r="1103" spans="10:22">
      <c r="J1103" s="6"/>
      <c r="P1103"/>
      <c r="S1103" s="112"/>
      <c r="T1103" s="112"/>
      <c r="U1103" s="112"/>
      <c r="V1103" s="112"/>
    </row>
    <row r="1104" spans="10:22">
      <c r="J1104" s="6"/>
      <c r="P1104"/>
      <c r="S1104" s="112"/>
      <c r="T1104" s="112"/>
      <c r="U1104" s="112"/>
      <c r="V1104" s="112"/>
    </row>
    <row r="1105" spans="10:22">
      <c r="J1105" s="6"/>
      <c r="P1105"/>
      <c r="S1105" s="112"/>
      <c r="T1105" s="112"/>
      <c r="U1105" s="112"/>
      <c r="V1105" s="112"/>
    </row>
    <row r="1106" spans="10:22">
      <c r="J1106" s="6"/>
      <c r="P1106"/>
      <c r="S1106" s="112"/>
      <c r="T1106" s="112"/>
      <c r="U1106" s="112"/>
      <c r="V1106" s="112"/>
    </row>
    <row r="1107" spans="10:22">
      <c r="J1107" s="6"/>
      <c r="P1107"/>
      <c r="S1107" s="112"/>
      <c r="T1107" s="112"/>
      <c r="U1107" s="112"/>
      <c r="V1107" s="112"/>
    </row>
    <row r="1108" spans="10:22">
      <c r="J1108" s="6"/>
      <c r="P1108"/>
      <c r="S1108" s="112"/>
      <c r="T1108" s="112"/>
      <c r="U1108" s="112"/>
      <c r="V1108" s="112"/>
    </row>
    <row r="1109" spans="10:22">
      <c r="J1109" s="6"/>
      <c r="P1109"/>
      <c r="S1109" s="112"/>
      <c r="T1109" s="112"/>
      <c r="U1109" s="112"/>
      <c r="V1109" s="112"/>
    </row>
    <row r="1110" spans="10:22">
      <c r="J1110" s="6"/>
      <c r="P1110"/>
      <c r="S1110" s="112"/>
      <c r="T1110" s="112"/>
      <c r="U1110" s="112"/>
      <c r="V1110" s="112"/>
    </row>
    <row r="1111" spans="10:22">
      <c r="J1111" s="6"/>
      <c r="P1111"/>
      <c r="S1111" s="112"/>
      <c r="T1111" s="112"/>
      <c r="U1111" s="112"/>
      <c r="V1111" s="112"/>
    </row>
    <row r="1112" spans="10:22">
      <c r="J1112" s="6"/>
      <c r="P1112"/>
      <c r="S1112" s="112"/>
      <c r="T1112" s="112"/>
      <c r="U1112" s="112"/>
      <c r="V1112" s="112"/>
    </row>
    <row r="1113" spans="10:22">
      <c r="J1113" s="6"/>
      <c r="P1113"/>
      <c r="S1113" s="112"/>
      <c r="T1113" s="112"/>
      <c r="U1113" s="112"/>
      <c r="V1113" s="112"/>
    </row>
    <row r="1114" spans="10:22">
      <c r="J1114" s="6"/>
      <c r="P1114"/>
      <c r="S1114" s="112"/>
      <c r="T1114" s="112"/>
      <c r="U1114" s="112"/>
      <c r="V1114" s="112"/>
    </row>
    <row r="1115" spans="10:22">
      <c r="J1115" s="6"/>
      <c r="P1115"/>
      <c r="S1115" s="112"/>
      <c r="T1115" s="112"/>
      <c r="U1115" s="112"/>
      <c r="V1115" s="112"/>
    </row>
    <row r="1116" spans="10:22">
      <c r="J1116" s="6"/>
      <c r="P1116"/>
      <c r="S1116" s="112"/>
      <c r="T1116" s="112"/>
      <c r="U1116" s="112"/>
      <c r="V1116" s="112"/>
    </row>
    <row r="1117" spans="10:22">
      <c r="J1117" s="6"/>
      <c r="P1117"/>
      <c r="S1117" s="112"/>
      <c r="T1117" s="112"/>
      <c r="U1117" s="112"/>
      <c r="V1117" s="112"/>
    </row>
    <row r="1118" spans="10:22">
      <c r="J1118" s="6"/>
      <c r="P1118"/>
      <c r="S1118" s="112"/>
      <c r="T1118" s="112"/>
      <c r="U1118" s="112"/>
      <c r="V1118" s="112"/>
    </row>
    <row r="1119" spans="10:22">
      <c r="S1119" s="112"/>
      <c r="T1119" s="112"/>
      <c r="U1119" s="112"/>
      <c r="V1119" s="112"/>
    </row>
    <row r="1120" spans="10:22">
      <c r="S1120" s="112"/>
      <c r="T1120" s="112"/>
      <c r="U1120" s="112"/>
      <c r="V1120" s="112"/>
    </row>
    <row r="1121" spans="10:22">
      <c r="S1121" s="112"/>
      <c r="T1121" s="112"/>
      <c r="U1121" s="112"/>
      <c r="V1121" s="112"/>
    </row>
    <row r="1122" spans="10:22">
      <c r="S1122" s="112"/>
      <c r="T1122" s="112"/>
      <c r="U1122" s="112"/>
      <c r="V1122" s="112"/>
    </row>
    <row r="1123" spans="10:22">
      <c r="J1123" s="6"/>
      <c r="P1123"/>
      <c r="S1123" s="112"/>
      <c r="T1123" s="112"/>
      <c r="U1123" s="112"/>
      <c r="V1123" s="112"/>
    </row>
    <row r="1124" spans="10:22">
      <c r="J1124" s="6"/>
      <c r="P1124"/>
      <c r="S1124" s="112"/>
      <c r="T1124" s="112"/>
      <c r="U1124" s="112"/>
      <c r="V1124" s="112"/>
    </row>
    <row r="1125" spans="10:22">
      <c r="J1125" s="6"/>
      <c r="P1125"/>
      <c r="S1125" s="112"/>
      <c r="T1125" s="112"/>
      <c r="U1125" s="112"/>
      <c r="V1125" s="112"/>
    </row>
    <row r="1126" spans="10:22">
      <c r="J1126" s="6"/>
      <c r="P1126"/>
      <c r="S1126" s="112"/>
      <c r="T1126" s="112"/>
      <c r="U1126" s="112"/>
      <c r="V1126" s="112"/>
    </row>
    <row r="1127" spans="10:22">
      <c r="J1127" s="6"/>
      <c r="P1127"/>
      <c r="S1127" s="112"/>
      <c r="T1127" s="112"/>
      <c r="U1127" s="112"/>
      <c r="V1127" s="112"/>
    </row>
    <row r="1128" spans="10:22">
      <c r="J1128" s="6"/>
      <c r="P1128"/>
      <c r="S1128" s="112"/>
      <c r="T1128" s="112"/>
      <c r="U1128" s="112"/>
      <c r="V1128" s="112"/>
    </row>
    <row r="1129" spans="10:22">
      <c r="J1129" s="6"/>
      <c r="P1129"/>
      <c r="S1129" s="112"/>
      <c r="T1129" s="112"/>
      <c r="U1129" s="112"/>
      <c r="V1129" s="112"/>
    </row>
    <row r="1130" spans="10:22">
      <c r="J1130" s="6"/>
      <c r="P1130"/>
      <c r="S1130" s="112"/>
      <c r="T1130" s="112"/>
      <c r="U1130" s="112"/>
      <c r="V1130" s="112"/>
    </row>
    <row r="1131" spans="10:22">
      <c r="J1131" s="6"/>
      <c r="P1131"/>
      <c r="S1131" s="112"/>
      <c r="T1131" s="112"/>
      <c r="U1131" s="112"/>
      <c r="V1131" s="112"/>
    </row>
    <row r="1132" spans="10:22">
      <c r="J1132" s="6"/>
      <c r="P1132"/>
      <c r="S1132" s="112"/>
      <c r="T1132" s="112"/>
      <c r="U1132" s="112"/>
      <c r="V1132" s="112"/>
    </row>
    <row r="1133" spans="10:22">
      <c r="J1133" s="6"/>
      <c r="P1133"/>
      <c r="S1133" s="112"/>
      <c r="T1133" s="112"/>
      <c r="U1133" s="112"/>
      <c r="V1133" s="112"/>
    </row>
    <row r="1134" spans="10:22">
      <c r="J1134" s="6"/>
      <c r="P1134"/>
      <c r="S1134" s="112"/>
      <c r="T1134" s="112"/>
      <c r="U1134" s="112"/>
      <c r="V1134" s="112"/>
    </row>
    <row r="1135" spans="10:22">
      <c r="J1135" s="6"/>
      <c r="P1135"/>
      <c r="S1135" s="112"/>
      <c r="T1135" s="112"/>
      <c r="U1135" s="112"/>
      <c r="V1135" s="112"/>
    </row>
    <row r="1136" spans="10:22">
      <c r="J1136" s="6"/>
      <c r="P1136"/>
      <c r="S1136" s="112"/>
      <c r="T1136" s="112"/>
      <c r="U1136" s="112"/>
      <c r="V1136" s="112"/>
    </row>
    <row r="1137" spans="10:22">
      <c r="J1137" s="6"/>
      <c r="P1137"/>
      <c r="S1137" s="112"/>
      <c r="T1137" s="112"/>
      <c r="U1137" s="112"/>
      <c r="V1137" s="112"/>
    </row>
    <row r="1138" spans="10:22">
      <c r="J1138" s="6"/>
      <c r="P1138"/>
      <c r="S1138" s="112"/>
      <c r="T1138" s="112"/>
      <c r="U1138" s="112"/>
      <c r="V1138" s="112"/>
    </row>
    <row r="1139" spans="10:22">
      <c r="J1139" s="6"/>
      <c r="P1139"/>
      <c r="S1139" s="112"/>
      <c r="T1139" s="112"/>
      <c r="U1139" s="112"/>
      <c r="V1139" s="112"/>
    </row>
    <row r="1140" spans="10:22">
      <c r="J1140" s="6"/>
      <c r="P1140"/>
      <c r="S1140" s="112"/>
      <c r="T1140" s="112"/>
      <c r="U1140" s="112"/>
      <c r="V1140" s="112"/>
    </row>
    <row r="1141" spans="10:22">
      <c r="J1141" s="6"/>
      <c r="P1141"/>
      <c r="S1141" s="112"/>
      <c r="T1141" s="112"/>
      <c r="U1141" s="112"/>
      <c r="V1141" s="112"/>
    </row>
    <row r="1142" spans="10:22">
      <c r="J1142" s="6"/>
      <c r="P1142"/>
      <c r="S1142" s="112"/>
      <c r="T1142" s="112"/>
      <c r="U1142" s="112"/>
      <c r="V1142" s="112"/>
    </row>
    <row r="1143" spans="10:22">
      <c r="J1143" s="6"/>
      <c r="P1143"/>
      <c r="S1143" s="112"/>
      <c r="T1143" s="112"/>
      <c r="U1143" s="112"/>
      <c r="V1143" s="112"/>
    </row>
    <row r="1144" spans="10:22">
      <c r="J1144" s="6"/>
      <c r="P1144"/>
      <c r="S1144" s="112"/>
      <c r="T1144" s="112"/>
      <c r="U1144" s="112"/>
      <c r="V1144" s="112"/>
    </row>
    <row r="1145" spans="10:22">
      <c r="J1145" s="6"/>
      <c r="P1145"/>
      <c r="S1145" s="112"/>
      <c r="T1145" s="112"/>
      <c r="U1145" s="112"/>
      <c r="V1145" s="112"/>
    </row>
    <row r="1146" spans="10:22">
      <c r="J1146" s="6"/>
      <c r="P1146"/>
      <c r="S1146" s="112"/>
      <c r="T1146" s="112"/>
      <c r="U1146" s="112"/>
      <c r="V1146" s="112"/>
    </row>
    <row r="1147" spans="10:22">
      <c r="T1147" s="112"/>
      <c r="U1147" s="112"/>
      <c r="V1147" s="112"/>
    </row>
    <row r="1148" spans="10:22">
      <c r="J1148" s="6"/>
      <c r="P1148"/>
      <c r="S1148" s="112"/>
      <c r="T1148" s="112"/>
      <c r="U1148" s="112"/>
      <c r="V1148" s="112"/>
    </row>
    <row r="1149" spans="10:22">
      <c r="J1149" s="6"/>
      <c r="P1149"/>
      <c r="S1149" s="112"/>
      <c r="T1149" s="112"/>
      <c r="U1149" s="112"/>
      <c r="V1149" s="112"/>
    </row>
    <row r="1150" spans="10:22">
      <c r="J1150" s="6"/>
      <c r="P1150"/>
      <c r="S1150" s="112"/>
      <c r="T1150" s="112"/>
      <c r="U1150" s="112"/>
      <c r="V1150" s="112"/>
    </row>
    <row r="1151" spans="10:22">
      <c r="J1151" s="6"/>
      <c r="P1151"/>
      <c r="S1151" s="112"/>
      <c r="T1151" s="112"/>
      <c r="U1151" s="112"/>
      <c r="V1151" s="112"/>
    </row>
    <row r="1152" spans="10:22">
      <c r="J1152" s="6"/>
      <c r="P1152"/>
      <c r="S1152" s="112"/>
      <c r="T1152" s="112"/>
      <c r="U1152" s="112"/>
      <c r="V1152" s="112"/>
    </row>
    <row r="1153" spans="10:22">
      <c r="J1153" s="6"/>
      <c r="P1153"/>
      <c r="S1153" s="112"/>
      <c r="T1153" s="112"/>
      <c r="U1153" s="112"/>
      <c r="V1153" s="112"/>
    </row>
    <row r="1154" spans="10:22">
      <c r="J1154" s="6"/>
      <c r="P1154"/>
      <c r="S1154" s="112"/>
      <c r="T1154" s="112"/>
      <c r="U1154" s="112"/>
      <c r="V1154" s="112"/>
    </row>
    <row r="1155" spans="10:22">
      <c r="J1155" s="6"/>
      <c r="P1155"/>
      <c r="S1155" s="112"/>
      <c r="T1155" s="112"/>
      <c r="U1155" s="112"/>
      <c r="V1155" s="112"/>
    </row>
    <row r="1156" spans="10:22">
      <c r="J1156" s="6"/>
      <c r="P1156"/>
      <c r="S1156" s="112"/>
      <c r="T1156" s="112"/>
      <c r="U1156" s="112"/>
      <c r="V1156" s="112"/>
    </row>
    <row r="1157" spans="10:22">
      <c r="J1157" s="6"/>
      <c r="P1157"/>
      <c r="S1157" s="112"/>
      <c r="T1157" s="112"/>
      <c r="U1157" s="112"/>
      <c r="V1157" s="112"/>
    </row>
    <row r="1158" spans="10:22">
      <c r="J1158" s="6"/>
      <c r="P1158"/>
      <c r="S1158" s="112"/>
      <c r="T1158" s="112"/>
      <c r="U1158" s="112"/>
      <c r="V1158" s="112"/>
    </row>
    <row r="1159" spans="10:22">
      <c r="J1159" s="6"/>
      <c r="P1159"/>
      <c r="S1159" s="112"/>
      <c r="T1159" s="112"/>
      <c r="U1159" s="112"/>
      <c r="V1159" s="112"/>
    </row>
    <row r="1160" spans="10:22">
      <c r="J1160" s="6"/>
      <c r="P1160"/>
      <c r="S1160" s="112"/>
      <c r="T1160" s="112"/>
      <c r="U1160" s="112"/>
      <c r="V1160" s="112"/>
    </row>
    <row r="1161" spans="10:22">
      <c r="J1161" s="6"/>
      <c r="P1161"/>
      <c r="S1161" s="112"/>
      <c r="T1161" s="112"/>
      <c r="U1161" s="112"/>
      <c r="V1161" s="112"/>
    </row>
    <row r="1162" spans="10:22">
      <c r="J1162" s="6"/>
      <c r="P1162"/>
      <c r="S1162" s="112"/>
      <c r="T1162" s="112"/>
      <c r="U1162" s="112"/>
      <c r="V1162" s="112"/>
    </row>
    <row r="1163" spans="10:22">
      <c r="J1163" s="6"/>
      <c r="P1163"/>
      <c r="S1163" s="112"/>
      <c r="T1163" s="112"/>
      <c r="U1163" s="112"/>
      <c r="V1163" s="112"/>
    </row>
    <row r="1164" spans="10:22">
      <c r="J1164" s="6"/>
      <c r="P1164"/>
      <c r="S1164" s="112"/>
      <c r="T1164" s="112"/>
      <c r="U1164" s="112"/>
      <c r="V1164" s="112"/>
    </row>
    <row r="1165" spans="10:22">
      <c r="J1165" s="6"/>
      <c r="P1165"/>
      <c r="S1165" s="112"/>
      <c r="T1165" s="112"/>
      <c r="U1165" s="112"/>
      <c r="V1165" s="112"/>
    </row>
    <row r="1166" spans="10:22">
      <c r="J1166" s="6"/>
      <c r="P1166"/>
      <c r="S1166" s="112"/>
      <c r="T1166" s="112"/>
      <c r="U1166" s="112"/>
      <c r="V1166" s="112"/>
    </row>
    <row r="1167" spans="10:22">
      <c r="J1167" s="6"/>
      <c r="P1167"/>
      <c r="S1167" s="112"/>
      <c r="T1167" s="112"/>
      <c r="U1167" s="112"/>
      <c r="V1167" s="112"/>
    </row>
    <row r="1168" spans="10:22">
      <c r="J1168" s="6"/>
      <c r="P1168"/>
      <c r="S1168" s="112"/>
      <c r="T1168" s="112"/>
      <c r="U1168" s="112"/>
      <c r="V1168" s="112"/>
    </row>
    <row r="1169" spans="10:22">
      <c r="J1169" s="6"/>
      <c r="P1169"/>
      <c r="S1169" s="112"/>
      <c r="T1169" s="112"/>
      <c r="U1169" s="112"/>
      <c r="V1169" s="112"/>
    </row>
    <row r="1170" spans="10:22">
      <c r="J1170" s="6"/>
      <c r="P1170"/>
      <c r="S1170" s="112"/>
      <c r="T1170" s="112"/>
      <c r="U1170" s="112"/>
      <c r="V1170" s="112"/>
    </row>
    <row r="1171" spans="10:22">
      <c r="J1171" s="6"/>
      <c r="P1171"/>
      <c r="S1171" s="112"/>
      <c r="T1171" s="112"/>
      <c r="U1171" s="112"/>
      <c r="V1171" s="112"/>
    </row>
    <row r="1172" spans="10:22">
      <c r="J1172" s="6"/>
      <c r="P1172"/>
      <c r="S1172" s="112"/>
      <c r="T1172" s="112"/>
      <c r="U1172" s="112"/>
      <c r="V1172" s="112"/>
    </row>
    <row r="1173" spans="10:22">
      <c r="J1173" s="6"/>
      <c r="P1173"/>
      <c r="S1173" s="112"/>
      <c r="T1173" s="112"/>
      <c r="U1173" s="112"/>
      <c r="V1173" s="112"/>
    </row>
    <row r="1174" spans="10:22">
      <c r="J1174" s="6"/>
      <c r="P1174"/>
      <c r="S1174" s="112"/>
      <c r="T1174" s="112"/>
      <c r="U1174" s="112"/>
      <c r="V1174" s="112"/>
    </row>
    <row r="1175" spans="10:22">
      <c r="J1175" s="6"/>
      <c r="P1175"/>
      <c r="S1175" s="112"/>
      <c r="T1175" s="112"/>
      <c r="U1175" s="112"/>
      <c r="V1175" s="112"/>
    </row>
    <row r="1176" spans="10:22">
      <c r="J1176" s="6"/>
      <c r="P1176"/>
      <c r="S1176" s="112"/>
    </row>
    <row r="1177" spans="10:22">
      <c r="J1177" s="6"/>
      <c r="P1177"/>
      <c r="S1177" s="112"/>
    </row>
    <row r="1178" spans="10:22">
      <c r="J1178" s="6"/>
      <c r="P1178"/>
      <c r="S1178" s="112"/>
    </row>
    <row r="1179" spans="10:22">
      <c r="J1179" s="6"/>
      <c r="P1179"/>
      <c r="S1179" s="112"/>
    </row>
    <row r="1180" spans="10:22">
      <c r="J1180" s="6"/>
      <c r="P1180"/>
      <c r="S1180" s="112"/>
    </row>
    <row r="1181" spans="10:22">
      <c r="J1181" s="6"/>
      <c r="P1181"/>
      <c r="S1181" s="112"/>
    </row>
    <row r="1182" spans="10:22">
      <c r="J1182" s="6"/>
      <c r="P1182"/>
    </row>
    <row r="1183" spans="10:22">
      <c r="J1183" s="6"/>
      <c r="P1183"/>
    </row>
    <row r="1184" spans="10:22">
      <c r="J1184" s="6"/>
      <c r="P1184"/>
    </row>
    <row r="1185" spans="10:16">
      <c r="J1185" s="6"/>
      <c r="P1185"/>
    </row>
    <row r="1186" spans="10:16">
      <c r="J1186" s="6"/>
      <c r="P1186"/>
    </row>
    <row r="1187" spans="10:16">
      <c r="J1187" s="6"/>
      <c r="P1187"/>
    </row>
    <row r="1188" spans="10:16">
      <c r="J1188" s="6"/>
      <c r="P1188"/>
    </row>
    <row r="1189" spans="10:16">
      <c r="J1189" s="6"/>
      <c r="P1189"/>
    </row>
    <row r="1190" spans="10:16">
      <c r="J1190" s="6"/>
      <c r="P1190"/>
    </row>
    <row r="1191" spans="10:16">
      <c r="J1191" s="6"/>
      <c r="P1191"/>
    </row>
    <row r="1192" spans="10:16">
      <c r="J1192" s="6"/>
      <c r="P1192"/>
    </row>
    <row r="1193" spans="10:16">
      <c r="J1193" s="6"/>
      <c r="P1193"/>
    </row>
    <row r="1194" spans="10:16">
      <c r="J1194" s="6"/>
      <c r="P1194"/>
    </row>
    <row r="1195" spans="10:16">
      <c r="J1195" s="6"/>
      <c r="P1195"/>
    </row>
    <row r="1196" spans="10:16">
      <c r="J1196" s="6"/>
      <c r="P1196"/>
    </row>
    <row r="1197" spans="10:16">
      <c r="J1197" s="6"/>
      <c r="P1197"/>
    </row>
    <row r="1198" spans="10:16">
      <c r="J1198" s="6"/>
      <c r="P1198"/>
    </row>
    <row r="1199" spans="10:16">
      <c r="J1199" s="6"/>
      <c r="P1199"/>
    </row>
    <row r="1200" spans="10:16">
      <c r="J1200" s="6"/>
      <c r="P1200"/>
    </row>
    <row r="1201" spans="10:16">
      <c r="J1201" s="6"/>
      <c r="P1201"/>
    </row>
    <row r="1202" spans="10:16">
      <c r="J1202" s="6"/>
      <c r="P1202"/>
    </row>
    <row r="1203" spans="10:16">
      <c r="J1203" s="6"/>
      <c r="P1203"/>
    </row>
    <row r="1204" spans="10:16">
      <c r="J1204" s="6"/>
      <c r="P1204"/>
    </row>
    <row r="1205" spans="10:16">
      <c r="J1205" s="6"/>
      <c r="P1205"/>
    </row>
    <row r="1206" spans="10:16">
      <c r="J1206" s="6"/>
      <c r="P1206"/>
    </row>
    <row r="1207" spans="10:16">
      <c r="J1207" s="6"/>
      <c r="P1207"/>
    </row>
    <row r="1208" spans="10:16">
      <c r="J1208" s="6"/>
      <c r="P1208"/>
    </row>
    <row r="1209" spans="10:16">
      <c r="J1209" s="6"/>
      <c r="P1209"/>
    </row>
    <row r="1210" spans="10:16">
      <c r="J1210" s="6"/>
      <c r="P1210"/>
    </row>
    <row r="1211" spans="10:16">
      <c r="J1211" s="6"/>
      <c r="P1211"/>
    </row>
    <row r="1212" spans="10:16">
      <c r="J1212" s="6"/>
      <c r="P1212"/>
    </row>
    <row r="1213" spans="10:16">
      <c r="J1213" s="6"/>
      <c r="P1213"/>
    </row>
    <row r="1214" spans="10:16">
      <c r="J1214" s="6"/>
      <c r="P1214"/>
    </row>
    <row r="1215" spans="10:16">
      <c r="J1215" s="6"/>
      <c r="P1215"/>
    </row>
    <row r="1216" spans="10:16">
      <c r="J1216" s="6"/>
      <c r="P1216"/>
    </row>
    <row r="1217" spans="10:16">
      <c r="J1217" s="6"/>
      <c r="P1217"/>
    </row>
    <row r="1218" spans="10:16">
      <c r="J1218" s="6"/>
      <c r="P1218"/>
    </row>
    <row r="1219" spans="10:16">
      <c r="J1219" s="6"/>
      <c r="P1219"/>
    </row>
    <row r="1220" spans="10:16">
      <c r="J1220" s="6"/>
      <c r="P1220"/>
    </row>
    <row r="1221" spans="10:16">
      <c r="J1221" s="6"/>
      <c r="P1221"/>
    </row>
    <row r="1222" spans="10:16">
      <c r="J1222" s="6"/>
      <c r="P1222"/>
    </row>
    <row r="1223" spans="10:16">
      <c r="J1223" s="6"/>
      <c r="P1223"/>
    </row>
    <row r="1224" spans="10:16">
      <c r="J1224" s="6"/>
      <c r="P1224"/>
    </row>
    <row r="1225" spans="10:16">
      <c r="J1225" s="6"/>
      <c r="P1225"/>
    </row>
    <row r="1226" spans="10:16">
      <c r="J1226" s="6"/>
      <c r="P1226"/>
    </row>
    <row r="1227" spans="10:16">
      <c r="J1227" s="6"/>
      <c r="P1227"/>
    </row>
    <row r="1228" spans="10:16">
      <c r="J1228" s="6"/>
      <c r="P1228"/>
    </row>
    <row r="1229" spans="10:16">
      <c r="J1229" s="6"/>
      <c r="P1229"/>
    </row>
    <row r="1230" spans="10:16">
      <c r="J1230" s="6"/>
      <c r="P1230"/>
    </row>
    <row r="1231" spans="10:16">
      <c r="J1231" s="6"/>
      <c r="P1231"/>
    </row>
    <row r="1232" spans="10:16">
      <c r="J1232" s="6"/>
      <c r="P1232"/>
    </row>
    <row r="1233" spans="10:16">
      <c r="J1233" s="6"/>
      <c r="P1233"/>
    </row>
    <row r="1234" spans="10:16">
      <c r="J1234" s="6"/>
      <c r="P1234"/>
    </row>
    <row r="1235" spans="10:16">
      <c r="J1235" s="6"/>
      <c r="P1235"/>
    </row>
    <row r="1236" spans="10:16">
      <c r="K1236" s="6"/>
    </row>
    <row r="1237" spans="10:16">
      <c r="K1237" s="6"/>
    </row>
    <row r="1238" spans="10:16">
      <c r="K1238" s="6"/>
    </row>
    <row r="1239" spans="10:16">
      <c r="K1239" s="6"/>
    </row>
  </sheetData>
  <phoneticPr fontId="51" type="noConversion"/>
  <pageMargins left="0" right="0" top="0" bottom="0" header="0.51180555555555496" footer="0.51180555555555496"/>
  <pageSetup paperSize="9" firstPageNumber="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>
  <dimension ref="A1:CJ768"/>
  <sheetViews>
    <sheetView tabSelected="1" view="pageBreakPreview" topLeftCell="A146" zoomScale="60" workbookViewId="0">
      <selection activeCell="B163" sqref="B163"/>
    </sheetView>
  </sheetViews>
  <sheetFormatPr defaultRowHeight="14.4"/>
  <cols>
    <col min="1" max="1" width="7" customWidth="1"/>
    <col min="2" max="2" width="29.109375" style="82" customWidth="1"/>
    <col min="3" max="3" width="10.88671875" customWidth="1"/>
    <col min="4" max="4" width="3.44140625" customWidth="1"/>
    <col min="5" max="5" width="10" customWidth="1"/>
    <col min="6" max="6" width="26.44140625" customWidth="1"/>
    <col min="7" max="7" width="9.88671875" customWidth="1"/>
    <col min="8" max="8" width="2.109375" customWidth="1"/>
    <col min="9" max="9" width="9.33203125" customWidth="1"/>
    <col min="10" max="10" width="29.44140625" customWidth="1"/>
    <col min="11" max="11" width="10.44140625" customWidth="1"/>
    <col min="12" max="12" width="4.44140625" customWidth="1"/>
    <col min="13" max="13" width="9.6640625" customWidth="1"/>
    <col min="14" max="14" width="25.33203125" customWidth="1"/>
    <col min="15" max="15" width="10" customWidth="1"/>
    <col min="16" max="16" width="6" customWidth="1"/>
    <col min="17" max="17" width="6.88671875" customWidth="1"/>
    <col min="18" max="18" width="13.5546875" customWidth="1"/>
    <col min="19" max="19" width="7.88671875" customWidth="1"/>
    <col min="20" max="20" width="9.5546875" customWidth="1"/>
    <col min="21" max="21" width="7.33203125" customWidth="1"/>
    <col min="22" max="22" width="11" customWidth="1"/>
    <col min="23" max="23" width="7.44140625" customWidth="1"/>
    <col min="24" max="24" width="8.5546875" customWidth="1"/>
    <col min="25" max="25" width="6.88671875" customWidth="1"/>
    <col min="26" max="26" width="8.33203125" customWidth="1"/>
    <col min="27" max="27" width="6.109375" customWidth="1"/>
    <col min="28" max="28" width="8" customWidth="1"/>
    <col min="29" max="29" width="6.33203125" customWidth="1"/>
    <col min="31" max="31" width="8.6640625" customWidth="1"/>
  </cols>
  <sheetData>
    <row r="1" spans="1:88" s="70" customFormat="1" ht="14.25" customHeight="1">
      <c r="A1" s="3249" t="s">
        <v>1041</v>
      </c>
      <c r="B1" s="3250"/>
      <c r="F1" s="84"/>
      <c r="G1" s="84"/>
      <c r="H1" s="3251"/>
      <c r="L1" s="327"/>
      <c r="M1" s="56"/>
      <c r="N1" s="7"/>
      <c r="O1" s="7"/>
      <c r="P1" s="110"/>
      <c r="Q1" s="110"/>
      <c r="R1" s="107"/>
      <c r="S1" s="107"/>
      <c r="T1" s="107"/>
      <c r="U1" s="107"/>
      <c r="V1" s="110"/>
      <c r="W1" s="205"/>
      <c r="X1" s="302"/>
      <c r="Y1" s="205"/>
      <c r="Z1" s="302"/>
      <c r="AA1" s="110"/>
      <c r="AB1" s="110"/>
      <c r="AC1" s="110"/>
      <c r="AD1" s="110"/>
      <c r="AE1" s="56"/>
      <c r="AF1" s="56"/>
      <c r="AG1" s="56"/>
      <c r="AH1" s="56"/>
      <c r="AI1" s="56"/>
      <c r="AJ1" s="56"/>
      <c r="AK1" s="56"/>
      <c r="AL1" s="56"/>
      <c r="AM1" s="56"/>
      <c r="AN1" s="56"/>
      <c r="AO1" s="56"/>
      <c r="AP1" s="56"/>
      <c r="AQ1" s="56"/>
      <c r="AR1" s="56"/>
      <c r="AS1" s="56"/>
      <c r="AT1" s="56"/>
      <c r="AU1" s="56"/>
      <c r="AV1" s="56"/>
      <c r="AW1" s="56"/>
      <c r="AX1" s="56"/>
      <c r="AY1" s="56"/>
      <c r="AZ1" s="56"/>
      <c r="BA1" s="56"/>
    </row>
    <row r="2" spans="1:88">
      <c r="D2" s="435" t="s">
        <v>143</v>
      </c>
      <c r="E2" s="85"/>
      <c r="F2" t="s">
        <v>1141</v>
      </c>
      <c r="H2" s="584"/>
      <c r="L2" s="1"/>
      <c r="M2" s="583"/>
      <c r="N2" s="11"/>
      <c r="O2" s="11"/>
      <c r="P2" s="112"/>
      <c r="Q2" s="218"/>
      <c r="R2" s="112"/>
      <c r="S2" s="112"/>
      <c r="T2" s="104"/>
      <c r="U2" s="112"/>
      <c r="V2" s="107"/>
      <c r="W2" s="119"/>
      <c r="X2" s="147"/>
      <c r="Y2" s="419"/>
      <c r="Z2" s="420"/>
      <c r="AA2" s="112"/>
      <c r="AB2" s="112"/>
      <c r="AC2" s="112"/>
      <c r="AD2" s="112"/>
      <c r="AE2" s="11"/>
      <c r="AF2" s="11"/>
      <c r="AG2" s="112"/>
      <c r="AH2" s="11"/>
      <c r="AI2" s="11"/>
      <c r="AJ2" s="11"/>
      <c r="AK2" s="112"/>
      <c r="AL2" s="112"/>
      <c r="AM2" s="11"/>
      <c r="AN2" s="11"/>
      <c r="AO2" s="11"/>
      <c r="AP2" s="11"/>
      <c r="AQ2" s="11"/>
      <c r="AR2" s="11"/>
      <c r="AS2" s="11"/>
      <c r="AT2" s="11"/>
      <c r="AU2" s="11"/>
      <c r="AV2" s="11"/>
      <c r="AW2" s="11"/>
      <c r="AX2" s="11"/>
      <c r="AY2" s="11"/>
      <c r="AZ2" s="11"/>
      <c r="BA2" s="11"/>
    </row>
    <row r="3" spans="1:88" ht="12" customHeight="1" thickBot="1">
      <c r="A3" s="437"/>
      <c r="B3" s="105" t="s">
        <v>833</v>
      </c>
      <c r="E3" s="105" t="s">
        <v>833</v>
      </c>
      <c r="F3" s="2"/>
      <c r="G3" s="85"/>
      <c r="H3" s="585"/>
      <c r="L3" s="1"/>
      <c r="M3" s="3"/>
      <c r="N3" s="3"/>
      <c r="O3" s="583"/>
      <c r="P3" s="132"/>
      <c r="Q3" s="112"/>
      <c r="R3" s="132"/>
      <c r="S3" s="112"/>
      <c r="T3" s="110"/>
      <c r="U3" s="112"/>
      <c r="V3" s="107"/>
      <c r="W3" s="111"/>
      <c r="X3" s="137"/>
      <c r="Y3" s="186"/>
      <c r="Z3" s="420"/>
      <c r="AA3" s="112"/>
      <c r="AB3" s="112"/>
      <c r="AC3" s="112"/>
      <c r="AD3" s="112"/>
      <c r="AE3" s="112"/>
      <c r="AF3" s="112"/>
      <c r="AG3" s="112"/>
      <c r="AH3" s="112"/>
      <c r="AI3" s="112"/>
      <c r="AJ3" s="112"/>
      <c r="AK3" s="112"/>
      <c r="AL3" s="112"/>
      <c r="AM3" s="112"/>
      <c r="AN3" s="112"/>
      <c r="AO3" s="112"/>
      <c r="AP3" s="112"/>
      <c r="AQ3" s="112"/>
      <c r="AR3" s="112"/>
      <c r="AS3" s="112"/>
      <c r="AT3" s="112"/>
      <c r="AU3" s="112"/>
      <c r="AV3" s="112"/>
      <c r="AW3" s="112"/>
      <c r="AX3" s="112"/>
      <c r="AY3" s="112"/>
      <c r="AZ3" s="112"/>
      <c r="BA3" s="112"/>
      <c r="BB3" s="112"/>
      <c r="BC3" s="112"/>
      <c r="BD3" s="112"/>
      <c r="BE3" s="112"/>
      <c r="BF3" s="112"/>
      <c r="BG3" s="112"/>
      <c r="BH3" s="112"/>
      <c r="BI3" s="112"/>
      <c r="BJ3" s="112"/>
      <c r="BK3" s="112"/>
      <c r="BL3" s="112"/>
      <c r="BM3" s="112"/>
      <c r="BN3" s="112"/>
      <c r="BO3" s="112"/>
      <c r="BP3" s="112"/>
      <c r="BQ3" s="112"/>
      <c r="BR3" s="112"/>
      <c r="BS3" s="112"/>
      <c r="BT3" s="112"/>
      <c r="BU3" s="112"/>
      <c r="BV3" s="112"/>
      <c r="BW3" s="112"/>
      <c r="BX3" s="112"/>
      <c r="BY3" s="112"/>
      <c r="BZ3" s="112"/>
      <c r="CA3" s="112"/>
      <c r="CB3" s="112"/>
      <c r="CC3" s="112"/>
      <c r="CD3" s="112"/>
      <c r="CE3" s="112"/>
      <c r="CF3" s="112"/>
      <c r="CG3" s="112"/>
      <c r="CH3" s="112"/>
      <c r="CI3" s="112"/>
      <c r="CJ3" s="112"/>
    </row>
    <row r="4" spans="1:88" ht="13.5" customHeight="1">
      <c r="A4" s="34" t="s">
        <v>2</v>
      </c>
      <c r="B4" s="87" t="s">
        <v>3</v>
      </c>
      <c r="C4" s="265" t="s">
        <v>4</v>
      </c>
      <c r="E4" s="34" t="s">
        <v>2</v>
      </c>
      <c r="F4" s="87" t="s">
        <v>3</v>
      </c>
      <c r="G4" s="265" t="s">
        <v>4</v>
      </c>
      <c r="H4" s="572"/>
      <c r="L4" s="1"/>
      <c r="M4" s="41"/>
      <c r="N4" s="7"/>
      <c r="O4" s="14"/>
      <c r="P4" s="132"/>
      <c r="Q4" s="93"/>
      <c r="R4" s="22"/>
      <c r="S4" s="23"/>
      <c r="T4" s="110"/>
      <c r="U4" s="112"/>
      <c r="V4" s="107"/>
      <c r="W4" s="106"/>
      <c r="X4" s="137"/>
      <c r="Y4" s="186"/>
      <c r="Z4" s="420"/>
      <c r="AA4" s="112"/>
      <c r="AB4" s="112"/>
      <c r="AC4" s="112"/>
      <c r="AD4" s="112"/>
      <c r="AE4" s="112"/>
      <c r="AF4" s="112"/>
      <c r="AG4" s="112"/>
      <c r="AH4" s="112"/>
      <c r="AI4" s="112"/>
      <c r="AJ4" s="112"/>
      <c r="AK4" s="112"/>
      <c r="AL4" s="112"/>
      <c r="AM4" s="112"/>
      <c r="AN4" s="112"/>
      <c r="AO4" s="112"/>
      <c r="AP4" s="112"/>
      <c r="AQ4" s="112"/>
      <c r="AR4" s="112"/>
      <c r="AS4" s="112"/>
      <c r="AT4" s="112"/>
      <c r="AU4" s="112"/>
      <c r="AV4" s="112"/>
      <c r="AW4" s="112"/>
      <c r="AX4" s="112"/>
      <c r="AY4" s="112"/>
      <c r="AZ4" s="112"/>
      <c r="BA4" s="112"/>
      <c r="BB4" s="112"/>
      <c r="BC4" s="112"/>
      <c r="BD4" s="112"/>
      <c r="BE4" s="112"/>
      <c r="BF4" s="112"/>
      <c r="BG4" s="112"/>
      <c r="BH4" s="112"/>
      <c r="BI4" s="112"/>
      <c r="BJ4" s="112"/>
      <c r="BK4" s="112"/>
      <c r="BL4" s="112"/>
      <c r="BM4" s="112"/>
      <c r="BN4" s="112"/>
      <c r="BO4" s="112"/>
      <c r="BP4" s="112"/>
      <c r="BQ4" s="112"/>
      <c r="BR4" s="112"/>
      <c r="BS4" s="112"/>
      <c r="BT4" s="112"/>
      <c r="BU4" s="112"/>
      <c r="BV4" s="112"/>
      <c r="BW4" s="112"/>
      <c r="BX4" s="112"/>
      <c r="BY4" s="112"/>
      <c r="BZ4" s="112"/>
      <c r="CA4" s="112"/>
      <c r="CB4" s="112"/>
      <c r="CC4" s="112"/>
      <c r="CD4" s="112"/>
      <c r="CE4" s="112"/>
      <c r="CF4" s="112"/>
      <c r="CG4" s="112"/>
      <c r="CH4" s="112"/>
      <c r="CI4" s="112"/>
      <c r="CJ4" s="112"/>
    </row>
    <row r="5" spans="1:88" ht="13.5" customHeight="1" thickBot="1">
      <c r="A5" s="278" t="s">
        <v>5</v>
      </c>
      <c r="B5"/>
      <c r="C5" s="293" t="s">
        <v>62</v>
      </c>
      <c r="E5" s="37" t="s">
        <v>5</v>
      </c>
      <c r="F5" s="38"/>
      <c r="G5" s="266" t="s">
        <v>62</v>
      </c>
      <c r="H5" s="572"/>
      <c r="L5" s="1"/>
      <c r="M5" s="41"/>
      <c r="N5" s="11"/>
      <c r="O5" s="14"/>
      <c r="P5" s="132"/>
      <c r="Q5" s="11"/>
      <c r="R5" s="11"/>
      <c r="S5" s="11"/>
      <c r="T5" s="110"/>
      <c r="U5" s="112"/>
      <c r="V5" s="107"/>
      <c r="W5" s="106"/>
      <c r="X5" s="137"/>
      <c r="Y5" s="186"/>
      <c r="Z5" s="420"/>
      <c r="AA5" s="112"/>
      <c r="AB5" s="112"/>
      <c r="AC5" s="112"/>
      <c r="AD5" s="112"/>
      <c r="AE5" s="112"/>
      <c r="AF5" s="112"/>
      <c r="AG5" s="112"/>
      <c r="AH5" s="112"/>
      <c r="AI5" s="112"/>
      <c r="AJ5" s="112"/>
      <c r="AK5" s="112"/>
      <c r="AL5" s="112"/>
      <c r="AM5" s="112"/>
      <c r="AN5" s="112"/>
      <c r="AO5" s="112"/>
      <c r="AP5" s="112"/>
      <c r="AQ5" s="112"/>
      <c r="AR5" s="112"/>
      <c r="AS5" s="112"/>
      <c r="AT5" s="112"/>
      <c r="AU5" s="112"/>
      <c r="AV5" s="112"/>
      <c r="AW5" s="112"/>
      <c r="AX5" s="112"/>
      <c r="AY5" s="112"/>
      <c r="AZ5" s="112"/>
      <c r="BA5" s="112"/>
      <c r="BB5" s="112"/>
      <c r="BC5" s="112"/>
      <c r="BD5" s="112"/>
      <c r="BE5" s="112"/>
      <c r="BF5" s="112"/>
      <c r="BG5" s="112"/>
      <c r="BH5" s="112"/>
      <c r="BI5" s="112"/>
      <c r="BJ5" s="112"/>
      <c r="BK5" s="112"/>
      <c r="BL5" s="112"/>
      <c r="BM5" s="112"/>
      <c r="BN5" s="112"/>
      <c r="BO5" s="112"/>
      <c r="BP5" s="112"/>
      <c r="BQ5" s="112"/>
      <c r="BR5" s="112"/>
      <c r="BS5" s="112"/>
      <c r="BT5" s="112"/>
      <c r="BU5" s="112"/>
      <c r="BV5" s="112"/>
      <c r="BW5" s="112"/>
      <c r="BX5" s="112"/>
      <c r="BY5" s="112"/>
      <c r="BZ5" s="112"/>
      <c r="CA5" s="112"/>
      <c r="CB5" s="112"/>
      <c r="CC5" s="112"/>
      <c r="CD5" s="112"/>
      <c r="CE5" s="112"/>
      <c r="CF5" s="112"/>
      <c r="CG5" s="112"/>
      <c r="CH5" s="112"/>
      <c r="CI5" s="112"/>
      <c r="CJ5" s="112"/>
    </row>
    <row r="6" spans="1:88" ht="14.4" customHeight="1" thickBot="1">
      <c r="A6" s="1833" t="s">
        <v>119</v>
      </c>
      <c r="B6" s="1834"/>
      <c r="C6" s="2916"/>
      <c r="D6" s="900"/>
      <c r="E6" s="777" t="s">
        <v>562</v>
      </c>
      <c r="F6" s="76"/>
      <c r="G6" s="76"/>
      <c r="H6" s="572"/>
      <c r="L6" s="1"/>
      <c r="M6" s="738"/>
      <c r="N6" s="112"/>
      <c r="O6" s="11"/>
      <c r="P6" s="132"/>
      <c r="Q6" s="11"/>
      <c r="R6" s="11"/>
      <c r="S6" s="11"/>
      <c r="T6" s="107"/>
      <c r="U6" s="112"/>
      <c r="V6" s="107"/>
      <c r="W6" s="106"/>
      <c r="X6" s="137"/>
      <c r="Y6" s="186"/>
      <c r="Z6" s="420"/>
      <c r="AA6" s="112"/>
      <c r="AB6" s="112"/>
      <c r="AC6" s="112"/>
      <c r="AD6" s="112"/>
      <c r="AE6" s="112"/>
      <c r="AF6" s="112"/>
      <c r="AG6" s="112"/>
      <c r="AH6" s="112"/>
      <c r="AI6" s="112"/>
      <c r="AJ6" s="112"/>
      <c r="AK6" s="112"/>
      <c r="AL6" s="112"/>
      <c r="AM6" s="112"/>
      <c r="AN6" s="112"/>
      <c r="AO6" s="112"/>
      <c r="AP6" s="112"/>
      <c r="AQ6" s="112"/>
      <c r="AR6" s="112"/>
      <c r="AS6" s="112"/>
      <c r="AT6" s="112"/>
      <c r="AU6" s="112"/>
      <c r="AV6" s="112"/>
      <c r="AW6" s="112"/>
      <c r="AX6" s="112"/>
      <c r="AY6" s="112"/>
      <c r="AZ6" s="112"/>
      <c r="BA6" s="112"/>
      <c r="BB6" s="112"/>
      <c r="BC6" s="112"/>
      <c r="BD6" s="112"/>
      <c r="BE6" s="112"/>
      <c r="BF6" s="112"/>
      <c r="BG6" s="112"/>
      <c r="BH6" s="112"/>
      <c r="BI6" s="112"/>
      <c r="BJ6" s="112"/>
      <c r="BK6" s="112"/>
      <c r="BL6" s="112"/>
      <c r="BM6" s="112"/>
      <c r="BN6" s="112"/>
      <c r="BO6" s="112"/>
      <c r="BP6" s="112"/>
      <c r="BQ6" s="112"/>
      <c r="BR6" s="112"/>
      <c r="BS6" s="112"/>
      <c r="BT6" s="112"/>
      <c r="BU6" s="112"/>
      <c r="BV6" s="112"/>
      <c r="BW6" s="112"/>
      <c r="BX6" s="112"/>
      <c r="BY6" s="112"/>
      <c r="BZ6" s="112"/>
      <c r="CA6" s="112"/>
      <c r="CB6" s="112"/>
      <c r="CC6" s="112"/>
      <c r="CD6" s="112"/>
      <c r="CE6" s="112"/>
      <c r="CF6" s="112"/>
      <c r="CG6" s="112"/>
      <c r="CH6" s="112"/>
      <c r="CI6" s="112"/>
      <c r="CJ6" s="112"/>
    </row>
    <row r="7" spans="1:88">
      <c r="A7" s="90"/>
      <c r="B7" s="175" t="s">
        <v>156</v>
      </c>
      <c r="C7" s="62"/>
      <c r="D7" s="22"/>
      <c r="E7" s="1538"/>
      <c r="F7" s="175" t="s">
        <v>156</v>
      </c>
      <c r="G7" s="141"/>
      <c r="H7" s="586"/>
      <c r="L7" s="1"/>
      <c r="M7" s="11"/>
      <c r="N7" s="186"/>
      <c r="O7" s="11"/>
      <c r="P7" s="132"/>
      <c r="Q7" s="11"/>
      <c r="R7" s="11"/>
      <c r="S7" s="11"/>
      <c r="T7" s="107"/>
      <c r="U7" s="112"/>
      <c r="V7" s="107"/>
      <c r="W7" s="121"/>
      <c r="X7" s="137"/>
      <c r="Y7" s="186"/>
      <c r="Z7" s="420"/>
      <c r="AA7" s="112"/>
      <c r="AB7" s="112"/>
      <c r="AC7" s="112"/>
      <c r="AD7" s="112"/>
      <c r="AE7" s="112"/>
      <c r="AF7" s="112"/>
      <c r="AG7" s="112"/>
      <c r="AH7" s="112"/>
      <c r="AI7" s="112"/>
      <c r="AJ7" s="112"/>
      <c r="AK7" s="112"/>
      <c r="AL7" s="112"/>
      <c r="AM7" s="112"/>
      <c r="AN7" s="112"/>
      <c r="AO7" s="112"/>
      <c r="AP7" s="112"/>
      <c r="AQ7" s="112"/>
      <c r="AR7" s="112"/>
      <c r="AS7" s="112"/>
      <c r="AT7" s="112"/>
      <c r="AU7" s="112"/>
      <c r="AV7" s="112"/>
      <c r="AW7" s="112"/>
      <c r="AX7" s="112"/>
      <c r="AY7" s="112"/>
      <c r="AZ7" s="112"/>
      <c r="BA7" s="112"/>
      <c r="BB7" s="112"/>
      <c r="BC7" s="112"/>
      <c r="BD7" s="112"/>
      <c r="BE7" s="112"/>
      <c r="BF7" s="112"/>
      <c r="BG7" s="112"/>
      <c r="BH7" s="112"/>
      <c r="BI7" s="112"/>
      <c r="BJ7" s="112"/>
      <c r="BK7" s="112"/>
      <c r="BL7" s="112"/>
      <c r="BM7" s="112"/>
      <c r="BN7" s="112"/>
      <c r="BO7" s="112"/>
      <c r="BP7" s="112"/>
      <c r="BQ7" s="112"/>
      <c r="BR7" s="112"/>
      <c r="BS7" s="112"/>
      <c r="BT7" s="112"/>
      <c r="BU7" s="112"/>
      <c r="BV7" s="112"/>
      <c r="BW7" s="112"/>
      <c r="BX7" s="112"/>
      <c r="BY7" s="112"/>
      <c r="BZ7" s="112"/>
      <c r="CA7" s="112"/>
      <c r="CB7" s="112"/>
      <c r="CC7" s="112"/>
      <c r="CD7" s="112"/>
      <c r="CE7" s="112"/>
      <c r="CF7" s="112"/>
      <c r="CG7" s="112"/>
      <c r="CH7" s="112"/>
      <c r="CI7" s="112"/>
      <c r="CJ7" s="112"/>
    </row>
    <row r="8" spans="1:88" ht="15.75" customHeight="1">
      <c r="A8" s="380" t="s">
        <v>418</v>
      </c>
      <c r="B8" s="510" t="s">
        <v>494</v>
      </c>
      <c r="C8" s="274">
        <v>210</v>
      </c>
      <c r="D8" s="384"/>
      <c r="E8" s="389" t="s">
        <v>422</v>
      </c>
      <c r="F8" s="1632" t="s">
        <v>827</v>
      </c>
      <c r="G8" s="778" t="s">
        <v>858</v>
      </c>
      <c r="H8" s="587"/>
      <c r="L8" s="1"/>
      <c r="M8" s="41"/>
      <c r="N8" s="107"/>
      <c r="O8" s="15"/>
      <c r="P8" s="107"/>
      <c r="Q8" s="11"/>
      <c r="R8" s="11"/>
      <c r="S8" s="11"/>
      <c r="T8" s="107"/>
      <c r="U8" s="221"/>
      <c r="V8" s="107"/>
      <c r="W8" s="106"/>
      <c r="X8" s="137"/>
      <c r="Y8" s="186"/>
      <c r="Z8" s="420"/>
      <c r="AA8" s="112"/>
      <c r="AB8" s="112"/>
      <c r="AC8" s="112"/>
      <c r="AD8" s="112"/>
      <c r="AE8" s="112"/>
      <c r="AF8" s="112"/>
      <c r="AG8" s="112"/>
      <c r="AH8" s="112"/>
      <c r="AI8" s="112"/>
      <c r="AJ8" s="112"/>
      <c r="AK8" s="112"/>
      <c r="AL8" s="112"/>
      <c r="AM8" s="112"/>
      <c r="AN8" s="112"/>
      <c r="AO8" s="112"/>
      <c r="AP8" s="112"/>
      <c r="AQ8" s="112"/>
      <c r="AR8" s="112"/>
      <c r="AS8" s="112"/>
      <c r="AT8" s="112"/>
      <c r="AU8" s="112"/>
      <c r="AV8" s="112"/>
      <c r="AW8" s="112"/>
      <c r="AX8" s="112"/>
      <c r="AY8" s="112"/>
      <c r="AZ8" s="112"/>
      <c r="BA8" s="112"/>
      <c r="BB8" s="112"/>
      <c r="BC8" s="112"/>
      <c r="BD8" s="112"/>
      <c r="BE8" s="112"/>
      <c r="BF8" s="112"/>
      <c r="BG8" s="112"/>
      <c r="BH8" s="112"/>
      <c r="BI8" s="112"/>
      <c r="BJ8" s="112"/>
      <c r="BK8" s="112"/>
      <c r="BL8" s="112"/>
      <c r="BM8" s="112"/>
      <c r="BN8" s="112"/>
      <c r="BO8" s="112"/>
      <c r="BP8" s="112"/>
      <c r="BQ8" s="112"/>
      <c r="BR8" s="112"/>
      <c r="BS8" s="112"/>
      <c r="BT8" s="112"/>
      <c r="BU8" s="112"/>
      <c r="BV8" s="112"/>
      <c r="BW8" s="112"/>
      <c r="BX8" s="112"/>
      <c r="BY8" s="112"/>
      <c r="BZ8" s="112"/>
      <c r="CA8" s="112"/>
      <c r="CB8" s="112"/>
      <c r="CC8" s="112"/>
      <c r="CD8" s="112"/>
      <c r="CE8" s="112"/>
      <c r="CF8" s="112"/>
      <c r="CG8" s="112"/>
      <c r="CH8" s="112"/>
      <c r="CI8" s="112"/>
      <c r="CJ8" s="112"/>
    </row>
    <row r="9" spans="1:88" ht="13.5" customHeight="1">
      <c r="A9" s="1542" t="s">
        <v>349</v>
      </c>
      <c r="B9" s="1632" t="s">
        <v>348</v>
      </c>
      <c r="C9" s="358">
        <v>30</v>
      </c>
      <c r="D9" s="56"/>
      <c r="E9" s="256" t="s">
        <v>1108</v>
      </c>
      <c r="F9" s="249" t="s">
        <v>697</v>
      </c>
      <c r="G9" s="275">
        <v>200</v>
      </c>
      <c r="H9" s="587"/>
      <c r="L9" s="1"/>
      <c r="M9" s="96"/>
      <c r="N9" s="7"/>
      <c r="O9" s="11"/>
      <c r="P9" s="132"/>
      <c r="Q9" s="11"/>
      <c r="R9" s="11"/>
      <c r="S9" s="11"/>
      <c r="T9" s="107"/>
      <c r="U9" s="112"/>
      <c r="V9" s="113"/>
      <c r="W9" s="106"/>
      <c r="X9" s="137"/>
      <c r="Y9" s="186"/>
      <c r="Z9" s="420"/>
      <c r="AA9" s="112"/>
      <c r="AB9" s="112"/>
      <c r="AC9" s="112"/>
      <c r="AD9" s="112"/>
      <c r="AE9" s="112"/>
      <c r="AF9" s="112"/>
      <c r="AG9" s="112"/>
      <c r="AH9" s="112"/>
      <c r="AI9" s="112"/>
      <c r="AJ9" s="112"/>
      <c r="AK9" s="112"/>
      <c r="AL9" s="112"/>
      <c r="AM9" s="112"/>
      <c r="AN9" s="112"/>
      <c r="AO9" s="112"/>
      <c r="AP9" s="112"/>
      <c r="AQ9" s="112"/>
      <c r="AR9" s="112"/>
      <c r="AS9" s="112"/>
      <c r="AT9" s="112"/>
      <c r="AU9" s="112"/>
      <c r="AV9" s="112"/>
      <c r="AW9" s="112"/>
      <c r="AX9" s="112"/>
      <c r="AY9" s="112"/>
      <c r="AZ9" s="112"/>
      <c r="BA9" s="112"/>
      <c r="BB9" s="112"/>
      <c r="BC9" s="112"/>
      <c r="BD9" s="112"/>
      <c r="BE9" s="112"/>
      <c r="BF9" s="112"/>
      <c r="BG9" s="112"/>
      <c r="BH9" s="112"/>
      <c r="BI9" s="112"/>
      <c r="BJ9" s="112"/>
      <c r="BK9" s="112"/>
      <c r="BL9" s="112"/>
      <c r="BM9" s="112"/>
      <c r="BN9" s="112"/>
      <c r="BO9" s="112"/>
      <c r="BP9" s="112"/>
      <c r="BQ9" s="112"/>
      <c r="BR9" s="112"/>
      <c r="BS9" s="112"/>
      <c r="BT9" s="112"/>
      <c r="BU9" s="112"/>
      <c r="BV9" s="112"/>
      <c r="BW9" s="112"/>
      <c r="BX9" s="112"/>
      <c r="BY9" s="112"/>
      <c r="BZ9" s="112"/>
      <c r="CA9" s="112"/>
      <c r="CB9" s="112"/>
      <c r="CC9" s="112"/>
      <c r="CD9" s="112"/>
      <c r="CE9" s="112"/>
      <c r="CF9" s="112"/>
      <c r="CG9" s="112"/>
      <c r="CH9" s="112"/>
      <c r="CI9" s="112"/>
      <c r="CJ9" s="112"/>
    </row>
    <row r="10" spans="1:88" ht="13.5" customHeight="1">
      <c r="A10" s="1083" t="s">
        <v>353</v>
      </c>
      <c r="B10" s="249" t="s">
        <v>90</v>
      </c>
      <c r="C10" s="275">
        <v>200</v>
      </c>
      <c r="D10" s="56"/>
      <c r="E10" s="3172" t="s">
        <v>796</v>
      </c>
      <c r="F10" s="249" t="s">
        <v>798</v>
      </c>
      <c r="G10" s="272">
        <v>10</v>
      </c>
      <c r="H10" s="587"/>
      <c r="L10" s="1"/>
      <c r="M10" s="121"/>
      <c r="N10" s="354"/>
      <c r="O10" s="665"/>
      <c r="P10" s="132"/>
      <c r="Q10" s="11"/>
      <c r="R10" s="11"/>
      <c r="S10" s="11"/>
      <c r="T10" s="107"/>
      <c r="U10" s="112"/>
      <c r="V10" s="107"/>
      <c r="W10" s="106"/>
      <c r="X10" s="150"/>
      <c r="Y10" s="422"/>
      <c r="Z10" s="420"/>
      <c r="AA10" s="112"/>
      <c r="AB10" s="112"/>
      <c r="AC10" s="112"/>
      <c r="AD10" s="112"/>
      <c r="AE10" s="112"/>
      <c r="AF10" s="112"/>
      <c r="AG10" s="144"/>
      <c r="AH10" s="112"/>
      <c r="AI10" s="112"/>
      <c r="AJ10" s="112"/>
      <c r="AK10" s="112"/>
      <c r="AL10" s="112"/>
      <c r="AM10" s="112"/>
      <c r="AN10" s="112"/>
      <c r="AO10" s="112"/>
      <c r="AP10" s="112"/>
      <c r="AQ10" s="112"/>
      <c r="AR10" s="112"/>
      <c r="AS10" s="112"/>
      <c r="AT10" s="112"/>
      <c r="AU10" s="112"/>
      <c r="AV10" s="112"/>
      <c r="AW10" s="112"/>
      <c r="AX10" s="112"/>
      <c r="AY10" s="112"/>
      <c r="AZ10" s="112"/>
      <c r="BA10" s="112"/>
      <c r="BB10" s="112"/>
      <c r="BC10" s="112"/>
      <c r="BD10" s="112"/>
      <c r="BE10" s="112"/>
      <c r="BF10" s="112"/>
      <c r="BG10" s="112"/>
      <c r="BH10" s="112"/>
      <c r="BI10" s="112"/>
      <c r="BJ10" s="112"/>
      <c r="BK10" s="112"/>
      <c r="BL10" s="112"/>
      <c r="BM10" s="112"/>
      <c r="BN10" s="112"/>
      <c r="BO10" s="112"/>
      <c r="BP10" s="112"/>
      <c r="BQ10" s="112"/>
      <c r="BR10" s="112"/>
      <c r="BS10" s="112"/>
      <c r="BT10" s="112"/>
      <c r="BU10" s="112"/>
      <c r="BV10" s="112"/>
      <c r="BW10" s="112"/>
      <c r="BX10" s="112"/>
      <c r="BY10" s="112"/>
      <c r="BZ10" s="112"/>
      <c r="CA10" s="112"/>
      <c r="CB10" s="112"/>
      <c r="CC10" s="112"/>
      <c r="CD10" s="112"/>
      <c r="CE10" s="112"/>
      <c r="CF10" s="112"/>
      <c r="CG10" s="112"/>
      <c r="CH10" s="112"/>
      <c r="CI10" s="112"/>
      <c r="CJ10" s="112"/>
    </row>
    <row r="11" spans="1:88">
      <c r="A11" s="3022" t="s">
        <v>9</v>
      </c>
      <c r="B11" s="1943" t="s">
        <v>469</v>
      </c>
      <c r="C11" s="358">
        <v>35</v>
      </c>
      <c r="D11" s="7"/>
      <c r="E11" s="256" t="s">
        <v>9</v>
      </c>
      <c r="F11" s="249" t="s">
        <v>10</v>
      </c>
      <c r="G11" s="275">
        <v>40</v>
      </c>
      <c r="H11" s="572"/>
      <c r="L11" s="1"/>
      <c r="M11" s="121"/>
      <c r="N11" s="132"/>
      <c r="O11" s="369"/>
      <c r="P11" s="214"/>
      <c r="Q11" s="11"/>
      <c r="R11" s="11"/>
      <c r="S11" s="11"/>
      <c r="T11" s="107"/>
      <c r="U11" s="112"/>
      <c r="V11" s="107"/>
      <c r="W11" s="114"/>
      <c r="X11" s="148"/>
      <c r="Y11" s="186"/>
      <c r="Z11" s="420"/>
      <c r="AA11" s="112"/>
      <c r="AB11" s="112"/>
      <c r="AC11" s="112"/>
      <c r="AD11" s="112"/>
      <c r="AE11" s="112"/>
      <c r="AF11" s="112"/>
      <c r="AG11" s="112"/>
      <c r="AH11" s="112"/>
      <c r="AI11" s="112"/>
      <c r="AJ11" s="112"/>
      <c r="AK11" s="112"/>
      <c r="AL11" s="112"/>
      <c r="AM11" s="112"/>
      <c r="AN11" s="112"/>
      <c r="AO11" s="112"/>
      <c r="AP11" s="112"/>
      <c r="AQ11" s="112"/>
      <c r="AR11" s="112"/>
      <c r="AS11" s="112"/>
      <c r="AT11" s="112"/>
      <c r="AU11" s="112"/>
      <c r="AV11" s="112"/>
      <c r="AW11" s="112"/>
      <c r="AX11" s="112"/>
      <c r="AY11" s="112"/>
      <c r="AZ11" s="112"/>
      <c r="BA11" s="112"/>
      <c r="BB11" s="112"/>
      <c r="BC11" s="112"/>
      <c r="BD11" s="112"/>
      <c r="BE11" s="112"/>
      <c r="BF11" s="112"/>
      <c r="BG11" s="112"/>
      <c r="BH11" s="112"/>
      <c r="BI11" s="112"/>
      <c r="BJ11" s="112"/>
      <c r="BK11" s="112"/>
      <c r="BL11" s="112"/>
      <c r="BM11" s="112"/>
      <c r="BN11" s="112"/>
      <c r="BO11" s="112"/>
      <c r="BP11" s="112"/>
      <c r="BQ11" s="112"/>
      <c r="BR11" s="112"/>
      <c r="BS11" s="112"/>
      <c r="BT11" s="112"/>
      <c r="BU11" s="112"/>
      <c r="BV11" s="112"/>
      <c r="BW11" s="112"/>
      <c r="BX11" s="112"/>
      <c r="BY11" s="112"/>
      <c r="BZ11" s="112"/>
      <c r="CA11" s="112"/>
      <c r="CB11" s="112"/>
      <c r="CC11" s="112"/>
      <c r="CD11" s="112"/>
      <c r="CE11" s="112"/>
      <c r="CF11" s="112"/>
      <c r="CG11" s="112"/>
      <c r="CH11" s="112"/>
      <c r="CI11" s="112"/>
      <c r="CJ11" s="112"/>
    </row>
    <row r="12" spans="1:88" ht="15.6">
      <c r="A12" s="3023" t="s">
        <v>9</v>
      </c>
      <c r="B12" s="249" t="s">
        <v>10</v>
      </c>
      <c r="C12" s="272">
        <v>35</v>
      </c>
      <c r="D12" s="7"/>
      <c r="E12" s="2002" t="s">
        <v>644</v>
      </c>
      <c r="F12" s="249" t="s">
        <v>445</v>
      </c>
      <c r="G12" s="274">
        <v>115</v>
      </c>
      <c r="H12" s="572"/>
      <c r="L12" s="1"/>
      <c r="M12" s="121"/>
      <c r="N12" s="107"/>
      <c r="O12" s="104"/>
      <c r="P12" s="107"/>
      <c r="Q12" s="11"/>
      <c r="R12" s="11"/>
      <c r="S12" s="11"/>
      <c r="T12" s="107"/>
      <c r="U12" s="112"/>
      <c r="V12" s="113"/>
      <c r="W12" s="195"/>
      <c r="X12" s="421"/>
      <c r="Y12" s="186"/>
      <c r="Z12" s="420"/>
      <c r="AA12" s="112"/>
      <c r="AB12" s="112"/>
      <c r="AC12" s="112"/>
      <c r="AD12" s="112"/>
      <c r="AE12" s="112"/>
      <c r="AF12" s="112"/>
      <c r="AG12" s="112"/>
      <c r="AH12" s="112"/>
      <c r="AI12" s="112"/>
      <c r="AJ12" s="112"/>
      <c r="AK12" s="112"/>
      <c r="AL12" s="112"/>
      <c r="AM12" s="112"/>
      <c r="AN12" s="112"/>
      <c r="AO12" s="112"/>
      <c r="AP12" s="112"/>
      <c r="AQ12" s="112"/>
      <c r="AR12" s="112"/>
      <c r="AS12" s="112"/>
      <c r="AT12" s="112"/>
      <c r="AU12" s="112"/>
      <c r="AV12" s="112"/>
      <c r="AW12" s="112"/>
      <c r="AX12" s="112"/>
      <c r="AY12" s="112"/>
      <c r="AZ12" s="112"/>
      <c r="BA12" s="112"/>
      <c r="BB12" s="112"/>
      <c r="BC12" s="112"/>
      <c r="BD12" s="112"/>
      <c r="BE12" s="112"/>
      <c r="BF12" s="112"/>
      <c r="BG12" s="112"/>
      <c r="BH12" s="112"/>
      <c r="BI12" s="112"/>
      <c r="BJ12" s="112"/>
      <c r="BK12" s="112"/>
      <c r="BL12" s="112"/>
      <c r="BM12" s="112"/>
      <c r="BN12" s="112"/>
      <c r="BO12" s="112"/>
      <c r="BP12" s="112"/>
      <c r="BQ12" s="112"/>
      <c r="BR12" s="112"/>
      <c r="BS12" s="112"/>
      <c r="BT12" s="112"/>
      <c r="BU12" s="112"/>
      <c r="BV12" s="112"/>
      <c r="BW12" s="112"/>
      <c r="BX12" s="112"/>
      <c r="BY12" s="112"/>
      <c r="BZ12" s="112"/>
      <c r="CA12" s="112"/>
      <c r="CB12" s="112"/>
      <c r="CC12" s="112"/>
      <c r="CD12" s="112"/>
      <c r="CE12" s="112"/>
      <c r="CF12" s="112"/>
      <c r="CG12" s="112"/>
      <c r="CH12" s="112"/>
      <c r="CI12" s="112"/>
      <c r="CJ12" s="112"/>
    </row>
    <row r="13" spans="1:88" ht="14.25" customHeight="1" thickBot="1">
      <c r="A13" s="3023" t="s">
        <v>9</v>
      </c>
      <c r="B13" s="249" t="s">
        <v>389</v>
      </c>
      <c r="C13" s="272">
        <v>30</v>
      </c>
      <c r="D13" s="56"/>
      <c r="E13" s="1443" t="s">
        <v>361</v>
      </c>
      <c r="F13" s="1444"/>
      <c r="G13" s="1725">
        <f>G9+G10+G11+G12+160+40</f>
        <v>565</v>
      </c>
      <c r="H13" s="586"/>
      <c r="L13" s="1"/>
      <c r="M13" s="121"/>
      <c r="N13" s="7"/>
      <c r="O13" s="104"/>
      <c r="P13" s="211"/>
      <c r="Q13" s="11"/>
      <c r="R13" s="11"/>
      <c r="S13" s="11"/>
      <c r="T13" s="107"/>
      <c r="U13" s="221"/>
      <c r="V13" s="107"/>
      <c r="W13" s="195"/>
      <c r="X13" s="421"/>
      <c r="Y13" s="186"/>
      <c r="Z13" s="420"/>
      <c r="AA13" s="112"/>
      <c r="AB13" s="112"/>
      <c r="AC13" s="112"/>
      <c r="AD13" s="112"/>
      <c r="AE13" s="112"/>
      <c r="AF13" s="112"/>
      <c r="AG13" s="112"/>
      <c r="AH13" s="112"/>
      <c r="AI13" s="132"/>
      <c r="AJ13" s="121"/>
      <c r="AK13" s="112"/>
      <c r="AL13" s="112"/>
      <c r="AM13" s="112"/>
      <c r="AN13" s="112"/>
      <c r="AO13" s="112"/>
      <c r="AP13" s="112"/>
      <c r="AQ13" s="112"/>
      <c r="AR13" s="112"/>
      <c r="AS13" s="112"/>
      <c r="AT13" s="112"/>
      <c r="AU13" s="112"/>
      <c r="AV13" s="112"/>
      <c r="AW13" s="112"/>
      <c r="AX13" s="112"/>
      <c r="AY13" s="112"/>
      <c r="AZ13" s="112"/>
      <c r="BA13" s="112"/>
      <c r="BB13" s="112"/>
      <c r="BC13" s="112"/>
      <c r="BD13" s="112"/>
      <c r="BE13" s="112"/>
      <c r="BF13" s="112"/>
      <c r="BG13" s="112"/>
      <c r="BH13" s="112"/>
      <c r="BI13" s="112"/>
      <c r="BJ13" s="112"/>
      <c r="BK13" s="112"/>
      <c r="BL13" s="112"/>
      <c r="BM13" s="112"/>
      <c r="BN13" s="112"/>
      <c r="BO13" s="112"/>
      <c r="BP13" s="112"/>
      <c r="BQ13" s="112"/>
      <c r="BR13" s="112"/>
      <c r="BS13" s="112"/>
      <c r="BT13" s="112"/>
      <c r="BU13" s="112"/>
      <c r="BV13" s="112"/>
      <c r="BW13" s="112"/>
      <c r="BX13" s="112"/>
      <c r="BY13" s="112"/>
      <c r="BZ13" s="112"/>
      <c r="CA13" s="112"/>
      <c r="CB13" s="112"/>
      <c r="CC13" s="112"/>
      <c r="CD13" s="112"/>
      <c r="CE13" s="112"/>
      <c r="CF13" s="112"/>
      <c r="CG13" s="112"/>
      <c r="CH13" s="112"/>
      <c r="CI13" s="112"/>
      <c r="CJ13" s="112"/>
    </row>
    <row r="14" spans="1:88" ht="15" customHeight="1">
      <c r="A14" s="1542" t="s">
        <v>441</v>
      </c>
      <c r="B14" s="249" t="s">
        <v>643</v>
      </c>
      <c r="C14" s="272">
        <v>100</v>
      </c>
      <c r="D14" s="56"/>
      <c r="E14" s="382"/>
      <c r="F14" s="175" t="s">
        <v>123</v>
      </c>
      <c r="G14" s="62"/>
      <c r="H14" s="588"/>
      <c r="L14" s="1"/>
      <c r="M14" s="96"/>
      <c r="N14" s="186"/>
      <c r="O14" s="11"/>
      <c r="P14" s="132"/>
      <c r="Q14" s="11"/>
      <c r="R14" s="11"/>
      <c r="S14" s="11"/>
      <c r="T14" s="133"/>
      <c r="U14" s="112"/>
      <c r="V14" s="113"/>
      <c r="W14" s="195"/>
      <c r="X14" s="421"/>
      <c r="Y14" s="186"/>
      <c r="Z14" s="420"/>
      <c r="AA14" s="112"/>
      <c r="AB14" s="112"/>
      <c r="AC14" s="112"/>
      <c r="AD14" s="195"/>
      <c r="AE14" s="112"/>
      <c r="AF14" s="112"/>
      <c r="AG14" s="112"/>
      <c r="AH14" s="112"/>
      <c r="AI14" s="132"/>
      <c r="AJ14" s="121"/>
      <c r="AK14" s="112"/>
      <c r="AL14" s="112"/>
      <c r="AM14" s="112"/>
      <c r="AN14" s="112"/>
      <c r="AO14" s="112"/>
      <c r="AP14" s="112"/>
      <c r="AQ14" s="112"/>
      <c r="AR14" s="112"/>
      <c r="AS14" s="112"/>
      <c r="AT14" s="112"/>
      <c r="AU14" s="112"/>
      <c r="AV14" s="112"/>
      <c r="AW14" s="112"/>
      <c r="AX14" s="112"/>
      <c r="AY14" s="112"/>
      <c r="AZ14" s="112"/>
      <c r="BA14" s="112"/>
      <c r="BB14" s="112"/>
      <c r="BC14" s="112"/>
      <c r="BD14" s="112"/>
      <c r="BE14" s="112"/>
      <c r="BF14" s="112"/>
      <c r="BG14" s="112"/>
      <c r="BH14" s="112"/>
      <c r="BI14" s="112"/>
      <c r="BJ14" s="112"/>
      <c r="BK14" s="112"/>
      <c r="BL14" s="112"/>
      <c r="BM14" s="112"/>
      <c r="BN14" s="112"/>
      <c r="BO14" s="112"/>
      <c r="BP14" s="112"/>
      <c r="BQ14" s="112"/>
      <c r="BR14" s="112"/>
      <c r="BS14" s="112"/>
      <c r="BT14" s="112"/>
      <c r="BU14" s="112"/>
      <c r="BV14" s="112"/>
      <c r="BW14" s="112"/>
      <c r="BX14" s="112"/>
      <c r="BY14" s="112"/>
      <c r="BZ14" s="112"/>
      <c r="CA14" s="112"/>
      <c r="CB14" s="112"/>
      <c r="CC14" s="112"/>
      <c r="CD14" s="112"/>
      <c r="CE14" s="112"/>
      <c r="CF14" s="112"/>
      <c r="CG14" s="112"/>
      <c r="CH14" s="112"/>
      <c r="CI14" s="112"/>
      <c r="CJ14" s="112"/>
    </row>
    <row r="15" spans="1:88" ht="16.2" thickBot="1">
      <c r="A15" s="1443" t="s">
        <v>361</v>
      </c>
      <c r="B15" s="1444"/>
      <c r="C15" s="1725">
        <f>SUM(C8:C14)</f>
        <v>640</v>
      </c>
      <c r="D15" s="7"/>
      <c r="E15" s="356" t="s">
        <v>470</v>
      </c>
      <c r="F15" s="510" t="s">
        <v>1134</v>
      </c>
      <c r="G15" s="358">
        <v>60</v>
      </c>
      <c r="H15" s="589"/>
      <c r="L15" s="1"/>
      <c r="M15" s="96"/>
      <c r="N15" s="107"/>
      <c r="O15" s="665"/>
      <c r="P15" s="132"/>
      <c r="Q15" s="11"/>
      <c r="R15" s="11"/>
      <c r="S15" s="11"/>
      <c r="T15" s="112"/>
      <c r="U15" s="112"/>
      <c r="V15" s="107"/>
      <c r="W15" s="195"/>
      <c r="X15" s="421"/>
      <c r="Y15" s="186"/>
      <c r="Z15" s="420"/>
      <c r="AA15" s="112"/>
      <c r="AB15" s="112"/>
      <c r="AC15" s="112"/>
      <c r="AD15" s="112"/>
      <c r="AE15" s="112"/>
      <c r="AF15" s="112"/>
      <c r="AG15" s="112"/>
      <c r="AH15" s="112"/>
      <c r="AI15" s="132"/>
      <c r="AJ15" s="125"/>
      <c r="AK15" s="112"/>
      <c r="AL15" s="112"/>
      <c r="AM15" s="112"/>
      <c r="AN15" s="112"/>
      <c r="AO15" s="112"/>
      <c r="AP15" s="112"/>
      <c r="AQ15" s="112"/>
      <c r="AR15" s="112"/>
      <c r="AS15" s="112"/>
      <c r="AT15" s="112"/>
      <c r="AU15" s="112"/>
      <c r="AV15" s="112"/>
      <c r="AW15" s="112"/>
      <c r="AX15" s="112"/>
      <c r="AY15" s="112"/>
      <c r="AZ15" s="112"/>
      <c r="BA15" s="112"/>
      <c r="BB15" s="112"/>
      <c r="BC15" s="112"/>
      <c r="BD15" s="112"/>
      <c r="BE15" s="112"/>
      <c r="BF15" s="112"/>
      <c r="BG15" s="112"/>
      <c r="BH15" s="112"/>
      <c r="BI15" s="112"/>
      <c r="BJ15" s="112"/>
      <c r="BK15" s="112"/>
      <c r="BL15" s="112"/>
      <c r="BM15" s="112"/>
      <c r="BN15" s="112"/>
      <c r="BO15" s="112"/>
      <c r="BP15" s="112"/>
      <c r="BQ15" s="112"/>
      <c r="BR15" s="112"/>
      <c r="BS15" s="112"/>
      <c r="BT15" s="112"/>
      <c r="BU15" s="112"/>
      <c r="BV15" s="112"/>
      <c r="BW15" s="112"/>
      <c r="BX15" s="112"/>
      <c r="BY15" s="112"/>
      <c r="BZ15" s="112"/>
      <c r="CA15" s="112"/>
      <c r="CB15" s="112"/>
      <c r="CC15" s="112"/>
      <c r="CD15" s="112"/>
      <c r="CE15" s="112"/>
      <c r="CF15" s="112"/>
      <c r="CG15" s="112"/>
      <c r="CH15" s="112"/>
      <c r="CI15" s="112"/>
      <c r="CJ15" s="112"/>
    </row>
    <row r="16" spans="1:88" ht="15.6">
      <c r="A16" s="382"/>
      <c r="B16" s="175" t="s">
        <v>123</v>
      </c>
      <c r="C16" s="62"/>
      <c r="D16" s="18"/>
      <c r="E16" s="1923" t="s">
        <v>628</v>
      </c>
      <c r="F16" s="249" t="s">
        <v>559</v>
      </c>
      <c r="G16" s="392">
        <v>250</v>
      </c>
      <c r="H16" s="587"/>
      <c r="L16" s="1"/>
      <c r="M16" s="41"/>
      <c r="N16" s="107"/>
      <c r="O16" s="15"/>
      <c r="P16" s="132"/>
      <c r="Q16" s="11"/>
      <c r="R16" s="11"/>
      <c r="S16" s="11"/>
      <c r="T16" s="112"/>
      <c r="U16" s="112"/>
      <c r="V16" s="110"/>
      <c r="W16" s="195"/>
      <c r="X16" s="421"/>
      <c r="Y16" s="186"/>
      <c r="Z16" s="420"/>
      <c r="AA16" s="112"/>
      <c r="AB16" s="112"/>
      <c r="AC16" s="112"/>
      <c r="AD16" s="112"/>
      <c r="AE16" s="112"/>
      <c r="AF16" s="112"/>
      <c r="AG16" s="112"/>
      <c r="AH16" s="112"/>
      <c r="AI16" s="132"/>
      <c r="AJ16" s="128"/>
      <c r="AK16" s="112"/>
      <c r="AL16" s="112"/>
      <c r="AM16" s="112"/>
      <c r="AN16" s="112"/>
      <c r="AO16" s="112"/>
      <c r="AP16" s="112"/>
      <c r="AQ16" s="112"/>
      <c r="AR16" s="112"/>
      <c r="AS16" s="112"/>
      <c r="AT16" s="112"/>
      <c r="AU16" s="112"/>
      <c r="AV16" s="112"/>
      <c r="AW16" s="112"/>
      <c r="AX16" s="112"/>
      <c r="AY16" s="112"/>
      <c r="AZ16" s="112"/>
      <c r="BA16" s="112"/>
      <c r="BB16" s="112"/>
      <c r="BC16" s="112"/>
      <c r="BD16" s="112"/>
      <c r="BE16" s="112"/>
      <c r="BF16" s="112"/>
      <c r="BG16" s="112"/>
      <c r="BH16" s="112"/>
      <c r="BI16" s="112"/>
      <c r="BJ16" s="112"/>
      <c r="BK16" s="112"/>
      <c r="BL16" s="112"/>
      <c r="BM16" s="112"/>
      <c r="BN16" s="112"/>
      <c r="BO16" s="112"/>
      <c r="BP16" s="112"/>
      <c r="BQ16" s="112"/>
      <c r="BR16" s="112"/>
      <c r="BS16" s="112"/>
      <c r="BT16" s="112"/>
      <c r="BU16" s="112"/>
      <c r="BV16" s="112"/>
      <c r="BW16" s="112"/>
      <c r="BX16" s="112"/>
      <c r="BY16" s="112"/>
      <c r="BZ16" s="112"/>
      <c r="CA16" s="112"/>
      <c r="CB16" s="112"/>
      <c r="CC16" s="112"/>
      <c r="CD16" s="112"/>
      <c r="CE16" s="112"/>
      <c r="CF16" s="112"/>
      <c r="CG16" s="112"/>
      <c r="CH16" s="112"/>
      <c r="CI16" s="112"/>
      <c r="CJ16" s="112"/>
    </row>
    <row r="17" spans="1:88" ht="15.6">
      <c r="A17" s="254" t="s">
        <v>415</v>
      </c>
      <c r="B17" s="271" t="s">
        <v>1135</v>
      </c>
      <c r="C17" s="397">
        <v>60</v>
      </c>
      <c r="D17" s="722"/>
      <c r="E17" s="254" t="s">
        <v>540</v>
      </c>
      <c r="F17" s="271" t="s">
        <v>541</v>
      </c>
      <c r="G17" s="397">
        <v>120</v>
      </c>
      <c r="H17" s="587"/>
      <c r="L17" s="1"/>
      <c r="M17" s="41"/>
      <c r="N17" s="7"/>
      <c r="O17" s="15"/>
      <c r="P17" s="132"/>
      <c r="Q17" s="11"/>
      <c r="R17" s="11"/>
      <c r="S17" s="11"/>
      <c r="T17" s="112"/>
      <c r="U17" s="112"/>
      <c r="V17" s="110"/>
      <c r="W17" s="195"/>
      <c r="X17" s="421"/>
      <c r="Y17" s="186"/>
      <c r="Z17" s="420"/>
      <c r="AA17" s="112"/>
      <c r="AB17" s="112"/>
      <c r="AC17" s="112"/>
      <c r="AD17" s="112"/>
      <c r="AE17" s="112"/>
      <c r="AF17" s="112"/>
      <c r="AG17" s="112"/>
      <c r="AH17" s="112"/>
      <c r="AI17" s="132"/>
      <c r="AJ17" s="121"/>
      <c r="AK17" s="112"/>
      <c r="AL17" s="112"/>
      <c r="AM17" s="112"/>
      <c r="AN17" s="112"/>
      <c r="AO17" s="112"/>
      <c r="AP17" s="112"/>
      <c r="AQ17" s="112"/>
      <c r="AR17" s="112"/>
      <c r="AS17" s="112"/>
      <c r="AT17" s="112"/>
      <c r="AU17" s="112"/>
      <c r="AV17" s="112"/>
      <c r="AW17" s="112"/>
      <c r="AX17" s="112"/>
      <c r="AY17" s="112"/>
      <c r="AZ17" s="112"/>
      <c r="BA17" s="112"/>
      <c r="BB17" s="112"/>
      <c r="BC17" s="112"/>
      <c r="BD17" s="112"/>
      <c r="BE17" s="112"/>
      <c r="BF17" s="112"/>
      <c r="BG17" s="112"/>
      <c r="BH17" s="112"/>
      <c r="BI17" s="112"/>
      <c r="BJ17" s="112"/>
      <c r="BK17" s="112"/>
      <c r="BL17" s="112"/>
      <c r="BM17" s="112"/>
      <c r="BN17" s="112"/>
      <c r="BO17" s="112"/>
      <c r="BP17" s="112"/>
      <c r="BQ17" s="112"/>
      <c r="BR17" s="112"/>
      <c r="BS17" s="112"/>
      <c r="BT17" s="112"/>
      <c r="BU17" s="112"/>
      <c r="BV17" s="112"/>
      <c r="BW17" s="112"/>
      <c r="BX17" s="112"/>
      <c r="BY17" s="112"/>
      <c r="BZ17" s="112"/>
      <c r="CA17" s="112"/>
      <c r="CB17" s="112"/>
      <c r="CC17" s="112"/>
      <c r="CD17" s="112"/>
      <c r="CE17" s="112"/>
      <c r="CF17" s="112"/>
      <c r="CG17" s="112"/>
      <c r="CH17" s="112"/>
      <c r="CI17" s="112"/>
      <c r="CJ17" s="112"/>
    </row>
    <row r="18" spans="1:88" ht="15.6">
      <c r="A18" s="254" t="s">
        <v>521</v>
      </c>
      <c r="B18" s="529" t="s">
        <v>1136</v>
      </c>
      <c r="C18" s="390">
        <v>250</v>
      </c>
      <c r="D18" s="384"/>
      <c r="E18" s="383"/>
      <c r="F18" s="679" t="s">
        <v>539</v>
      </c>
      <c r="G18" s="79"/>
      <c r="H18" s="587"/>
      <c r="L18" s="1"/>
      <c r="M18" s="121"/>
      <c r="N18" s="107"/>
      <c r="O18" s="102"/>
      <c r="P18" s="112"/>
      <c r="Q18" s="11"/>
      <c r="R18" s="11"/>
      <c r="S18" s="11"/>
      <c r="T18" s="107"/>
      <c r="U18" s="106"/>
      <c r="V18" s="110"/>
      <c r="W18" s="195"/>
      <c r="X18" s="421"/>
      <c r="Y18" s="186"/>
      <c r="Z18" s="420"/>
      <c r="AA18" s="112"/>
      <c r="AB18" s="112"/>
      <c r="AC18" s="112"/>
      <c r="AD18" s="112"/>
      <c r="AE18" s="112"/>
      <c r="AF18" s="112"/>
      <c r="AG18" s="112"/>
      <c r="AH18" s="112"/>
      <c r="AI18" s="132"/>
      <c r="AJ18" s="112"/>
      <c r="AK18" s="112"/>
      <c r="AL18" s="112"/>
      <c r="AM18" s="112"/>
      <c r="AN18" s="112"/>
      <c r="AO18" s="112"/>
      <c r="AP18" s="112"/>
      <c r="AQ18" s="112"/>
      <c r="AR18" s="112"/>
      <c r="AS18" s="112"/>
      <c r="AT18" s="112"/>
      <c r="AU18" s="112"/>
      <c r="AV18" s="112"/>
      <c r="AW18" s="112"/>
      <c r="AX18" s="112"/>
      <c r="AY18" s="112"/>
      <c r="AZ18" s="112"/>
      <c r="BA18" s="112"/>
      <c r="BB18" s="112"/>
      <c r="BC18" s="112"/>
      <c r="BD18" s="112"/>
      <c r="BE18" s="112"/>
      <c r="BF18" s="112"/>
      <c r="BG18" s="112"/>
      <c r="BH18" s="112"/>
      <c r="BI18" s="112"/>
      <c r="BJ18" s="112"/>
      <c r="BK18" s="112"/>
      <c r="BL18" s="112"/>
      <c r="BM18" s="112"/>
      <c r="BN18" s="112"/>
      <c r="BO18" s="112"/>
      <c r="BP18" s="112"/>
      <c r="BQ18" s="112"/>
      <c r="BR18" s="112"/>
      <c r="BS18" s="112"/>
      <c r="BT18" s="112"/>
      <c r="BU18" s="112"/>
      <c r="BV18" s="112"/>
      <c r="BW18" s="112"/>
      <c r="BX18" s="112"/>
      <c r="BY18" s="112"/>
      <c r="BZ18" s="112"/>
      <c r="CA18" s="112"/>
      <c r="CB18" s="112"/>
      <c r="CC18" s="112"/>
      <c r="CD18" s="112"/>
      <c r="CE18" s="112"/>
      <c r="CF18" s="112"/>
      <c r="CG18" s="112"/>
      <c r="CH18" s="112"/>
      <c r="CI18" s="112"/>
      <c r="CJ18" s="112"/>
    </row>
    <row r="19" spans="1:88" ht="15" customHeight="1">
      <c r="A19" s="389" t="s">
        <v>526</v>
      </c>
      <c r="B19" s="679" t="s">
        <v>527</v>
      </c>
      <c r="C19" s="292">
        <v>120</v>
      </c>
      <c r="D19" s="7"/>
      <c r="E19" s="442" t="s">
        <v>542</v>
      </c>
      <c r="F19" s="379" t="s">
        <v>544</v>
      </c>
      <c r="G19" s="390" t="s">
        <v>876</v>
      </c>
      <c r="H19" s="590"/>
      <c r="L19" s="1"/>
      <c r="M19" s="121"/>
      <c r="N19" s="7"/>
      <c r="O19" s="104"/>
      <c r="P19" s="112"/>
      <c r="Q19" s="11"/>
      <c r="R19" s="11"/>
      <c r="S19" s="11"/>
      <c r="T19" s="112"/>
      <c r="U19" s="112"/>
      <c r="V19" s="110"/>
      <c r="W19" s="195"/>
      <c r="X19" s="421"/>
      <c r="Y19" s="186"/>
      <c r="Z19" s="420"/>
      <c r="AA19" s="112"/>
      <c r="AB19" s="112"/>
      <c r="AC19" s="112"/>
      <c r="AD19" s="112"/>
      <c r="AE19" s="112"/>
      <c r="AF19" s="112"/>
      <c r="AG19" s="112"/>
      <c r="AH19" s="112"/>
      <c r="AI19" s="132"/>
      <c r="AJ19" s="121"/>
      <c r="AK19" s="112"/>
      <c r="AL19" s="112"/>
      <c r="AM19" s="112"/>
      <c r="AN19" s="112"/>
      <c r="AO19" s="112"/>
      <c r="AP19" s="112"/>
      <c r="AQ19" s="112"/>
      <c r="AR19" s="112"/>
      <c r="AS19" s="112"/>
      <c r="AT19" s="112"/>
      <c r="AU19" s="112"/>
      <c r="AV19" s="112"/>
      <c r="AW19" s="112"/>
      <c r="AX19" s="112"/>
      <c r="AY19" s="112"/>
      <c r="AZ19" s="112"/>
      <c r="BA19" s="112"/>
      <c r="BB19" s="112"/>
      <c r="BC19" s="112"/>
      <c r="BD19" s="112"/>
      <c r="BE19" s="112"/>
      <c r="BF19" s="112"/>
      <c r="BG19" s="112"/>
      <c r="BH19" s="112"/>
      <c r="BI19" s="112"/>
      <c r="BJ19" s="112"/>
      <c r="BK19" s="112"/>
      <c r="BL19" s="112"/>
      <c r="BM19" s="112"/>
      <c r="BN19" s="112"/>
      <c r="BO19" s="112"/>
      <c r="BP19" s="112"/>
      <c r="BQ19" s="112"/>
      <c r="BR19" s="112"/>
      <c r="BS19" s="112"/>
      <c r="BT19" s="112"/>
      <c r="BU19" s="112"/>
      <c r="BV19" s="112"/>
      <c r="BW19" s="112"/>
      <c r="BX19" s="112"/>
      <c r="BY19" s="112"/>
      <c r="BZ19" s="112"/>
      <c r="CA19" s="112"/>
      <c r="CB19" s="112"/>
      <c r="CC19" s="112"/>
      <c r="CD19" s="112"/>
      <c r="CE19" s="112"/>
      <c r="CF19" s="112"/>
      <c r="CG19" s="112"/>
      <c r="CH19" s="112"/>
      <c r="CI19" s="112"/>
      <c r="CJ19" s="112"/>
    </row>
    <row r="20" spans="1:88" ht="15.6">
      <c r="A20" s="254" t="s">
        <v>624</v>
      </c>
      <c r="B20" s="1907" t="s">
        <v>533</v>
      </c>
      <c r="C20" s="274">
        <v>180</v>
      </c>
      <c r="D20" s="7"/>
      <c r="E20" s="69"/>
      <c r="F20" s="768" t="s">
        <v>543</v>
      </c>
      <c r="G20" s="79"/>
      <c r="H20" s="587"/>
      <c r="L20" s="1"/>
      <c r="M20" s="357"/>
      <c r="N20" s="107"/>
      <c r="O20" s="15"/>
      <c r="P20" s="112"/>
      <c r="Q20" s="11"/>
      <c r="R20" s="11"/>
      <c r="S20" s="11"/>
      <c r="T20" s="112"/>
      <c r="U20" s="112"/>
      <c r="V20" s="110"/>
      <c r="W20" s="195"/>
      <c r="X20" s="421"/>
      <c r="Y20" s="186"/>
      <c r="Z20" s="420"/>
      <c r="AA20" s="112"/>
      <c r="AB20" s="112"/>
      <c r="AC20" s="112"/>
      <c r="AD20" s="195"/>
      <c r="AE20" s="195"/>
      <c r="AF20" s="127"/>
      <c r="AG20" s="112"/>
      <c r="AH20" s="112"/>
      <c r="AI20" s="112"/>
      <c r="AJ20" s="112"/>
      <c r="AK20" s="112"/>
      <c r="AL20" s="112"/>
      <c r="AM20" s="112"/>
      <c r="AN20" s="112"/>
      <c r="AO20" s="112"/>
      <c r="AP20" s="112"/>
      <c r="AQ20" s="112"/>
      <c r="AR20" s="112"/>
      <c r="AS20" s="112"/>
      <c r="AT20" s="112"/>
      <c r="AU20" s="112"/>
      <c r="AV20" s="112"/>
      <c r="AW20" s="112"/>
      <c r="AX20" s="112"/>
      <c r="AY20" s="112"/>
      <c r="AZ20" s="112"/>
      <c r="BA20" s="112"/>
      <c r="BB20" s="112"/>
      <c r="BC20" s="112"/>
      <c r="BD20" s="112"/>
      <c r="BE20" s="112"/>
      <c r="BF20" s="112"/>
      <c r="BG20" s="112"/>
      <c r="BH20" s="112"/>
      <c r="BI20" s="112"/>
      <c r="BJ20" s="112"/>
      <c r="BK20" s="112"/>
      <c r="BL20" s="112"/>
      <c r="BM20" s="112"/>
      <c r="BN20" s="112"/>
      <c r="BO20" s="112"/>
      <c r="BP20" s="112"/>
      <c r="BQ20" s="112"/>
      <c r="BR20" s="112"/>
      <c r="BS20" s="112"/>
      <c r="BT20" s="112"/>
      <c r="BU20" s="112"/>
      <c r="BV20" s="112"/>
      <c r="BW20" s="112"/>
      <c r="BX20" s="112"/>
      <c r="BY20" s="112"/>
      <c r="BZ20" s="112"/>
      <c r="CA20" s="112"/>
      <c r="CB20" s="112"/>
      <c r="CC20" s="112"/>
      <c r="CD20" s="112"/>
      <c r="CE20" s="112"/>
      <c r="CF20" s="112"/>
      <c r="CG20" s="112"/>
      <c r="CH20" s="112"/>
      <c r="CI20" s="112"/>
      <c r="CJ20" s="112"/>
    </row>
    <row r="21" spans="1:88" ht="15.6">
      <c r="A21" s="256" t="s">
        <v>423</v>
      </c>
      <c r="B21" s="249" t="s">
        <v>292</v>
      </c>
      <c r="C21" s="272">
        <v>200</v>
      </c>
      <c r="D21" s="7"/>
      <c r="E21" s="2242" t="s">
        <v>354</v>
      </c>
      <c r="F21" s="3173" t="s">
        <v>158</v>
      </c>
      <c r="G21" s="397">
        <v>200</v>
      </c>
      <c r="H21" s="587"/>
      <c r="L21" s="1"/>
      <c r="M21" s="576"/>
      <c r="N21" s="107"/>
      <c r="O21" s="577"/>
      <c r="P21" s="147"/>
      <c r="Q21" s="11"/>
      <c r="R21" s="11"/>
      <c r="S21" s="11"/>
      <c r="T21" s="112"/>
      <c r="U21" s="112"/>
      <c r="V21" s="112"/>
      <c r="W21" s="112"/>
      <c r="X21" s="112"/>
      <c r="Y21" s="112"/>
      <c r="Z21" s="112"/>
      <c r="AA21" s="112"/>
      <c r="AB21" s="112"/>
      <c r="AC21" s="112"/>
      <c r="AD21" s="195"/>
      <c r="AE21" s="195"/>
      <c r="AF21" s="127"/>
      <c r="AG21" s="112"/>
      <c r="AH21" s="112"/>
      <c r="AI21" s="112"/>
      <c r="AJ21" s="112"/>
      <c r="AK21" s="112"/>
      <c r="AL21" s="112"/>
      <c r="AM21" s="112"/>
      <c r="AN21" s="112"/>
      <c r="AO21" s="112"/>
      <c r="AP21" s="112"/>
      <c r="AQ21" s="112"/>
      <c r="AR21" s="112"/>
      <c r="AS21" s="112"/>
      <c r="AT21" s="112"/>
      <c r="AU21" s="112"/>
      <c r="AV21" s="112"/>
      <c r="AW21" s="112"/>
      <c r="AX21" s="112"/>
      <c r="AY21" s="112"/>
      <c r="AZ21" s="112"/>
      <c r="BA21" s="112"/>
      <c r="BB21" s="112"/>
      <c r="BC21" s="112"/>
      <c r="BD21" s="112"/>
      <c r="BE21" s="112"/>
      <c r="BF21" s="112"/>
      <c r="BG21" s="112"/>
      <c r="BH21" s="112"/>
      <c r="BI21" s="112"/>
      <c r="BJ21" s="112"/>
      <c r="BK21" s="112"/>
      <c r="BL21" s="112"/>
      <c r="BM21" s="112"/>
      <c r="BN21" s="112"/>
      <c r="BO21" s="112"/>
      <c r="BP21" s="112"/>
      <c r="BQ21" s="112"/>
      <c r="BR21" s="112"/>
      <c r="BS21" s="112"/>
      <c r="BT21" s="112"/>
      <c r="BU21" s="112"/>
      <c r="BV21" s="112"/>
      <c r="BW21" s="112"/>
      <c r="BX21" s="112"/>
      <c r="BY21" s="112"/>
      <c r="BZ21" s="112"/>
      <c r="CA21" s="112"/>
      <c r="CB21" s="112"/>
      <c r="CC21" s="112"/>
      <c r="CD21" s="112"/>
      <c r="CE21" s="112"/>
      <c r="CF21" s="112"/>
      <c r="CG21" s="112"/>
      <c r="CH21" s="112"/>
      <c r="CI21" s="112"/>
      <c r="CJ21" s="112"/>
    </row>
    <row r="22" spans="1:88" ht="14.25" customHeight="1">
      <c r="A22" s="286" t="s">
        <v>9</v>
      </c>
      <c r="B22" s="351" t="s">
        <v>10</v>
      </c>
      <c r="C22" s="272">
        <v>60</v>
      </c>
      <c r="D22" s="7"/>
      <c r="E22" s="256" t="s">
        <v>9</v>
      </c>
      <c r="F22" s="249" t="s">
        <v>10</v>
      </c>
      <c r="G22" s="272">
        <v>70</v>
      </c>
      <c r="H22" s="587"/>
      <c r="L22" s="1"/>
      <c r="M22" s="112"/>
      <c r="N22" s="112"/>
      <c r="O22" s="112"/>
      <c r="P22" s="112"/>
      <c r="Q22" s="11"/>
      <c r="R22" s="11"/>
      <c r="S22" s="11"/>
      <c r="T22" s="112"/>
      <c r="U22" s="112"/>
      <c r="V22" s="112"/>
      <c r="W22" s="112"/>
      <c r="X22" s="112"/>
      <c r="Y22" s="112"/>
      <c r="Z22" s="112"/>
      <c r="AA22" s="112"/>
      <c r="AB22" s="112"/>
      <c r="AC22" s="112"/>
      <c r="AD22" s="112"/>
      <c r="AE22" s="195"/>
      <c r="AF22" s="127"/>
      <c r="AG22" s="112"/>
      <c r="AH22" s="112"/>
      <c r="AI22" s="112"/>
      <c r="AJ22" s="112"/>
      <c r="AK22" s="112"/>
      <c r="AL22" s="112"/>
      <c r="AM22" s="112"/>
      <c r="AN22" s="112"/>
      <c r="AO22" s="112"/>
      <c r="AP22" s="112"/>
      <c r="AQ22" s="112"/>
      <c r="AR22" s="112"/>
      <c r="AS22" s="112"/>
      <c r="AT22" s="112"/>
      <c r="AU22" s="112"/>
      <c r="AV22" s="112"/>
      <c r="AW22" s="112"/>
      <c r="AX22" s="112"/>
      <c r="AY22" s="112"/>
      <c r="AZ22" s="112"/>
      <c r="BA22" s="112"/>
      <c r="BB22" s="112"/>
      <c r="BC22" s="112"/>
      <c r="BD22" s="112"/>
      <c r="BE22" s="112"/>
      <c r="BF22" s="112"/>
      <c r="BG22" s="112"/>
      <c r="BH22" s="112"/>
      <c r="BI22" s="112"/>
      <c r="BJ22" s="112"/>
      <c r="BK22" s="112"/>
      <c r="BL22" s="112"/>
      <c r="BM22" s="112"/>
      <c r="BN22" s="112"/>
      <c r="BO22" s="112"/>
      <c r="BP22" s="112"/>
      <c r="BQ22" s="112"/>
      <c r="BR22" s="112"/>
      <c r="BS22" s="112"/>
      <c r="BT22" s="112"/>
      <c r="BU22" s="112"/>
      <c r="BV22" s="112"/>
      <c r="BW22" s="112"/>
      <c r="BX22" s="112"/>
      <c r="BY22" s="112"/>
      <c r="BZ22" s="112"/>
      <c r="CA22" s="112"/>
      <c r="CB22" s="112"/>
      <c r="CC22" s="112"/>
      <c r="CD22" s="112"/>
      <c r="CE22" s="112"/>
      <c r="CF22" s="112"/>
      <c r="CG22" s="112"/>
      <c r="CH22" s="112"/>
      <c r="CI22" s="112"/>
      <c r="CJ22" s="112"/>
    </row>
    <row r="23" spans="1:88" ht="15" customHeight="1">
      <c r="A23" s="256" t="s">
        <v>9</v>
      </c>
      <c r="B23" s="249" t="s">
        <v>389</v>
      </c>
      <c r="C23" s="272">
        <v>40</v>
      </c>
      <c r="D23" s="7"/>
      <c r="E23" s="256" t="s">
        <v>9</v>
      </c>
      <c r="F23" s="249" t="s">
        <v>389</v>
      </c>
      <c r="G23" s="272">
        <v>50</v>
      </c>
      <c r="H23" s="572"/>
      <c r="L23" s="1"/>
      <c r="M23" s="112"/>
      <c r="N23" s="221"/>
      <c r="O23" s="112"/>
      <c r="P23" s="112"/>
      <c r="Q23" s="11"/>
      <c r="R23" s="11"/>
      <c r="S23" s="11"/>
      <c r="T23" s="112"/>
      <c r="U23" s="112"/>
      <c r="V23" s="112"/>
      <c r="W23" s="205"/>
      <c r="X23" s="206"/>
      <c r="Y23" s="206"/>
      <c r="Z23" s="205"/>
      <c r="AA23" s="112"/>
      <c r="AB23" s="112"/>
      <c r="AC23" s="112"/>
      <c r="AD23" s="195"/>
      <c r="AE23" s="195"/>
      <c r="AF23" s="195"/>
      <c r="AG23" s="112"/>
      <c r="AH23" s="112"/>
      <c r="AI23" s="112"/>
      <c r="AJ23" s="112"/>
      <c r="AK23" s="112"/>
      <c r="AL23" s="112"/>
      <c r="AM23" s="112"/>
      <c r="AN23" s="112"/>
      <c r="AO23" s="112"/>
      <c r="AP23" s="112"/>
      <c r="AQ23" s="112"/>
      <c r="AR23" s="112"/>
      <c r="AS23" s="112"/>
      <c r="AT23" s="112"/>
      <c r="AU23" s="112"/>
      <c r="AV23" s="112"/>
      <c r="AW23" s="112"/>
      <c r="AX23" s="112"/>
      <c r="AY23" s="112"/>
      <c r="AZ23" s="112"/>
      <c r="BA23" s="112"/>
      <c r="BB23" s="112"/>
      <c r="BC23" s="112"/>
      <c r="BD23" s="112"/>
      <c r="BE23" s="112"/>
      <c r="BF23" s="112"/>
      <c r="BG23" s="112"/>
      <c r="BH23" s="112"/>
      <c r="BI23" s="112"/>
      <c r="BJ23" s="112"/>
      <c r="BK23" s="112"/>
      <c r="BL23" s="112"/>
      <c r="BM23" s="112"/>
      <c r="BN23" s="112"/>
      <c r="BO23" s="112"/>
      <c r="BP23" s="112"/>
      <c r="BQ23" s="112"/>
      <c r="BR23" s="112"/>
      <c r="BS23" s="112"/>
      <c r="BT23" s="112"/>
      <c r="BU23" s="112"/>
      <c r="BV23" s="112"/>
      <c r="BW23" s="112"/>
      <c r="BX23" s="112"/>
      <c r="BY23" s="112"/>
      <c r="BZ23" s="112"/>
      <c r="CA23" s="112"/>
      <c r="CB23" s="112"/>
      <c r="CC23" s="112"/>
      <c r="CD23" s="112"/>
      <c r="CE23" s="112"/>
      <c r="CF23" s="112"/>
      <c r="CG23" s="112"/>
      <c r="CH23" s="112"/>
      <c r="CI23" s="112"/>
      <c r="CJ23" s="112"/>
    </row>
    <row r="24" spans="1:88" ht="14.25" customHeight="1" thickBot="1">
      <c r="A24" s="1443" t="s">
        <v>362</v>
      </c>
      <c r="B24" s="906"/>
      <c r="C24" s="2155">
        <f>SUM(C17:C23)</f>
        <v>910</v>
      </c>
      <c r="D24" s="7"/>
      <c r="E24" s="1443" t="s">
        <v>362</v>
      </c>
      <c r="F24" s="1610"/>
      <c r="G24" s="2155">
        <f>G15+G16+G17+G21+G22+G23+90+90</f>
        <v>930</v>
      </c>
      <c r="H24" s="572"/>
      <c r="L24" s="1"/>
      <c r="M24" s="121"/>
      <c r="N24" s="107"/>
      <c r="O24" s="14"/>
      <c r="P24" s="112"/>
      <c r="Q24" s="11"/>
      <c r="R24" s="49"/>
      <c r="S24" s="11"/>
      <c r="T24" s="111"/>
      <c r="U24" s="112"/>
      <c r="V24" s="112"/>
      <c r="W24" s="112"/>
      <c r="X24" s="195"/>
      <c r="Y24" s="423"/>
      <c r="Z24" s="112"/>
      <c r="AA24" s="112"/>
      <c r="AB24" s="112"/>
      <c r="AC24" s="112"/>
      <c r="AD24" s="195"/>
      <c r="AE24" s="195"/>
      <c r="AF24" s="195"/>
      <c r="AG24" s="112"/>
      <c r="AH24" s="112"/>
      <c r="AI24" s="112"/>
      <c r="AJ24" s="112"/>
      <c r="AK24" s="112"/>
      <c r="AL24" s="112"/>
      <c r="AM24" s="112"/>
      <c r="AN24" s="112"/>
      <c r="AO24" s="112"/>
      <c r="AP24" s="112"/>
      <c r="AQ24" s="112"/>
      <c r="AR24" s="112"/>
      <c r="AS24" s="112"/>
      <c r="AT24" s="112"/>
      <c r="AU24" s="112"/>
      <c r="AV24" s="112"/>
      <c r="AW24" s="112"/>
      <c r="AX24" s="112"/>
      <c r="AY24" s="112"/>
      <c r="AZ24" s="112"/>
      <c r="BA24" s="112"/>
      <c r="BB24" s="112"/>
      <c r="BC24" s="112"/>
      <c r="BD24" s="112"/>
      <c r="BE24" s="112"/>
      <c r="BF24" s="112"/>
      <c r="BG24" s="112"/>
      <c r="BH24" s="112"/>
      <c r="BI24" s="112"/>
      <c r="BJ24" s="112"/>
      <c r="BK24" s="112"/>
      <c r="BL24" s="112"/>
      <c r="BM24" s="112"/>
      <c r="BN24" s="112"/>
      <c r="BO24" s="112"/>
      <c r="BP24" s="112"/>
      <c r="BQ24" s="112"/>
      <c r="BR24" s="112"/>
      <c r="BS24" s="112"/>
      <c r="BT24" s="112"/>
      <c r="BU24" s="112"/>
      <c r="BV24" s="112"/>
      <c r="BW24" s="112"/>
      <c r="BX24" s="112"/>
      <c r="BY24" s="112"/>
      <c r="BZ24" s="112"/>
      <c r="CA24" s="112"/>
      <c r="CB24" s="112"/>
      <c r="CC24" s="112"/>
      <c r="CD24" s="112"/>
      <c r="CE24" s="112"/>
      <c r="CF24" s="112"/>
      <c r="CG24" s="112"/>
      <c r="CH24" s="112"/>
      <c r="CI24" s="112"/>
      <c r="CJ24" s="112"/>
    </row>
    <row r="25" spans="1:88" ht="14.25" customHeight="1">
      <c r="A25" s="382"/>
      <c r="B25" s="175" t="s">
        <v>232</v>
      </c>
      <c r="C25" s="676"/>
      <c r="D25" s="7"/>
      <c r="E25" s="382"/>
      <c r="F25" s="175" t="s">
        <v>232</v>
      </c>
      <c r="G25" s="676"/>
      <c r="H25" s="586"/>
      <c r="L25" s="1"/>
      <c r="M25" s="121"/>
      <c r="N25" s="112"/>
      <c r="O25" s="14"/>
      <c r="P25" s="102"/>
      <c r="Q25" s="11"/>
      <c r="R25" s="11"/>
      <c r="S25" s="11"/>
      <c r="T25" s="111"/>
      <c r="U25" s="112"/>
      <c r="V25" s="112"/>
      <c r="W25" s="195"/>
      <c r="X25" s="112"/>
      <c r="Y25" s="195"/>
      <c r="Z25" s="112"/>
      <c r="AA25" s="112"/>
      <c r="AB25" s="112"/>
      <c r="AC25" s="112"/>
      <c r="AD25" s="195"/>
      <c r="AE25" s="195"/>
      <c r="AF25" s="195"/>
      <c r="AG25" s="112"/>
      <c r="AH25" s="112"/>
      <c r="AI25" s="112"/>
      <c r="AJ25" s="112"/>
      <c r="AK25" s="112"/>
      <c r="AL25" s="112"/>
      <c r="AM25" s="112"/>
      <c r="AN25" s="112"/>
      <c r="AO25" s="112"/>
      <c r="AP25" s="112"/>
      <c r="AQ25" s="112"/>
      <c r="AR25" s="112"/>
      <c r="AS25" s="112"/>
      <c r="AT25" s="112"/>
      <c r="AU25" s="112"/>
      <c r="AV25" s="112"/>
      <c r="AW25" s="112"/>
      <c r="AX25" s="112"/>
      <c r="AY25" s="112"/>
      <c r="AZ25" s="112"/>
      <c r="BA25" s="112"/>
      <c r="BB25" s="112"/>
      <c r="BC25" s="112"/>
      <c r="BD25" s="112"/>
      <c r="BE25" s="112"/>
      <c r="BF25" s="112"/>
      <c r="BG25" s="112"/>
      <c r="BH25" s="112"/>
      <c r="BI25" s="112"/>
      <c r="BJ25" s="112"/>
      <c r="BK25" s="112"/>
      <c r="BL25" s="112"/>
      <c r="BM25" s="112"/>
      <c r="BN25" s="112"/>
      <c r="BO25" s="112"/>
      <c r="BP25" s="112"/>
      <c r="BQ25" s="112"/>
      <c r="BR25" s="112"/>
      <c r="BS25" s="112"/>
      <c r="BT25" s="112"/>
      <c r="BU25" s="112"/>
      <c r="BV25" s="112"/>
      <c r="BW25" s="112"/>
      <c r="BX25" s="112"/>
      <c r="BY25" s="112"/>
      <c r="BZ25" s="112"/>
      <c r="CA25" s="112"/>
      <c r="CB25" s="112"/>
      <c r="CC25" s="112"/>
      <c r="CD25" s="112"/>
      <c r="CE25" s="112"/>
      <c r="CF25" s="112"/>
      <c r="CG25" s="112"/>
      <c r="CH25" s="112"/>
      <c r="CI25" s="112"/>
      <c r="CJ25" s="112"/>
    </row>
    <row r="26" spans="1:88" ht="17.25" customHeight="1">
      <c r="A26" s="1915" t="s">
        <v>545</v>
      </c>
      <c r="B26" s="249" t="s">
        <v>235</v>
      </c>
      <c r="C26" s="2255">
        <v>200</v>
      </c>
      <c r="D26" s="7"/>
      <c r="E26" s="2035" t="s">
        <v>640</v>
      </c>
      <c r="F26" s="249" t="s">
        <v>639</v>
      </c>
      <c r="G26" s="275">
        <v>200</v>
      </c>
      <c r="H26" s="587"/>
      <c r="L26" s="1"/>
      <c r="M26" s="309"/>
      <c r="N26" s="107"/>
      <c r="O26" s="14"/>
      <c r="P26" s="137"/>
      <c r="Q26" s="11"/>
      <c r="R26" s="11"/>
      <c r="S26" s="11"/>
      <c r="T26" s="112"/>
      <c r="U26" s="112"/>
      <c r="V26" s="112"/>
      <c r="W26" s="195"/>
      <c r="X26" s="112"/>
      <c r="Y26" s="195"/>
      <c r="Z26" s="112"/>
      <c r="AA26" s="112"/>
      <c r="AB26" s="112"/>
      <c r="AC26" s="112"/>
      <c r="AD26" s="195"/>
      <c r="AE26" s="195"/>
      <c r="AF26" s="195"/>
      <c r="AG26" s="112"/>
      <c r="AH26" s="112"/>
      <c r="AI26" s="112"/>
      <c r="AJ26" s="112"/>
      <c r="AK26" s="112"/>
      <c r="AL26" s="112"/>
      <c r="AM26" s="112"/>
      <c r="AN26" s="112"/>
      <c r="AO26" s="112"/>
      <c r="AP26" s="112"/>
      <c r="AQ26" s="112"/>
      <c r="AR26" s="112"/>
      <c r="AS26" s="112"/>
      <c r="AT26" s="112"/>
      <c r="AU26" s="112"/>
      <c r="AV26" s="112"/>
      <c r="AW26" s="112"/>
      <c r="AX26" s="112"/>
      <c r="AY26" s="112"/>
      <c r="AZ26" s="112"/>
      <c r="BA26" s="112"/>
      <c r="BB26" s="112"/>
      <c r="BC26" s="112"/>
      <c r="BD26" s="112"/>
      <c r="BE26" s="112"/>
      <c r="BF26" s="112"/>
      <c r="BG26" s="112"/>
      <c r="BH26" s="112"/>
      <c r="BI26" s="112"/>
      <c r="BJ26" s="112"/>
      <c r="BK26" s="112"/>
      <c r="BL26" s="112"/>
      <c r="BM26" s="112"/>
      <c r="BN26" s="112"/>
      <c r="BO26" s="112"/>
      <c r="BP26" s="112"/>
      <c r="BQ26" s="112"/>
      <c r="BR26" s="112"/>
      <c r="BS26" s="112"/>
      <c r="BT26" s="112"/>
      <c r="BU26" s="112"/>
      <c r="BV26" s="112"/>
      <c r="BW26" s="112"/>
      <c r="BX26" s="112"/>
      <c r="BY26" s="112"/>
      <c r="BZ26" s="112"/>
      <c r="CA26" s="112"/>
      <c r="CB26" s="112"/>
      <c r="CC26" s="112"/>
      <c r="CD26" s="112"/>
      <c r="CE26" s="112"/>
      <c r="CF26" s="112"/>
      <c r="CG26" s="112"/>
      <c r="CH26" s="112"/>
      <c r="CI26" s="112"/>
      <c r="CJ26" s="112"/>
    </row>
    <row r="27" spans="1:88" ht="14.25" customHeight="1">
      <c r="A27" s="1996" t="s">
        <v>649</v>
      </c>
      <c r="B27" s="249" t="s">
        <v>246</v>
      </c>
      <c r="C27" s="2145" t="s">
        <v>871</v>
      </c>
      <c r="D27" s="92"/>
      <c r="E27" s="254" t="s">
        <v>814</v>
      </c>
      <c r="F27" s="271" t="s">
        <v>717</v>
      </c>
      <c r="G27" s="274" t="s">
        <v>867</v>
      </c>
      <c r="H27" s="587"/>
      <c r="L27" s="5"/>
      <c r="M27" s="112"/>
      <c r="N27" s="186"/>
      <c r="O27" s="112"/>
      <c r="P27" s="150"/>
      <c r="Q27" s="11"/>
      <c r="R27" s="11"/>
      <c r="S27" s="11"/>
      <c r="T27" s="112"/>
      <c r="U27" s="112"/>
      <c r="V27" s="112"/>
      <c r="W27" s="195"/>
      <c r="X27" s="112"/>
      <c r="Y27" s="195"/>
      <c r="Z27" s="112"/>
      <c r="AA27" s="112"/>
      <c r="AB27" s="112"/>
      <c r="AC27" s="112"/>
      <c r="AD27" s="195"/>
      <c r="AE27" s="424"/>
      <c r="AF27" s="195"/>
      <c r="AG27" s="112"/>
      <c r="AH27" s="112"/>
      <c r="AI27" s="112"/>
      <c r="AJ27" s="112"/>
      <c r="AK27" s="112"/>
      <c r="AL27" s="112"/>
      <c r="AM27" s="112"/>
      <c r="AN27" s="112"/>
      <c r="AO27" s="112"/>
      <c r="AP27" s="112"/>
      <c r="AQ27" s="112"/>
      <c r="AR27" s="112"/>
      <c r="AS27" s="112"/>
      <c r="AT27" s="112"/>
      <c r="AU27" s="112"/>
      <c r="AV27" s="112"/>
      <c r="AW27" s="112"/>
      <c r="AX27" s="112"/>
      <c r="AY27" s="112"/>
      <c r="AZ27" s="112"/>
      <c r="BA27" s="112"/>
      <c r="BB27" s="112"/>
      <c r="BC27" s="112"/>
      <c r="BD27" s="112"/>
      <c r="BE27" s="112"/>
      <c r="BF27" s="112"/>
      <c r="BG27" s="112"/>
      <c r="BH27" s="112"/>
      <c r="BI27" s="112"/>
      <c r="BJ27" s="112"/>
      <c r="BK27" s="112"/>
      <c r="BL27" s="112"/>
      <c r="BM27" s="112"/>
      <c r="BN27" s="112"/>
      <c r="BO27" s="112"/>
      <c r="BP27" s="112"/>
      <c r="BQ27" s="112"/>
      <c r="BR27" s="112"/>
      <c r="BS27" s="112"/>
      <c r="BT27" s="112"/>
      <c r="BU27" s="112"/>
      <c r="BV27" s="112"/>
      <c r="BW27" s="112"/>
      <c r="BX27" s="112"/>
      <c r="BY27" s="112"/>
      <c r="BZ27" s="112"/>
      <c r="CA27" s="112"/>
      <c r="CB27" s="112"/>
      <c r="CC27" s="112"/>
      <c r="CD27" s="112"/>
      <c r="CE27" s="112"/>
      <c r="CF27" s="112"/>
      <c r="CG27" s="112"/>
      <c r="CH27" s="112"/>
      <c r="CI27" s="112"/>
      <c r="CJ27" s="112"/>
    </row>
    <row r="28" spans="1:88" ht="15" customHeight="1">
      <c r="A28" s="267" t="s">
        <v>442</v>
      </c>
      <c r="B28" s="249" t="s">
        <v>291</v>
      </c>
      <c r="C28" s="272">
        <v>140</v>
      </c>
      <c r="D28" s="7"/>
      <c r="E28" s="69"/>
      <c r="F28" s="412" t="s">
        <v>716</v>
      </c>
      <c r="G28" s="79"/>
      <c r="H28" s="572"/>
      <c r="J28" s="82"/>
      <c r="L28" s="5"/>
      <c r="M28" s="130"/>
      <c r="N28" s="107"/>
      <c r="O28" s="15"/>
      <c r="P28" s="150"/>
      <c r="Q28" s="11"/>
      <c r="R28" s="11"/>
      <c r="S28" s="11"/>
      <c r="T28" s="112"/>
      <c r="U28" s="112"/>
      <c r="V28" s="112"/>
      <c r="W28" s="195"/>
      <c r="X28" s="112"/>
      <c r="Y28" s="195"/>
      <c r="Z28" s="112"/>
      <c r="AA28" s="112"/>
      <c r="AB28" s="112"/>
      <c r="AC28" s="112"/>
      <c r="AD28" s="195"/>
      <c r="AE28" s="112"/>
      <c r="AF28" s="112"/>
      <c r="AG28" s="112"/>
      <c r="AH28" s="112"/>
      <c r="AI28" s="112"/>
      <c r="AJ28" s="112"/>
      <c r="AK28" s="112"/>
      <c r="AL28" s="112"/>
      <c r="AM28" s="112"/>
      <c r="AN28" s="112"/>
      <c r="AO28" s="112"/>
      <c r="AP28" s="112"/>
      <c r="AQ28" s="112"/>
      <c r="AR28" s="112"/>
      <c r="AS28" s="112"/>
      <c r="AT28" s="112"/>
      <c r="AU28" s="112"/>
      <c r="AV28" s="112"/>
      <c r="AW28" s="112"/>
      <c r="AX28" s="112"/>
      <c r="AY28" s="112"/>
      <c r="AZ28" s="112"/>
      <c r="BA28" s="112"/>
      <c r="BB28" s="112"/>
      <c r="BC28" s="112"/>
      <c r="BD28" s="112"/>
      <c r="BE28" s="112"/>
      <c r="BF28" s="112"/>
      <c r="BG28" s="112"/>
      <c r="BH28" s="112"/>
      <c r="BI28" s="112"/>
      <c r="BJ28" s="112"/>
      <c r="BK28" s="112"/>
      <c r="BL28" s="112"/>
      <c r="BM28" s="112"/>
      <c r="BN28" s="112"/>
      <c r="BO28" s="112"/>
      <c r="BP28" s="112"/>
      <c r="BQ28" s="112"/>
      <c r="BR28" s="112"/>
      <c r="BS28" s="112"/>
      <c r="BT28" s="112"/>
      <c r="BU28" s="112"/>
      <c r="BV28" s="112"/>
      <c r="BW28" s="112"/>
      <c r="BX28" s="112"/>
      <c r="BY28" s="112"/>
      <c r="BZ28" s="112"/>
      <c r="CA28" s="112"/>
      <c r="CB28" s="112"/>
      <c r="CC28" s="112"/>
      <c r="CD28" s="112"/>
      <c r="CE28" s="112"/>
      <c r="CF28" s="112"/>
      <c r="CG28" s="112"/>
      <c r="CH28" s="112"/>
      <c r="CI28" s="112"/>
      <c r="CJ28" s="112"/>
    </row>
    <row r="29" spans="1:88" ht="16.5" customHeight="1" thickBot="1">
      <c r="A29" s="1443" t="s">
        <v>363</v>
      </c>
      <c r="B29" s="1444"/>
      <c r="C29" s="1725">
        <f>C26+C28+20+30</f>
        <v>390</v>
      </c>
      <c r="D29" s="7"/>
      <c r="E29" s="256" t="s">
        <v>9</v>
      </c>
      <c r="F29" s="249" t="s">
        <v>389</v>
      </c>
      <c r="G29" s="272">
        <v>30</v>
      </c>
      <c r="H29" s="572"/>
      <c r="I29" s="1"/>
      <c r="J29" s="1"/>
      <c r="K29" s="1"/>
      <c r="L29" s="5"/>
      <c r="M29" s="407"/>
      <c r="N29" s="107"/>
      <c r="O29" s="102"/>
      <c r="P29" s="150"/>
      <c r="Q29" s="11"/>
      <c r="R29" s="49"/>
      <c r="S29" s="11"/>
      <c r="T29" s="112"/>
      <c r="U29" s="112"/>
      <c r="V29" s="112"/>
      <c r="W29" s="195"/>
      <c r="X29" s="112"/>
      <c r="Y29" s="195"/>
      <c r="Z29" s="112"/>
      <c r="AA29" s="112"/>
      <c r="AB29" s="112"/>
      <c r="AC29" s="112"/>
      <c r="AD29" s="195"/>
      <c r="AE29" s="120"/>
      <c r="AF29" s="112"/>
      <c r="AG29" s="112"/>
      <c r="AH29" s="112"/>
      <c r="AI29" s="112"/>
      <c r="AJ29" s="112"/>
      <c r="AK29" s="112"/>
      <c r="AL29" s="112"/>
      <c r="AM29" s="112"/>
      <c r="AN29" s="112"/>
      <c r="AO29" s="112"/>
      <c r="AP29" s="112"/>
      <c r="AQ29" s="112"/>
      <c r="AR29" s="112"/>
      <c r="AS29" s="112"/>
      <c r="AT29" s="112"/>
      <c r="AU29" s="112"/>
      <c r="AV29" s="112"/>
      <c r="AW29" s="112"/>
      <c r="AX29" s="112"/>
      <c r="AY29" s="112"/>
      <c r="AZ29" s="112"/>
      <c r="BA29" s="112"/>
      <c r="BB29" s="112"/>
      <c r="BC29" s="112"/>
      <c r="BD29" s="112"/>
      <c r="BE29" s="112"/>
      <c r="BF29" s="112"/>
      <c r="BG29" s="112"/>
      <c r="BH29" s="112"/>
      <c r="BI29" s="112"/>
      <c r="BJ29" s="112"/>
      <c r="BK29" s="112"/>
      <c r="BL29" s="112"/>
      <c r="BM29" s="112"/>
      <c r="BN29" s="112"/>
      <c r="BO29" s="112"/>
      <c r="BP29" s="112"/>
      <c r="BQ29" s="112"/>
      <c r="BR29" s="112"/>
      <c r="BS29" s="112"/>
      <c r="BT29" s="112"/>
      <c r="BU29" s="112"/>
      <c r="BV29" s="112"/>
      <c r="BW29" s="112"/>
      <c r="BX29" s="112"/>
      <c r="BY29" s="112"/>
      <c r="BZ29" s="112"/>
      <c r="CA29" s="112"/>
      <c r="CB29" s="112"/>
      <c r="CC29" s="112"/>
      <c r="CD29" s="112"/>
      <c r="CE29" s="112"/>
      <c r="CF29" s="112"/>
      <c r="CG29" s="112"/>
      <c r="CH29" s="112"/>
      <c r="CI29" s="112"/>
      <c r="CJ29" s="112"/>
    </row>
    <row r="30" spans="1:88" ht="10.8" customHeight="1" thickBot="1">
      <c r="A30" s="11"/>
      <c r="B30" s="49"/>
      <c r="C30" s="11"/>
      <c r="D30" s="56"/>
      <c r="E30" s="1443" t="s">
        <v>363</v>
      </c>
      <c r="F30" s="1444"/>
      <c r="G30" s="1725">
        <f>G26+G29+110+20</f>
        <v>360</v>
      </c>
      <c r="H30" s="587"/>
      <c r="I30" s="11"/>
      <c r="J30" s="2938"/>
      <c r="K30" s="11"/>
      <c r="L30" s="5"/>
      <c r="M30" s="124"/>
      <c r="N30" s="107"/>
      <c r="O30" s="101"/>
      <c r="P30" s="112"/>
      <c r="Q30" s="11"/>
      <c r="R30" s="11"/>
      <c r="S30" s="11"/>
      <c r="T30" s="112"/>
      <c r="U30" s="112"/>
      <c r="V30" s="112"/>
      <c r="W30" s="112"/>
      <c r="X30" s="112"/>
      <c r="Y30" s="112"/>
      <c r="Z30" s="112"/>
      <c r="AA30" s="112"/>
      <c r="AB30" s="112"/>
      <c r="AC30" s="112"/>
      <c r="AD30" s="225"/>
      <c r="AE30" s="112"/>
      <c r="AF30" s="269"/>
      <c r="AG30" s="112"/>
      <c r="AH30" s="112"/>
      <c r="AI30" s="112"/>
      <c r="AJ30" s="210"/>
      <c r="AK30" s="133"/>
      <c r="AL30" s="193"/>
      <c r="AM30" s="152"/>
      <c r="AN30" s="112"/>
      <c r="AO30" s="112"/>
      <c r="AP30" s="133"/>
      <c r="AQ30" s="112"/>
      <c r="AR30" s="112"/>
      <c r="AS30" s="107"/>
      <c r="AT30" s="112"/>
      <c r="AU30" s="112"/>
      <c r="AV30" s="112"/>
      <c r="AW30" s="112"/>
      <c r="AX30" s="112"/>
      <c r="AY30" s="112"/>
      <c r="AZ30" s="112"/>
      <c r="BA30" s="112"/>
      <c r="BB30" s="112"/>
      <c r="BC30" s="112"/>
      <c r="BD30" s="112"/>
      <c r="BE30" s="112"/>
      <c r="BF30" s="112"/>
      <c r="BG30" s="112"/>
      <c r="BH30" s="112"/>
      <c r="BI30" s="112"/>
      <c r="BJ30" s="112"/>
      <c r="BK30" s="112"/>
      <c r="BL30" s="112"/>
      <c r="BM30" s="112"/>
      <c r="BN30" s="112"/>
      <c r="BO30" s="112"/>
      <c r="BP30" s="112"/>
      <c r="BQ30" s="112"/>
      <c r="BR30" s="112"/>
      <c r="BS30" s="112"/>
      <c r="BT30" s="112"/>
      <c r="BU30" s="112"/>
      <c r="BV30" s="112"/>
      <c r="BW30" s="112"/>
      <c r="BX30" s="112"/>
      <c r="BY30" s="112"/>
      <c r="BZ30" s="112"/>
      <c r="CA30" s="112"/>
      <c r="CB30" s="112"/>
      <c r="CC30" s="112"/>
      <c r="CD30" s="112"/>
      <c r="CE30" s="112"/>
      <c r="CF30" s="112"/>
      <c r="CG30" s="112"/>
      <c r="CH30" s="112"/>
      <c r="CI30" s="112"/>
      <c r="CJ30" s="112"/>
    </row>
    <row r="31" spans="1:88" ht="13.5" customHeight="1" thickBot="1">
      <c r="A31" s="2433"/>
      <c r="B31" s="7"/>
      <c r="C31" s="49"/>
      <c r="D31" s="11"/>
      <c r="E31" s="1683" t="s">
        <v>563</v>
      </c>
      <c r="F31" s="770"/>
      <c r="G31" s="1825"/>
      <c r="H31" s="572"/>
      <c r="I31" s="11"/>
      <c r="J31" s="49"/>
      <c r="K31" s="11"/>
      <c r="L31" s="5"/>
      <c r="M31" s="407"/>
      <c r="N31" s="132"/>
      <c r="O31" s="104"/>
      <c r="P31" s="112"/>
      <c r="Q31" s="11"/>
      <c r="R31" s="11"/>
      <c r="S31" s="11"/>
      <c r="T31" s="104"/>
      <c r="U31" s="112"/>
      <c r="V31" s="112"/>
      <c r="W31" s="205"/>
      <c r="X31" s="302"/>
      <c r="Y31" s="205"/>
      <c r="Z31" s="302"/>
      <c r="AA31" s="112"/>
      <c r="AB31" s="110"/>
      <c r="AC31" s="201"/>
      <c r="AD31" s="172"/>
      <c r="AE31" s="205"/>
      <c r="AF31" s="206"/>
      <c r="AG31" s="112"/>
      <c r="AH31" s="112"/>
      <c r="AI31" s="112"/>
      <c r="AJ31" s="112"/>
      <c r="AK31" s="186"/>
      <c r="AL31" s="112"/>
      <c r="AM31" s="226"/>
      <c r="AN31" s="205"/>
      <c r="AO31" s="206"/>
      <c r="AP31" s="226"/>
      <c r="AQ31" s="205"/>
      <c r="AR31" s="206"/>
      <c r="AS31" s="226"/>
      <c r="AT31" s="205"/>
      <c r="AU31" s="206"/>
      <c r="AV31" s="112"/>
      <c r="AW31" s="112"/>
      <c r="AX31" s="112"/>
      <c r="AY31" s="112"/>
      <c r="AZ31" s="112"/>
      <c r="BA31" s="112"/>
      <c r="BB31" s="112"/>
      <c r="BC31" s="112"/>
      <c r="BD31" s="112"/>
      <c r="BE31" s="112"/>
      <c r="BF31" s="112"/>
      <c r="BG31" s="112"/>
      <c r="BH31" s="112"/>
      <c r="BI31" s="112"/>
      <c r="BJ31" s="112"/>
      <c r="BK31" s="112"/>
      <c r="BL31" s="112"/>
      <c r="BM31" s="112"/>
      <c r="BN31" s="112"/>
      <c r="BO31" s="112"/>
      <c r="BP31" s="112"/>
      <c r="BQ31" s="112"/>
      <c r="BR31" s="112"/>
      <c r="BS31" s="112"/>
      <c r="BT31" s="112"/>
      <c r="BU31" s="112"/>
      <c r="BV31" s="112"/>
      <c r="BW31" s="112"/>
      <c r="BX31" s="112"/>
      <c r="BY31" s="112"/>
      <c r="BZ31" s="112"/>
      <c r="CA31" s="112"/>
      <c r="CB31" s="112"/>
      <c r="CC31" s="112"/>
      <c r="CD31" s="112"/>
      <c r="CE31" s="112"/>
      <c r="CF31" s="112"/>
      <c r="CG31" s="112"/>
      <c r="CH31" s="112"/>
      <c r="CI31" s="112"/>
      <c r="CJ31" s="112"/>
    </row>
    <row r="32" spans="1:88" ht="16.2" thickBot="1">
      <c r="A32" s="1683" t="s">
        <v>259</v>
      </c>
      <c r="B32" s="776"/>
      <c r="C32" s="436"/>
      <c r="D32" s="11"/>
      <c r="E32" s="1538"/>
      <c r="F32" s="176" t="s">
        <v>156</v>
      </c>
      <c r="G32" s="141"/>
      <c r="H32" s="572"/>
      <c r="I32" s="11"/>
      <c r="J32" s="49"/>
      <c r="K32" s="11"/>
      <c r="L32" s="5"/>
      <c r="M32" s="407"/>
      <c r="N32" s="107"/>
      <c r="O32" s="104"/>
      <c r="P32" s="132"/>
      <c r="Q32" s="11"/>
      <c r="R32" s="11"/>
      <c r="S32" s="11"/>
      <c r="T32" s="110"/>
      <c r="U32" s="112"/>
      <c r="V32" s="107"/>
      <c r="W32" s="106"/>
      <c r="X32" s="150"/>
      <c r="Y32" s="422"/>
      <c r="Z32" s="425"/>
      <c r="AA32" s="112"/>
      <c r="AB32" s="112"/>
      <c r="AC32" s="112"/>
      <c r="AD32" s="112"/>
      <c r="AE32" s="112"/>
      <c r="AF32" s="121"/>
      <c r="AG32" s="107"/>
      <c r="AH32" s="106"/>
      <c r="AI32" s="112"/>
      <c r="AJ32" s="121"/>
      <c r="AK32" s="107"/>
      <c r="AL32" s="106"/>
      <c r="AM32" s="110"/>
      <c r="AN32" s="111"/>
      <c r="AO32" s="137"/>
      <c r="AP32" s="413"/>
      <c r="AQ32" s="111"/>
      <c r="AR32" s="137"/>
      <c r="AS32" s="107"/>
      <c r="AT32" s="106"/>
      <c r="AU32" s="137"/>
      <c r="AV32" s="112"/>
      <c r="AW32" s="112"/>
      <c r="AX32" s="112"/>
      <c r="AY32" s="112"/>
      <c r="AZ32" s="112"/>
      <c r="BA32" s="112"/>
      <c r="BB32" s="112"/>
      <c r="BC32" s="112"/>
      <c r="BD32" s="112"/>
      <c r="BE32" s="112"/>
      <c r="BF32" s="112"/>
      <c r="BG32" s="112"/>
      <c r="BH32" s="112"/>
      <c r="BI32" s="112"/>
      <c r="BJ32" s="112"/>
      <c r="BK32" s="112"/>
      <c r="BL32" s="112"/>
      <c r="BM32" s="112"/>
      <c r="BN32" s="112"/>
      <c r="BO32" s="112"/>
      <c r="BP32" s="112"/>
      <c r="BQ32" s="112"/>
      <c r="BR32" s="112"/>
      <c r="BS32" s="112"/>
      <c r="BT32" s="112"/>
      <c r="BU32" s="112"/>
      <c r="BV32" s="112"/>
      <c r="BW32" s="112"/>
      <c r="BX32" s="112"/>
      <c r="BY32" s="112"/>
      <c r="BZ32" s="112"/>
      <c r="CA32" s="112"/>
      <c r="CB32" s="112"/>
      <c r="CC32" s="112"/>
      <c r="CD32" s="112"/>
      <c r="CE32" s="112"/>
      <c r="CF32" s="112"/>
      <c r="CG32" s="112"/>
      <c r="CH32" s="112"/>
      <c r="CI32" s="112"/>
      <c r="CJ32" s="112"/>
    </row>
    <row r="33" spans="1:88" ht="12" customHeight="1">
      <c r="A33" s="1538"/>
      <c r="B33" s="175" t="s">
        <v>156</v>
      </c>
      <c r="C33" s="141"/>
      <c r="D33" s="11"/>
      <c r="E33" s="254" t="s">
        <v>1053</v>
      </c>
      <c r="F33" s="271" t="s">
        <v>1054</v>
      </c>
      <c r="G33" s="397">
        <v>60</v>
      </c>
      <c r="H33" s="572"/>
      <c r="I33" s="5"/>
      <c r="J33" s="5"/>
      <c r="K33" s="5"/>
      <c r="L33" s="5"/>
      <c r="M33" s="157"/>
      <c r="N33" s="107"/>
      <c r="O33" s="104"/>
      <c r="P33" s="132"/>
      <c r="Q33" s="11"/>
      <c r="R33" s="11"/>
      <c r="S33" s="11"/>
      <c r="T33" s="110"/>
      <c r="U33" s="112"/>
      <c r="V33" s="107"/>
      <c r="W33" s="121"/>
      <c r="X33" s="144"/>
      <c r="Y33" s="186"/>
      <c r="Z33" s="420"/>
      <c r="AA33" s="112"/>
      <c r="AB33" s="112"/>
      <c r="AC33" s="112"/>
      <c r="AD33" s="112"/>
      <c r="AE33" s="112"/>
      <c r="AF33" s="121"/>
      <c r="AG33" s="117"/>
      <c r="AH33" s="110"/>
      <c r="AI33" s="112"/>
      <c r="AJ33" s="121"/>
      <c r="AK33" s="117"/>
      <c r="AL33" s="110"/>
      <c r="AM33" s="110"/>
      <c r="AN33" s="111"/>
      <c r="AO33" s="137"/>
      <c r="AP33" s="107"/>
      <c r="AQ33" s="106"/>
      <c r="AR33" s="150"/>
      <c r="AS33" s="107"/>
      <c r="AT33" s="106"/>
      <c r="AU33" s="150"/>
      <c r="AV33" s="112"/>
      <c r="AW33" s="112"/>
      <c r="AX33" s="112"/>
      <c r="AY33" s="112"/>
      <c r="AZ33" s="112"/>
      <c r="BA33" s="112"/>
      <c r="BB33" s="112"/>
      <c r="BC33" s="112"/>
      <c r="BD33" s="112"/>
      <c r="BE33" s="112"/>
      <c r="BF33" s="112"/>
      <c r="BG33" s="112"/>
      <c r="BH33" s="112"/>
      <c r="BI33" s="112"/>
      <c r="BJ33" s="112"/>
      <c r="BK33" s="112"/>
      <c r="BL33" s="112"/>
      <c r="BM33" s="112"/>
      <c r="BN33" s="112"/>
      <c r="BO33" s="112"/>
      <c r="BP33" s="112"/>
      <c r="BQ33" s="112"/>
      <c r="BR33" s="112"/>
      <c r="BS33" s="112"/>
      <c r="BT33" s="112"/>
      <c r="BU33" s="112"/>
      <c r="BV33" s="112"/>
      <c r="BW33" s="112"/>
      <c r="BX33" s="112"/>
      <c r="BY33" s="112"/>
      <c r="BZ33" s="112"/>
      <c r="CA33" s="112"/>
      <c r="CB33" s="112"/>
      <c r="CC33" s="112"/>
      <c r="CD33" s="112"/>
      <c r="CE33" s="112"/>
      <c r="CF33" s="112"/>
      <c r="CG33" s="112"/>
      <c r="CH33" s="112"/>
      <c r="CI33" s="112"/>
      <c r="CJ33" s="112"/>
    </row>
    <row r="34" spans="1:88" ht="15.75" customHeight="1">
      <c r="A34" s="442" t="s">
        <v>346</v>
      </c>
      <c r="B34" s="1154" t="s">
        <v>332</v>
      </c>
      <c r="C34" s="390">
        <v>60</v>
      </c>
      <c r="D34" s="168"/>
      <c r="E34" s="69"/>
      <c r="F34" s="2658" t="s">
        <v>1055</v>
      </c>
      <c r="G34" s="79"/>
      <c r="H34" s="572"/>
      <c r="I34" s="5"/>
      <c r="J34" s="5"/>
      <c r="K34" s="5"/>
      <c r="L34" s="5"/>
      <c r="M34" s="131"/>
      <c r="N34" s="186"/>
      <c r="O34" s="11"/>
      <c r="P34" s="132"/>
      <c r="Q34" s="11"/>
      <c r="R34" s="11"/>
      <c r="S34" s="11"/>
      <c r="T34" s="110"/>
      <c r="U34" s="112"/>
      <c r="V34" s="107"/>
      <c r="W34" s="106"/>
      <c r="X34" s="150"/>
      <c r="Y34" s="186"/>
      <c r="Z34" s="420"/>
      <c r="AA34" s="112"/>
      <c r="AB34" s="112"/>
      <c r="AC34" s="112"/>
      <c r="AD34" s="112"/>
      <c r="AE34" s="112"/>
      <c r="AF34" s="121"/>
      <c r="AG34" s="107"/>
      <c r="AH34" s="106"/>
      <c r="AI34" s="112"/>
      <c r="AJ34" s="121"/>
      <c r="AK34" s="107"/>
      <c r="AL34" s="106"/>
      <c r="AM34" s="110"/>
      <c r="AN34" s="111"/>
      <c r="AO34" s="137"/>
      <c r="AP34" s="110"/>
      <c r="AQ34" s="111"/>
      <c r="AR34" s="137"/>
      <c r="AS34" s="107"/>
      <c r="AT34" s="106"/>
      <c r="AU34" s="150"/>
      <c r="AV34" s="112"/>
      <c r="AW34" s="112"/>
      <c r="AX34" s="112"/>
      <c r="AY34" s="112"/>
      <c r="AZ34" s="112"/>
      <c r="BA34" s="112"/>
      <c r="BB34" s="112"/>
      <c r="BC34" s="112"/>
      <c r="BD34" s="112"/>
      <c r="BE34" s="112"/>
      <c r="BF34" s="112"/>
      <c r="BG34" s="112"/>
      <c r="BH34" s="112"/>
      <c r="BI34" s="112"/>
      <c r="BJ34" s="112"/>
      <c r="BK34" s="112"/>
      <c r="BL34" s="112"/>
      <c r="BM34" s="112"/>
      <c r="BN34" s="112"/>
      <c r="BO34" s="112"/>
      <c r="BP34" s="112"/>
      <c r="BQ34" s="112"/>
      <c r="BR34" s="112"/>
      <c r="BS34" s="112"/>
      <c r="BT34" s="112"/>
      <c r="BU34" s="112"/>
      <c r="BV34" s="112"/>
      <c r="BW34" s="112"/>
      <c r="BX34" s="112"/>
      <c r="BY34" s="112"/>
      <c r="BZ34" s="112"/>
      <c r="CA34" s="112"/>
      <c r="CB34" s="112"/>
      <c r="CC34" s="112"/>
      <c r="CD34" s="112"/>
      <c r="CE34" s="112"/>
      <c r="CF34" s="112"/>
      <c r="CG34" s="112"/>
      <c r="CH34" s="112"/>
      <c r="CI34" s="112"/>
      <c r="CJ34" s="112"/>
    </row>
    <row r="35" spans="1:88">
      <c r="A35" s="677" t="s">
        <v>448</v>
      </c>
      <c r="B35" s="271" t="s">
        <v>475</v>
      </c>
      <c r="C35" s="274" t="s">
        <v>857</v>
      </c>
      <c r="D35" s="168"/>
      <c r="E35" s="817" t="s">
        <v>477</v>
      </c>
      <c r="F35" s="249" t="s">
        <v>476</v>
      </c>
      <c r="G35" s="358" t="s">
        <v>855</v>
      </c>
      <c r="H35" s="586"/>
      <c r="I35" s="5"/>
      <c r="J35" s="5"/>
      <c r="K35" s="5"/>
      <c r="L35" s="5"/>
      <c r="M35" s="130"/>
      <c r="N35" s="119"/>
      <c r="O35" s="55"/>
      <c r="P35" s="132"/>
      <c r="Q35" s="11"/>
      <c r="R35" s="11"/>
      <c r="S35" s="11"/>
      <c r="T35" s="107"/>
      <c r="U35" s="112"/>
      <c r="V35" s="107"/>
      <c r="W35" s="119"/>
      <c r="X35" s="147"/>
      <c r="Y35" s="186"/>
      <c r="Z35" s="420"/>
      <c r="AA35" s="112"/>
      <c r="AB35" s="112"/>
      <c r="AC35" s="112"/>
      <c r="AD35" s="112"/>
      <c r="AE35" s="112"/>
      <c r="AF35" s="121"/>
      <c r="AG35" s="132"/>
      <c r="AH35" s="369"/>
      <c r="AI35" s="112"/>
      <c r="AJ35" s="121"/>
      <c r="AK35" s="132"/>
      <c r="AL35" s="369"/>
      <c r="AM35" s="107"/>
      <c r="AN35" s="121"/>
      <c r="AO35" s="288"/>
      <c r="AP35" s="110"/>
      <c r="AQ35" s="130"/>
      <c r="AR35" s="150"/>
      <c r="AS35" s="107"/>
      <c r="AT35" s="106"/>
      <c r="AU35" s="150"/>
      <c r="AV35" s="112"/>
      <c r="AW35" s="112"/>
      <c r="AX35" s="112"/>
      <c r="AY35" s="112"/>
      <c r="AZ35" s="112"/>
      <c r="BA35" s="112"/>
      <c r="BB35" s="112"/>
      <c r="BC35" s="112"/>
      <c r="BD35" s="112"/>
      <c r="BE35" s="112"/>
      <c r="BF35" s="112"/>
      <c r="BG35" s="112"/>
      <c r="BH35" s="112"/>
      <c r="BI35" s="112"/>
      <c r="BJ35" s="112"/>
      <c r="BK35" s="112"/>
      <c r="BL35" s="112"/>
      <c r="BM35" s="112"/>
      <c r="BN35" s="112"/>
      <c r="BO35" s="112"/>
      <c r="BP35" s="112"/>
      <c r="BQ35" s="112"/>
      <c r="BR35" s="112"/>
      <c r="BS35" s="112"/>
      <c r="BT35" s="112"/>
      <c r="BU35" s="112"/>
      <c r="BV35" s="112"/>
      <c r="BW35" s="112"/>
      <c r="BX35" s="112"/>
      <c r="BY35" s="112"/>
      <c r="BZ35" s="112"/>
      <c r="CA35" s="112"/>
      <c r="CB35" s="112"/>
      <c r="CC35" s="112"/>
      <c r="CD35" s="112"/>
      <c r="CE35" s="112"/>
      <c r="CF35" s="112"/>
      <c r="CG35" s="112"/>
      <c r="CH35" s="112"/>
      <c r="CI35" s="112"/>
      <c r="CJ35" s="112"/>
    </row>
    <row r="36" spans="1:88" ht="13.5" customHeight="1">
      <c r="A36" s="254" t="s">
        <v>1049</v>
      </c>
      <c r="B36" s="271" t="s">
        <v>1050</v>
      </c>
      <c r="C36" s="274">
        <v>180</v>
      </c>
      <c r="D36" s="384"/>
      <c r="E36" s="254" t="s">
        <v>487</v>
      </c>
      <c r="F36" s="271" t="s">
        <v>488</v>
      </c>
      <c r="G36" s="397">
        <v>200</v>
      </c>
      <c r="H36" s="589"/>
      <c r="I36" s="5"/>
      <c r="J36" s="5"/>
      <c r="K36" s="5"/>
      <c r="L36" s="5"/>
      <c r="M36" s="121"/>
      <c r="N36" s="107"/>
      <c r="O36" s="14"/>
      <c r="P36" s="132"/>
      <c r="Q36" s="11"/>
      <c r="R36" s="11"/>
      <c r="S36" s="11"/>
      <c r="T36" s="107"/>
      <c r="U36" s="112"/>
      <c r="V36" s="107"/>
      <c r="W36" s="106"/>
      <c r="X36" s="150"/>
      <c r="Y36" s="186"/>
      <c r="Z36" s="420"/>
      <c r="AA36" s="112"/>
      <c r="AB36" s="112"/>
      <c r="AC36" s="112"/>
      <c r="AD36" s="112"/>
      <c r="AE36" s="112"/>
      <c r="AF36" s="121"/>
      <c r="AG36" s="107"/>
      <c r="AH36" s="104"/>
      <c r="AI36" s="112"/>
      <c r="AJ36" s="121"/>
      <c r="AK36" s="107"/>
      <c r="AL36" s="104"/>
      <c r="AM36" s="133"/>
      <c r="AN36" s="127"/>
      <c r="AO36" s="578"/>
      <c r="AP36" s="110"/>
      <c r="AQ36" s="111"/>
      <c r="AR36" s="148"/>
      <c r="AS36" s="107"/>
      <c r="AT36" s="106"/>
      <c r="AU36" s="150"/>
      <c r="AV36" s="112"/>
      <c r="AW36" s="112"/>
      <c r="AX36" s="112"/>
      <c r="AY36" s="112"/>
      <c r="AZ36" s="112"/>
      <c r="BA36" s="112"/>
      <c r="BB36" s="112"/>
      <c r="BC36" s="112"/>
      <c r="BD36" s="112"/>
      <c r="BE36" s="112"/>
      <c r="BF36" s="112"/>
      <c r="BG36" s="112"/>
      <c r="BH36" s="112"/>
      <c r="BI36" s="112"/>
      <c r="BJ36" s="112"/>
      <c r="BK36" s="112"/>
      <c r="BL36" s="112"/>
      <c r="BM36" s="112"/>
      <c r="BN36" s="112"/>
      <c r="BO36" s="112"/>
      <c r="BP36" s="112"/>
      <c r="BQ36" s="112"/>
      <c r="BR36" s="112"/>
      <c r="BS36" s="112"/>
      <c r="BT36" s="112"/>
      <c r="BU36" s="112"/>
      <c r="BV36" s="112"/>
      <c r="BW36" s="112"/>
      <c r="BX36" s="112"/>
      <c r="BY36" s="112"/>
      <c r="BZ36" s="112"/>
      <c r="CA36" s="112"/>
      <c r="CB36" s="112"/>
      <c r="CC36" s="112"/>
      <c r="CD36" s="112"/>
      <c r="CE36" s="112"/>
      <c r="CF36" s="112"/>
      <c r="CG36" s="112"/>
      <c r="CH36" s="112"/>
      <c r="CI36" s="112"/>
      <c r="CJ36" s="112"/>
    </row>
    <row r="37" spans="1:88" ht="12.75" customHeight="1">
      <c r="A37" s="256" t="s">
        <v>514</v>
      </c>
      <c r="B37" s="249" t="s">
        <v>296</v>
      </c>
      <c r="C37" s="272">
        <v>200</v>
      </c>
      <c r="D37" s="7"/>
      <c r="E37" s="314"/>
      <c r="F37" s="351" t="s">
        <v>489</v>
      </c>
      <c r="G37" s="295"/>
      <c r="H37" s="587"/>
      <c r="I37" s="5"/>
      <c r="J37" s="5"/>
      <c r="K37" s="5"/>
      <c r="L37" s="5"/>
      <c r="M37" s="131"/>
      <c r="N37" s="107"/>
      <c r="O37" s="11"/>
      <c r="P37" s="107"/>
      <c r="Q37" s="11"/>
      <c r="R37" s="11"/>
      <c r="S37" s="11"/>
      <c r="T37" s="107"/>
      <c r="U37" s="112"/>
      <c r="V37" s="107"/>
      <c r="W37" s="121"/>
      <c r="X37" s="150"/>
      <c r="Y37" s="186"/>
      <c r="Z37" s="420"/>
      <c r="AA37" s="112"/>
      <c r="AB37" s="112"/>
      <c r="AC37" s="112"/>
      <c r="AD37" s="112"/>
      <c r="AE37" s="426"/>
      <c r="AF37" s="121"/>
      <c r="AG37" s="107"/>
      <c r="AH37" s="104"/>
      <c r="AI37" s="112"/>
      <c r="AJ37" s="121"/>
      <c r="AK37" s="107"/>
      <c r="AL37" s="104"/>
      <c r="AM37" s="107"/>
      <c r="AN37" s="111"/>
      <c r="AO37" s="137"/>
      <c r="AP37" s="110"/>
      <c r="AQ37" s="111"/>
      <c r="AR37" s="148"/>
      <c r="AS37" s="107"/>
      <c r="AT37" s="121"/>
      <c r="AU37" s="150"/>
      <c r="AV37" s="112"/>
      <c r="AW37" s="112"/>
      <c r="AX37" s="112"/>
      <c r="AY37" s="112"/>
      <c r="AZ37" s="112"/>
      <c r="BA37" s="112"/>
      <c r="BB37" s="112"/>
      <c r="BC37" s="112"/>
      <c r="BD37" s="112"/>
      <c r="BE37" s="112"/>
      <c r="BF37" s="112"/>
      <c r="BG37" s="112"/>
      <c r="BH37" s="112"/>
      <c r="BI37" s="112"/>
      <c r="BJ37" s="112"/>
      <c r="BK37" s="112"/>
      <c r="BL37" s="112"/>
      <c r="BM37" s="112"/>
      <c r="BN37" s="112"/>
      <c r="BO37" s="112"/>
      <c r="BP37" s="112"/>
      <c r="BQ37" s="112"/>
      <c r="BR37" s="112"/>
      <c r="BS37" s="112"/>
      <c r="BT37" s="112"/>
      <c r="BU37" s="112"/>
      <c r="BV37" s="112"/>
      <c r="BW37" s="112"/>
      <c r="BX37" s="112"/>
      <c r="BY37" s="112"/>
      <c r="BZ37" s="112"/>
      <c r="CA37" s="112"/>
      <c r="CB37" s="112"/>
      <c r="CC37" s="112"/>
      <c r="CD37" s="112"/>
      <c r="CE37" s="112"/>
      <c r="CF37" s="112"/>
      <c r="CG37" s="112"/>
      <c r="CH37" s="112"/>
      <c r="CI37" s="112"/>
      <c r="CJ37" s="112"/>
    </row>
    <row r="38" spans="1:88" ht="12.75" customHeight="1">
      <c r="A38" s="256" t="s">
        <v>9</v>
      </c>
      <c r="B38" s="249" t="s">
        <v>10</v>
      </c>
      <c r="C38" s="272">
        <v>50</v>
      </c>
      <c r="D38" s="56"/>
      <c r="E38" s="294" t="s">
        <v>9</v>
      </c>
      <c r="F38" s="249" t="s">
        <v>10</v>
      </c>
      <c r="G38" s="272">
        <v>50</v>
      </c>
      <c r="H38" s="587"/>
      <c r="I38" s="5"/>
      <c r="J38" s="5"/>
      <c r="K38" s="5"/>
      <c r="L38" s="5"/>
      <c r="M38" s="121"/>
      <c r="N38" s="117"/>
      <c r="O38" s="56"/>
      <c r="P38" s="132"/>
      <c r="Q38" s="11"/>
      <c r="R38" s="11"/>
      <c r="S38" s="11"/>
      <c r="T38" s="107"/>
      <c r="U38" s="112"/>
      <c r="V38" s="107"/>
      <c r="W38" s="106"/>
      <c r="X38" s="150"/>
      <c r="Y38" s="186"/>
      <c r="Z38" s="420"/>
      <c r="AA38" s="112"/>
      <c r="AB38" s="112"/>
      <c r="AC38" s="112"/>
      <c r="AD38" s="112"/>
      <c r="AE38" s="413"/>
      <c r="AF38" s="111"/>
      <c r="AG38" s="166"/>
      <c r="AH38" s="112"/>
      <c r="AI38" s="112"/>
      <c r="AJ38" s="157"/>
      <c r="AK38" s="107"/>
      <c r="AL38" s="104"/>
      <c r="AM38" s="112"/>
      <c r="AN38" s="112"/>
      <c r="AO38" s="112"/>
      <c r="AP38" s="110"/>
      <c r="AQ38" s="111"/>
      <c r="AR38" s="148"/>
      <c r="AS38" s="146"/>
      <c r="AT38" s="112"/>
      <c r="AU38" s="112"/>
      <c r="AV38" s="112"/>
      <c r="AW38" s="112"/>
      <c r="AX38" s="112"/>
      <c r="AY38" s="112"/>
      <c r="AZ38" s="112"/>
      <c r="BA38" s="112"/>
      <c r="BB38" s="112"/>
      <c r="BC38" s="112"/>
      <c r="BD38" s="112"/>
      <c r="BE38" s="112"/>
      <c r="BF38" s="112"/>
      <c r="BG38" s="112"/>
      <c r="BH38" s="112"/>
      <c r="BI38" s="112"/>
      <c r="BJ38" s="112"/>
      <c r="BK38" s="112"/>
      <c r="BL38" s="112"/>
      <c r="BM38" s="112"/>
      <c r="BN38" s="112"/>
      <c r="BO38" s="112"/>
      <c r="BP38" s="112"/>
      <c r="BQ38" s="112"/>
      <c r="BR38" s="112"/>
      <c r="BS38" s="112"/>
      <c r="BT38" s="112"/>
      <c r="BU38" s="112"/>
      <c r="BV38" s="112"/>
      <c r="BW38" s="112"/>
      <c r="BX38" s="112"/>
      <c r="BY38" s="112"/>
      <c r="BZ38" s="112"/>
      <c r="CA38" s="112"/>
      <c r="CB38" s="112"/>
      <c r="CC38" s="112"/>
      <c r="CD38" s="112"/>
      <c r="CE38" s="112"/>
      <c r="CF38" s="112"/>
      <c r="CG38" s="112"/>
      <c r="CH38" s="112"/>
      <c r="CI38" s="112"/>
      <c r="CJ38" s="112"/>
    </row>
    <row r="39" spans="1:88">
      <c r="A39" s="256" t="s">
        <v>9</v>
      </c>
      <c r="B39" s="249" t="s">
        <v>389</v>
      </c>
      <c r="C39" s="272">
        <v>30</v>
      </c>
      <c r="D39" s="7"/>
      <c r="E39" s="294" t="s">
        <v>9</v>
      </c>
      <c r="F39" s="249" t="s">
        <v>389</v>
      </c>
      <c r="G39" s="272">
        <v>40</v>
      </c>
      <c r="H39" s="587"/>
      <c r="I39" s="5"/>
      <c r="J39" s="5"/>
      <c r="K39" s="5"/>
      <c r="L39" s="5"/>
      <c r="M39" s="121"/>
      <c r="N39" s="107"/>
      <c r="O39" s="14"/>
      <c r="P39" s="132"/>
      <c r="Q39" s="11"/>
      <c r="R39" s="11"/>
      <c r="S39" s="11"/>
      <c r="T39" s="107"/>
      <c r="U39" s="112"/>
      <c r="V39" s="107"/>
      <c r="W39" s="106"/>
      <c r="X39" s="150"/>
      <c r="Y39" s="186"/>
      <c r="Z39" s="420"/>
      <c r="AA39" s="112"/>
      <c r="AB39" s="112"/>
      <c r="AC39" s="112"/>
      <c r="AD39" s="112"/>
      <c r="AE39" s="112"/>
      <c r="AF39" s="112"/>
      <c r="AG39" s="112"/>
      <c r="AH39" s="112"/>
      <c r="AI39" s="132"/>
      <c r="AJ39" s="112"/>
      <c r="AK39" s="120"/>
      <c r="AL39" s="112"/>
      <c r="AM39" s="192"/>
      <c r="AN39" s="112"/>
      <c r="AO39" s="112"/>
      <c r="AP39" s="107"/>
      <c r="AQ39" s="106"/>
      <c r="AR39" s="150"/>
      <c r="AS39" s="226"/>
      <c r="AT39" s="205"/>
      <c r="AU39" s="206"/>
      <c r="AV39" s="112"/>
      <c r="AW39" s="112"/>
      <c r="AX39" s="112"/>
      <c r="AY39" s="112"/>
      <c r="AZ39" s="112"/>
      <c r="BA39" s="112"/>
      <c r="BB39" s="112"/>
      <c r="BC39" s="112"/>
      <c r="BD39" s="112"/>
      <c r="BE39" s="112"/>
      <c r="BF39" s="112"/>
      <c r="BG39" s="112"/>
      <c r="BH39" s="112"/>
      <c r="BI39" s="112"/>
      <c r="BJ39" s="112"/>
      <c r="BK39" s="112"/>
      <c r="BL39" s="112"/>
      <c r="BM39" s="112"/>
      <c r="BN39" s="112"/>
      <c r="BO39" s="112"/>
      <c r="BP39" s="112"/>
      <c r="BQ39" s="112"/>
      <c r="BR39" s="112"/>
      <c r="BS39" s="112"/>
      <c r="BT39" s="112"/>
      <c r="BU39" s="112"/>
      <c r="BV39" s="112"/>
      <c r="BW39" s="112"/>
      <c r="BX39" s="112"/>
      <c r="BY39" s="112"/>
      <c r="BZ39" s="112"/>
      <c r="CA39" s="112"/>
      <c r="CB39" s="112"/>
      <c r="CC39" s="112"/>
      <c r="CD39" s="112"/>
      <c r="CE39" s="112"/>
      <c r="CF39" s="112"/>
      <c r="CG39" s="112"/>
      <c r="CH39" s="112"/>
      <c r="CI39" s="112"/>
      <c r="CJ39" s="112"/>
    </row>
    <row r="40" spans="1:88" ht="16.2" thickBot="1">
      <c r="A40" s="1443" t="s">
        <v>361</v>
      </c>
      <c r="B40" s="1444"/>
      <c r="C40" s="2957">
        <f>C34+C37+C38+C39+110+20+C36</f>
        <v>650</v>
      </c>
      <c r="D40" s="92"/>
      <c r="E40" s="1443" t="s">
        <v>361</v>
      </c>
      <c r="F40" s="1444"/>
      <c r="G40" s="2957">
        <f>G33+G36+G38+50+155+G39</f>
        <v>555</v>
      </c>
      <c r="H40" s="572"/>
      <c r="I40" s="11"/>
      <c r="J40" s="49"/>
      <c r="K40" s="11"/>
      <c r="L40" s="5"/>
      <c r="M40" s="121"/>
      <c r="N40" s="107"/>
      <c r="O40" s="14"/>
      <c r="P40" s="214"/>
      <c r="Q40" s="11"/>
      <c r="R40" s="11"/>
      <c r="S40" s="11"/>
      <c r="T40" s="107"/>
      <c r="U40" s="112"/>
      <c r="V40" s="113"/>
      <c r="W40" s="195"/>
      <c r="X40" s="421"/>
      <c r="Y40" s="422"/>
      <c r="Z40" s="420"/>
      <c r="AA40" s="112"/>
      <c r="AB40" s="112"/>
      <c r="AC40" s="112"/>
      <c r="AD40" s="112"/>
      <c r="AE40" s="112"/>
      <c r="AF40" s="112"/>
      <c r="AG40" s="112"/>
      <c r="AH40" s="112"/>
      <c r="AI40" s="132"/>
      <c r="AJ40" s="131"/>
      <c r="AK40" s="186"/>
      <c r="AL40" s="112"/>
      <c r="AM40" s="226"/>
      <c r="AN40" s="205"/>
      <c r="AO40" s="206"/>
      <c r="AP40" s="112"/>
      <c r="AQ40" s="112"/>
      <c r="AR40" s="112"/>
      <c r="AS40" s="107"/>
      <c r="AT40" s="106"/>
      <c r="AU40" s="150"/>
      <c r="AV40" s="112"/>
      <c r="AW40" s="112"/>
      <c r="AX40" s="112"/>
      <c r="AY40" s="112"/>
      <c r="AZ40" s="112"/>
      <c r="BA40" s="112"/>
      <c r="BB40" s="112"/>
      <c r="BC40" s="112"/>
      <c r="BD40" s="112"/>
      <c r="BE40" s="112"/>
      <c r="BF40" s="112"/>
      <c r="BG40" s="112"/>
      <c r="BH40" s="112"/>
      <c r="BI40" s="112"/>
      <c r="BJ40" s="112"/>
      <c r="BK40" s="112"/>
      <c r="BL40" s="112"/>
      <c r="BM40" s="112"/>
      <c r="BN40" s="112"/>
      <c r="BO40" s="112"/>
      <c r="BP40" s="112"/>
      <c r="BQ40" s="112"/>
      <c r="BR40" s="112"/>
      <c r="BS40" s="112"/>
      <c r="BT40" s="112"/>
      <c r="BU40" s="112"/>
      <c r="BV40" s="112"/>
      <c r="BW40" s="112"/>
      <c r="BX40" s="112"/>
      <c r="BY40" s="112"/>
      <c r="BZ40" s="112"/>
      <c r="CA40" s="112"/>
      <c r="CB40" s="112"/>
      <c r="CC40" s="112"/>
      <c r="CD40" s="112"/>
      <c r="CE40" s="112"/>
      <c r="CF40" s="112"/>
      <c r="CG40" s="112"/>
      <c r="CH40" s="112"/>
      <c r="CI40" s="112"/>
      <c r="CJ40" s="112"/>
    </row>
    <row r="41" spans="1:88" ht="13.5" customHeight="1">
      <c r="A41" s="382"/>
      <c r="B41" s="680" t="s">
        <v>123</v>
      </c>
      <c r="C41" s="62"/>
      <c r="D41" s="7"/>
      <c r="E41" s="382"/>
      <c r="F41" s="175" t="s">
        <v>123</v>
      </c>
      <c r="G41" s="62"/>
      <c r="H41" s="586"/>
      <c r="I41" s="11"/>
      <c r="J41" s="49"/>
      <c r="K41" s="11"/>
      <c r="L41" s="5"/>
      <c r="M41" s="121"/>
      <c r="N41" s="107"/>
      <c r="O41" s="106"/>
      <c r="P41" s="132"/>
      <c r="Q41" s="11"/>
      <c r="R41" s="11"/>
      <c r="S41" s="11"/>
      <c r="T41" s="107"/>
      <c r="U41" s="112"/>
      <c r="V41" s="107"/>
      <c r="W41" s="195"/>
      <c r="X41" s="421"/>
      <c r="Y41" s="186"/>
      <c r="Z41" s="420"/>
      <c r="AA41" s="112"/>
      <c r="AB41" s="112"/>
      <c r="AC41" s="112"/>
      <c r="AD41" s="112"/>
      <c r="AE41" s="112"/>
      <c r="AF41" s="112"/>
      <c r="AG41" s="112"/>
      <c r="AH41" s="112"/>
      <c r="AI41" s="132"/>
      <c r="AJ41" s="413"/>
      <c r="AK41" s="107"/>
      <c r="AL41" s="369"/>
      <c r="AM41" s="107"/>
      <c r="AN41" s="106"/>
      <c r="AO41" s="150"/>
      <c r="AP41" s="146"/>
      <c r="AQ41" s="112"/>
      <c r="AR41" s="112"/>
      <c r="AS41" s="107"/>
      <c r="AT41" s="106"/>
      <c r="AU41" s="150"/>
      <c r="AV41" s="112"/>
      <c r="AW41" s="112"/>
      <c r="AX41" s="112"/>
      <c r="AY41" s="112"/>
      <c r="AZ41" s="112"/>
      <c r="BA41" s="112"/>
      <c r="BB41" s="112"/>
      <c r="BC41" s="112"/>
      <c r="BD41" s="112"/>
      <c r="BE41" s="112"/>
      <c r="BF41" s="112"/>
      <c r="BG41" s="112"/>
      <c r="BH41" s="112"/>
      <c r="BI41" s="112"/>
      <c r="BJ41" s="112"/>
      <c r="BK41" s="112"/>
      <c r="BL41" s="112"/>
      <c r="BM41" s="112"/>
      <c r="BN41" s="112"/>
      <c r="BO41" s="112"/>
      <c r="BP41" s="112"/>
      <c r="BQ41" s="112"/>
      <c r="BR41" s="112"/>
      <c r="BS41" s="112"/>
      <c r="BT41" s="112"/>
      <c r="BU41" s="112"/>
      <c r="BV41" s="112"/>
      <c r="BW41" s="112"/>
      <c r="BX41" s="112"/>
      <c r="BY41" s="112"/>
      <c r="BZ41" s="112"/>
      <c r="CA41" s="112"/>
      <c r="CB41" s="112"/>
      <c r="CC41" s="112"/>
      <c r="CD41" s="112"/>
      <c r="CE41" s="112"/>
      <c r="CF41" s="112"/>
      <c r="CG41" s="112"/>
      <c r="CH41" s="112"/>
      <c r="CI41" s="112"/>
      <c r="CJ41" s="112"/>
    </row>
    <row r="42" spans="1:88" ht="14.25" customHeight="1">
      <c r="A42" s="1600" t="s">
        <v>555</v>
      </c>
      <c r="B42" s="262" t="s">
        <v>337</v>
      </c>
      <c r="C42" s="275">
        <v>60</v>
      </c>
      <c r="D42" s="666"/>
      <c r="E42" s="1882" t="s">
        <v>633</v>
      </c>
      <c r="F42" s="249" t="s">
        <v>333</v>
      </c>
      <c r="G42" s="392">
        <v>60</v>
      </c>
      <c r="H42" s="587"/>
      <c r="I42" s="5"/>
      <c r="J42" s="5"/>
      <c r="K42" s="5"/>
      <c r="L42" s="1"/>
      <c r="M42" s="121"/>
      <c r="N42" s="107"/>
      <c r="O42" s="106"/>
      <c r="P42" s="211"/>
      <c r="Q42" s="11"/>
      <c r="R42" s="11"/>
      <c r="S42" s="11"/>
      <c r="T42" s="107"/>
      <c r="U42" s="112"/>
      <c r="V42" s="113"/>
      <c r="W42" s="195"/>
      <c r="X42" s="421"/>
      <c r="Y42" s="186"/>
      <c r="Z42" s="420"/>
      <c r="AA42" s="112"/>
      <c r="AB42" s="112"/>
      <c r="AC42" s="112"/>
      <c r="AD42" s="112"/>
      <c r="AE42" s="112"/>
      <c r="AF42" s="112"/>
      <c r="AG42" s="112"/>
      <c r="AH42" s="112"/>
      <c r="AI42" s="132"/>
      <c r="AJ42" s="124"/>
      <c r="AK42" s="107"/>
      <c r="AL42" s="104"/>
      <c r="AM42" s="107"/>
      <c r="AN42" s="106"/>
      <c r="AO42" s="150"/>
      <c r="AP42" s="172"/>
      <c r="AQ42" s="205"/>
      <c r="AR42" s="206"/>
      <c r="AS42" s="107"/>
      <c r="AT42" s="106"/>
      <c r="AU42" s="150"/>
      <c r="AV42" s="112"/>
      <c r="AW42" s="112"/>
      <c r="AX42" s="112"/>
      <c r="AY42" s="112"/>
      <c r="AZ42" s="112"/>
      <c r="BA42" s="112"/>
      <c r="BB42" s="112"/>
      <c r="BC42" s="112"/>
      <c r="BD42" s="112"/>
      <c r="BE42" s="112"/>
      <c r="BF42" s="112"/>
      <c r="BG42" s="112"/>
      <c r="BH42" s="112"/>
      <c r="BI42" s="112"/>
      <c r="BJ42" s="112"/>
      <c r="BK42" s="112"/>
      <c r="BL42" s="112"/>
      <c r="BM42" s="112"/>
      <c r="BN42" s="112"/>
      <c r="BO42" s="112"/>
      <c r="BP42" s="112"/>
      <c r="BQ42" s="112"/>
      <c r="BR42" s="112"/>
      <c r="BS42" s="112"/>
      <c r="BT42" s="112"/>
      <c r="BU42" s="112"/>
      <c r="BV42" s="112"/>
      <c r="BW42" s="112"/>
      <c r="BX42" s="112"/>
      <c r="BY42" s="112"/>
      <c r="BZ42" s="112"/>
      <c r="CA42" s="112"/>
      <c r="CB42" s="112"/>
      <c r="CC42" s="112"/>
      <c r="CD42" s="112"/>
      <c r="CE42" s="112"/>
      <c r="CF42" s="112"/>
      <c r="CG42" s="112"/>
      <c r="CH42" s="112"/>
      <c r="CI42" s="112"/>
      <c r="CJ42" s="112"/>
    </row>
    <row r="43" spans="1:88" ht="15" customHeight="1">
      <c r="A43" s="267" t="s">
        <v>556</v>
      </c>
      <c r="B43" s="249" t="s">
        <v>550</v>
      </c>
      <c r="C43" s="272">
        <v>250</v>
      </c>
      <c r="D43" s="18"/>
      <c r="E43" s="2542" t="s">
        <v>808</v>
      </c>
      <c r="F43" s="249" t="s">
        <v>729</v>
      </c>
      <c r="G43" s="390">
        <v>250</v>
      </c>
      <c r="H43" s="587"/>
      <c r="I43" s="11"/>
      <c r="J43" s="49"/>
      <c r="K43" s="11"/>
      <c r="L43" s="5"/>
      <c r="M43" s="112"/>
      <c r="N43" s="220"/>
      <c r="O43" s="222"/>
      <c r="P43" s="417"/>
      <c r="Q43" s="11"/>
      <c r="R43" s="11"/>
      <c r="S43" s="11"/>
      <c r="T43" s="133"/>
      <c r="U43" s="112"/>
      <c r="V43" s="107"/>
      <c r="W43" s="195"/>
      <c r="X43" s="421"/>
      <c r="Y43" s="186"/>
      <c r="Z43" s="420"/>
      <c r="AA43" s="112"/>
      <c r="AB43" s="112"/>
      <c r="AC43" s="112"/>
      <c r="AD43" s="112"/>
      <c r="AE43" s="112"/>
      <c r="AF43" s="112"/>
      <c r="AG43" s="112"/>
      <c r="AH43" s="112"/>
      <c r="AI43" s="132"/>
      <c r="AJ43" s="124"/>
      <c r="AK43" s="107"/>
      <c r="AL43" s="104"/>
      <c r="AM43" s="117"/>
      <c r="AN43" s="119"/>
      <c r="AO43" s="147"/>
      <c r="AP43" s="107"/>
      <c r="AQ43" s="119"/>
      <c r="AR43" s="147"/>
      <c r="AS43" s="107"/>
      <c r="AT43" s="106"/>
      <c r="AU43" s="150"/>
      <c r="AV43" s="112"/>
      <c r="AW43" s="112"/>
      <c r="AX43" s="112"/>
      <c r="AY43" s="112"/>
      <c r="AZ43" s="112"/>
      <c r="BA43" s="112"/>
      <c r="BB43" s="112"/>
      <c r="BC43" s="112"/>
      <c r="BD43" s="112"/>
      <c r="BE43" s="112"/>
      <c r="BF43" s="112"/>
      <c r="BG43" s="112"/>
      <c r="BH43" s="112"/>
      <c r="BI43" s="112"/>
      <c r="BJ43" s="112"/>
      <c r="BK43" s="112"/>
      <c r="BL43" s="112"/>
      <c r="BM43" s="112"/>
      <c r="BN43" s="112"/>
      <c r="BO43" s="112"/>
      <c r="BP43" s="112"/>
      <c r="BQ43" s="112"/>
      <c r="BR43" s="112"/>
      <c r="BS43" s="112"/>
      <c r="BT43" s="112"/>
      <c r="BU43" s="112"/>
      <c r="BV43" s="112"/>
      <c r="BW43" s="112"/>
      <c r="BX43" s="112"/>
      <c r="BY43" s="112"/>
      <c r="BZ43" s="112"/>
      <c r="CA43" s="112"/>
      <c r="CB43" s="112"/>
      <c r="CC43" s="112"/>
      <c r="CD43" s="112"/>
      <c r="CE43" s="112"/>
      <c r="CF43" s="112"/>
      <c r="CG43" s="112"/>
      <c r="CH43" s="112"/>
      <c r="CI43" s="112"/>
      <c r="CJ43" s="112"/>
    </row>
    <row r="44" spans="1:88" ht="14.25" customHeight="1">
      <c r="A44" s="2157" t="s">
        <v>726</v>
      </c>
      <c r="B44" s="249" t="s">
        <v>727</v>
      </c>
      <c r="C44" s="272" t="s">
        <v>245</v>
      </c>
      <c r="D44" s="384"/>
      <c r="E44" s="256" t="s">
        <v>569</v>
      </c>
      <c r="F44" s="379" t="s">
        <v>566</v>
      </c>
      <c r="G44" s="275">
        <v>100</v>
      </c>
      <c r="H44" s="588"/>
      <c r="I44" s="5"/>
      <c r="J44" s="5"/>
      <c r="K44" s="5"/>
      <c r="L44" s="5"/>
      <c r="M44" s="112"/>
      <c r="N44" s="220"/>
      <c r="O44" s="222"/>
      <c r="P44" s="132"/>
      <c r="Q44" s="11"/>
      <c r="R44" s="11"/>
      <c r="S44" s="11"/>
      <c r="T44" s="112"/>
      <c r="U44" s="112"/>
      <c r="V44" s="113"/>
      <c r="W44" s="195"/>
      <c r="X44" s="421"/>
      <c r="Y44" s="186"/>
      <c r="Z44" s="420"/>
      <c r="AA44" s="112"/>
      <c r="AB44" s="112"/>
      <c r="AC44" s="112"/>
      <c r="AD44" s="112"/>
      <c r="AE44" s="112"/>
      <c r="AF44" s="112"/>
      <c r="AG44" s="112"/>
      <c r="AH44" s="112"/>
      <c r="AI44" s="132"/>
      <c r="AJ44" s="112"/>
      <c r="AK44" s="119"/>
      <c r="AL44" s="112"/>
      <c r="AM44" s="107"/>
      <c r="AN44" s="106"/>
      <c r="AO44" s="150"/>
      <c r="AP44" s="107"/>
      <c r="AQ44" s="119"/>
      <c r="AR44" s="147"/>
      <c r="AS44" s="133"/>
      <c r="AT44" s="112"/>
      <c r="AU44" s="112"/>
      <c r="AV44" s="112"/>
      <c r="AW44" s="112"/>
      <c r="AX44" s="112"/>
      <c r="AY44" s="112"/>
      <c r="AZ44" s="112"/>
      <c r="BA44" s="112"/>
      <c r="BB44" s="112"/>
      <c r="BC44" s="112"/>
      <c r="BD44" s="112"/>
      <c r="BE44" s="112"/>
      <c r="BF44" s="112"/>
      <c r="BG44" s="112"/>
      <c r="BH44" s="112"/>
      <c r="BI44" s="112"/>
      <c r="BJ44" s="112"/>
      <c r="BK44" s="112"/>
      <c r="BL44" s="112"/>
      <c r="BM44" s="112"/>
      <c r="BN44" s="112"/>
      <c r="BO44" s="112"/>
      <c r="BP44" s="112"/>
      <c r="BQ44" s="112"/>
      <c r="BR44" s="112"/>
      <c r="BS44" s="112"/>
      <c r="BT44" s="112"/>
      <c r="BU44" s="112"/>
      <c r="BV44" s="112"/>
      <c r="BW44" s="112"/>
      <c r="BX44" s="112"/>
      <c r="BY44" s="112"/>
      <c r="BZ44" s="112"/>
      <c r="CA44" s="112"/>
      <c r="CB44" s="112"/>
      <c r="CC44" s="112"/>
      <c r="CD44" s="112"/>
      <c r="CE44" s="112"/>
      <c r="CF44" s="112"/>
      <c r="CG44" s="112"/>
      <c r="CH44" s="112"/>
      <c r="CI44" s="112"/>
      <c r="CJ44" s="112"/>
    </row>
    <row r="45" spans="1:88" ht="13.5" customHeight="1">
      <c r="A45" s="254" t="s">
        <v>557</v>
      </c>
      <c r="B45" s="376" t="s">
        <v>721</v>
      </c>
      <c r="C45" s="397">
        <v>180</v>
      </c>
      <c r="D45" s="7"/>
      <c r="E45" s="254" t="s">
        <v>622</v>
      </c>
      <c r="F45" s="1907" t="s">
        <v>621</v>
      </c>
      <c r="G45" s="274">
        <v>180</v>
      </c>
      <c r="H45" s="587"/>
      <c r="I45" s="5"/>
      <c r="J45" s="5"/>
      <c r="K45" s="5"/>
      <c r="L45" s="5"/>
      <c r="M45" s="112"/>
      <c r="N45" s="220"/>
      <c r="O45" s="107"/>
      <c r="P45" s="132"/>
      <c r="Q45" s="11"/>
      <c r="R45" s="11"/>
      <c r="S45" s="11"/>
      <c r="T45" s="112"/>
      <c r="U45" s="112"/>
      <c r="V45" s="107"/>
      <c r="W45" s="195"/>
      <c r="X45" s="421"/>
      <c r="Y45" s="186"/>
      <c r="Z45" s="420"/>
      <c r="AA45" s="112"/>
      <c r="AB45" s="112"/>
      <c r="AC45" s="112"/>
      <c r="AD45" s="112"/>
      <c r="AE45" s="112"/>
      <c r="AF45" s="112"/>
      <c r="AG45" s="112"/>
      <c r="AH45" s="112"/>
      <c r="AI45" s="132"/>
      <c r="AJ45" s="121"/>
      <c r="AK45" s="107"/>
      <c r="AL45" s="102"/>
      <c r="AM45" s="117"/>
      <c r="AN45" s="121"/>
      <c r="AO45" s="150"/>
      <c r="AP45" s="107"/>
      <c r="AQ45" s="119"/>
      <c r="AR45" s="147"/>
      <c r="AS45" s="226"/>
      <c r="AT45" s="205"/>
      <c r="AU45" s="206"/>
      <c r="AV45" s="112"/>
      <c r="AW45" s="112"/>
      <c r="AX45" s="112"/>
      <c r="AY45" s="112"/>
      <c r="AZ45" s="112"/>
      <c r="BA45" s="112"/>
      <c r="BB45" s="112"/>
      <c r="BC45" s="112"/>
      <c r="BD45" s="112"/>
      <c r="BE45" s="112"/>
      <c r="BF45" s="112"/>
      <c r="BG45" s="112"/>
      <c r="BH45" s="112"/>
      <c r="BI45" s="112"/>
      <c r="BJ45" s="112"/>
      <c r="BK45" s="112"/>
      <c r="BL45" s="112"/>
      <c r="BM45" s="112"/>
      <c r="BN45" s="112"/>
      <c r="BO45" s="112"/>
      <c r="BP45" s="112"/>
      <c r="BQ45" s="112"/>
      <c r="BR45" s="112"/>
      <c r="BS45" s="112"/>
      <c r="BT45" s="112"/>
      <c r="BU45" s="112"/>
      <c r="BV45" s="112"/>
      <c r="BW45" s="112"/>
      <c r="BX45" s="112"/>
      <c r="BY45" s="112"/>
      <c r="BZ45" s="112"/>
      <c r="CA45" s="112"/>
      <c r="CB45" s="112"/>
      <c r="CC45" s="112"/>
      <c r="CD45" s="112"/>
      <c r="CE45" s="112"/>
      <c r="CF45" s="112"/>
      <c r="CG45" s="112"/>
      <c r="CH45" s="112"/>
      <c r="CI45" s="112"/>
      <c r="CJ45" s="112"/>
    </row>
    <row r="46" spans="1:88" ht="15.6">
      <c r="A46" s="1915" t="s">
        <v>545</v>
      </c>
      <c r="B46" s="1758" t="s">
        <v>235</v>
      </c>
      <c r="C46" s="274">
        <v>200</v>
      </c>
      <c r="D46" s="56"/>
      <c r="E46" s="256" t="s">
        <v>514</v>
      </c>
      <c r="F46" s="249" t="s">
        <v>122</v>
      </c>
      <c r="G46" s="272">
        <v>200</v>
      </c>
      <c r="H46" s="590"/>
      <c r="I46" s="5"/>
      <c r="J46" s="5"/>
      <c r="K46" s="5"/>
      <c r="L46" s="5"/>
      <c r="M46" s="433"/>
      <c r="N46" s="222"/>
      <c r="O46" s="110"/>
      <c r="P46" s="132"/>
      <c r="Q46" s="11"/>
      <c r="R46" s="11"/>
      <c r="S46" s="11"/>
      <c r="T46" s="112"/>
      <c r="U46" s="112"/>
      <c r="V46" s="110"/>
      <c r="W46" s="195"/>
      <c r="X46" s="421"/>
      <c r="Y46" s="186"/>
      <c r="Z46" s="420"/>
      <c r="AA46" s="112"/>
      <c r="AB46" s="112"/>
      <c r="AC46" s="112"/>
      <c r="AD46" s="112"/>
      <c r="AE46" s="112"/>
      <c r="AF46" s="112"/>
      <c r="AG46" s="112"/>
      <c r="AH46" s="112"/>
      <c r="AI46" s="132"/>
      <c r="AJ46" s="124"/>
      <c r="AK46" s="107"/>
      <c r="AL46" s="104"/>
      <c r="AM46" s="107"/>
      <c r="AN46" s="106"/>
      <c r="AO46" s="150"/>
      <c r="AP46" s="107"/>
      <c r="AQ46" s="119"/>
      <c r="AR46" s="147"/>
      <c r="AS46" s="107"/>
      <c r="AT46" s="121"/>
      <c r="AU46" s="288"/>
      <c r="AV46" s="112"/>
      <c r="AW46" s="112"/>
      <c r="AX46" s="112"/>
      <c r="AY46" s="112"/>
      <c r="AZ46" s="112"/>
      <c r="BA46" s="112"/>
      <c r="BB46" s="112"/>
      <c r="BC46" s="112"/>
      <c r="BD46" s="112"/>
      <c r="BE46" s="112"/>
      <c r="BF46" s="112"/>
      <c r="BG46" s="112"/>
      <c r="BH46" s="112"/>
      <c r="BI46" s="112"/>
      <c r="BJ46" s="112"/>
      <c r="BK46" s="112"/>
      <c r="BL46" s="112"/>
      <c r="BM46" s="112"/>
      <c r="BN46" s="112"/>
      <c r="BO46" s="112"/>
      <c r="BP46" s="112"/>
      <c r="BQ46" s="112"/>
      <c r="BR46" s="112"/>
      <c r="BS46" s="112"/>
      <c r="BT46" s="112"/>
      <c r="BU46" s="112"/>
      <c r="BV46" s="112"/>
      <c r="BW46" s="112"/>
      <c r="BX46" s="112"/>
      <c r="BY46" s="112"/>
      <c r="BZ46" s="112"/>
      <c r="CA46" s="112"/>
      <c r="CB46" s="112"/>
      <c r="CC46" s="112"/>
      <c r="CD46" s="112"/>
      <c r="CE46" s="112"/>
      <c r="CF46" s="112"/>
      <c r="CG46" s="112"/>
      <c r="CH46" s="112"/>
      <c r="CI46" s="112"/>
      <c r="CJ46" s="112"/>
    </row>
    <row r="47" spans="1:88" ht="14.25" customHeight="1">
      <c r="A47" s="280" t="s">
        <v>9</v>
      </c>
      <c r="B47" s="249" t="s">
        <v>10</v>
      </c>
      <c r="C47" s="272">
        <v>70</v>
      </c>
      <c r="D47" s="7"/>
      <c r="E47" s="1604" t="s">
        <v>9</v>
      </c>
      <c r="F47" s="249" t="s">
        <v>10</v>
      </c>
      <c r="G47" s="272">
        <v>60</v>
      </c>
      <c r="H47" s="587"/>
      <c r="I47" s="5"/>
      <c r="J47" s="1"/>
      <c r="K47" s="1"/>
      <c r="L47" s="5"/>
      <c r="M47" s="112"/>
      <c r="N47" s="132"/>
      <c r="O47" s="107"/>
      <c r="P47" s="112"/>
      <c r="Q47" s="11"/>
      <c r="R47" s="11"/>
      <c r="S47" s="11"/>
      <c r="T47" s="112"/>
      <c r="U47" s="112"/>
      <c r="V47" s="110"/>
      <c r="W47" s="195"/>
      <c r="X47" s="421"/>
      <c r="Y47" s="186"/>
      <c r="Z47" s="420"/>
      <c r="AA47" s="112"/>
      <c r="AB47" s="112"/>
      <c r="AC47" s="112"/>
      <c r="AD47" s="112"/>
      <c r="AE47" s="112"/>
      <c r="AF47" s="112"/>
      <c r="AG47" s="112"/>
      <c r="AH47" s="112"/>
      <c r="AI47" s="132"/>
      <c r="AJ47" s="124"/>
      <c r="AK47" s="107"/>
      <c r="AL47" s="104"/>
      <c r="AM47" s="107"/>
      <c r="AN47" s="106"/>
      <c r="AO47" s="150"/>
      <c r="AP47" s="113"/>
      <c r="AQ47" s="114"/>
      <c r="AR47" s="148"/>
      <c r="AS47" s="110"/>
      <c r="AT47" s="106"/>
      <c r="AU47" s="144"/>
      <c r="AV47" s="112"/>
      <c r="AW47" s="112"/>
      <c r="AX47" s="112"/>
      <c r="AY47" s="112"/>
      <c r="AZ47" s="112"/>
      <c r="BA47" s="112"/>
      <c r="BB47" s="112"/>
      <c r="BC47" s="112"/>
      <c r="BD47" s="112"/>
      <c r="BE47" s="112"/>
      <c r="BF47" s="112"/>
      <c r="BG47" s="112"/>
      <c r="BH47" s="112"/>
      <c r="BI47" s="112"/>
      <c r="BJ47" s="112"/>
      <c r="BK47" s="112"/>
      <c r="BL47" s="112"/>
      <c r="BM47" s="112"/>
      <c r="BN47" s="112"/>
      <c r="BO47" s="112"/>
      <c r="BP47" s="112"/>
      <c r="BQ47" s="112"/>
      <c r="BR47" s="112"/>
      <c r="BS47" s="112"/>
      <c r="BT47" s="112"/>
      <c r="BU47" s="112"/>
      <c r="BV47" s="112"/>
      <c r="BW47" s="112"/>
      <c r="BX47" s="112"/>
      <c r="BY47" s="112"/>
      <c r="BZ47" s="112"/>
      <c r="CA47" s="112"/>
      <c r="CB47" s="112"/>
      <c r="CC47" s="112"/>
      <c r="CD47" s="112"/>
      <c r="CE47" s="112"/>
      <c r="CF47" s="112"/>
      <c r="CG47" s="112"/>
      <c r="CH47" s="112"/>
      <c r="CI47" s="112"/>
      <c r="CJ47" s="112"/>
    </row>
    <row r="48" spans="1:88" ht="15" customHeight="1">
      <c r="A48" s="280" t="s">
        <v>9</v>
      </c>
      <c r="B48" s="249" t="s">
        <v>389</v>
      </c>
      <c r="C48" s="272">
        <v>50</v>
      </c>
      <c r="D48" s="7"/>
      <c r="E48" s="280" t="s">
        <v>9</v>
      </c>
      <c r="F48" s="249" t="s">
        <v>389</v>
      </c>
      <c r="G48" s="272">
        <v>40</v>
      </c>
      <c r="H48" s="587"/>
      <c r="I48" s="5"/>
      <c r="J48" s="1"/>
      <c r="K48" s="1"/>
      <c r="L48" s="5"/>
      <c r="M48" s="112"/>
      <c r="N48" s="132"/>
      <c r="O48" s="221"/>
      <c r="P48" s="112"/>
      <c r="Q48" s="11"/>
      <c r="R48" s="11"/>
      <c r="S48" s="11"/>
      <c r="T48" s="112"/>
      <c r="U48" s="112"/>
      <c r="V48" s="110"/>
      <c r="W48" s="195"/>
      <c r="X48" s="421"/>
      <c r="Y48" s="186"/>
      <c r="Z48" s="420"/>
      <c r="AA48" s="112"/>
      <c r="AB48" s="112"/>
      <c r="AC48" s="112"/>
      <c r="AD48" s="112"/>
      <c r="AE48" s="112"/>
      <c r="AF48" s="112"/>
      <c r="AG48" s="112"/>
      <c r="AH48" s="112"/>
      <c r="AI48" s="132"/>
      <c r="AJ48" s="112"/>
      <c r="AK48" s="120"/>
      <c r="AL48" s="112"/>
      <c r="AM48" s="107"/>
      <c r="AN48" s="106"/>
      <c r="AO48" s="150"/>
      <c r="AP48" s="113"/>
      <c r="AQ48" s="116"/>
      <c r="AR48" s="207"/>
      <c r="AS48" s="107"/>
      <c r="AT48" s="106"/>
      <c r="AU48" s="144"/>
      <c r="AV48" s="112"/>
      <c r="AW48" s="112"/>
      <c r="AX48" s="112"/>
      <c r="AY48" s="112"/>
      <c r="AZ48" s="112"/>
      <c r="BA48" s="112"/>
      <c r="BB48" s="112"/>
      <c r="BC48" s="112"/>
      <c r="BD48" s="112"/>
      <c r="BE48" s="112"/>
      <c r="BF48" s="112"/>
      <c r="BG48" s="112"/>
      <c r="BH48" s="112"/>
      <c r="BI48" s="112"/>
      <c r="BJ48" s="112"/>
      <c r="BK48" s="112"/>
      <c r="BL48" s="112"/>
      <c r="BM48" s="112"/>
      <c r="BN48" s="112"/>
      <c r="BO48" s="112"/>
      <c r="BP48" s="112"/>
      <c r="BQ48" s="112"/>
      <c r="BR48" s="112"/>
      <c r="BS48" s="112"/>
      <c r="BT48" s="112"/>
      <c r="BU48" s="112"/>
      <c r="BV48" s="112"/>
      <c r="BW48" s="112"/>
      <c r="BX48" s="112"/>
      <c r="BY48" s="112"/>
      <c r="BZ48" s="112"/>
      <c r="CA48" s="112"/>
      <c r="CB48" s="112"/>
      <c r="CC48" s="112"/>
      <c r="CD48" s="112"/>
      <c r="CE48" s="112"/>
      <c r="CF48" s="112"/>
      <c r="CG48" s="112"/>
      <c r="CH48" s="112"/>
      <c r="CI48" s="112"/>
      <c r="CJ48" s="112"/>
    </row>
    <row r="49" spans="1:88" ht="14.25" customHeight="1">
      <c r="A49" s="267" t="s">
        <v>442</v>
      </c>
      <c r="B49" s="249" t="s">
        <v>291</v>
      </c>
      <c r="C49" s="272">
        <v>100</v>
      </c>
      <c r="D49" s="7"/>
      <c r="E49" s="2002" t="s">
        <v>644</v>
      </c>
      <c r="F49" s="249" t="s">
        <v>445</v>
      </c>
      <c r="G49" s="272">
        <v>120</v>
      </c>
      <c r="H49" s="587"/>
      <c r="I49" s="1"/>
      <c r="J49" s="1"/>
      <c r="K49" s="1"/>
      <c r="L49" s="1"/>
      <c r="M49" s="112"/>
      <c r="N49" s="112"/>
      <c r="O49" s="142"/>
      <c r="P49" s="112"/>
      <c r="Q49" s="11"/>
      <c r="R49" s="11"/>
      <c r="S49" s="11"/>
      <c r="T49" s="107"/>
      <c r="U49" s="106"/>
      <c r="V49" s="110"/>
      <c r="W49" s="195"/>
      <c r="X49" s="421"/>
      <c r="Y49" s="186"/>
      <c r="Z49" s="420"/>
      <c r="AA49" s="112"/>
      <c r="AB49" s="112"/>
      <c r="AC49" s="112"/>
      <c r="AD49" s="112"/>
      <c r="AE49" s="112"/>
      <c r="AF49" s="112"/>
      <c r="AG49" s="112"/>
      <c r="AH49" s="112"/>
      <c r="AI49" s="132"/>
      <c r="AJ49" s="112"/>
      <c r="AK49" s="120"/>
      <c r="AL49" s="112"/>
      <c r="AM49" s="107"/>
      <c r="AN49" s="106"/>
      <c r="AO49" s="150"/>
      <c r="AP49" s="107"/>
      <c r="AQ49" s="106"/>
      <c r="AR49" s="150"/>
      <c r="AS49" s="579"/>
      <c r="AT49" s="112"/>
      <c r="AU49" s="112"/>
      <c r="AV49" s="112"/>
      <c r="AW49" s="112"/>
      <c r="AX49" s="112"/>
      <c r="AY49" s="112"/>
      <c r="AZ49" s="112"/>
      <c r="BA49" s="112"/>
      <c r="BB49" s="112"/>
      <c r="BC49" s="112"/>
      <c r="BD49" s="112"/>
      <c r="BE49" s="112"/>
      <c r="BF49" s="112"/>
      <c r="BG49" s="112"/>
      <c r="BH49" s="112"/>
      <c r="BI49" s="112"/>
      <c r="BJ49" s="112"/>
      <c r="BK49" s="112"/>
      <c r="BL49" s="112"/>
      <c r="BM49" s="112"/>
      <c r="BN49" s="112"/>
      <c r="BO49" s="112"/>
      <c r="BP49" s="112"/>
      <c r="BQ49" s="112"/>
      <c r="BR49" s="112"/>
      <c r="BS49" s="112"/>
      <c r="BT49" s="112"/>
      <c r="BU49" s="112"/>
      <c r="BV49" s="112"/>
      <c r="BW49" s="112"/>
      <c r="BX49" s="112"/>
      <c r="BY49" s="112"/>
      <c r="BZ49" s="112"/>
      <c r="CA49" s="112"/>
      <c r="CB49" s="112"/>
      <c r="CC49" s="112"/>
      <c r="CD49" s="112"/>
      <c r="CE49" s="112"/>
      <c r="CF49" s="112"/>
      <c r="CG49" s="112"/>
      <c r="CH49" s="112"/>
      <c r="CI49" s="112"/>
      <c r="CJ49" s="112"/>
    </row>
    <row r="50" spans="1:88" ht="14.25" customHeight="1" thickBot="1">
      <c r="A50" s="1443" t="s">
        <v>362</v>
      </c>
      <c r="B50" s="1610"/>
      <c r="C50" s="2155">
        <f>C42+C43+C45+C46+C47+C48+C49+50+50</f>
        <v>1010</v>
      </c>
      <c r="D50" s="92"/>
      <c r="E50" s="1443" t="s">
        <v>362</v>
      </c>
      <c r="F50" s="1610"/>
      <c r="G50" s="2155">
        <f>SUM(G42:G49)</f>
        <v>1010</v>
      </c>
      <c r="H50" s="572"/>
      <c r="I50" s="1"/>
      <c r="J50" s="1"/>
      <c r="K50" s="1"/>
      <c r="L50" s="1"/>
      <c r="M50" s="433"/>
      <c r="N50" s="225"/>
      <c r="O50" s="137"/>
      <c r="P50" s="112"/>
      <c r="Q50" s="11"/>
      <c r="R50" s="11"/>
      <c r="S50" s="11"/>
      <c r="T50" s="112"/>
      <c r="U50" s="112"/>
      <c r="V50" s="110"/>
      <c r="W50" s="195"/>
      <c r="X50" s="421"/>
      <c r="Y50" s="186"/>
      <c r="Z50" s="420"/>
      <c r="AA50" s="112"/>
      <c r="AB50" s="112"/>
      <c r="AC50" s="112"/>
      <c r="AD50" s="112"/>
      <c r="AE50" s="112"/>
      <c r="AF50" s="112"/>
      <c r="AG50" s="112"/>
      <c r="AH50" s="112"/>
      <c r="AI50" s="132"/>
      <c r="AJ50" s="112"/>
      <c r="AK50" s="120"/>
      <c r="AL50" s="112"/>
      <c r="AM50" s="107"/>
      <c r="AN50" s="121"/>
      <c r="AO50" s="144"/>
      <c r="AP50" s="112"/>
      <c r="AQ50" s="112"/>
      <c r="AR50" s="112"/>
      <c r="AS50" s="194"/>
      <c r="AT50" s="194"/>
      <c r="AU50" s="137"/>
      <c r="AV50" s="112"/>
      <c r="AW50" s="112"/>
      <c r="AX50" s="112"/>
      <c r="AY50" s="112"/>
      <c r="AZ50" s="112"/>
      <c r="BA50" s="112"/>
      <c r="BB50" s="112"/>
      <c r="BC50" s="112"/>
      <c r="BD50" s="112"/>
      <c r="BE50" s="112"/>
      <c r="BF50" s="112"/>
      <c r="BG50" s="112"/>
      <c r="BH50" s="112"/>
      <c r="BI50" s="112"/>
      <c r="BJ50" s="112"/>
      <c r="BK50" s="112"/>
      <c r="BL50" s="112"/>
      <c r="BM50" s="112"/>
      <c r="BN50" s="112"/>
      <c r="BO50" s="112"/>
      <c r="BP50" s="112"/>
      <c r="BQ50" s="112"/>
      <c r="BR50" s="112"/>
      <c r="BS50" s="112"/>
      <c r="BT50" s="112"/>
      <c r="BU50" s="112"/>
      <c r="BV50" s="112"/>
      <c r="BW50" s="112"/>
      <c r="BX50" s="112"/>
      <c r="BY50" s="112"/>
      <c r="BZ50" s="112"/>
      <c r="CA50" s="112"/>
      <c r="CB50" s="112"/>
      <c r="CC50" s="112"/>
      <c r="CD50" s="112"/>
      <c r="CE50" s="112"/>
      <c r="CF50" s="112"/>
      <c r="CG50" s="112"/>
      <c r="CH50" s="112"/>
      <c r="CI50" s="112"/>
      <c r="CJ50" s="112"/>
    </row>
    <row r="51" spans="1:88">
      <c r="A51" s="382"/>
      <c r="B51" s="175" t="s">
        <v>232</v>
      </c>
      <c r="C51" s="676"/>
      <c r="D51" s="92"/>
      <c r="E51" s="382"/>
      <c r="F51" s="175" t="s">
        <v>232</v>
      </c>
      <c r="G51" s="676"/>
      <c r="H51" s="586"/>
      <c r="I51" s="1"/>
      <c r="J51" s="1"/>
      <c r="K51" s="1"/>
      <c r="L51" s="1"/>
      <c r="M51" s="112"/>
      <c r="N51" s="123"/>
      <c r="O51" s="106"/>
      <c r="P51" s="150"/>
      <c r="Q51" s="11"/>
      <c r="R51" s="120"/>
      <c r="S51" s="11"/>
      <c r="T51" s="112"/>
      <c r="U51" s="112"/>
      <c r="V51" s="112"/>
      <c r="W51" s="107"/>
      <c r="X51" s="111"/>
      <c r="Y51" s="112"/>
      <c r="Z51" s="112"/>
      <c r="AA51" s="112"/>
      <c r="AB51" s="112"/>
      <c r="AC51" s="112"/>
      <c r="AD51" s="112"/>
      <c r="AE51" s="112"/>
      <c r="AF51" s="112"/>
      <c r="AG51" s="112"/>
      <c r="AH51" s="112"/>
      <c r="AI51" s="132"/>
      <c r="AJ51" s="112"/>
      <c r="AK51" s="120"/>
      <c r="AL51" s="112"/>
      <c r="AM51" s="107"/>
      <c r="AN51" s="119"/>
      <c r="AO51" s="147"/>
      <c r="AP51" s="296"/>
      <c r="AQ51" s="112"/>
      <c r="AR51" s="112"/>
      <c r="AS51" s="194"/>
      <c r="AT51" s="194"/>
      <c r="AU51" s="137"/>
      <c r="AV51" s="112"/>
      <c r="AW51" s="112"/>
      <c r="AX51" s="112"/>
      <c r="AY51" s="112"/>
      <c r="AZ51" s="112"/>
      <c r="BA51" s="112"/>
      <c r="BB51" s="112"/>
      <c r="BC51" s="112"/>
      <c r="BD51" s="112"/>
      <c r="BE51" s="112"/>
      <c r="BF51" s="112"/>
      <c r="BG51" s="112"/>
      <c r="BH51" s="112"/>
      <c r="BI51" s="112"/>
      <c r="BJ51" s="112"/>
      <c r="BK51" s="112"/>
      <c r="BL51" s="112"/>
      <c r="BM51" s="112"/>
      <c r="BN51" s="112"/>
      <c r="BO51" s="112"/>
      <c r="BP51" s="112"/>
      <c r="BQ51" s="112"/>
      <c r="BR51" s="112"/>
      <c r="BS51" s="112"/>
      <c r="BT51" s="112"/>
      <c r="BU51" s="112"/>
      <c r="BV51" s="112"/>
      <c r="BW51" s="112"/>
      <c r="BX51" s="112"/>
      <c r="BY51" s="112"/>
      <c r="BZ51" s="112"/>
      <c r="CA51" s="112"/>
      <c r="CB51" s="112"/>
      <c r="CC51" s="112"/>
      <c r="CD51" s="112"/>
      <c r="CE51" s="112"/>
      <c r="CF51" s="112"/>
      <c r="CG51" s="112"/>
      <c r="CH51" s="112"/>
      <c r="CI51" s="112"/>
      <c r="CJ51" s="112"/>
    </row>
    <row r="52" spans="1:88" ht="13.5" customHeight="1">
      <c r="A52" s="254" t="s">
        <v>653</v>
      </c>
      <c r="B52" s="249" t="s">
        <v>233</v>
      </c>
      <c r="C52" s="397">
        <v>200</v>
      </c>
      <c r="D52" s="7"/>
      <c r="E52" s="1704" t="s">
        <v>480</v>
      </c>
      <c r="F52" s="249" t="s">
        <v>481</v>
      </c>
      <c r="G52" s="275">
        <v>200</v>
      </c>
      <c r="H52" s="590"/>
      <c r="I52" s="1"/>
      <c r="J52" s="1"/>
      <c r="K52" s="1"/>
      <c r="L52" s="1"/>
      <c r="M52" s="112"/>
      <c r="N52" s="112"/>
      <c r="O52" s="112"/>
      <c r="P52" s="112"/>
      <c r="Q52" s="11"/>
      <c r="R52" s="120"/>
      <c r="S52" s="11"/>
      <c r="T52" s="112"/>
      <c r="U52" s="112"/>
      <c r="V52" s="112"/>
      <c r="W52" s="107"/>
      <c r="X52" s="106"/>
      <c r="Y52" s="112"/>
      <c r="Z52" s="112"/>
      <c r="AA52" s="112"/>
      <c r="AB52" s="112"/>
      <c r="AC52" s="112"/>
      <c r="AD52" s="112"/>
      <c r="AE52" s="112"/>
      <c r="AF52" s="112"/>
      <c r="AG52" s="112"/>
      <c r="AH52" s="112"/>
      <c r="AI52" s="132"/>
      <c r="AJ52" s="112"/>
      <c r="AK52" s="120"/>
      <c r="AL52" s="112"/>
      <c r="AM52" s="113"/>
      <c r="AN52" s="106"/>
      <c r="AO52" s="150"/>
      <c r="AP52" s="226"/>
      <c r="AQ52" s="205"/>
      <c r="AR52" s="206"/>
      <c r="AS52" s="111"/>
      <c r="AT52" s="230"/>
      <c r="AU52" s="137"/>
      <c r="AV52" s="112"/>
      <c r="AW52" s="112"/>
      <c r="AX52" s="112"/>
      <c r="AY52" s="112"/>
      <c r="AZ52" s="112"/>
      <c r="BA52" s="112"/>
      <c r="BB52" s="112"/>
      <c r="BC52" s="112"/>
      <c r="BD52" s="112"/>
      <c r="BE52" s="112"/>
      <c r="BF52" s="112"/>
      <c r="BG52" s="112"/>
      <c r="BH52" s="112"/>
      <c r="BI52" s="112"/>
      <c r="BJ52" s="112"/>
      <c r="BK52" s="112"/>
      <c r="BL52" s="112"/>
      <c r="BM52" s="112"/>
      <c r="BN52" s="112"/>
      <c r="BO52" s="112"/>
      <c r="BP52" s="112"/>
      <c r="BQ52" s="112"/>
      <c r="BR52" s="112"/>
      <c r="BS52" s="112"/>
      <c r="BT52" s="112"/>
      <c r="BU52" s="112"/>
      <c r="BV52" s="112"/>
      <c r="BW52" s="112"/>
      <c r="BX52" s="112"/>
      <c r="BY52" s="112"/>
      <c r="BZ52" s="112"/>
      <c r="CA52" s="112"/>
      <c r="CB52" s="112"/>
      <c r="CC52" s="112"/>
      <c r="CD52" s="112"/>
      <c r="CE52" s="112"/>
      <c r="CF52" s="112"/>
      <c r="CG52" s="112"/>
      <c r="CH52" s="112"/>
      <c r="CI52" s="112"/>
      <c r="CJ52" s="112"/>
    </row>
    <row r="53" spans="1:88" ht="13.5" customHeight="1">
      <c r="A53" s="254" t="s">
        <v>682</v>
      </c>
      <c r="B53" s="271" t="s">
        <v>683</v>
      </c>
      <c r="C53" s="274" t="s">
        <v>869</v>
      </c>
      <c r="D53" s="11"/>
      <c r="E53" s="255" t="s">
        <v>680</v>
      </c>
      <c r="F53" s="262" t="s">
        <v>822</v>
      </c>
      <c r="G53" s="275">
        <v>115</v>
      </c>
      <c r="H53" s="587"/>
      <c r="I53" s="1"/>
      <c r="J53" s="1"/>
      <c r="K53" s="1"/>
      <c r="L53" s="1"/>
      <c r="M53" s="112"/>
      <c r="N53" s="112"/>
      <c r="O53" s="112"/>
      <c r="P53" s="112"/>
      <c r="Q53" s="11"/>
      <c r="R53" s="120"/>
      <c r="S53" s="11"/>
      <c r="T53" s="112"/>
      <c r="U53" s="112"/>
      <c r="V53" s="112"/>
      <c r="W53" s="216"/>
      <c r="X53" s="217"/>
      <c r="Y53" s="112"/>
      <c r="Z53" s="112"/>
      <c r="AA53" s="112"/>
      <c r="AB53" s="112"/>
      <c r="AC53" s="112"/>
      <c r="AD53" s="112"/>
      <c r="AE53" s="112"/>
      <c r="AF53" s="112"/>
      <c r="AG53" s="112"/>
      <c r="AH53" s="112"/>
      <c r="AI53" s="132"/>
      <c r="AJ53" s="112"/>
      <c r="AK53" s="120"/>
      <c r="AL53" s="112"/>
      <c r="AM53" s="107"/>
      <c r="AN53" s="121"/>
      <c r="AO53" s="150"/>
      <c r="AP53" s="107"/>
      <c r="AQ53" s="106"/>
      <c r="AR53" s="150"/>
      <c r="AS53" s="194"/>
      <c r="AT53" s="194"/>
      <c r="AU53" s="150"/>
      <c r="AV53" s="112"/>
      <c r="AW53" s="112"/>
      <c r="AX53" s="112"/>
      <c r="AY53" s="112"/>
      <c r="AZ53" s="112"/>
      <c r="BA53" s="112"/>
      <c r="BB53" s="112"/>
      <c r="BC53" s="112"/>
      <c r="BD53" s="112"/>
      <c r="BE53" s="112"/>
      <c r="BF53" s="112"/>
      <c r="BG53" s="112"/>
      <c r="BH53" s="112"/>
      <c r="BI53" s="112"/>
      <c r="BJ53" s="112"/>
      <c r="BK53" s="112"/>
      <c r="BL53" s="112"/>
      <c r="BM53" s="112"/>
      <c r="BN53" s="112"/>
      <c r="BO53" s="112"/>
      <c r="BP53" s="112"/>
      <c r="BQ53" s="112"/>
      <c r="BR53" s="112"/>
      <c r="BS53" s="112"/>
      <c r="BT53" s="112"/>
      <c r="BU53" s="112"/>
      <c r="BV53" s="112"/>
      <c r="BW53" s="112"/>
      <c r="BX53" s="112"/>
      <c r="BY53" s="112"/>
      <c r="BZ53" s="112"/>
      <c r="CA53" s="112"/>
      <c r="CB53" s="112"/>
      <c r="CC53" s="112"/>
      <c r="CD53" s="112"/>
      <c r="CE53" s="112"/>
      <c r="CF53" s="112"/>
      <c r="CG53" s="112"/>
      <c r="CH53" s="112"/>
      <c r="CI53" s="112"/>
      <c r="CJ53" s="112"/>
    </row>
    <row r="54" spans="1:88">
      <c r="A54" s="314" t="s">
        <v>702</v>
      </c>
      <c r="B54" s="679" t="s">
        <v>701</v>
      </c>
      <c r="C54" s="79"/>
      <c r="D54" s="11"/>
      <c r="E54" s="3022" t="s">
        <v>9</v>
      </c>
      <c r="F54" s="1943" t="s">
        <v>469</v>
      </c>
      <c r="G54" s="358">
        <v>20</v>
      </c>
      <c r="H54" s="587"/>
      <c r="I54" s="1"/>
      <c r="J54" s="1"/>
      <c r="K54" s="1"/>
      <c r="L54" s="1"/>
      <c r="M54" s="112"/>
      <c r="N54" s="112"/>
      <c r="O54" s="112"/>
      <c r="P54" s="112"/>
      <c r="Q54" s="11"/>
      <c r="R54" s="120"/>
      <c r="S54" s="11"/>
      <c r="T54" s="112"/>
      <c r="U54" s="112"/>
      <c r="V54" s="112"/>
      <c r="W54" s="282"/>
      <c r="X54" s="283"/>
      <c r="Y54" s="112"/>
      <c r="Z54" s="112"/>
      <c r="AA54" s="112"/>
      <c r="AB54" s="112"/>
      <c r="AC54" s="112"/>
      <c r="AD54" s="112"/>
      <c r="AE54" s="112"/>
      <c r="AF54" s="112"/>
      <c r="AG54" s="112"/>
      <c r="AH54" s="112"/>
      <c r="AI54" s="107"/>
      <c r="AJ54" s="112"/>
      <c r="AK54" s="120"/>
      <c r="AL54" s="112"/>
      <c r="AM54" s="107"/>
      <c r="AN54" s="106"/>
      <c r="AO54" s="150"/>
      <c r="AP54" s="107"/>
      <c r="AQ54" s="106"/>
      <c r="AR54" s="150"/>
      <c r="AS54" s="194"/>
      <c r="AT54" s="194"/>
      <c r="AU54" s="150"/>
      <c r="AV54" s="112"/>
      <c r="AW54" s="112"/>
      <c r="AX54" s="112"/>
      <c r="AY54" s="112"/>
      <c r="AZ54" s="112"/>
      <c r="BA54" s="112"/>
      <c r="BB54" s="112"/>
      <c r="BC54" s="112"/>
      <c r="BD54" s="112"/>
      <c r="BE54" s="112"/>
      <c r="BF54" s="112"/>
      <c r="BG54" s="112"/>
      <c r="BH54" s="112"/>
      <c r="BI54" s="112"/>
      <c r="BJ54" s="112"/>
      <c r="BK54" s="112"/>
      <c r="BL54" s="112"/>
      <c r="BM54" s="112"/>
      <c r="BN54" s="112"/>
      <c r="BO54" s="112"/>
      <c r="BP54" s="112"/>
      <c r="BQ54" s="112"/>
      <c r="BR54" s="112"/>
      <c r="BS54" s="112"/>
      <c r="BT54" s="112"/>
      <c r="BU54" s="112"/>
      <c r="BV54" s="112"/>
      <c r="BW54" s="112"/>
      <c r="BX54" s="112"/>
      <c r="BY54" s="112"/>
      <c r="BZ54" s="112"/>
      <c r="CA54" s="112"/>
      <c r="CB54" s="112"/>
      <c r="CC54" s="112"/>
      <c r="CD54" s="112"/>
      <c r="CE54" s="112"/>
      <c r="CF54" s="112"/>
      <c r="CG54" s="112"/>
      <c r="CH54" s="112"/>
      <c r="CI54" s="112"/>
      <c r="CJ54" s="112"/>
    </row>
    <row r="55" spans="1:88" ht="14.25" customHeight="1">
      <c r="A55" s="256" t="s">
        <v>9</v>
      </c>
      <c r="B55" s="249" t="s">
        <v>676</v>
      </c>
      <c r="C55" s="272">
        <v>32</v>
      </c>
      <c r="D55" s="11"/>
      <c r="E55" s="280" t="s">
        <v>9</v>
      </c>
      <c r="F55" s="249" t="s">
        <v>389</v>
      </c>
      <c r="G55" s="272">
        <v>30</v>
      </c>
      <c r="H55" s="572"/>
      <c r="I55" s="1"/>
      <c r="J55" s="1"/>
      <c r="K55" s="1"/>
      <c r="L55" s="1"/>
      <c r="M55" s="112"/>
      <c r="N55" s="112"/>
      <c r="O55" s="112"/>
      <c r="P55" s="112"/>
      <c r="Q55" s="11"/>
      <c r="R55" s="49"/>
      <c r="S55" s="11"/>
      <c r="T55" s="112"/>
      <c r="U55" s="112"/>
      <c r="V55" s="112"/>
      <c r="W55" s="106"/>
      <c r="X55" s="150"/>
      <c r="Y55" s="112"/>
      <c r="Z55" s="112"/>
      <c r="AA55" s="112"/>
      <c r="AB55" s="112"/>
      <c r="AC55" s="112"/>
      <c r="AD55" s="112"/>
      <c r="AE55" s="112"/>
      <c r="AF55" s="112"/>
      <c r="AG55" s="112"/>
      <c r="AH55" s="112"/>
      <c r="AI55" s="107"/>
      <c r="AJ55" s="112"/>
      <c r="AK55" s="120"/>
      <c r="AL55" s="112"/>
      <c r="AM55" s="107"/>
      <c r="AN55" s="106"/>
      <c r="AO55" s="150"/>
      <c r="AP55" s="107"/>
      <c r="AQ55" s="106"/>
      <c r="AR55" s="150"/>
      <c r="AS55" s="106"/>
      <c r="AT55" s="106"/>
      <c r="AU55" s="137"/>
      <c r="AV55" s="112"/>
      <c r="AW55" s="112"/>
      <c r="AX55" s="112"/>
      <c r="AY55" s="112"/>
      <c r="AZ55" s="112"/>
      <c r="BA55" s="112"/>
      <c r="BB55" s="112"/>
      <c r="BC55" s="112"/>
      <c r="BD55" s="112"/>
      <c r="BE55" s="112"/>
      <c r="BF55" s="112"/>
      <c r="BG55" s="112"/>
      <c r="BH55" s="112"/>
      <c r="BI55" s="112"/>
      <c r="BJ55" s="112"/>
      <c r="BK55" s="112"/>
      <c r="BL55" s="112"/>
      <c r="BM55" s="112"/>
      <c r="BN55" s="112"/>
      <c r="BO55" s="112"/>
      <c r="BP55" s="112"/>
      <c r="BQ55" s="112"/>
      <c r="BR55" s="112"/>
      <c r="BS55" s="112"/>
      <c r="BT55" s="112"/>
      <c r="BU55" s="112"/>
      <c r="BV55" s="112"/>
      <c r="BW55" s="112"/>
      <c r="BX55" s="112"/>
      <c r="BY55" s="112"/>
      <c r="BZ55" s="112"/>
      <c r="CA55" s="112"/>
      <c r="CB55" s="112"/>
      <c r="CC55" s="112"/>
      <c r="CD55" s="112"/>
      <c r="CE55" s="112"/>
      <c r="CF55" s="112"/>
      <c r="CG55" s="112"/>
      <c r="CH55" s="112"/>
      <c r="CI55" s="112"/>
      <c r="CJ55" s="112"/>
    </row>
    <row r="56" spans="1:88" ht="13.5" customHeight="1" thickBot="1">
      <c r="A56" s="1443" t="s">
        <v>363</v>
      </c>
      <c r="B56" s="1444"/>
      <c r="C56" s="1725">
        <f>C52+C55+110+25</f>
        <v>367</v>
      </c>
      <c r="D56" s="11"/>
      <c r="E56" s="1443" t="s">
        <v>363</v>
      </c>
      <c r="F56" s="1444"/>
      <c r="G56" s="1725">
        <f>SUM(G52:G55)</f>
        <v>365</v>
      </c>
      <c r="H56" s="572"/>
      <c r="I56" s="1"/>
      <c r="J56" s="1"/>
      <c r="K56" s="1"/>
      <c r="L56" s="1"/>
      <c r="M56" s="112"/>
      <c r="N56" s="418"/>
      <c r="O56" s="112"/>
      <c r="P56" s="112"/>
      <c r="Q56" s="11"/>
      <c r="R56" s="582"/>
      <c r="S56" s="11"/>
      <c r="T56" s="112"/>
      <c r="U56" s="112"/>
      <c r="V56" s="112"/>
      <c r="W56" s="106"/>
      <c r="X56" s="150"/>
      <c r="Y56" s="112"/>
      <c r="Z56" s="112"/>
      <c r="AA56" s="112"/>
      <c r="AB56" s="112"/>
      <c r="AC56" s="112"/>
      <c r="AD56" s="112"/>
      <c r="AE56" s="112"/>
      <c r="AF56" s="112"/>
      <c r="AG56" s="112"/>
      <c r="AH56" s="112"/>
      <c r="AI56" s="107"/>
      <c r="AJ56" s="112"/>
      <c r="AK56" s="120"/>
      <c r="AL56" s="112"/>
      <c r="AM56" s="112"/>
      <c r="AN56" s="112"/>
      <c r="AO56" s="112"/>
      <c r="AP56" s="107"/>
      <c r="AQ56" s="106"/>
      <c r="AR56" s="150"/>
      <c r="AS56" s="106"/>
      <c r="AT56" s="106"/>
      <c r="AU56" s="147"/>
      <c r="AV56" s="112"/>
      <c r="AW56" s="112"/>
      <c r="AX56" s="112"/>
      <c r="AY56" s="112"/>
      <c r="AZ56" s="112"/>
      <c r="BA56" s="112"/>
      <c r="BB56" s="112"/>
      <c r="BC56" s="112"/>
      <c r="BD56" s="112"/>
      <c r="BE56" s="112"/>
      <c r="BF56" s="112"/>
      <c r="BG56" s="112"/>
      <c r="BH56" s="112"/>
      <c r="BI56" s="112"/>
      <c r="BJ56" s="112"/>
      <c r="BK56" s="112"/>
      <c r="BL56" s="112"/>
      <c r="BM56" s="112"/>
      <c r="BN56" s="112"/>
      <c r="BO56" s="112"/>
      <c r="BP56" s="112"/>
      <c r="BQ56" s="112"/>
      <c r="BR56" s="112"/>
      <c r="BS56" s="112"/>
      <c r="BT56" s="112"/>
      <c r="BU56" s="112"/>
      <c r="BV56" s="112"/>
      <c r="BW56" s="112"/>
      <c r="BX56" s="112"/>
      <c r="BY56" s="112"/>
      <c r="BZ56" s="112"/>
      <c r="CA56" s="112"/>
      <c r="CB56" s="112"/>
      <c r="CC56" s="112"/>
      <c r="CD56" s="112"/>
      <c r="CE56" s="112"/>
      <c r="CF56" s="112"/>
      <c r="CG56" s="112"/>
      <c r="CH56" s="112"/>
      <c r="CI56" s="112"/>
      <c r="CJ56" s="112"/>
    </row>
    <row r="57" spans="1:88" s="70" customFormat="1" ht="15" customHeight="1">
      <c r="A57" s="3249" t="s">
        <v>1041</v>
      </c>
      <c r="B57" s="3250"/>
      <c r="F57" s="84"/>
      <c r="G57" s="84"/>
      <c r="H57" s="574"/>
      <c r="L57" s="327"/>
      <c r="M57" s="56"/>
      <c r="N57" s="7"/>
      <c r="O57" s="7"/>
      <c r="P57" s="107"/>
      <c r="Q57" s="7"/>
      <c r="R57" s="7"/>
      <c r="S57" s="23"/>
      <c r="T57" s="110"/>
      <c r="U57" s="110"/>
      <c r="V57" s="110"/>
      <c r="W57" s="205"/>
      <c r="X57" s="302"/>
      <c r="Y57" s="205"/>
      <c r="Z57" s="302"/>
      <c r="AA57" s="110"/>
      <c r="AB57" s="110"/>
      <c r="AC57" s="110"/>
      <c r="AD57" s="106"/>
      <c r="AE57" s="107"/>
      <c r="AF57" s="106"/>
      <c r="AG57" s="110"/>
      <c r="AH57" s="110"/>
      <c r="AI57" s="110"/>
      <c r="AJ57" s="110"/>
      <c r="AK57" s="110"/>
      <c r="AL57" s="110"/>
      <c r="AM57" s="110"/>
      <c r="AN57" s="110"/>
      <c r="AO57" s="110"/>
      <c r="AP57" s="110"/>
      <c r="AQ57" s="110"/>
      <c r="AR57" s="110"/>
      <c r="AS57" s="110"/>
      <c r="AT57" s="110"/>
      <c r="AU57" s="110"/>
      <c r="AV57" s="110"/>
      <c r="AW57" s="110"/>
      <c r="AX57" s="110"/>
      <c r="AY57" s="110"/>
      <c r="AZ57" s="110"/>
      <c r="BA57" s="110"/>
      <c r="BB57" s="110"/>
      <c r="BC57" s="110"/>
      <c r="BD57" s="110"/>
      <c r="BE57" s="110"/>
      <c r="BF57" s="110"/>
      <c r="BG57" s="110"/>
      <c r="BH57" s="110"/>
      <c r="BI57" s="110"/>
      <c r="BJ57" s="110"/>
      <c r="BK57" s="110"/>
      <c r="BL57" s="110"/>
      <c r="BM57" s="110"/>
      <c r="BN57" s="110"/>
      <c r="BO57" s="110"/>
      <c r="BP57" s="110"/>
      <c r="BQ57" s="110"/>
      <c r="BR57" s="110"/>
      <c r="BS57" s="110"/>
      <c r="BT57" s="110"/>
      <c r="BU57" s="110"/>
      <c r="BV57" s="110"/>
      <c r="BW57" s="110"/>
      <c r="BX57" s="110"/>
      <c r="BY57" s="110"/>
      <c r="BZ57" s="110"/>
      <c r="CA57" s="110"/>
      <c r="CB57" s="110"/>
      <c r="CC57" s="110"/>
      <c r="CD57" s="110"/>
      <c r="CE57" s="110"/>
      <c r="CF57" s="110"/>
      <c r="CG57" s="110"/>
      <c r="CH57" s="110"/>
      <c r="CI57" s="110"/>
      <c r="CJ57" s="110"/>
    </row>
    <row r="58" spans="1:88" ht="16.5" customHeight="1" thickBot="1">
      <c r="A58" s="105" t="s">
        <v>833</v>
      </c>
      <c r="D58" s="435" t="s">
        <v>143</v>
      </c>
      <c r="E58" s="85"/>
      <c r="F58" t="s">
        <v>1141</v>
      </c>
      <c r="H58" s="585"/>
      <c r="L58" s="1"/>
      <c r="M58" s="583"/>
      <c r="N58" s="11"/>
      <c r="O58" s="11"/>
      <c r="P58" s="132"/>
      <c r="Q58" s="41"/>
      <c r="R58" s="7"/>
      <c r="S58" s="14"/>
      <c r="T58" s="110"/>
      <c r="U58" s="112"/>
      <c r="V58" s="112"/>
      <c r="W58" s="106"/>
      <c r="X58" s="144"/>
      <c r="Y58" s="422"/>
      <c r="Z58" s="425"/>
      <c r="AA58" s="112"/>
      <c r="AB58" s="112"/>
      <c r="AC58" s="112"/>
      <c r="AD58" s="212"/>
      <c r="AE58" s="112"/>
      <c r="AF58" s="112"/>
      <c r="AG58" s="112"/>
      <c r="AH58" s="112"/>
      <c r="AI58" s="112"/>
      <c r="AJ58" s="112"/>
      <c r="AK58" s="112"/>
      <c r="AL58" s="112"/>
      <c r="AM58" s="112"/>
      <c r="AN58" s="112"/>
      <c r="AO58" s="112"/>
      <c r="AP58" s="112"/>
      <c r="AQ58" s="112"/>
      <c r="AR58" s="112"/>
      <c r="AS58" s="112"/>
      <c r="AT58" s="112"/>
      <c r="AU58" s="112"/>
      <c r="AV58" s="112"/>
      <c r="AW58" s="112"/>
      <c r="AX58" s="112"/>
      <c r="AY58" s="112"/>
      <c r="AZ58" s="112"/>
      <c r="BA58" s="112"/>
      <c r="BB58" s="112"/>
      <c r="BC58" s="112"/>
      <c r="BD58" s="112"/>
      <c r="BE58" s="112"/>
      <c r="BF58" s="112"/>
      <c r="BG58" s="112"/>
      <c r="BH58" s="112"/>
      <c r="BI58" s="112"/>
      <c r="BJ58" s="112"/>
      <c r="BK58" s="112"/>
      <c r="BL58" s="112"/>
      <c r="BM58" s="112"/>
      <c r="BN58" s="112"/>
      <c r="BO58" s="112"/>
      <c r="BP58" s="112"/>
      <c r="BQ58" s="112"/>
      <c r="BR58" s="112"/>
      <c r="BS58" s="112"/>
      <c r="BT58" s="112"/>
      <c r="BU58" s="112"/>
      <c r="BV58" s="112"/>
      <c r="BW58" s="112"/>
      <c r="BX58" s="112"/>
      <c r="BY58" s="112"/>
      <c r="BZ58" s="112"/>
      <c r="CA58" s="112"/>
      <c r="CB58" s="112"/>
      <c r="CC58" s="112"/>
      <c r="CD58" s="112"/>
      <c r="CE58" s="112"/>
      <c r="CF58" s="112"/>
      <c r="CG58" s="112"/>
      <c r="CH58" s="112"/>
      <c r="CI58" s="112"/>
      <c r="CJ58" s="112"/>
    </row>
    <row r="59" spans="1:88" ht="17.25" customHeight="1" thickBot="1">
      <c r="A59" s="34" t="s">
        <v>2</v>
      </c>
      <c r="B59" s="87" t="s">
        <v>3</v>
      </c>
      <c r="C59" s="265" t="s">
        <v>4</v>
      </c>
      <c r="E59" s="34" t="s">
        <v>2</v>
      </c>
      <c r="F59" s="87" t="s">
        <v>3</v>
      </c>
      <c r="G59" s="265" t="s">
        <v>4</v>
      </c>
      <c r="H59" s="572"/>
      <c r="L59" s="1"/>
      <c r="M59" s="3"/>
      <c r="N59" s="120"/>
      <c r="O59" s="11"/>
      <c r="P59" s="132"/>
      <c r="Q59" s="41"/>
      <c r="R59" s="11"/>
      <c r="S59" s="14"/>
      <c r="T59" s="110"/>
      <c r="U59" s="112"/>
      <c r="V59" s="112"/>
      <c r="W59" s="106"/>
      <c r="X59" s="144"/>
      <c r="Y59" s="186"/>
      <c r="Z59" s="420"/>
      <c r="AA59" s="112"/>
      <c r="AB59" s="112"/>
      <c r="AC59" s="112"/>
      <c r="AD59" s="226"/>
      <c r="AE59" s="205"/>
      <c r="AF59" s="206"/>
      <c r="AG59" s="112"/>
      <c r="AH59" s="112"/>
      <c r="AI59" s="112"/>
      <c r="AJ59" s="112"/>
      <c r="AK59" s="112"/>
      <c r="AL59" s="112"/>
      <c r="AM59" s="112"/>
      <c r="AN59" s="112"/>
      <c r="AO59" s="112"/>
      <c r="AP59" s="112"/>
      <c r="AQ59" s="112"/>
      <c r="AR59" s="112"/>
      <c r="AS59" s="112"/>
      <c r="AT59" s="112"/>
      <c r="AU59" s="112"/>
      <c r="AV59" s="112"/>
      <c r="AW59" s="112"/>
      <c r="AX59" s="112"/>
      <c r="AY59" s="112"/>
      <c r="AZ59" s="112"/>
      <c r="BA59" s="112"/>
      <c r="BB59" s="112"/>
      <c r="BC59" s="112"/>
      <c r="BD59" s="112"/>
      <c r="BE59" s="112"/>
      <c r="BF59" s="112"/>
      <c r="BG59" s="112"/>
      <c r="BH59" s="112"/>
      <c r="BI59" s="112"/>
      <c r="BJ59" s="112"/>
      <c r="BK59" s="112"/>
      <c r="BL59" s="112"/>
      <c r="BM59" s="112"/>
      <c r="BN59" s="112"/>
      <c r="BO59" s="112"/>
      <c r="BP59" s="112"/>
      <c r="BQ59" s="112"/>
      <c r="BR59" s="112"/>
      <c r="BS59" s="112"/>
      <c r="BT59" s="112"/>
      <c r="BU59" s="112"/>
      <c r="BV59" s="112"/>
      <c r="BW59" s="112"/>
      <c r="BX59" s="112"/>
      <c r="BY59" s="112"/>
      <c r="BZ59" s="112"/>
      <c r="CA59" s="112"/>
      <c r="CB59" s="112"/>
      <c r="CC59" s="112"/>
      <c r="CD59" s="112"/>
      <c r="CE59" s="112"/>
      <c r="CF59" s="112"/>
      <c r="CG59" s="112"/>
      <c r="CH59" s="112"/>
      <c r="CI59" s="112"/>
      <c r="CJ59" s="112"/>
    </row>
    <row r="60" spans="1:88" ht="16.2" thickBot="1">
      <c r="A60" s="278" t="s">
        <v>5</v>
      </c>
      <c r="B60"/>
      <c r="C60" s="293" t="s">
        <v>62</v>
      </c>
      <c r="D60" s="25"/>
      <c r="E60" s="278" t="s">
        <v>5</v>
      </c>
      <c r="F60" s="775" t="s">
        <v>261</v>
      </c>
      <c r="G60" s="293" t="s">
        <v>62</v>
      </c>
      <c r="H60" s="572"/>
      <c r="L60" s="1"/>
      <c r="M60" s="41"/>
      <c r="N60" s="107"/>
      <c r="O60" s="14"/>
      <c r="P60" s="132"/>
      <c r="Q60" s="11"/>
      <c r="R60" s="11"/>
      <c r="S60" s="11"/>
      <c r="T60" s="107"/>
      <c r="U60" s="112"/>
      <c r="V60" s="112"/>
      <c r="W60" s="106"/>
      <c r="X60" s="144"/>
      <c r="Y60" s="186"/>
      <c r="Z60" s="420"/>
      <c r="AA60" s="112"/>
      <c r="AB60" s="112"/>
      <c r="AC60" s="112"/>
      <c r="AD60" s="107"/>
      <c r="AE60" s="106"/>
      <c r="AF60" s="144"/>
      <c r="AG60" s="112"/>
      <c r="AH60" s="112"/>
      <c r="AI60" s="112"/>
      <c r="AJ60" s="112"/>
      <c r="AK60" s="112"/>
      <c r="AL60" s="112"/>
      <c r="AM60" s="112"/>
      <c r="AN60" s="112"/>
      <c r="AO60" s="112"/>
      <c r="AP60" s="112"/>
      <c r="AQ60" s="112"/>
      <c r="AR60" s="112"/>
      <c r="AS60" s="112"/>
      <c r="AT60" s="112"/>
      <c r="AU60" s="112"/>
      <c r="AV60" s="112"/>
      <c r="AW60" s="112"/>
      <c r="AX60" s="112"/>
      <c r="AY60" s="112"/>
      <c r="AZ60" s="112"/>
      <c r="BA60" s="112"/>
      <c r="BB60" s="112"/>
      <c r="BC60" s="112"/>
      <c r="BD60" s="112"/>
      <c r="BE60" s="112"/>
      <c r="BF60" s="112"/>
      <c r="BG60" s="112"/>
      <c r="BH60" s="112"/>
      <c r="BI60" s="112"/>
      <c r="BJ60" s="112"/>
      <c r="BK60" s="112"/>
      <c r="BL60" s="112"/>
      <c r="BM60" s="112"/>
      <c r="BN60" s="112"/>
      <c r="BO60" s="112"/>
      <c r="BP60" s="112"/>
      <c r="BQ60" s="112"/>
      <c r="BR60" s="112"/>
      <c r="BS60" s="112"/>
      <c r="BT60" s="112"/>
      <c r="BU60" s="112"/>
      <c r="BV60" s="112"/>
      <c r="BW60" s="112"/>
      <c r="BX60" s="112"/>
      <c r="BY60" s="112"/>
      <c r="BZ60" s="112"/>
      <c r="CA60" s="112"/>
      <c r="CB60" s="112"/>
      <c r="CC60" s="112"/>
      <c r="CD60" s="112"/>
      <c r="CE60" s="112"/>
      <c r="CF60" s="112"/>
      <c r="CG60" s="112"/>
      <c r="CH60" s="112"/>
      <c r="CI60" s="112"/>
      <c r="CJ60" s="112"/>
    </row>
    <row r="61" spans="1:88" ht="16.2" thickBot="1">
      <c r="A61" s="1683" t="s">
        <v>260</v>
      </c>
      <c r="B61" s="76"/>
      <c r="C61" s="62"/>
      <c r="D61" s="25"/>
      <c r="E61" s="1538"/>
      <c r="F61" s="176" t="s">
        <v>156</v>
      </c>
      <c r="G61" s="141"/>
      <c r="H61" s="572"/>
      <c r="L61" s="1"/>
      <c r="M61" s="41"/>
      <c r="N61" s="132"/>
      <c r="O61" s="14"/>
      <c r="P61" s="132"/>
      <c r="Q61" s="11"/>
      <c r="R61" s="11"/>
      <c r="S61" s="11"/>
      <c r="T61" s="107"/>
      <c r="U61" s="112"/>
      <c r="V61" s="112"/>
      <c r="W61" s="106"/>
      <c r="X61" s="150"/>
      <c r="Y61" s="186"/>
      <c r="Z61" s="420"/>
      <c r="AA61" s="112"/>
      <c r="AB61" s="112"/>
      <c r="AC61" s="112"/>
      <c r="AD61" s="107"/>
      <c r="AE61" s="106"/>
      <c r="AF61" s="144"/>
      <c r="AG61" s="112"/>
      <c r="AH61" s="112"/>
      <c r="AI61" s="112"/>
      <c r="AJ61" s="112"/>
      <c r="AK61" s="112"/>
      <c r="AL61" s="112"/>
      <c r="AM61" s="112"/>
      <c r="AN61" s="112"/>
      <c r="AO61" s="112"/>
      <c r="AP61" s="112"/>
      <c r="AQ61" s="112"/>
      <c r="AR61" s="112"/>
      <c r="AS61" s="112"/>
      <c r="AT61" s="112"/>
      <c r="AU61" s="112"/>
      <c r="AV61" s="112"/>
      <c r="AW61" s="112"/>
      <c r="AX61" s="112"/>
      <c r="AY61" s="112"/>
      <c r="AZ61" s="112"/>
      <c r="BA61" s="112"/>
      <c r="BB61" s="112"/>
      <c r="BC61" s="112"/>
      <c r="BD61" s="112"/>
      <c r="BE61" s="112"/>
      <c r="BF61" s="112"/>
      <c r="BG61" s="112"/>
      <c r="BH61" s="112"/>
      <c r="BI61" s="112"/>
      <c r="BJ61" s="112"/>
      <c r="BK61" s="112"/>
      <c r="BL61" s="112"/>
      <c r="BM61" s="112"/>
      <c r="BN61" s="112"/>
      <c r="BO61" s="112"/>
      <c r="BP61" s="112"/>
      <c r="BQ61" s="112"/>
      <c r="BR61" s="112"/>
      <c r="BS61" s="112"/>
      <c r="BT61" s="112"/>
      <c r="BU61" s="112"/>
      <c r="BV61" s="112"/>
      <c r="BW61" s="112"/>
      <c r="BX61" s="112"/>
      <c r="BY61" s="112"/>
      <c r="BZ61" s="112"/>
      <c r="CA61" s="112"/>
      <c r="CB61" s="112"/>
      <c r="CC61" s="112"/>
      <c r="CD61" s="112"/>
      <c r="CE61" s="112"/>
      <c r="CF61" s="112"/>
      <c r="CG61" s="112"/>
      <c r="CH61" s="112"/>
      <c r="CI61" s="112"/>
      <c r="CJ61" s="112"/>
    </row>
    <row r="62" spans="1:88" ht="15.6">
      <c r="A62" s="90"/>
      <c r="B62" s="175" t="s">
        <v>156</v>
      </c>
      <c r="C62" s="62"/>
      <c r="D62" s="1400"/>
      <c r="E62" s="356" t="s">
        <v>470</v>
      </c>
      <c r="F62" s="289" t="s">
        <v>1138</v>
      </c>
      <c r="G62" s="274">
        <v>60</v>
      </c>
      <c r="H62" s="591"/>
      <c r="L62" s="1"/>
      <c r="M62" s="570"/>
      <c r="N62" s="107"/>
      <c r="O62" s="120"/>
      <c r="P62" s="112"/>
      <c r="Q62" s="11"/>
      <c r="R62" s="11"/>
      <c r="S62" s="11"/>
      <c r="T62" s="107"/>
      <c r="U62" s="112"/>
      <c r="V62" s="112"/>
      <c r="W62" s="106"/>
      <c r="X62" s="144"/>
      <c r="Y62" s="186"/>
      <c r="Z62" s="420"/>
      <c r="AA62" s="112"/>
      <c r="AB62" s="112"/>
      <c r="AC62" s="112"/>
      <c r="AD62" s="107"/>
      <c r="AE62" s="106"/>
      <c r="AF62" s="144"/>
      <c r="AG62" s="112"/>
      <c r="AH62" s="112"/>
      <c r="AI62" s="112"/>
      <c r="AJ62" s="112"/>
      <c r="AK62" s="112"/>
      <c r="AL62" s="112"/>
      <c r="AM62" s="112"/>
      <c r="AN62" s="112"/>
      <c r="AO62" s="112"/>
      <c r="AP62" s="112"/>
      <c r="AQ62" s="112"/>
      <c r="AR62" s="112"/>
      <c r="AS62" s="112"/>
      <c r="AT62" s="112"/>
      <c r="AU62" s="112"/>
      <c r="AV62" s="112"/>
      <c r="AW62" s="112"/>
      <c r="AX62" s="112"/>
      <c r="AY62" s="112"/>
      <c r="AZ62" s="112"/>
      <c r="BA62" s="112"/>
      <c r="BB62" s="112"/>
      <c r="BC62" s="112"/>
      <c r="BD62" s="112"/>
      <c r="BE62" s="112"/>
      <c r="BF62" s="112"/>
      <c r="BG62" s="112"/>
      <c r="BH62" s="112"/>
      <c r="BI62" s="112"/>
      <c r="BJ62" s="112"/>
      <c r="BK62" s="112"/>
      <c r="BL62" s="112"/>
      <c r="BM62" s="112"/>
      <c r="BN62" s="112"/>
      <c r="BO62" s="112"/>
      <c r="BP62" s="112"/>
      <c r="BQ62" s="112"/>
      <c r="BR62" s="112"/>
      <c r="BS62" s="112"/>
      <c r="BT62" s="112"/>
      <c r="BU62" s="112"/>
      <c r="BV62" s="112"/>
      <c r="BW62" s="112"/>
      <c r="BX62" s="112"/>
      <c r="BY62" s="112"/>
      <c r="BZ62" s="112"/>
      <c r="CA62" s="112"/>
      <c r="CB62" s="112"/>
      <c r="CC62" s="112"/>
      <c r="CD62" s="112"/>
      <c r="CE62" s="112"/>
      <c r="CF62" s="112"/>
      <c r="CG62" s="112"/>
      <c r="CH62" s="112"/>
      <c r="CI62" s="112"/>
      <c r="CJ62" s="112"/>
    </row>
    <row r="63" spans="1:88">
      <c r="A63" s="254" t="s">
        <v>415</v>
      </c>
      <c r="B63" s="271" t="s">
        <v>1133</v>
      </c>
      <c r="C63" s="397">
        <v>60</v>
      </c>
      <c r="D63" s="84"/>
      <c r="E63" s="442" t="s">
        <v>949</v>
      </c>
      <c r="F63" s="289" t="s">
        <v>956</v>
      </c>
      <c r="G63" s="274" t="s">
        <v>866</v>
      </c>
      <c r="H63" s="592"/>
      <c r="L63" s="1"/>
      <c r="M63" s="112"/>
      <c r="N63" s="186"/>
      <c r="O63" s="112"/>
      <c r="P63" s="117"/>
      <c r="Q63" s="11"/>
      <c r="R63" s="11"/>
      <c r="S63" s="11"/>
      <c r="T63" s="107"/>
      <c r="U63" s="112"/>
      <c r="V63" s="112"/>
      <c r="W63" s="121"/>
      <c r="X63" s="150"/>
      <c r="Y63" s="186"/>
      <c r="Z63" s="420"/>
      <c r="AA63" s="112"/>
      <c r="AB63" s="112"/>
      <c r="AC63" s="112"/>
      <c r="AD63" s="107"/>
      <c r="AE63" s="106"/>
      <c r="AF63" s="150"/>
      <c r="AG63" s="112"/>
      <c r="AH63" s="112"/>
      <c r="AI63" s="112"/>
      <c r="AJ63" s="112"/>
      <c r="AK63" s="112"/>
      <c r="AL63" s="112"/>
      <c r="AM63" s="112"/>
      <c r="AN63" s="112"/>
      <c r="AO63" s="112"/>
      <c r="AP63" s="112"/>
      <c r="AQ63" s="112"/>
      <c r="AR63" s="112"/>
      <c r="AS63" s="112"/>
      <c r="AT63" s="112"/>
      <c r="AU63" s="112"/>
      <c r="AV63" s="112"/>
      <c r="AW63" s="112"/>
      <c r="AX63" s="112"/>
      <c r="AY63" s="112"/>
      <c r="AZ63" s="112"/>
      <c r="BA63" s="112"/>
      <c r="BB63" s="112"/>
      <c r="BC63" s="112"/>
      <c r="BD63" s="112"/>
      <c r="BE63" s="112"/>
      <c r="BF63" s="112"/>
      <c r="BG63" s="112"/>
      <c r="BH63" s="112"/>
      <c r="BI63" s="112"/>
      <c r="BJ63" s="112"/>
      <c r="BK63" s="112"/>
      <c r="BL63" s="112"/>
      <c r="BM63" s="112"/>
      <c r="BN63" s="112"/>
      <c r="BO63" s="112"/>
      <c r="BP63" s="112"/>
      <c r="BQ63" s="112"/>
      <c r="BR63" s="112"/>
      <c r="BS63" s="112"/>
      <c r="BT63" s="112"/>
      <c r="BU63" s="112"/>
      <c r="BV63" s="112"/>
      <c r="BW63" s="112"/>
      <c r="BX63" s="112"/>
      <c r="BY63" s="112"/>
      <c r="BZ63" s="112"/>
      <c r="CA63" s="112"/>
      <c r="CB63" s="112"/>
      <c r="CC63" s="112"/>
      <c r="CD63" s="112"/>
      <c r="CE63" s="112"/>
      <c r="CF63" s="112"/>
      <c r="CG63" s="112"/>
      <c r="CH63" s="112"/>
      <c r="CI63" s="112"/>
      <c r="CJ63" s="112"/>
    </row>
    <row r="64" spans="1:88">
      <c r="A64" s="254" t="s">
        <v>459</v>
      </c>
      <c r="B64" s="249" t="s">
        <v>466</v>
      </c>
      <c r="C64" s="274">
        <v>120</v>
      </c>
      <c r="D64" s="84"/>
      <c r="E64" s="442" t="s">
        <v>950</v>
      </c>
      <c r="F64" s="2572" t="s">
        <v>951</v>
      </c>
      <c r="G64" s="274" t="s">
        <v>1104</v>
      </c>
      <c r="H64" s="574"/>
      <c r="L64" s="1"/>
      <c r="M64" s="121"/>
      <c r="N64" s="107"/>
      <c r="O64" s="104"/>
      <c r="P64" s="206"/>
      <c r="Q64" s="11"/>
      <c r="R64" s="11"/>
      <c r="S64" s="11"/>
      <c r="T64" s="107"/>
      <c r="U64" s="112"/>
      <c r="V64" s="112"/>
      <c r="W64" s="106"/>
      <c r="X64" s="144"/>
      <c r="Y64" s="186"/>
      <c r="Z64" s="420"/>
      <c r="AA64" s="112"/>
      <c r="AB64" s="112"/>
      <c r="AC64" s="112"/>
      <c r="AD64" s="107"/>
      <c r="AE64" s="106"/>
      <c r="AF64" s="144"/>
      <c r="AG64" s="112"/>
      <c r="AH64" s="112"/>
      <c r="AI64" s="112"/>
      <c r="AJ64" s="112"/>
      <c r="AK64" s="112"/>
      <c r="AL64" s="112"/>
      <c r="AM64" s="112"/>
      <c r="AN64" s="112"/>
      <c r="AO64" s="112"/>
      <c r="AP64" s="112"/>
      <c r="AQ64" s="112"/>
      <c r="AR64" s="112"/>
      <c r="AS64" s="112"/>
      <c r="AT64" s="112"/>
      <c r="AU64" s="112"/>
      <c r="AV64" s="112"/>
      <c r="AW64" s="112"/>
      <c r="AX64" s="112"/>
      <c r="AY64" s="112"/>
      <c r="AZ64" s="112"/>
      <c r="BA64" s="112"/>
      <c r="BB64" s="112"/>
      <c r="BC64" s="112"/>
      <c r="BD64" s="112"/>
      <c r="BE64" s="112"/>
      <c r="BF64" s="112"/>
      <c r="BG64" s="112"/>
      <c r="BH64" s="112"/>
      <c r="BI64" s="112"/>
      <c r="BJ64" s="112"/>
      <c r="BK64" s="112"/>
      <c r="BL64" s="112"/>
      <c r="BM64" s="112"/>
      <c r="BN64" s="112"/>
      <c r="BO64" s="112"/>
      <c r="BP64" s="112"/>
      <c r="BQ64" s="112"/>
      <c r="BR64" s="112"/>
      <c r="BS64" s="112"/>
      <c r="BT64" s="112"/>
      <c r="BU64" s="112"/>
      <c r="BV64" s="112"/>
      <c r="BW64" s="112"/>
      <c r="BX64" s="112"/>
      <c r="BY64" s="112"/>
      <c r="BZ64" s="112"/>
      <c r="CA64" s="112"/>
      <c r="CB64" s="112"/>
      <c r="CC64" s="112"/>
      <c r="CD64" s="112"/>
      <c r="CE64" s="112"/>
      <c r="CF64" s="112"/>
      <c r="CG64" s="112"/>
      <c r="CH64" s="112"/>
      <c r="CI64" s="112"/>
      <c r="CJ64" s="112"/>
    </row>
    <row r="65" spans="1:88">
      <c r="A65" s="356" t="s">
        <v>463</v>
      </c>
      <c r="B65" s="447" t="s">
        <v>461</v>
      </c>
      <c r="C65" s="274">
        <v>180</v>
      </c>
      <c r="D65" s="84"/>
      <c r="E65" s="314" t="s">
        <v>1018</v>
      </c>
      <c r="F65" s="2562" t="s">
        <v>960</v>
      </c>
      <c r="G65" s="295"/>
      <c r="H65" s="573"/>
      <c r="L65" s="1"/>
      <c r="M65" s="54"/>
      <c r="N65" s="107"/>
      <c r="O65" s="15"/>
      <c r="P65" s="150"/>
      <c r="Q65" s="11"/>
      <c r="R65" s="11"/>
      <c r="S65" s="11"/>
      <c r="T65" s="107"/>
      <c r="U65" s="112"/>
      <c r="V65" s="112"/>
      <c r="W65" s="106"/>
      <c r="X65" s="150"/>
      <c r="Y65" s="186"/>
      <c r="Z65" s="420"/>
      <c r="AA65" s="112"/>
      <c r="AB65" s="112"/>
      <c r="AC65" s="112"/>
      <c r="AD65" s="107"/>
      <c r="AE65" s="121"/>
      <c r="AF65" s="150"/>
      <c r="AG65" s="112"/>
      <c r="AH65" s="112"/>
      <c r="AI65" s="112"/>
      <c r="AJ65" s="112"/>
      <c r="AK65" s="112"/>
      <c r="AL65" s="112"/>
      <c r="AM65" s="112"/>
      <c r="AN65" s="112"/>
      <c r="AO65" s="112"/>
      <c r="AP65" s="112"/>
      <c r="AQ65" s="112"/>
      <c r="AR65" s="112"/>
      <c r="AS65" s="112"/>
      <c r="AT65" s="112"/>
      <c r="AU65" s="112"/>
      <c r="AV65" s="112"/>
      <c r="AW65" s="112"/>
      <c r="AX65" s="112"/>
      <c r="AY65" s="112"/>
      <c r="AZ65" s="112"/>
      <c r="BA65" s="112"/>
      <c r="BB65" s="112"/>
      <c r="BC65" s="112"/>
      <c r="BD65" s="112"/>
      <c r="BE65" s="112"/>
      <c r="BF65" s="112"/>
      <c r="BG65" s="112"/>
      <c r="BH65" s="112"/>
      <c r="BI65" s="112"/>
      <c r="BJ65" s="112"/>
      <c r="BK65" s="112"/>
      <c r="BL65" s="112"/>
      <c r="BM65" s="112"/>
      <c r="BN65" s="112"/>
      <c r="BO65" s="112"/>
      <c r="BP65" s="112"/>
      <c r="BQ65" s="112"/>
      <c r="BR65" s="112"/>
      <c r="BS65" s="112"/>
      <c r="BT65" s="112"/>
      <c r="BU65" s="112"/>
      <c r="BV65" s="112"/>
      <c r="BW65" s="112"/>
      <c r="BX65" s="112"/>
      <c r="BY65" s="112"/>
      <c r="BZ65" s="112"/>
      <c r="CA65" s="112"/>
      <c r="CB65" s="112"/>
      <c r="CC65" s="112"/>
      <c r="CD65" s="112"/>
      <c r="CE65" s="112"/>
      <c r="CF65" s="112"/>
      <c r="CG65" s="112"/>
      <c r="CH65" s="112"/>
      <c r="CI65" s="112"/>
      <c r="CJ65" s="112"/>
    </row>
    <row r="66" spans="1:88">
      <c r="A66" s="1643"/>
      <c r="B66" s="448" t="s">
        <v>462</v>
      </c>
      <c r="C66" s="395"/>
      <c r="D66" s="84"/>
      <c r="E66" s="1921" t="s">
        <v>354</v>
      </c>
      <c r="F66" s="289" t="s">
        <v>158</v>
      </c>
      <c r="G66" s="397">
        <v>200</v>
      </c>
      <c r="H66" s="574"/>
      <c r="L66" s="1"/>
      <c r="M66" s="407"/>
      <c r="N66" s="107"/>
      <c r="O66" s="102"/>
      <c r="P66" s="137"/>
      <c r="Q66" s="11"/>
      <c r="R66" s="11"/>
      <c r="S66" s="11"/>
      <c r="T66" s="107"/>
      <c r="U66" s="112"/>
      <c r="V66" s="112"/>
      <c r="W66" s="114"/>
      <c r="X66" s="148"/>
      <c r="Y66" s="422"/>
      <c r="Z66" s="420"/>
      <c r="AA66" s="112"/>
      <c r="AB66" s="112"/>
      <c r="AC66" s="112"/>
      <c r="AD66" s="107"/>
      <c r="AE66" s="106"/>
      <c r="AF66" s="144"/>
      <c r="AG66" s="112"/>
      <c r="AH66" s="112"/>
      <c r="AI66" s="112"/>
      <c r="AJ66" s="112"/>
      <c r="AK66" s="112"/>
      <c r="AL66" s="112"/>
      <c r="AM66" s="112"/>
      <c r="AN66" s="112"/>
      <c r="AO66" s="112"/>
      <c r="AP66" s="112"/>
      <c r="AQ66" s="112"/>
      <c r="AR66" s="112"/>
      <c r="AS66" s="112"/>
      <c r="AT66" s="112"/>
      <c r="AU66" s="112"/>
      <c r="AV66" s="112"/>
      <c r="AW66" s="112"/>
      <c r="AX66" s="112"/>
      <c r="AY66" s="112"/>
      <c r="AZ66" s="112"/>
      <c r="BA66" s="112"/>
      <c r="BB66" s="112"/>
      <c r="BC66" s="112"/>
      <c r="BD66" s="112"/>
      <c r="BE66" s="112"/>
      <c r="BF66" s="112"/>
      <c r="BG66" s="112"/>
      <c r="BH66" s="112"/>
      <c r="BI66" s="112"/>
      <c r="BJ66" s="112"/>
      <c r="BK66" s="112"/>
      <c r="BL66" s="112"/>
      <c r="BM66" s="112"/>
      <c r="BN66" s="112"/>
      <c r="BO66" s="112"/>
      <c r="BP66" s="112"/>
      <c r="BQ66" s="112"/>
      <c r="BR66" s="112"/>
      <c r="BS66" s="112"/>
      <c r="BT66" s="112"/>
      <c r="BU66" s="112"/>
      <c r="BV66" s="112"/>
      <c r="BW66" s="112"/>
      <c r="BX66" s="112"/>
      <c r="BY66" s="112"/>
      <c r="BZ66" s="112"/>
      <c r="CA66" s="112"/>
      <c r="CB66" s="112"/>
      <c r="CC66" s="112"/>
      <c r="CD66" s="112"/>
      <c r="CE66" s="112"/>
      <c r="CF66" s="112"/>
      <c r="CG66" s="112"/>
      <c r="CH66" s="112"/>
      <c r="CI66" s="112"/>
      <c r="CJ66" s="112"/>
    </row>
    <row r="67" spans="1:88" ht="12.75" customHeight="1">
      <c r="A67" s="2574" t="s">
        <v>803</v>
      </c>
      <c r="B67" s="271" t="s">
        <v>751</v>
      </c>
      <c r="C67" s="274">
        <v>200</v>
      </c>
      <c r="D67" s="84"/>
      <c r="E67" s="256" t="s">
        <v>9</v>
      </c>
      <c r="F67" s="263" t="s">
        <v>10</v>
      </c>
      <c r="G67" s="272">
        <v>50</v>
      </c>
      <c r="H67" s="571"/>
      <c r="L67" s="1"/>
      <c r="M67" s="121"/>
      <c r="N67" s="107"/>
      <c r="O67" s="104"/>
      <c r="P67" s="150"/>
      <c r="Q67" s="11"/>
      <c r="R67" s="11"/>
      <c r="S67" s="11"/>
      <c r="T67" s="107"/>
      <c r="U67" s="112"/>
      <c r="V67" s="112"/>
      <c r="W67" s="106"/>
      <c r="X67" s="150"/>
      <c r="Y67" s="186"/>
      <c r="Z67" s="420"/>
      <c r="AA67" s="112"/>
      <c r="AB67" s="112"/>
      <c r="AC67" s="112"/>
      <c r="AD67" s="107"/>
      <c r="AE67" s="106"/>
      <c r="AF67" s="150"/>
      <c r="AG67" s="112"/>
      <c r="AH67" s="112"/>
      <c r="AI67" s="112"/>
      <c r="AJ67" s="112"/>
      <c r="AK67" s="112"/>
      <c r="AL67" s="112"/>
      <c r="AM67" s="112"/>
      <c r="AN67" s="112"/>
      <c r="AO67" s="112"/>
      <c r="AP67" s="112"/>
      <c r="AQ67" s="112"/>
      <c r="AR67" s="112"/>
      <c r="AS67" s="112"/>
      <c r="AT67" s="112"/>
      <c r="AU67" s="112"/>
      <c r="AV67" s="112"/>
      <c r="AW67" s="112"/>
      <c r="AX67" s="112"/>
      <c r="AY67" s="112"/>
      <c r="AZ67" s="112"/>
      <c r="BA67" s="112"/>
      <c r="BB67" s="112"/>
      <c r="BC67" s="112"/>
      <c r="BD67" s="112"/>
      <c r="BE67" s="112"/>
      <c r="BF67" s="112"/>
      <c r="BG67" s="112"/>
      <c r="BH67" s="112"/>
      <c r="BI67" s="112"/>
      <c r="BJ67" s="112"/>
      <c r="BK67" s="112"/>
      <c r="BL67" s="112"/>
      <c r="BM67" s="112"/>
      <c r="BN67" s="112"/>
      <c r="BO67" s="112"/>
      <c r="BP67" s="112"/>
      <c r="BQ67" s="112"/>
      <c r="BR67" s="112"/>
      <c r="BS67" s="112"/>
      <c r="BT67" s="112"/>
      <c r="BU67" s="112"/>
      <c r="BV67" s="112"/>
      <c r="BW67" s="112"/>
      <c r="BX67" s="112"/>
      <c r="BY67" s="112"/>
      <c r="BZ67" s="112"/>
      <c r="CA67" s="112"/>
      <c r="CB67" s="112"/>
      <c r="CC67" s="112"/>
      <c r="CD67" s="112"/>
      <c r="CE67" s="112"/>
      <c r="CF67" s="112"/>
      <c r="CG67" s="112"/>
      <c r="CH67" s="112"/>
      <c r="CI67" s="112"/>
      <c r="CJ67" s="112"/>
    </row>
    <row r="68" spans="1:88" ht="12.75" customHeight="1">
      <c r="A68" s="69"/>
      <c r="B68" s="412" t="s">
        <v>752</v>
      </c>
      <c r="C68" s="79"/>
      <c r="D68" s="84"/>
      <c r="E68" s="256" t="s">
        <v>9</v>
      </c>
      <c r="F68" s="263" t="s">
        <v>389</v>
      </c>
      <c r="G68" s="272">
        <v>30</v>
      </c>
      <c r="H68" s="574"/>
      <c r="L68" s="1"/>
      <c r="M68" s="42"/>
      <c r="N68" s="107"/>
      <c r="O68" s="101"/>
      <c r="P68" s="150"/>
      <c r="Q68" s="11"/>
      <c r="R68" s="11"/>
      <c r="S68" s="11"/>
      <c r="T68" s="133"/>
      <c r="U68" s="112"/>
      <c r="V68" s="112"/>
      <c r="W68" s="195"/>
      <c r="X68" s="421"/>
      <c r="Y68" s="186"/>
      <c r="Z68" s="420"/>
      <c r="AA68" s="112"/>
      <c r="AB68" s="112"/>
      <c r="AC68" s="112"/>
      <c r="AD68" s="113"/>
      <c r="AE68" s="114"/>
      <c r="AF68" s="148"/>
      <c r="AG68" s="112"/>
      <c r="AH68" s="112"/>
      <c r="AI68" s="112"/>
      <c r="AJ68" s="112"/>
      <c r="AK68" s="112"/>
      <c r="AL68" s="112"/>
      <c r="AM68" s="112"/>
      <c r="AN68" s="112"/>
      <c r="AO68" s="112"/>
      <c r="AP68" s="112"/>
      <c r="AQ68" s="112"/>
      <c r="AR68" s="112"/>
      <c r="AS68" s="112"/>
      <c r="AT68" s="112"/>
      <c r="AU68" s="112"/>
      <c r="AV68" s="112"/>
      <c r="AW68" s="112"/>
      <c r="AX68" s="112"/>
      <c r="AY68" s="112"/>
      <c r="AZ68" s="112"/>
      <c r="BA68" s="112"/>
      <c r="BB68" s="112"/>
      <c r="BC68" s="112"/>
      <c r="BD68" s="112"/>
      <c r="BE68" s="112"/>
      <c r="BF68" s="112"/>
      <c r="BG68" s="112"/>
      <c r="BH68" s="112"/>
      <c r="BI68" s="112"/>
      <c r="BJ68" s="112"/>
      <c r="BK68" s="112"/>
      <c r="BL68" s="112"/>
      <c r="BM68" s="112"/>
      <c r="BN68" s="112"/>
      <c r="BO68" s="112"/>
      <c r="BP68" s="112"/>
      <c r="BQ68" s="112"/>
      <c r="BR68" s="112"/>
      <c r="BS68" s="112"/>
      <c r="BT68" s="112"/>
      <c r="BU68" s="112"/>
      <c r="BV68" s="112"/>
      <c r="BW68" s="112"/>
      <c r="BX68" s="112"/>
      <c r="BY68" s="112"/>
      <c r="BZ68" s="112"/>
      <c r="CA68" s="112"/>
      <c r="CB68" s="112"/>
      <c r="CC68" s="112"/>
      <c r="CD68" s="112"/>
      <c r="CE68" s="112"/>
      <c r="CF68" s="112"/>
      <c r="CG68" s="112"/>
      <c r="CH68" s="112"/>
      <c r="CI68" s="112"/>
      <c r="CJ68" s="112"/>
    </row>
    <row r="69" spans="1:88" ht="13.5" customHeight="1" thickBot="1">
      <c r="A69" s="256" t="s">
        <v>9</v>
      </c>
      <c r="B69" s="249" t="s">
        <v>10</v>
      </c>
      <c r="C69" s="272">
        <v>30</v>
      </c>
      <c r="D69" s="84"/>
      <c r="E69" s="1443" t="s">
        <v>361</v>
      </c>
      <c r="F69" s="1444"/>
      <c r="G69" s="1725">
        <f>G62+G66+G67+G68+100+20+115+65</f>
        <v>640</v>
      </c>
      <c r="H69" s="593"/>
      <c r="L69" s="1"/>
      <c r="M69" s="11"/>
      <c r="N69" s="120"/>
      <c r="O69" s="11"/>
      <c r="P69" s="112"/>
      <c r="Q69" s="11"/>
      <c r="R69" s="11"/>
      <c r="S69" s="11"/>
      <c r="T69" s="112"/>
      <c r="U69" s="112"/>
      <c r="V69" s="112"/>
      <c r="W69" s="195"/>
      <c r="X69" s="421"/>
      <c r="Y69" s="186"/>
      <c r="Z69" s="420"/>
      <c r="AA69" s="112"/>
      <c r="AB69" s="112"/>
      <c r="AC69" s="112"/>
      <c r="AD69" s="107"/>
      <c r="AE69" s="106"/>
      <c r="AF69" s="150"/>
      <c r="AG69" s="112"/>
      <c r="AH69" s="112"/>
      <c r="AI69" s="112"/>
      <c r="AJ69" s="112"/>
      <c r="AK69" s="112"/>
      <c r="AL69" s="112"/>
      <c r="AM69" s="112"/>
      <c r="AN69" s="112"/>
      <c r="AO69" s="112"/>
      <c r="AP69" s="112"/>
      <c r="AQ69" s="112"/>
      <c r="AR69" s="112"/>
      <c r="AS69" s="112"/>
      <c r="AT69" s="112"/>
      <c r="AU69" s="112"/>
      <c r="AV69" s="112"/>
      <c r="AW69" s="112"/>
      <c r="AX69" s="112"/>
      <c r="AY69" s="112"/>
      <c r="AZ69" s="112"/>
      <c r="BA69" s="112"/>
      <c r="BB69" s="112"/>
      <c r="BC69" s="112"/>
      <c r="BD69" s="112"/>
      <c r="BE69" s="112"/>
      <c r="BF69" s="112"/>
      <c r="BG69" s="112"/>
      <c r="BH69" s="112"/>
      <c r="BI69" s="112"/>
      <c r="BJ69" s="112"/>
      <c r="BK69" s="112"/>
      <c r="BL69" s="112"/>
      <c r="BM69" s="112"/>
      <c r="BN69" s="112"/>
      <c r="BO69" s="112"/>
      <c r="BP69" s="112"/>
      <c r="BQ69" s="112"/>
      <c r="BR69" s="112"/>
      <c r="BS69" s="112"/>
      <c r="BT69" s="112"/>
      <c r="BU69" s="112"/>
      <c r="BV69" s="112"/>
      <c r="BW69" s="112"/>
      <c r="BX69" s="112"/>
      <c r="BY69" s="112"/>
      <c r="BZ69" s="112"/>
      <c r="CA69" s="112"/>
      <c r="CB69" s="112"/>
      <c r="CC69" s="112"/>
      <c r="CD69" s="112"/>
      <c r="CE69" s="112"/>
      <c r="CF69" s="112"/>
      <c r="CG69" s="112"/>
      <c r="CH69" s="112"/>
      <c r="CI69" s="112"/>
      <c r="CJ69" s="112"/>
    </row>
    <row r="70" spans="1:88" ht="15.6">
      <c r="A70" s="256" t="s">
        <v>9</v>
      </c>
      <c r="B70" s="249" t="s">
        <v>389</v>
      </c>
      <c r="C70" s="272">
        <v>20</v>
      </c>
      <c r="D70" s="326"/>
      <c r="E70" s="769"/>
      <c r="F70" s="381" t="s">
        <v>123</v>
      </c>
      <c r="G70" s="241"/>
      <c r="H70" s="594"/>
      <c r="L70" s="1"/>
      <c r="M70" s="96"/>
      <c r="N70" s="186"/>
      <c r="O70" s="11"/>
      <c r="P70" s="206"/>
      <c r="Q70" s="11"/>
      <c r="R70" s="11"/>
      <c r="S70" s="11"/>
      <c r="T70" s="107"/>
      <c r="U70" s="112"/>
      <c r="V70" s="112"/>
      <c r="W70" s="195"/>
      <c r="X70" s="421"/>
      <c r="Y70" s="186"/>
      <c r="Z70" s="420"/>
      <c r="AA70" s="112"/>
      <c r="AB70" s="112"/>
      <c r="AC70" s="112"/>
      <c r="AD70" s="112"/>
      <c r="AE70" s="112"/>
      <c r="AF70" s="112"/>
      <c r="AG70" s="112"/>
      <c r="AH70" s="112"/>
      <c r="AI70" s="112"/>
      <c r="AJ70" s="112"/>
      <c r="AK70" s="112"/>
      <c r="AL70" s="112"/>
      <c r="AM70" s="112"/>
      <c r="AN70" s="112"/>
      <c r="AO70" s="112"/>
      <c r="AP70" s="112"/>
      <c r="AQ70" s="112"/>
      <c r="AR70" s="112"/>
      <c r="AS70" s="112"/>
      <c r="AT70" s="112"/>
      <c r="AU70" s="112"/>
      <c r="AV70" s="112"/>
      <c r="AW70" s="112"/>
      <c r="AX70" s="112"/>
      <c r="AY70" s="112"/>
      <c r="AZ70" s="112"/>
      <c r="BA70" s="112"/>
      <c r="BB70" s="112"/>
      <c r="BC70" s="112"/>
      <c r="BD70" s="112"/>
      <c r="BE70" s="112"/>
      <c r="BF70" s="112"/>
      <c r="BG70" s="112"/>
      <c r="BH70" s="112"/>
      <c r="BI70" s="112"/>
      <c r="BJ70" s="112"/>
      <c r="BK70" s="112"/>
      <c r="BL70" s="112"/>
      <c r="BM70" s="112"/>
      <c r="BN70" s="112"/>
      <c r="BO70" s="112"/>
      <c r="BP70" s="112"/>
      <c r="BQ70" s="112"/>
      <c r="BR70" s="112"/>
      <c r="BS70" s="112"/>
      <c r="BT70" s="112"/>
      <c r="BU70" s="112"/>
      <c r="BV70" s="112"/>
      <c r="BW70" s="112"/>
      <c r="BX70" s="112"/>
      <c r="BY70" s="112"/>
      <c r="BZ70" s="112"/>
      <c r="CA70" s="112"/>
      <c r="CB70" s="112"/>
      <c r="CC70" s="112"/>
      <c r="CD70" s="112"/>
      <c r="CE70" s="112"/>
      <c r="CF70" s="112"/>
      <c r="CG70" s="112"/>
      <c r="CH70" s="112"/>
      <c r="CI70" s="112"/>
      <c r="CJ70" s="112"/>
    </row>
    <row r="71" spans="1:88" ht="16.2" thickBot="1">
      <c r="A71" s="1443" t="s">
        <v>361</v>
      </c>
      <c r="B71" s="1444"/>
      <c r="C71" s="1725">
        <f>SUM(C63:C70)</f>
        <v>610</v>
      </c>
      <c r="D71" s="323"/>
      <c r="E71" s="3070" t="s">
        <v>1094</v>
      </c>
      <c r="F71" s="289" t="s">
        <v>1095</v>
      </c>
      <c r="G71" s="2900">
        <v>60</v>
      </c>
      <c r="H71" s="592"/>
      <c r="L71" s="1"/>
      <c r="M71" s="602"/>
      <c r="N71" s="132"/>
      <c r="O71" s="408"/>
      <c r="P71" s="137"/>
      <c r="Q71" s="11"/>
      <c r="R71" s="11"/>
      <c r="S71" s="11"/>
      <c r="T71" s="107"/>
      <c r="U71" s="112"/>
      <c r="V71" s="112"/>
      <c r="W71" s="195"/>
      <c r="X71" s="421"/>
      <c r="Y71" s="186"/>
      <c r="Z71" s="420"/>
      <c r="AA71" s="112"/>
      <c r="AB71" s="112"/>
      <c r="AC71" s="112"/>
      <c r="AD71" s="112"/>
      <c r="AE71" s="112"/>
      <c r="AF71" s="112"/>
      <c r="AG71" s="112"/>
      <c r="AH71" s="112"/>
      <c r="AI71" s="112"/>
      <c r="AJ71" s="112"/>
      <c r="AK71" s="112"/>
      <c r="AL71" s="112"/>
      <c r="AM71" s="112"/>
      <c r="AN71" s="112"/>
      <c r="AO71" s="112"/>
      <c r="AP71" s="112"/>
      <c r="AQ71" s="112"/>
      <c r="AR71" s="112"/>
      <c r="AS71" s="112"/>
      <c r="AT71" s="112"/>
      <c r="AU71" s="112"/>
      <c r="AV71" s="112"/>
      <c r="AW71" s="112"/>
      <c r="AX71" s="112"/>
      <c r="AY71" s="112"/>
      <c r="AZ71" s="112"/>
      <c r="BA71" s="112"/>
      <c r="BB71" s="112"/>
      <c r="BC71" s="112"/>
      <c r="BD71" s="112"/>
      <c r="BE71" s="112"/>
      <c r="BF71" s="112"/>
      <c r="BG71" s="112"/>
      <c r="BH71" s="112"/>
      <c r="BI71" s="112"/>
      <c r="BJ71" s="112"/>
      <c r="BK71" s="112"/>
      <c r="BL71" s="112"/>
      <c r="BM71" s="112"/>
      <c r="BN71" s="112"/>
      <c r="BO71" s="112"/>
      <c r="BP71" s="112"/>
      <c r="BQ71" s="112"/>
      <c r="BR71" s="112"/>
      <c r="BS71" s="112"/>
      <c r="BT71" s="112"/>
      <c r="BU71" s="112"/>
      <c r="BV71" s="112"/>
      <c r="BW71" s="112"/>
      <c r="BX71" s="112"/>
      <c r="BY71" s="112"/>
      <c r="BZ71" s="112"/>
      <c r="CA71" s="112"/>
      <c r="CB71" s="112"/>
      <c r="CC71" s="112"/>
      <c r="CD71" s="112"/>
      <c r="CE71" s="112"/>
      <c r="CF71" s="112"/>
      <c r="CG71" s="112"/>
      <c r="CH71" s="112"/>
      <c r="CI71" s="112"/>
      <c r="CJ71" s="112"/>
    </row>
    <row r="72" spans="1:88" ht="15.6">
      <c r="A72" s="382"/>
      <c r="B72" s="175" t="s">
        <v>123</v>
      </c>
      <c r="C72" s="62"/>
      <c r="D72" s="1400"/>
      <c r="E72" s="173" t="s">
        <v>1011</v>
      </c>
      <c r="F72" s="289" t="s">
        <v>1010</v>
      </c>
      <c r="G72" s="2900">
        <v>250</v>
      </c>
      <c r="H72" s="595"/>
      <c r="L72" s="1"/>
      <c r="M72" s="121"/>
      <c r="N72" s="107"/>
      <c r="O72" s="104"/>
      <c r="P72" s="112"/>
      <c r="Q72" s="11"/>
      <c r="R72" s="11"/>
      <c r="S72" s="11"/>
      <c r="T72" s="107"/>
      <c r="U72" s="106"/>
      <c r="V72" s="112"/>
      <c r="W72" s="195"/>
      <c r="X72" s="421"/>
      <c r="Y72" s="186"/>
      <c r="Z72" s="420"/>
      <c r="AA72" s="112"/>
      <c r="AB72" s="112"/>
      <c r="AC72" s="112"/>
      <c r="AD72" s="112"/>
      <c r="AE72" s="121"/>
      <c r="AF72" s="107"/>
      <c r="AG72" s="106"/>
      <c r="AH72" s="112"/>
      <c r="AI72" s="112"/>
      <c r="AJ72" s="112"/>
      <c r="AK72" s="112"/>
      <c r="AL72" s="112"/>
      <c r="AM72" s="112"/>
      <c r="AN72" s="112"/>
      <c r="AO72" s="112"/>
      <c r="AP72" s="112"/>
      <c r="AQ72" s="112"/>
      <c r="AR72" s="112"/>
      <c r="AS72" s="112"/>
      <c r="AT72" s="112"/>
      <c r="AU72" s="112"/>
      <c r="AV72" s="112"/>
      <c r="AW72" s="112"/>
      <c r="AX72" s="112"/>
      <c r="AY72" s="112"/>
      <c r="AZ72" s="112"/>
      <c r="BA72" s="112"/>
      <c r="BB72" s="112"/>
      <c r="BC72" s="112"/>
      <c r="BD72" s="112"/>
      <c r="BE72" s="112"/>
      <c r="BF72" s="112"/>
      <c r="BG72" s="112"/>
      <c r="BH72" s="112"/>
      <c r="BI72" s="112"/>
      <c r="BJ72" s="112"/>
      <c r="BK72" s="112"/>
      <c r="BL72" s="112"/>
      <c r="BM72" s="112"/>
      <c r="BN72" s="112"/>
      <c r="BO72" s="112"/>
      <c r="BP72" s="112"/>
      <c r="BQ72" s="112"/>
      <c r="BR72" s="112"/>
      <c r="BS72" s="112"/>
      <c r="BT72" s="112"/>
      <c r="BU72" s="112"/>
      <c r="BV72" s="112"/>
      <c r="BW72" s="112"/>
      <c r="BX72" s="112"/>
      <c r="BY72" s="112"/>
      <c r="BZ72" s="112"/>
      <c r="CA72" s="112"/>
      <c r="CB72" s="112"/>
      <c r="CC72" s="112"/>
      <c r="CD72" s="112"/>
      <c r="CE72" s="112"/>
      <c r="CF72" s="112"/>
      <c r="CG72" s="112"/>
      <c r="CH72" s="112"/>
      <c r="CI72" s="112"/>
      <c r="CJ72" s="112"/>
    </row>
    <row r="73" spans="1:88" ht="15.6">
      <c r="A73" s="442" t="s">
        <v>1059</v>
      </c>
      <c r="B73" s="379" t="s">
        <v>1060</v>
      </c>
      <c r="C73" s="390">
        <v>60</v>
      </c>
      <c r="D73" s="84"/>
      <c r="E73" s="173" t="s">
        <v>1002</v>
      </c>
      <c r="F73" s="2533" t="s">
        <v>1021</v>
      </c>
      <c r="G73" s="178">
        <v>100</v>
      </c>
      <c r="H73" s="595"/>
      <c r="L73" s="1"/>
      <c r="M73" s="121"/>
      <c r="N73" s="107"/>
      <c r="O73" s="104"/>
      <c r="P73" s="206"/>
      <c r="Q73" s="11"/>
      <c r="R73" s="11"/>
      <c r="S73" s="11"/>
      <c r="T73" s="112"/>
      <c r="U73" s="112"/>
      <c r="V73" s="112"/>
      <c r="W73" s="195"/>
      <c r="X73" s="421"/>
      <c r="Y73" s="186"/>
      <c r="Z73" s="420"/>
      <c r="AA73" s="112"/>
      <c r="AB73" s="112"/>
      <c r="AC73" s="112"/>
      <c r="AD73" s="112"/>
      <c r="AE73" s="121"/>
      <c r="AF73" s="107"/>
      <c r="AG73" s="106"/>
      <c r="AH73" s="112"/>
      <c r="AI73" s="112"/>
      <c r="AJ73" s="112"/>
      <c r="AK73" s="112"/>
      <c r="AL73" s="112"/>
      <c r="AM73" s="112"/>
      <c r="AN73" s="112"/>
      <c r="AO73" s="112"/>
      <c r="AP73" s="112"/>
      <c r="AQ73" s="112"/>
      <c r="AR73" s="112"/>
      <c r="AS73" s="112"/>
      <c r="AT73" s="112"/>
      <c r="AU73" s="112"/>
      <c r="AV73" s="112"/>
      <c r="AW73" s="112"/>
      <c r="AX73" s="112"/>
      <c r="AY73" s="112"/>
      <c r="AZ73" s="112"/>
      <c r="BA73" s="112"/>
      <c r="BB73" s="112"/>
      <c r="BC73" s="112"/>
      <c r="BD73" s="112"/>
      <c r="BE73" s="112"/>
      <c r="BF73" s="112"/>
      <c r="BG73" s="112"/>
      <c r="BH73" s="112"/>
      <c r="BI73" s="112"/>
      <c r="BJ73" s="112"/>
      <c r="BK73" s="112"/>
      <c r="BL73" s="112"/>
      <c r="BM73" s="112"/>
      <c r="BN73" s="112"/>
      <c r="BO73" s="112"/>
      <c r="BP73" s="112"/>
      <c r="BQ73" s="112"/>
      <c r="BR73" s="112"/>
      <c r="BS73" s="112"/>
      <c r="BT73" s="112"/>
      <c r="BU73" s="112"/>
      <c r="BV73" s="112"/>
      <c r="BW73" s="112"/>
      <c r="BX73" s="112"/>
      <c r="BY73" s="112"/>
      <c r="BZ73" s="112"/>
      <c r="CA73" s="112"/>
      <c r="CB73" s="112"/>
      <c r="CC73" s="112"/>
      <c r="CD73" s="112"/>
      <c r="CE73" s="112"/>
      <c r="CF73" s="112"/>
      <c r="CG73" s="112"/>
      <c r="CH73" s="112"/>
      <c r="CI73" s="112"/>
      <c r="CJ73" s="112"/>
    </row>
    <row r="74" spans="1:88" ht="17.25" customHeight="1">
      <c r="A74" s="1882" t="s">
        <v>634</v>
      </c>
      <c r="B74" s="249" t="s">
        <v>734</v>
      </c>
      <c r="C74" s="274">
        <v>250</v>
      </c>
      <c r="D74" s="84"/>
      <c r="E74" s="173" t="s">
        <v>969</v>
      </c>
      <c r="F74" s="2533" t="s">
        <v>966</v>
      </c>
      <c r="G74" s="178" t="s">
        <v>970</v>
      </c>
      <c r="H74" s="574"/>
      <c r="L74" s="1"/>
      <c r="M74" s="121"/>
      <c r="N74" s="107"/>
      <c r="O74" s="104"/>
      <c r="P74" s="150"/>
      <c r="Q74" s="11"/>
      <c r="R74" s="11"/>
      <c r="S74" s="11"/>
      <c r="T74" s="112"/>
      <c r="U74" s="112"/>
      <c r="V74" s="112"/>
      <c r="W74" s="195"/>
      <c r="X74" s="421"/>
      <c r="Y74" s="186"/>
      <c r="Z74" s="420"/>
      <c r="AA74" s="112"/>
      <c r="AB74" s="112"/>
      <c r="AC74" s="112"/>
      <c r="AD74" s="112"/>
      <c r="AE74" s="146"/>
      <c r="AF74" s="112"/>
      <c r="AG74" s="112"/>
      <c r="AH74" s="112"/>
      <c r="AI74" s="112"/>
      <c r="AJ74" s="112"/>
      <c r="AK74" s="112"/>
      <c r="AL74" s="112"/>
      <c r="AM74" s="112"/>
      <c r="AN74" s="112"/>
      <c r="AO74" s="112"/>
      <c r="AP74" s="112"/>
      <c r="AQ74" s="112"/>
      <c r="AR74" s="112"/>
      <c r="AS74" s="112"/>
      <c r="AT74" s="112"/>
      <c r="AU74" s="112"/>
      <c r="AV74" s="112"/>
      <c r="AW74" s="112"/>
      <c r="AX74" s="112"/>
      <c r="AY74" s="112"/>
      <c r="AZ74" s="112"/>
      <c r="BA74" s="112"/>
      <c r="BB74" s="112"/>
      <c r="BC74" s="112"/>
      <c r="BD74" s="112"/>
      <c r="BE74" s="112"/>
      <c r="BF74" s="112"/>
      <c r="BG74" s="112"/>
      <c r="BH74" s="112"/>
      <c r="BI74" s="112"/>
      <c r="BJ74" s="112"/>
      <c r="BK74" s="112"/>
      <c r="BL74" s="112"/>
      <c r="BM74" s="112"/>
      <c r="BN74" s="112"/>
      <c r="BO74" s="112"/>
      <c r="BP74" s="112"/>
      <c r="BQ74" s="112"/>
      <c r="BR74" s="112"/>
      <c r="BS74" s="112"/>
      <c r="BT74" s="112"/>
      <c r="BU74" s="112"/>
      <c r="BV74" s="112"/>
      <c r="BW74" s="112"/>
      <c r="BX74" s="112"/>
      <c r="BY74" s="112"/>
      <c r="BZ74" s="112"/>
      <c r="CA74" s="112"/>
      <c r="CB74" s="112"/>
      <c r="CC74" s="112"/>
      <c r="CD74" s="112"/>
      <c r="CE74" s="112"/>
      <c r="CF74" s="112"/>
      <c r="CG74" s="112"/>
      <c r="CH74" s="112"/>
      <c r="CI74" s="112"/>
      <c r="CJ74" s="112"/>
    </row>
    <row r="75" spans="1:88" ht="15.6">
      <c r="A75" s="1882" t="s">
        <v>647</v>
      </c>
      <c r="B75" s="249" t="s">
        <v>577</v>
      </c>
      <c r="C75" s="274">
        <v>190</v>
      </c>
      <c r="D75" s="84"/>
      <c r="E75" s="2906" t="s">
        <v>968</v>
      </c>
      <c r="F75" s="179" t="s">
        <v>967</v>
      </c>
      <c r="G75" s="2939"/>
      <c r="H75" s="574"/>
      <c r="L75" s="1"/>
      <c r="M75" s="121"/>
      <c r="N75" s="107"/>
      <c r="O75" s="104"/>
      <c r="P75" s="150"/>
      <c r="Q75" s="11"/>
      <c r="R75" s="11"/>
      <c r="S75" s="11"/>
      <c r="T75" s="112"/>
      <c r="U75" s="112"/>
      <c r="V75" s="112"/>
      <c r="W75" s="195"/>
      <c r="X75" s="421"/>
      <c r="Y75" s="186"/>
      <c r="Z75" s="420"/>
      <c r="AA75" s="112"/>
      <c r="AB75" s="112"/>
      <c r="AC75" s="112"/>
      <c r="AD75" s="112"/>
      <c r="AE75" s="226"/>
      <c r="AF75" s="205"/>
      <c r="AG75" s="206"/>
      <c r="AH75" s="212"/>
      <c r="AI75" s="112"/>
      <c r="AJ75" s="112"/>
      <c r="AK75" s="112"/>
      <c r="AL75" s="112"/>
      <c r="AM75" s="112"/>
      <c r="AN75" s="112"/>
      <c r="AO75" s="112"/>
      <c r="AP75" s="112"/>
      <c r="AQ75" s="112"/>
      <c r="AR75" s="112"/>
      <c r="AS75" s="112"/>
      <c r="AT75" s="112"/>
      <c r="AU75" s="112"/>
      <c r="AV75" s="112"/>
      <c r="AW75" s="112"/>
      <c r="AX75" s="112"/>
      <c r="AY75" s="112"/>
      <c r="AZ75" s="112"/>
      <c r="BA75" s="112"/>
      <c r="BB75" s="112"/>
      <c r="BC75" s="112"/>
      <c r="BD75" s="112"/>
      <c r="BE75" s="112"/>
      <c r="BF75" s="112"/>
      <c r="BG75" s="112"/>
      <c r="BH75" s="112"/>
      <c r="BI75" s="112"/>
      <c r="BJ75" s="112"/>
      <c r="BK75" s="112"/>
      <c r="BL75" s="112"/>
      <c r="BM75" s="112"/>
      <c r="BN75" s="112"/>
      <c r="BO75" s="112"/>
      <c r="BP75" s="112"/>
      <c r="BQ75" s="112"/>
      <c r="BR75" s="112"/>
      <c r="BS75" s="112"/>
      <c r="BT75" s="112"/>
      <c r="BU75" s="112"/>
      <c r="BV75" s="112"/>
      <c r="BW75" s="112"/>
      <c r="BX75" s="112"/>
      <c r="BY75" s="112"/>
      <c r="BZ75" s="112"/>
      <c r="CA75" s="112"/>
      <c r="CB75" s="112"/>
      <c r="CC75" s="112"/>
      <c r="CD75" s="112"/>
      <c r="CE75" s="112"/>
      <c r="CF75" s="112"/>
      <c r="CG75" s="112"/>
      <c r="CH75" s="112"/>
      <c r="CI75" s="112"/>
      <c r="CJ75" s="112"/>
    </row>
    <row r="76" spans="1:88" ht="15.6">
      <c r="A76" s="2919" t="s">
        <v>648</v>
      </c>
      <c r="B76" s="2765" t="s">
        <v>736</v>
      </c>
      <c r="C76" s="274">
        <v>120</v>
      </c>
      <c r="D76" s="84"/>
      <c r="E76" s="2906" t="s">
        <v>423</v>
      </c>
      <c r="F76" s="179" t="s">
        <v>292</v>
      </c>
      <c r="G76" s="2939">
        <v>200</v>
      </c>
      <c r="H76" s="574"/>
      <c r="L76" s="1"/>
      <c r="M76" s="121"/>
      <c r="N76" s="107"/>
      <c r="O76" s="104"/>
      <c r="P76" s="150"/>
      <c r="Q76" s="11"/>
      <c r="R76" s="11"/>
      <c r="S76" s="11"/>
      <c r="T76" s="112"/>
      <c r="U76" s="112"/>
      <c r="V76" s="112"/>
      <c r="W76" s="195"/>
      <c r="X76" s="421"/>
      <c r="Y76" s="186"/>
      <c r="Z76" s="420"/>
      <c r="AA76" s="112"/>
      <c r="AB76" s="112"/>
      <c r="AC76" s="112"/>
      <c r="AD76" s="112"/>
      <c r="AE76" s="107"/>
      <c r="AF76" s="106"/>
      <c r="AG76" s="144"/>
      <c r="AH76" s="226"/>
      <c r="AI76" s="205"/>
      <c r="AJ76" s="206"/>
      <c r="AK76" s="112"/>
      <c r="AL76" s="112"/>
      <c r="AM76" s="112"/>
      <c r="AN76" s="112"/>
      <c r="AO76" s="112"/>
      <c r="AP76" s="112"/>
      <c r="AQ76" s="112"/>
      <c r="AR76" s="112"/>
      <c r="AS76" s="112"/>
      <c r="AT76" s="112"/>
      <c r="AU76" s="112"/>
      <c r="AV76" s="112"/>
      <c r="AW76" s="112"/>
      <c r="AX76" s="112"/>
      <c r="AY76" s="112"/>
      <c r="AZ76" s="112"/>
      <c r="BA76" s="112"/>
      <c r="BB76" s="112"/>
      <c r="BC76" s="112"/>
      <c r="BD76" s="112"/>
      <c r="BE76" s="112"/>
      <c r="BF76" s="112"/>
      <c r="BG76" s="112"/>
      <c r="BH76" s="112"/>
      <c r="BI76" s="112"/>
      <c r="BJ76" s="112"/>
      <c r="BK76" s="112"/>
      <c r="BL76" s="112"/>
      <c r="BM76" s="112"/>
      <c r="BN76" s="112"/>
      <c r="BO76" s="112"/>
      <c r="BP76" s="112"/>
      <c r="BQ76" s="112"/>
      <c r="BR76" s="112"/>
      <c r="BS76" s="112"/>
      <c r="BT76" s="112"/>
      <c r="BU76" s="112"/>
      <c r="BV76" s="112"/>
      <c r="BW76" s="112"/>
      <c r="BX76" s="112"/>
      <c r="BY76" s="112"/>
      <c r="BZ76" s="112"/>
      <c r="CA76" s="112"/>
      <c r="CB76" s="112"/>
      <c r="CC76" s="112"/>
      <c r="CD76" s="112"/>
      <c r="CE76" s="112"/>
      <c r="CF76" s="112"/>
      <c r="CG76" s="112"/>
      <c r="CH76" s="112"/>
      <c r="CI76" s="112"/>
      <c r="CJ76" s="112"/>
    </row>
    <row r="77" spans="1:88">
      <c r="A77" s="1882" t="s">
        <v>646</v>
      </c>
      <c r="B77" s="249" t="s">
        <v>739</v>
      </c>
      <c r="C77" s="274">
        <v>200</v>
      </c>
      <c r="D77" s="84"/>
      <c r="E77" s="200" t="s">
        <v>9</v>
      </c>
      <c r="F77" s="263" t="s">
        <v>10</v>
      </c>
      <c r="G77" s="273">
        <v>70</v>
      </c>
      <c r="H77" s="571"/>
      <c r="L77" s="1"/>
      <c r="M77" s="121"/>
      <c r="N77" s="7"/>
      <c r="O77" s="104"/>
      <c r="P77" s="150"/>
      <c r="Q77" s="11"/>
      <c r="R77" s="11"/>
      <c r="S77" s="11"/>
      <c r="T77" s="112"/>
      <c r="U77" s="112"/>
      <c r="V77" s="112"/>
      <c r="W77" s="112"/>
      <c r="X77" s="112"/>
      <c r="Y77" s="112"/>
      <c r="Z77" s="112"/>
      <c r="AA77" s="112"/>
      <c r="AB77" s="112"/>
      <c r="AC77" s="121"/>
      <c r="AD77" s="117"/>
      <c r="AE77" s="107"/>
      <c r="AF77" s="106"/>
      <c r="AG77" s="144"/>
      <c r="AH77" s="107"/>
      <c r="AI77" s="106"/>
      <c r="AJ77" s="144"/>
      <c r="AK77" s="112"/>
      <c r="AL77" s="112"/>
      <c r="AM77" s="112"/>
      <c r="AN77" s="112"/>
      <c r="AO77" s="112"/>
      <c r="AP77" s="112"/>
      <c r="AQ77" s="112"/>
      <c r="AR77" s="112"/>
      <c r="AS77" s="112"/>
      <c r="AT77" s="112"/>
      <c r="AU77" s="112"/>
      <c r="AV77" s="112"/>
      <c r="AW77" s="112"/>
      <c r="AX77" s="112"/>
      <c r="AY77" s="112"/>
      <c r="AZ77" s="112"/>
      <c r="BA77" s="112"/>
      <c r="BB77" s="112"/>
      <c r="BC77" s="112"/>
      <c r="BD77" s="112"/>
      <c r="BE77" s="112"/>
      <c r="BF77" s="112"/>
      <c r="BG77" s="112"/>
      <c r="BH77" s="112"/>
      <c r="BI77" s="112"/>
      <c r="BJ77" s="112"/>
      <c r="BK77" s="112"/>
      <c r="BL77" s="112"/>
      <c r="BM77" s="112"/>
      <c r="BN77" s="112"/>
      <c r="BO77" s="112"/>
      <c r="BP77" s="112"/>
      <c r="BQ77" s="112"/>
      <c r="BR77" s="112"/>
      <c r="BS77" s="112"/>
      <c r="BT77" s="112"/>
      <c r="BU77" s="112"/>
      <c r="BV77" s="112"/>
      <c r="BW77" s="112"/>
      <c r="BX77" s="112"/>
      <c r="BY77" s="112"/>
      <c r="BZ77" s="112"/>
      <c r="CA77" s="112"/>
      <c r="CB77" s="112"/>
      <c r="CC77" s="112"/>
      <c r="CD77" s="112"/>
      <c r="CE77" s="112"/>
      <c r="CF77" s="112"/>
      <c r="CG77" s="112"/>
      <c r="CH77" s="112"/>
      <c r="CI77" s="112"/>
      <c r="CJ77" s="112"/>
    </row>
    <row r="78" spans="1:88">
      <c r="A78" s="1602" t="s">
        <v>9</v>
      </c>
      <c r="B78" s="249" t="s">
        <v>10</v>
      </c>
      <c r="C78" s="272">
        <v>35</v>
      </c>
      <c r="D78" s="84"/>
      <c r="E78" s="200" t="s">
        <v>9</v>
      </c>
      <c r="F78" s="263" t="s">
        <v>389</v>
      </c>
      <c r="G78" s="248">
        <v>44</v>
      </c>
      <c r="H78" s="571"/>
      <c r="L78" s="1"/>
      <c r="M78" s="11"/>
      <c r="N78" s="11"/>
      <c r="O78" s="11"/>
      <c r="P78" s="112"/>
      <c r="Q78" s="11"/>
      <c r="R78" s="11"/>
      <c r="S78" s="11"/>
      <c r="T78" s="112"/>
      <c r="U78" s="112"/>
      <c r="V78" s="112"/>
      <c r="W78" s="112"/>
      <c r="X78" s="112"/>
      <c r="Y78" s="112"/>
      <c r="Z78" s="221"/>
      <c r="AA78" s="112"/>
      <c r="AB78" s="112"/>
      <c r="AC78" s="121"/>
      <c r="AD78" s="107"/>
      <c r="AE78" s="107"/>
      <c r="AF78" s="106"/>
      <c r="AG78" s="144"/>
      <c r="AH78" s="107"/>
      <c r="AI78" s="106"/>
      <c r="AJ78" s="144"/>
      <c r="AK78" s="112"/>
      <c r="AL78" s="112"/>
      <c r="AM78" s="112"/>
      <c r="AN78" s="112"/>
      <c r="AO78" s="112"/>
      <c r="AP78" s="112"/>
      <c r="AQ78" s="112"/>
      <c r="AR78" s="112"/>
      <c r="AS78" s="112"/>
      <c r="AT78" s="112"/>
      <c r="AU78" s="112"/>
      <c r="AV78" s="112"/>
      <c r="AW78" s="112"/>
      <c r="AX78" s="112"/>
      <c r="AY78" s="112"/>
      <c r="AZ78" s="112"/>
      <c r="BA78" s="112"/>
      <c r="BB78" s="112"/>
      <c r="BC78" s="112"/>
      <c r="BD78" s="112"/>
      <c r="BE78" s="112"/>
      <c r="BF78" s="112"/>
      <c r="BG78" s="112"/>
      <c r="BH78" s="112"/>
      <c r="BI78" s="112"/>
      <c r="BJ78" s="112"/>
      <c r="BK78" s="112"/>
      <c r="BL78" s="112"/>
      <c r="BM78" s="112"/>
      <c r="BN78" s="112"/>
      <c r="BO78" s="112"/>
      <c r="BP78" s="112"/>
      <c r="BQ78" s="112"/>
      <c r="BR78" s="112"/>
      <c r="BS78" s="112"/>
      <c r="BT78" s="112"/>
      <c r="BU78" s="112"/>
      <c r="BV78" s="112"/>
      <c r="BW78" s="112"/>
      <c r="BX78" s="112"/>
      <c r="BY78" s="112"/>
      <c r="BZ78" s="112"/>
      <c r="CA78" s="112"/>
      <c r="CB78" s="112"/>
      <c r="CC78" s="112"/>
      <c r="CD78" s="112"/>
      <c r="CE78" s="112"/>
      <c r="CF78" s="112"/>
      <c r="CG78" s="112"/>
      <c r="CH78" s="112"/>
      <c r="CI78" s="112"/>
      <c r="CJ78" s="112"/>
    </row>
    <row r="79" spans="1:88">
      <c r="A79" s="280" t="s">
        <v>9</v>
      </c>
      <c r="B79" s="249" t="s">
        <v>389</v>
      </c>
      <c r="C79" s="272">
        <v>30</v>
      </c>
      <c r="D79" s="2855"/>
      <c r="E79" s="2909" t="s">
        <v>644</v>
      </c>
      <c r="F79" s="263" t="s">
        <v>445</v>
      </c>
      <c r="G79" s="2910">
        <v>125</v>
      </c>
      <c r="H79" s="574"/>
      <c r="L79" s="1"/>
      <c r="M79" s="11"/>
      <c r="N79" s="49"/>
      <c r="O79" s="11"/>
      <c r="P79" s="112"/>
      <c r="Q79" s="11"/>
      <c r="R79" s="11"/>
      <c r="S79" s="11"/>
      <c r="T79" s="112"/>
      <c r="U79" s="112"/>
      <c r="V79" s="112"/>
      <c r="W79" s="137"/>
      <c r="X79" s="112"/>
      <c r="Y79" s="112"/>
      <c r="Z79" s="112"/>
      <c r="AA79" s="112"/>
      <c r="AB79" s="112"/>
      <c r="AC79" s="112"/>
      <c r="AD79" s="112"/>
      <c r="AE79" s="107"/>
      <c r="AF79" s="306"/>
      <c r="AG79" s="307"/>
      <c r="AH79" s="107"/>
      <c r="AI79" s="106"/>
      <c r="AJ79" s="144"/>
      <c r="AK79" s="112"/>
      <c r="AL79" s="112"/>
      <c r="AM79" s="112"/>
      <c r="AN79" s="112"/>
      <c r="AO79" s="112"/>
      <c r="AP79" s="112"/>
      <c r="AQ79" s="112"/>
      <c r="AR79" s="112"/>
      <c r="AS79" s="112"/>
      <c r="AT79" s="112"/>
      <c r="AU79" s="112"/>
      <c r="AV79" s="112"/>
      <c r="AW79" s="112"/>
      <c r="AX79" s="112"/>
      <c r="AY79" s="112"/>
      <c r="AZ79" s="112"/>
      <c r="BA79" s="112"/>
      <c r="BB79" s="112"/>
      <c r="BC79" s="112"/>
      <c r="BD79" s="112"/>
      <c r="BE79" s="112"/>
      <c r="BF79" s="112"/>
      <c r="BG79" s="112"/>
      <c r="BH79" s="112"/>
      <c r="BI79" s="112"/>
      <c r="BJ79" s="112"/>
      <c r="BK79" s="112"/>
      <c r="BL79" s="112"/>
      <c r="BM79" s="112"/>
      <c r="BN79" s="112"/>
      <c r="BO79" s="112"/>
      <c r="BP79" s="112"/>
      <c r="BQ79" s="112"/>
      <c r="BR79" s="112"/>
      <c r="BS79" s="112"/>
      <c r="BT79" s="112"/>
      <c r="BU79" s="112"/>
      <c r="BV79" s="112"/>
      <c r="BW79" s="112"/>
      <c r="BX79" s="112"/>
      <c r="BY79" s="112"/>
      <c r="BZ79" s="112"/>
      <c r="CA79" s="112"/>
      <c r="CB79" s="112"/>
      <c r="CC79" s="112"/>
      <c r="CD79" s="112"/>
      <c r="CE79" s="112"/>
      <c r="CF79" s="112"/>
      <c r="CG79" s="112"/>
      <c r="CH79" s="112"/>
      <c r="CI79" s="112"/>
      <c r="CJ79" s="112"/>
    </row>
    <row r="80" spans="1:88" ht="13.5" customHeight="1" thickBot="1">
      <c r="A80" s="267" t="s">
        <v>441</v>
      </c>
      <c r="B80" s="249" t="s">
        <v>643</v>
      </c>
      <c r="C80" s="272">
        <v>105</v>
      </c>
      <c r="D80" s="2855"/>
      <c r="E80" s="1443" t="s">
        <v>362</v>
      </c>
      <c r="F80" s="1610"/>
      <c r="G80" s="1685">
        <f>G71+G72+G73+G76+G77+G78+G79+100+80</f>
        <v>1029</v>
      </c>
      <c r="H80" s="574"/>
      <c r="L80" s="1"/>
      <c r="M80" s="41"/>
      <c r="N80" s="107"/>
      <c r="O80" s="14"/>
      <c r="P80" s="112"/>
      <c r="Q80" s="11"/>
      <c r="R80" s="11"/>
      <c r="S80" s="11"/>
      <c r="T80" s="112"/>
      <c r="U80" s="112"/>
      <c r="V80" s="112"/>
      <c r="W80" s="137"/>
      <c r="X80" s="112"/>
      <c r="Y80" s="112"/>
      <c r="Z80" s="112"/>
      <c r="AA80" s="112"/>
      <c r="AB80" s="112"/>
      <c r="AC80" s="112"/>
      <c r="AD80" s="112"/>
      <c r="AE80" s="107"/>
      <c r="AF80" s="306"/>
      <c r="AG80" s="307"/>
      <c r="AH80" s="107"/>
      <c r="AI80" s="106"/>
      <c r="AJ80" s="150"/>
      <c r="AK80" s="112"/>
      <c r="AL80" s="112"/>
      <c r="AM80" s="112"/>
      <c r="AN80" s="112"/>
      <c r="AO80" s="112"/>
      <c r="AP80" s="112"/>
      <c r="AQ80" s="112"/>
      <c r="AR80" s="112"/>
      <c r="AS80" s="112"/>
      <c r="AT80" s="112"/>
      <c r="AU80" s="112"/>
      <c r="AV80" s="112"/>
      <c r="AW80" s="112"/>
      <c r="AX80" s="112"/>
      <c r="AY80" s="112"/>
      <c r="AZ80" s="112"/>
      <c r="BA80" s="112"/>
      <c r="BB80" s="112"/>
      <c r="BC80" s="112"/>
      <c r="BD80" s="112"/>
      <c r="BE80" s="112"/>
      <c r="BF80" s="112"/>
      <c r="BG80" s="112"/>
      <c r="BH80" s="112"/>
      <c r="BI80" s="112"/>
      <c r="BJ80" s="112"/>
      <c r="BK80" s="112"/>
      <c r="BL80" s="112"/>
      <c r="BM80" s="112"/>
      <c r="BN80" s="112"/>
      <c r="BO80" s="112"/>
      <c r="BP80" s="112"/>
      <c r="BQ80" s="112"/>
      <c r="BR80" s="112"/>
      <c r="BS80" s="112"/>
      <c r="BT80" s="112"/>
      <c r="BU80" s="112"/>
      <c r="BV80" s="112"/>
      <c r="BW80" s="112"/>
      <c r="BX80" s="112"/>
      <c r="BY80" s="112"/>
      <c r="BZ80" s="112"/>
      <c r="CA80" s="112"/>
      <c r="CB80" s="112"/>
      <c r="CC80" s="112"/>
      <c r="CD80" s="112"/>
      <c r="CE80" s="112"/>
      <c r="CF80" s="112"/>
      <c r="CG80" s="112"/>
      <c r="CH80" s="112"/>
      <c r="CI80" s="112"/>
      <c r="CJ80" s="112"/>
    </row>
    <row r="81" spans="1:88" ht="12.75" customHeight="1" thickBot="1">
      <c r="A81" s="1443" t="s">
        <v>362</v>
      </c>
      <c r="B81" s="906"/>
      <c r="C81" s="2155">
        <f>SUM(C73:C80)</f>
        <v>990</v>
      </c>
      <c r="D81" s="84"/>
      <c r="E81" s="382"/>
      <c r="F81" s="175" t="s">
        <v>232</v>
      </c>
      <c r="G81" s="676"/>
      <c r="H81" s="572"/>
      <c r="L81" s="1"/>
      <c r="M81" s="41"/>
      <c r="N81" s="112"/>
      <c r="O81" s="14"/>
      <c r="P81" s="112"/>
      <c r="Q81" s="11"/>
      <c r="R81" s="11"/>
      <c r="S81" s="11"/>
      <c r="T81" s="112"/>
      <c r="U81" s="112"/>
      <c r="V81" s="112"/>
      <c r="W81" s="137"/>
      <c r="X81" s="112"/>
      <c r="Y81" s="112"/>
      <c r="Z81" s="112"/>
      <c r="AA81" s="112"/>
      <c r="AB81" s="112"/>
      <c r="AC81" s="112"/>
      <c r="AD81" s="112"/>
      <c r="AE81" s="107"/>
      <c r="AF81" s="281"/>
      <c r="AG81" s="144"/>
      <c r="AH81" s="107"/>
      <c r="AI81" s="106"/>
      <c r="AJ81" s="144"/>
      <c r="AK81" s="112"/>
      <c r="AL81" s="112"/>
      <c r="AM81" s="112"/>
      <c r="AN81" s="112"/>
      <c r="AO81" s="112"/>
      <c r="AP81" s="112"/>
      <c r="AQ81" s="112"/>
      <c r="AR81" s="112"/>
      <c r="AS81" s="112"/>
      <c r="AT81" s="112"/>
      <c r="AU81" s="112"/>
      <c r="AV81" s="112"/>
      <c r="AW81" s="112"/>
      <c r="AX81" s="112"/>
      <c r="AY81" s="112"/>
      <c r="AZ81" s="112"/>
      <c r="BA81" s="112"/>
      <c r="BB81" s="112"/>
      <c r="BC81" s="112"/>
      <c r="BD81" s="112"/>
      <c r="BE81" s="112"/>
      <c r="BF81" s="112"/>
      <c r="BG81" s="112"/>
      <c r="BH81" s="112"/>
      <c r="BI81" s="112"/>
      <c r="BJ81" s="112"/>
      <c r="BK81" s="112"/>
      <c r="BL81" s="112"/>
      <c r="BM81" s="112"/>
      <c r="BN81" s="112"/>
      <c r="BO81" s="112"/>
      <c r="BP81" s="112"/>
      <c r="BQ81" s="112"/>
      <c r="BR81" s="112"/>
      <c r="BS81" s="112"/>
      <c r="BT81" s="112"/>
      <c r="BU81" s="112"/>
      <c r="BV81" s="112"/>
      <c r="BW81" s="112"/>
      <c r="BX81" s="112"/>
      <c r="BY81" s="112"/>
      <c r="BZ81" s="112"/>
      <c r="CA81" s="112"/>
      <c r="CB81" s="112"/>
      <c r="CC81" s="112"/>
      <c r="CD81" s="112"/>
      <c r="CE81" s="112"/>
      <c r="CF81" s="112"/>
      <c r="CG81" s="112"/>
      <c r="CH81" s="112"/>
      <c r="CI81" s="112"/>
      <c r="CJ81" s="112"/>
    </row>
    <row r="82" spans="1:88" ht="15.6">
      <c r="A82" s="382"/>
      <c r="B82" s="175" t="s">
        <v>232</v>
      </c>
      <c r="C82" s="676"/>
      <c r="E82" s="1083" t="s">
        <v>353</v>
      </c>
      <c r="F82" s="263" t="s">
        <v>90</v>
      </c>
      <c r="G82" s="273">
        <v>200</v>
      </c>
      <c r="H82" s="572"/>
      <c r="L82" s="1"/>
      <c r="M82" s="736"/>
      <c r="N82" s="112"/>
      <c r="O82" s="11"/>
      <c r="P82" s="112"/>
      <c r="Q82" s="11"/>
      <c r="R82" s="11"/>
      <c r="S82" s="11"/>
      <c r="T82" s="112"/>
      <c r="U82" s="112"/>
      <c r="V82" s="112"/>
      <c r="W82" s="137"/>
      <c r="X82" s="112"/>
      <c r="Y82" s="112"/>
      <c r="Z82" s="112"/>
      <c r="AA82" s="112"/>
      <c r="AB82" s="112"/>
      <c r="AC82" s="112"/>
      <c r="AD82" s="112"/>
      <c r="AE82" s="107"/>
      <c r="AF82" s="106"/>
      <c r="AG82" s="144"/>
      <c r="AH82" s="107"/>
      <c r="AI82" s="121"/>
      <c r="AJ82" s="150"/>
      <c r="AK82" s="112"/>
      <c r="AL82" s="112"/>
      <c r="AM82" s="112"/>
      <c r="AN82" s="112"/>
      <c r="AO82" s="112"/>
      <c r="AP82" s="112"/>
      <c r="AQ82" s="112"/>
      <c r="AR82" s="112"/>
      <c r="AS82" s="112"/>
      <c r="AT82" s="112"/>
      <c r="AU82" s="112"/>
      <c r="AV82" s="112"/>
      <c r="AW82" s="112"/>
      <c r="AX82" s="112"/>
      <c r="AY82" s="112"/>
      <c r="AZ82" s="112"/>
      <c r="BA82" s="112"/>
      <c r="BB82" s="112"/>
      <c r="BC82" s="112"/>
      <c r="BD82" s="112"/>
      <c r="BE82" s="112"/>
      <c r="BF82" s="112"/>
      <c r="BG82" s="112"/>
      <c r="BH82" s="112"/>
      <c r="BI82" s="112"/>
      <c r="BJ82" s="112"/>
      <c r="BK82" s="112"/>
      <c r="BL82" s="112"/>
      <c r="BM82" s="112"/>
      <c r="BN82" s="112"/>
      <c r="BO82" s="112"/>
      <c r="BP82" s="112"/>
      <c r="BQ82" s="112"/>
      <c r="BR82" s="112"/>
      <c r="BS82" s="112"/>
      <c r="BT82" s="112"/>
      <c r="BU82" s="112"/>
      <c r="BV82" s="112"/>
      <c r="BW82" s="112"/>
      <c r="BX82" s="112"/>
      <c r="BY82" s="112"/>
      <c r="BZ82" s="112"/>
      <c r="CA82" s="112"/>
      <c r="CB82" s="112"/>
      <c r="CC82" s="112"/>
      <c r="CD82" s="112"/>
      <c r="CE82" s="112"/>
      <c r="CF82" s="112"/>
      <c r="CG82" s="112"/>
      <c r="CH82" s="112"/>
      <c r="CI82" s="112"/>
      <c r="CJ82" s="112"/>
    </row>
    <row r="83" spans="1:88">
      <c r="A83" s="254" t="s">
        <v>653</v>
      </c>
      <c r="B83" s="249" t="s">
        <v>233</v>
      </c>
      <c r="C83" s="397">
        <v>200</v>
      </c>
      <c r="E83" s="254" t="s">
        <v>975</v>
      </c>
      <c r="F83" s="2533" t="s">
        <v>976</v>
      </c>
      <c r="G83" s="397">
        <v>90</v>
      </c>
      <c r="H83" s="572"/>
      <c r="L83" s="1"/>
      <c r="M83" s="112"/>
      <c r="N83" s="186"/>
      <c r="O83" s="112"/>
      <c r="P83" s="144"/>
      <c r="Q83" s="11"/>
      <c r="R83" s="120"/>
      <c r="S83" s="11"/>
      <c r="T83" s="112"/>
      <c r="U83" s="112"/>
      <c r="V83" s="112"/>
      <c r="W83" s="205"/>
      <c r="X83" s="302"/>
      <c r="Y83" s="205"/>
      <c r="Z83" s="302"/>
      <c r="AA83" s="112"/>
      <c r="AB83" s="110"/>
      <c r="AC83" s="201"/>
      <c r="AD83" s="112"/>
      <c r="AE83" s="110"/>
      <c r="AF83" s="106"/>
      <c r="AG83" s="137"/>
      <c r="AH83" s="107"/>
      <c r="AI83" s="106"/>
      <c r="AJ83" s="144"/>
      <c r="AK83" s="112"/>
      <c r="AL83" s="112"/>
      <c r="AM83" s="112"/>
      <c r="AN83" s="112"/>
      <c r="AO83" s="112"/>
      <c r="AP83" s="112"/>
      <c r="AQ83" s="112"/>
      <c r="AR83" s="112"/>
      <c r="AS83" s="112"/>
      <c r="AT83" s="112"/>
      <c r="AU83" s="112"/>
      <c r="AV83" s="112"/>
      <c r="AW83" s="112"/>
      <c r="AX83" s="112"/>
      <c r="AY83" s="112"/>
      <c r="AZ83" s="112"/>
      <c r="BA83" s="112"/>
      <c r="BB83" s="112"/>
      <c r="BC83" s="112"/>
      <c r="BD83" s="112"/>
      <c r="BE83" s="112"/>
      <c r="BF83" s="112"/>
      <c r="BG83" s="112"/>
      <c r="BH83" s="112"/>
      <c r="BI83" s="112"/>
      <c r="BJ83" s="112"/>
      <c r="BK83" s="112"/>
      <c r="BL83" s="112"/>
      <c r="BM83" s="112"/>
      <c r="BN83" s="112"/>
      <c r="BO83" s="112"/>
      <c r="BP83" s="112"/>
      <c r="BQ83" s="112"/>
      <c r="BR83" s="112"/>
      <c r="BS83" s="112"/>
      <c r="BT83" s="112"/>
      <c r="BU83" s="112"/>
      <c r="BV83" s="112"/>
      <c r="BW83" s="112"/>
      <c r="BX83" s="112"/>
      <c r="BY83" s="112"/>
      <c r="BZ83" s="112"/>
      <c r="CA83" s="112"/>
      <c r="CB83" s="112"/>
      <c r="CC83" s="112"/>
      <c r="CD83" s="112"/>
      <c r="CE83" s="112"/>
      <c r="CF83" s="112"/>
      <c r="CG83" s="112"/>
      <c r="CH83" s="112"/>
      <c r="CI83" s="112"/>
      <c r="CJ83" s="112"/>
    </row>
    <row r="84" spans="1:88" ht="12.75" customHeight="1">
      <c r="A84" s="254" t="s">
        <v>669</v>
      </c>
      <c r="B84" s="2048" t="s">
        <v>670</v>
      </c>
      <c r="C84" s="397" t="s">
        <v>700</v>
      </c>
      <c r="E84" s="2857" t="s">
        <v>796</v>
      </c>
      <c r="F84" s="263" t="s">
        <v>799</v>
      </c>
      <c r="G84" s="272">
        <v>10</v>
      </c>
      <c r="H84" s="572"/>
      <c r="L84" s="1"/>
      <c r="M84" s="121"/>
      <c r="N84" s="107"/>
      <c r="O84" s="121"/>
      <c r="P84" s="150"/>
      <c r="Q84" s="3"/>
      <c r="R84" s="120"/>
      <c r="S84" s="11"/>
      <c r="T84" s="112"/>
      <c r="U84" s="112"/>
      <c r="V84" s="310"/>
      <c r="W84" s="106"/>
      <c r="X84" s="150"/>
      <c r="Y84" s="419"/>
      <c r="Z84" s="420"/>
      <c r="AA84" s="112"/>
      <c r="AB84" s="112"/>
      <c r="AC84" s="112"/>
      <c r="AD84" s="112"/>
      <c r="AE84" s="107"/>
      <c r="AF84" s="106"/>
      <c r="AG84" s="150"/>
      <c r="AH84" s="107"/>
      <c r="AI84" s="106"/>
      <c r="AJ84" s="150"/>
      <c r="AK84" s="112"/>
      <c r="AL84" s="112"/>
      <c r="AM84" s="112"/>
      <c r="AN84" s="112"/>
      <c r="AO84" s="112"/>
      <c r="AP84" s="112"/>
      <c r="AQ84" s="112"/>
      <c r="AR84" s="112"/>
      <c r="AS84" s="112"/>
      <c r="AT84" s="112"/>
      <c r="AU84" s="112"/>
      <c r="AV84" s="112"/>
      <c r="AW84" s="112"/>
      <c r="AX84" s="112"/>
      <c r="AY84" s="112"/>
      <c r="AZ84" s="112"/>
      <c r="BA84" s="112"/>
      <c r="BB84" s="112"/>
      <c r="BC84" s="112"/>
      <c r="BD84" s="112"/>
      <c r="BE84" s="112"/>
      <c r="BF84" s="112"/>
      <c r="BG84" s="112"/>
      <c r="BH84" s="112"/>
      <c r="BI84" s="112"/>
      <c r="BJ84" s="112"/>
      <c r="BK84" s="112"/>
      <c r="BL84" s="112"/>
      <c r="BM84" s="112"/>
      <c r="BN84" s="112"/>
      <c r="BO84" s="112"/>
      <c r="BP84" s="112"/>
      <c r="BQ84" s="112"/>
      <c r="BR84" s="112"/>
      <c r="BS84" s="112"/>
      <c r="BT84" s="112"/>
      <c r="BU84" s="112"/>
      <c r="BV84" s="112"/>
      <c r="BW84" s="112"/>
      <c r="BX84" s="112"/>
      <c r="BY84" s="112"/>
      <c r="BZ84" s="112"/>
      <c r="CA84" s="112"/>
      <c r="CB84" s="112"/>
      <c r="CC84" s="112"/>
      <c r="CD84" s="112"/>
      <c r="CE84" s="112"/>
      <c r="CF84" s="112"/>
      <c r="CG84" s="112"/>
      <c r="CH84" s="112"/>
      <c r="CI84" s="112"/>
      <c r="CJ84" s="112"/>
    </row>
    <row r="85" spans="1:88" ht="13.5" customHeight="1">
      <c r="A85" s="180"/>
      <c r="B85" s="412" t="s">
        <v>671</v>
      </c>
      <c r="C85" s="295"/>
      <c r="E85" s="256" t="s">
        <v>9</v>
      </c>
      <c r="F85" s="263" t="s">
        <v>676</v>
      </c>
      <c r="G85" s="272">
        <v>30</v>
      </c>
      <c r="H85" s="572"/>
      <c r="L85" s="1"/>
      <c r="M85" s="131"/>
      <c r="N85" s="107"/>
      <c r="O85" s="112"/>
      <c r="P85" s="112"/>
      <c r="Q85" s="41"/>
      <c r="R85" s="7"/>
      <c r="S85" s="14"/>
      <c r="T85" s="112"/>
      <c r="U85" s="112"/>
      <c r="V85" s="310"/>
      <c r="W85" s="106"/>
      <c r="X85" s="150"/>
      <c r="Y85" s="186"/>
      <c r="Z85" s="420"/>
      <c r="AA85" s="112"/>
      <c r="AB85" s="112"/>
      <c r="AC85" s="112"/>
      <c r="AD85" s="112"/>
      <c r="AE85" s="107"/>
      <c r="AF85" s="106"/>
      <c r="AG85" s="150"/>
      <c r="AH85" s="112"/>
      <c r="AI85" s="112"/>
      <c r="AJ85" s="112"/>
      <c r="AK85" s="112"/>
      <c r="AL85" s="112"/>
      <c r="AM85" s="112"/>
      <c r="AN85" s="112"/>
      <c r="AO85" s="112"/>
      <c r="AP85" s="112"/>
      <c r="AQ85" s="112"/>
      <c r="AR85" s="112"/>
      <c r="AS85" s="112"/>
      <c r="AT85" s="112"/>
      <c r="AU85" s="112"/>
      <c r="AV85" s="112"/>
      <c r="AW85" s="112"/>
      <c r="AX85" s="112"/>
      <c r="AY85" s="112"/>
      <c r="AZ85" s="112"/>
      <c r="BA85" s="112"/>
      <c r="BB85" s="112"/>
      <c r="BC85" s="112"/>
      <c r="BD85" s="112"/>
      <c r="BE85" s="112"/>
      <c r="BF85" s="112"/>
      <c r="BG85" s="112"/>
      <c r="BH85" s="112"/>
      <c r="BI85" s="112"/>
      <c r="BJ85" s="112"/>
      <c r="BK85" s="112"/>
      <c r="BL85" s="112"/>
      <c r="BM85" s="112"/>
      <c r="BN85" s="112"/>
      <c r="BO85" s="112"/>
      <c r="BP85" s="112"/>
      <c r="BQ85" s="112"/>
      <c r="BR85" s="112"/>
      <c r="BS85" s="112"/>
      <c r="BT85" s="112"/>
      <c r="BU85" s="112"/>
      <c r="BV85" s="112"/>
      <c r="BW85" s="112"/>
      <c r="BX85" s="112"/>
      <c r="BY85" s="112"/>
      <c r="BZ85" s="112"/>
      <c r="CA85" s="112"/>
      <c r="CB85" s="112"/>
      <c r="CC85" s="112"/>
      <c r="CD85" s="112"/>
      <c r="CE85" s="112"/>
      <c r="CF85" s="112"/>
      <c r="CG85" s="112"/>
      <c r="CH85" s="112"/>
      <c r="CI85" s="112"/>
      <c r="CJ85" s="112"/>
    </row>
    <row r="86" spans="1:88" ht="14.25" customHeight="1">
      <c r="A86" s="256" t="s">
        <v>9</v>
      </c>
      <c r="B86" s="249" t="s">
        <v>10</v>
      </c>
      <c r="C86" s="272">
        <v>30</v>
      </c>
      <c r="E86" s="1887" t="s">
        <v>9</v>
      </c>
      <c r="F86" s="1822" t="s">
        <v>469</v>
      </c>
      <c r="G86" s="361">
        <v>21</v>
      </c>
      <c r="H86" s="572"/>
      <c r="I86" s="11"/>
      <c r="J86" s="3171"/>
      <c r="K86" s="11"/>
      <c r="L86" s="1"/>
      <c r="M86" s="121"/>
      <c r="N86" s="107"/>
      <c r="O86" s="102"/>
      <c r="P86" s="112"/>
      <c r="Q86" s="41"/>
      <c r="R86" s="11"/>
      <c r="S86" s="14"/>
      <c r="T86" s="104"/>
      <c r="U86" s="112"/>
      <c r="V86" s="107"/>
      <c r="W86" s="106"/>
      <c r="X86" s="150"/>
      <c r="Y86" s="186"/>
      <c r="Z86" s="420"/>
      <c r="AA86" s="112"/>
      <c r="AB86" s="112"/>
      <c r="AC86" s="112"/>
      <c r="AD86" s="112"/>
      <c r="AE86" s="107"/>
      <c r="AF86" s="106"/>
      <c r="AG86" s="150"/>
      <c r="AH86" s="112"/>
      <c r="AI86" s="112"/>
      <c r="AJ86" s="112"/>
      <c r="AK86" s="112"/>
      <c r="AL86" s="112"/>
      <c r="AM86" s="112"/>
      <c r="AN86" s="112"/>
      <c r="AO86" s="112"/>
      <c r="AP86" s="112"/>
      <c r="AQ86" s="112"/>
      <c r="AR86" s="112"/>
      <c r="AS86" s="112"/>
      <c r="AT86" s="112"/>
      <c r="AU86" s="112"/>
      <c r="AV86" s="112"/>
      <c r="AW86" s="112"/>
      <c r="AX86" s="112"/>
      <c r="AY86" s="112"/>
      <c r="AZ86" s="112"/>
      <c r="BA86" s="112"/>
      <c r="BB86" s="112"/>
      <c r="BC86" s="112"/>
      <c r="BD86" s="112"/>
      <c r="BE86" s="112"/>
      <c r="BF86" s="112"/>
      <c r="BG86" s="112"/>
      <c r="BH86" s="112"/>
      <c r="BI86" s="112"/>
      <c r="BJ86" s="112"/>
      <c r="BK86" s="112"/>
      <c r="BL86" s="112"/>
      <c r="BM86" s="112"/>
      <c r="BN86" s="112"/>
      <c r="BO86" s="112"/>
      <c r="BP86" s="112"/>
      <c r="BQ86" s="112"/>
      <c r="BR86" s="112"/>
      <c r="BS86" s="112"/>
      <c r="BT86" s="112"/>
      <c r="BU86" s="112"/>
      <c r="BV86" s="112"/>
      <c r="BW86" s="112"/>
      <c r="BX86" s="112"/>
      <c r="BY86" s="112"/>
      <c r="BZ86" s="112"/>
      <c r="CA86" s="112"/>
      <c r="CB86" s="112"/>
      <c r="CC86" s="112"/>
      <c r="CD86" s="112"/>
      <c r="CE86" s="112"/>
      <c r="CF86" s="112"/>
      <c r="CG86" s="112"/>
      <c r="CH86" s="112"/>
      <c r="CI86" s="112"/>
      <c r="CJ86" s="112"/>
    </row>
    <row r="87" spans="1:88" ht="14.25" customHeight="1" thickBot="1">
      <c r="A87" s="1443" t="s">
        <v>363</v>
      </c>
      <c r="B87" s="1610"/>
      <c r="C87" s="81">
        <f>C83+C86+100+20</f>
        <v>350</v>
      </c>
      <c r="D87" s="435"/>
      <c r="E87" s="1443" t="s">
        <v>363</v>
      </c>
      <c r="F87" s="1444"/>
      <c r="G87" s="2155">
        <f>SUM(G82:G86)</f>
        <v>351</v>
      </c>
      <c r="H87" s="572"/>
      <c r="I87" s="11"/>
      <c r="J87" s="49"/>
      <c r="K87" s="11"/>
      <c r="L87" s="1"/>
      <c r="M87" s="683"/>
      <c r="N87" s="7"/>
      <c r="O87" s="15"/>
      <c r="P87" s="112"/>
      <c r="Q87" s="11"/>
      <c r="R87" s="11"/>
      <c r="S87" s="11"/>
      <c r="T87" s="110"/>
      <c r="U87" s="112"/>
      <c r="V87" s="107"/>
      <c r="W87" s="106"/>
      <c r="X87" s="150"/>
      <c r="Y87" s="186"/>
      <c r="Z87" s="420"/>
      <c r="AA87" s="112"/>
      <c r="AB87" s="112"/>
      <c r="AC87" s="112"/>
      <c r="AD87" s="112"/>
      <c r="AE87" s="107"/>
      <c r="AF87" s="111"/>
      <c r="AG87" s="137"/>
      <c r="AH87" s="112"/>
      <c r="AI87" s="112"/>
      <c r="AJ87" s="112"/>
      <c r="AK87" s="112"/>
      <c r="AL87" s="112"/>
      <c r="AM87" s="112"/>
      <c r="AN87" s="112"/>
      <c r="AO87" s="112"/>
      <c r="AP87" s="112"/>
      <c r="AQ87" s="112"/>
      <c r="AR87" s="112"/>
      <c r="AS87" s="112"/>
      <c r="AT87" s="112"/>
      <c r="AU87" s="112"/>
      <c r="AV87" s="112"/>
      <c r="AW87" s="112"/>
      <c r="AX87" s="112"/>
      <c r="AY87" s="112"/>
      <c r="AZ87" s="112"/>
      <c r="BA87" s="112"/>
      <c r="BB87" s="112"/>
      <c r="BC87" s="112"/>
      <c r="BD87" s="112"/>
      <c r="BE87" s="112"/>
      <c r="BF87" s="112"/>
      <c r="BG87" s="112"/>
      <c r="BH87" s="112"/>
      <c r="BI87" s="112"/>
      <c r="BJ87" s="112"/>
      <c r="BK87" s="112"/>
      <c r="BL87" s="112"/>
      <c r="BM87" s="112"/>
      <c r="BN87" s="112"/>
      <c r="BO87" s="112"/>
      <c r="BP87" s="112"/>
      <c r="BQ87" s="112"/>
      <c r="BR87" s="112"/>
      <c r="BS87" s="112"/>
      <c r="BT87" s="112"/>
      <c r="BU87" s="112"/>
      <c r="BV87" s="112"/>
      <c r="BW87" s="112"/>
      <c r="BX87" s="112"/>
      <c r="BY87" s="112"/>
      <c r="BZ87" s="112"/>
      <c r="CA87" s="112"/>
      <c r="CB87" s="112"/>
      <c r="CC87" s="112"/>
      <c r="CD87" s="112"/>
      <c r="CE87" s="112"/>
      <c r="CF87" s="112"/>
      <c r="CG87" s="112"/>
      <c r="CH87" s="112"/>
      <c r="CI87" s="112"/>
      <c r="CJ87" s="112"/>
    </row>
    <row r="88" spans="1:88" ht="12.75" customHeight="1">
      <c r="A88" s="11"/>
      <c r="B88" s="93"/>
      <c r="C88" s="11"/>
      <c r="H88" s="574"/>
      <c r="I88" s="11"/>
      <c r="J88" s="49"/>
      <c r="K88" s="11"/>
      <c r="L88" s="1"/>
      <c r="M88" s="121"/>
      <c r="N88" s="107"/>
      <c r="O88" s="104"/>
      <c r="P88" s="112"/>
      <c r="Q88" s="11"/>
      <c r="R88" s="11"/>
      <c r="S88" s="11"/>
      <c r="T88" s="110"/>
      <c r="U88" s="112"/>
      <c r="V88" s="113"/>
      <c r="W88" s="311"/>
      <c r="X88" s="312"/>
      <c r="Y88" s="186"/>
      <c r="Z88" s="420"/>
      <c r="AA88" s="112"/>
      <c r="AB88" s="112"/>
      <c r="AC88" s="112"/>
      <c r="AD88" s="112"/>
      <c r="AE88" s="107"/>
      <c r="AF88" s="229"/>
      <c r="AG88" s="308"/>
      <c r="AH88" s="112"/>
      <c r="AI88" s="112"/>
      <c r="AJ88" s="112"/>
      <c r="AK88" s="112"/>
      <c r="AL88" s="112"/>
      <c r="AM88" s="112"/>
      <c r="AN88" s="112"/>
      <c r="AO88" s="112"/>
      <c r="AP88" s="112"/>
      <c r="AQ88" s="112"/>
      <c r="AR88" s="112"/>
      <c r="AS88" s="112"/>
      <c r="AT88" s="112"/>
      <c r="AU88" s="112"/>
      <c r="AV88" s="112"/>
      <c r="AW88" s="112"/>
      <c r="AX88" s="112"/>
      <c r="AY88" s="112"/>
      <c r="AZ88" s="112"/>
      <c r="BA88" s="112"/>
      <c r="BB88" s="112"/>
      <c r="BC88" s="112"/>
      <c r="BD88" s="112"/>
      <c r="BE88" s="112"/>
      <c r="BF88" s="112"/>
      <c r="BG88" s="112"/>
      <c r="BH88" s="112"/>
      <c r="BI88" s="112"/>
      <c r="BJ88" s="112"/>
      <c r="BK88" s="112"/>
      <c r="BL88" s="112"/>
      <c r="BM88" s="112"/>
      <c r="BN88" s="112"/>
      <c r="BO88" s="112"/>
      <c r="BP88" s="112"/>
      <c r="BQ88" s="112"/>
      <c r="BR88" s="112"/>
      <c r="BS88" s="112"/>
      <c r="BT88" s="112"/>
      <c r="BU88" s="112"/>
      <c r="BV88" s="112"/>
      <c r="BW88" s="112"/>
      <c r="BX88" s="112"/>
      <c r="BY88" s="112"/>
      <c r="BZ88" s="112"/>
      <c r="CA88" s="112"/>
      <c r="CB88" s="112"/>
      <c r="CC88" s="112"/>
      <c r="CD88" s="112"/>
      <c r="CE88" s="112"/>
      <c r="CF88" s="112"/>
      <c r="CG88" s="112"/>
      <c r="CH88" s="112"/>
      <c r="CI88" s="112"/>
      <c r="CJ88" s="112"/>
    </row>
    <row r="89" spans="1:88" ht="13.5" customHeight="1" thickBot="1">
      <c r="D89" s="435" t="s">
        <v>142</v>
      </c>
      <c r="H89" s="572"/>
      <c r="I89" s="5"/>
      <c r="J89" s="5"/>
      <c r="K89" s="5"/>
      <c r="L89" s="1"/>
      <c r="M89" s="125"/>
      <c r="N89" s="107"/>
      <c r="O89" s="104"/>
      <c r="P89" s="112"/>
      <c r="Q89" s="11"/>
      <c r="R89" s="11"/>
      <c r="S89" s="11"/>
      <c r="T89" s="110"/>
      <c r="U89" s="112"/>
      <c r="V89" s="113"/>
      <c r="W89" s="114"/>
      <c r="X89" s="148"/>
      <c r="Y89" s="427"/>
      <c r="Z89" s="420"/>
      <c r="AA89" s="112"/>
      <c r="AB89" s="112"/>
      <c r="AC89" s="112"/>
      <c r="AD89" s="112"/>
      <c r="AE89" s="112"/>
      <c r="AF89" s="112"/>
      <c r="AG89" s="112"/>
      <c r="AH89" s="112"/>
      <c r="AI89" s="112"/>
      <c r="AJ89" s="112"/>
      <c r="AK89" s="112"/>
      <c r="AL89" s="112"/>
      <c r="AM89" s="112"/>
      <c r="AN89" s="112"/>
      <c r="AO89" s="112"/>
      <c r="AP89" s="112"/>
      <c r="AQ89" s="112"/>
      <c r="AR89" s="112"/>
      <c r="AS89" s="112"/>
      <c r="AT89" s="112"/>
      <c r="AU89" s="112"/>
      <c r="AV89" s="112"/>
      <c r="AW89" s="112"/>
      <c r="AX89" s="112"/>
      <c r="AY89" s="112"/>
      <c r="AZ89" s="112"/>
      <c r="BA89" s="112"/>
      <c r="BB89" s="112"/>
      <c r="BC89" s="112"/>
      <c r="BD89" s="112"/>
      <c r="BE89" s="112"/>
      <c r="BF89" s="112"/>
      <c r="BG89" s="112"/>
      <c r="BH89" s="112"/>
      <c r="BI89" s="112"/>
      <c r="BJ89" s="112"/>
      <c r="BK89" s="112"/>
      <c r="BL89" s="112"/>
      <c r="BM89" s="112"/>
      <c r="BN89" s="112"/>
      <c r="BO89" s="112"/>
      <c r="BP89" s="112"/>
      <c r="BQ89" s="112"/>
      <c r="BR89" s="112"/>
      <c r="BS89" s="112"/>
      <c r="BT89" s="112"/>
      <c r="BU89" s="112"/>
      <c r="BV89" s="112"/>
      <c r="BW89" s="112"/>
      <c r="BX89" s="112"/>
      <c r="BY89" s="112"/>
      <c r="BZ89" s="112"/>
      <c r="CA89" s="112"/>
      <c r="CB89" s="112"/>
      <c r="CC89" s="112"/>
      <c r="CD89" s="112"/>
      <c r="CE89" s="112"/>
      <c r="CF89" s="112"/>
      <c r="CG89" s="112"/>
      <c r="CH89" s="112"/>
      <c r="CI89" s="112"/>
      <c r="CJ89" s="112"/>
    </row>
    <row r="90" spans="1:88" ht="16.5" customHeight="1" thickBot="1">
      <c r="A90" s="775" t="s">
        <v>944</v>
      </c>
      <c r="B90" s="76"/>
      <c r="C90" s="436"/>
      <c r="E90" s="2853" t="s">
        <v>945</v>
      </c>
      <c r="F90" s="118"/>
      <c r="G90" s="2956"/>
      <c r="H90" s="596"/>
      <c r="I90" s="5"/>
      <c r="J90" s="5"/>
      <c r="K90" s="5"/>
      <c r="L90" s="1"/>
      <c r="M90" s="96"/>
      <c r="N90" s="186"/>
      <c r="O90" s="11"/>
      <c r="P90" s="112"/>
      <c r="Q90" s="11"/>
      <c r="R90" s="11"/>
      <c r="S90" s="11"/>
      <c r="T90" s="107"/>
      <c r="U90" s="112"/>
      <c r="V90" s="113"/>
      <c r="W90" s="281"/>
      <c r="X90" s="144"/>
      <c r="Y90" s="186"/>
      <c r="Z90" s="420"/>
      <c r="AA90" s="112"/>
      <c r="AB90" s="112"/>
      <c r="AC90" s="112"/>
      <c r="AD90" s="112"/>
      <c r="AE90" s="112"/>
      <c r="AF90" s="112"/>
      <c r="AG90" s="112"/>
      <c r="AH90" s="112"/>
      <c r="AI90" s="112"/>
      <c r="AJ90" s="112"/>
      <c r="AK90" s="112"/>
      <c r="AL90" s="112"/>
      <c r="AM90" s="112"/>
      <c r="AN90" s="112"/>
      <c r="AO90" s="112"/>
      <c r="AP90" s="112"/>
      <c r="AQ90" s="112"/>
      <c r="AR90" s="112"/>
      <c r="AS90" s="112"/>
      <c r="AT90" s="112"/>
      <c r="AU90" s="112"/>
      <c r="AV90" s="112"/>
      <c r="AW90" s="112"/>
      <c r="AX90" s="112"/>
      <c r="AY90" s="112"/>
      <c r="AZ90" s="112"/>
      <c r="BA90" s="112"/>
      <c r="BB90" s="112"/>
      <c r="BC90" s="112"/>
      <c r="BD90" s="112"/>
      <c r="BE90" s="112"/>
      <c r="BF90" s="112"/>
      <c r="BG90" s="112"/>
      <c r="BH90" s="112"/>
      <c r="BI90" s="112"/>
      <c r="BJ90" s="112"/>
      <c r="BK90" s="112"/>
      <c r="BL90" s="112"/>
      <c r="BM90" s="112"/>
      <c r="BN90" s="112"/>
      <c r="BO90" s="112"/>
      <c r="BP90" s="112"/>
      <c r="BQ90" s="112"/>
      <c r="BR90" s="112"/>
      <c r="BS90" s="112"/>
      <c r="BT90" s="112"/>
      <c r="BU90" s="112"/>
      <c r="BV90" s="112"/>
      <c r="BW90" s="112"/>
      <c r="BX90" s="112"/>
      <c r="BY90" s="112"/>
      <c r="BZ90" s="112"/>
      <c r="CA90" s="112"/>
      <c r="CB90" s="112"/>
      <c r="CC90" s="112"/>
      <c r="CD90" s="112"/>
      <c r="CE90" s="112"/>
      <c r="CF90" s="112"/>
      <c r="CG90" s="112"/>
      <c r="CH90" s="112"/>
      <c r="CI90" s="112"/>
      <c r="CJ90" s="112"/>
    </row>
    <row r="91" spans="1:88" ht="12" customHeight="1">
      <c r="A91" s="1538"/>
      <c r="B91" s="176" t="s">
        <v>156</v>
      </c>
      <c r="C91" s="141"/>
      <c r="E91" s="90"/>
      <c r="F91" s="175" t="s">
        <v>156</v>
      </c>
      <c r="G91" s="62"/>
      <c r="H91" s="592"/>
      <c r="I91" s="5"/>
      <c r="J91" s="5"/>
      <c r="K91" s="5"/>
      <c r="L91" s="1"/>
      <c r="M91" s="96"/>
      <c r="N91" s="107"/>
      <c r="O91" s="665"/>
      <c r="P91" s="112"/>
      <c r="Q91" s="11"/>
      <c r="R91" s="11"/>
      <c r="S91" s="11"/>
      <c r="T91" s="107"/>
      <c r="U91" s="112"/>
      <c r="V91" s="113"/>
      <c r="W91" s="106"/>
      <c r="X91" s="144"/>
      <c r="Y91" s="186"/>
      <c r="Z91" s="420"/>
      <c r="AA91" s="112"/>
      <c r="AB91" s="112"/>
      <c r="AC91" s="112"/>
      <c r="AD91" s="112"/>
      <c r="AE91" s="112"/>
      <c r="AF91" s="112"/>
      <c r="AG91" s="112"/>
      <c r="AH91" s="112"/>
      <c r="AI91" s="112"/>
      <c r="AJ91" s="112"/>
      <c r="AK91" s="112"/>
      <c r="AL91" s="112"/>
      <c r="AM91" s="112"/>
      <c r="AN91" s="112"/>
      <c r="AO91" s="112"/>
      <c r="AP91" s="112"/>
      <c r="AQ91" s="112"/>
      <c r="AR91" s="112"/>
      <c r="AS91" s="112"/>
      <c r="AT91" s="112"/>
      <c r="AU91" s="112"/>
      <c r="AV91" s="112"/>
      <c r="AW91" s="112"/>
      <c r="AX91" s="112"/>
      <c r="AY91" s="112"/>
      <c r="AZ91" s="112"/>
      <c r="BA91" s="112"/>
      <c r="BB91" s="112"/>
      <c r="BC91" s="112"/>
      <c r="BD91" s="112"/>
      <c r="BE91" s="112"/>
      <c r="BF91" s="112"/>
      <c r="BG91" s="112"/>
      <c r="BH91" s="112"/>
      <c r="BI91" s="112"/>
      <c r="BJ91" s="112"/>
      <c r="BK91" s="112"/>
      <c r="BL91" s="112"/>
      <c r="BM91" s="112"/>
      <c r="BN91" s="112"/>
      <c r="BO91" s="112"/>
      <c r="BP91" s="112"/>
      <c r="BQ91" s="112"/>
      <c r="BR91" s="112"/>
      <c r="BS91" s="112"/>
      <c r="BT91" s="112"/>
      <c r="BU91" s="112"/>
      <c r="BV91" s="112"/>
      <c r="BW91" s="112"/>
      <c r="BX91" s="112"/>
      <c r="BY91" s="112"/>
      <c r="BZ91" s="112"/>
      <c r="CA91" s="112"/>
      <c r="CB91" s="112"/>
      <c r="CC91" s="112"/>
      <c r="CD91" s="112"/>
      <c r="CE91" s="112"/>
      <c r="CF91" s="112"/>
      <c r="CG91" s="112"/>
      <c r="CH91" s="112"/>
      <c r="CI91" s="112"/>
      <c r="CJ91" s="112"/>
    </row>
    <row r="92" spans="1:88" ht="12" customHeight="1">
      <c r="A92" s="442" t="s">
        <v>346</v>
      </c>
      <c r="B92" s="379" t="s">
        <v>1132</v>
      </c>
      <c r="C92" s="390">
        <v>60</v>
      </c>
      <c r="E92" s="1826" t="s">
        <v>1067</v>
      </c>
      <c r="F92" s="262" t="s">
        <v>337</v>
      </c>
      <c r="G92" s="397">
        <v>60</v>
      </c>
      <c r="H92" s="574"/>
      <c r="I92" s="5"/>
      <c r="J92" s="5"/>
      <c r="K92" s="5"/>
      <c r="L92" s="1"/>
      <c r="M92" s="63"/>
      <c r="N92" s="107"/>
      <c r="O92" s="15"/>
      <c r="P92" s="112"/>
      <c r="Q92" s="11"/>
      <c r="R92" s="11"/>
      <c r="S92" s="11"/>
      <c r="T92" s="107"/>
      <c r="U92" s="112"/>
      <c r="V92" s="110"/>
      <c r="W92" s="106"/>
      <c r="X92" s="137"/>
      <c r="Y92" s="422"/>
      <c r="Z92" s="420"/>
      <c r="AA92" s="112"/>
      <c r="AB92" s="112"/>
      <c r="AC92" s="112"/>
      <c r="AD92" s="112"/>
      <c r="AE92" s="112"/>
      <c r="AF92" s="112"/>
      <c r="AG92" s="112"/>
      <c r="AH92" s="112"/>
      <c r="AI92" s="112"/>
      <c r="AJ92" s="112"/>
      <c r="AK92" s="112"/>
      <c r="AL92" s="112"/>
      <c r="AM92" s="112"/>
      <c r="AN92" s="112"/>
      <c r="AO92" s="112"/>
      <c r="AP92" s="112"/>
      <c r="AQ92" s="112"/>
      <c r="AR92" s="112"/>
      <c r="AS92" s="112"/>
      <c r="AT92" s="112"/>
      <c r="AU92" s="112"/>
      <c r="AV92" s="112"/>
      <c r="AW92" s="112"/>
      <c r="AX92" s="112"/>
      <c r="AY92" s="112"/>
      <c r="AZ92" s="112"/>
      <c r="BA92" s="112"/>
      <c r="BB92" s="112"/>
      <c r="BC92" s="112"/>
      <c r="BD92" s="112"/>
      <c r="BE92" s="112"/>
      <c r="BF92" s="112"/>
      <c r="BG92" s="112"/>
      <c r="BH92" s="112"/>
      <c r="BI92" s="112"/>
      <c r="BJ92" s="112"/>
      <c r="BK92" s="112"/>
      <c r="BL92" s="112"/>
      <c r="BM92" s="112"/>
      <c r="BN92" s="112"/>
      <c r="BO92" s="112"/>
      <c r="BP92" s="112"/>
      <c r="BQ92" s="112"/>
      <c r="BR92" s="112"/>
      <c r="BS92" s="112"/>
      <c r="BT92" s="112"/>
      <c r="BU92" s="112"/>
      <c r="BV92" s="112"/>
      <c r="BW92" s="112"/>
      <c r="BX92" s="112"/>
      <c r="BY92" s="112"/>
      <c r="BZ92" s="112"/>
      <c r="CA92" s="112"/>
      <c r="CB92" s="112"/>
      <c r="CC92" s="112"/>
      <c r="CD92" s="112"/>
      <c r="CE92" s="112"/>
      <c r="CF92" s="112"/>
      <c r="CG92" s="112"/>
      <c r="CH92" s="112"/>
      <c r="CI92" s="112"/>
      <c r="CJ92" s="112"/>
    </row>
    <row r="93" spans="1:88" ht="12" customHeight="1">
      <c r="A93" s="442" t="s">
        <v>501</v>
      </c>
      <c r="B93" s="271" t="s">
        <v>574</v>
      </c>
      <c r="C93" s="274">
        <v>120</v>
      </c>
      <c r="D93" s="2181"/>
      <c r="E93" s="256" t="s">
        <v>503</v>
      </c>
      <c r="F93" s="351" t="s">
        <v>149</v>
      </c>
      <c r="G93" s="272" t="s">
        <v>856</v>
      </c>
      <c r="H93" s="573"/>
      <c r="I93" s="5"/>
      <c r="J93" s="5"/>
      <c r="K93" s="5"/>
      <c r="L93" s="1"/>
      <c r="M93" s="41"/>
      <c r="N93" s="354"/>
      <c r="O93" s="665"/>
      <c r="P93" s="112"/>
      <c r="Q93" s="11"/>
      <c r="R93" s="11"/>
      <c r="S93" s="11"/>
      <c r="T93" s="107"/>
      <c r="U93" s="112"/>
      <c r="V93" s="107"/>
      <c r="W93" s="106"/>
      <c r="X93" s="150"/>
      <c r="Y93" s="186"/>
      <c r="Z93" s="420"/>
      <c r="AA93" s="112"/>
      <c r="AB93" s="112"/>
      <c r="AC93" s="112"/>
      <c r="AD93" s="112"/>
      <c r="AE93" s="112"/>
      <c r="AF93" s="112"/>
      <c r="AG93" s="107"/>
      <c r="AH93" s="107"/>
      <c r="AI93" s="107"/>
      <c r="AJ93" s="112"/>
      <c r="AK93" s="112"/>
      <c r="AL93" s="112"/>
      <c r="AM93" s="112"/>
      <c r="AN93" s="112"/>
      <c r="AO93" s="112"/>
      <c r="AP93" s="112"/>
      <c r="AQ93" s="112"/>
      <c r="AR93" s="112"/>
      <c r="AS93" s="112"/>
      <c r="AT93" s="112"/>
      <c r="AU93" s="112"/>
      <c r="AV93" s="112"/>
      <c r="AW93" s="112"/>
      <c r="AX93" s="112"/>
      <c r="AY93" s="112"/>
      <c r="AZ93" s="112"/>
      <c r="BA93" s="112"/>
      <c r="BB93" s="112"/>
      <c r="BC93" s="112"/>
      <c r="BD93" s="112"/>
      <c r="BE93" s="112"/>
      <c r="BF93" s="112"/>
      <c r="BG93" s="112"/>
      <c r="BH93" s="112"/>
      <c r="BI93" s="112"/>
      <c r="BJ93" s="112"/>
      <c r="BK93" s="112"/>
      <c r="BL93" s="112"/>
      <c r="BM93" s="112"/>
      <c r="BN93" s="112"/>
      <c r="BO93" s="112"/>
      <c r="BP93" s="112"/>
      <c r="BQ93" s="112"/>
      <c r="BR93" s="112"/>
      <c r="BS93" s="112"/>
      <c r="BT93" s="112"/>
      <c r="BU93" s="112"/>
      <c r="BV93" s="112"/>
      <c r="BW93" s="112"/>
      <c r="BX93" s="112"/>
      <c r="BY93" s="112"/>
      <c r="BZ93" s="112"/>
      <c r="CA93" s="112"/>
      <c r="CB93" s="112"/>
      <c r="CC93" s="112"/>
      <c r="CD93" s="112"/>
      <c r="CE93" s="112"/>
      <c r="CF93" s="112"/>
      <c r="CG93" s="112"/>
      <c r="CH93" s="112"/>
      <c r="CI93" s="112"/>
      <c r="CJ93" s="112"/>
    </row>
    <row r="94" spans="1:88" ht="10.5" customHeight="1">
      <c r="A94" s="314" t="s">
        <v>498</v>
      </c>
      <c r="B94" s="412" t="s">
        <v>500</v>
      </c>
      <c r="C94" s="863">
        <v>80</v>
      </c>
      <c r="D94" s="1400"/>
      <c r="E94" s="254" t="s">
        <v>511</v>
      </c>
      <c r="F94" s="249" t="s">
        <v>158</v>
      </c>
      <c r="G94" s="397">
        <v>200</v>
      </c>
      <c r="H94" s="574"/>
      <c r="I94" s="5"/>
      <c r="J94" s="5"/>
      <c r="K94" s="5"/>
      <c r="L94" s="1"/>
      <c r="M94" s="41"/>
      <c r="N94" s="7"/>
      <c r="O94" s="15"/>
      <c r="P94" s="206"/>
      <c r="Q94" s="11"/>
      <c r="R94" s="11"/>
      <c r="S94" s="11"/>
      <c r="T94" s="107"/>
      <c r="U94" s="112"/>
      <c r="V94" s="107"/>
      <c r="W94" s="106"/>
      <c r="X94" s="150"/>
      <c r="Y94" s="186"/>
      <c r="Z94" s="420"/>
      <c r="AA94" s="112"/>
      <c r="AB94" s="112"/>
      <c r="AC94" s="112"/>
      <c r="AD94" s="112"/>
      <c r="AE94" s="112"/>
      <c r="AF94" s="112"/>
      <c r="AG94" s="112"/>
      <c r="AH94" s="112"/>
      <c r="AI94" s="132"/>
      <c r="AJ94" s="110"/>
      <c r="AK94" s="112"/>
      <c r="AL94" s="112"/>
      <c r="AM94" s="112"/>
      <c r="AN94" s="112"/>
      <c r="AO94" s="112"/>
      <c r="AP94" s="112"/>
      <c r="AQ94" s="112"/>
      <c r="AR94" s="112"/>
      <c r="AS94" s="112"/>
      <c r="AT94" s="112"/>
      <c r="AU94" s="112"/>
      <c r="AV94" s="112"/>
      <c r="AW94" s="112"/>
      <c r="AX94" s="112"/>
      <c r="AY94" s="112"/>
      <c r="AZ94" s="112"/>
      <c r="BA94" s="112"/>
      <c r="BB94" s="112"/>
      <c r="BC94" s="112"/>
      <c r="BD94" s="112"/>
      <c r="BE94" s="112"/>
      <c r="BF94" s="112"/>
      <c r="BG94" s="112"/>
      <c r="BH94" s="112"/>
      <c r="BI94" s="112"/>
      <c r="BJ94" s="112"/>
      <c r="BK94" s="112"/>
      <c r="BL94" s="112"/>
      <c r="BM94" s="112"/>
      <c r="BN94" s="112"/>
      <c r="BO94" s="112"/>
      <c r="BP94" s="112"/>
      <c r="BQ94" s="112"/>
      <c r="BR94" s="112"/>
      <c r="BS94" s="112"/>
      <c r="BT94" s="112"/>
      <c r="BU94" s="112"/>
      <c r="BV94" s="112"/>
      <c r="BW94" s="112"/>
      <c r="BX94" s="112"/>
      <c r="BY94" s="112"/>
      <c r="BZ94" s="112"/>
      <c r="CA94" s="112"/>
      <c r="CB94" s="112"/>
      <c r="CC94" s="112"/>
      <c r="CD94" s="112"/>
      <c r="CE94" s="112"/>
      <c r="CF94" s="112"/>
      <c r="CG94" s="112"/>
      <c r="CH94" s="112"/>
      <c r="CI94" s="112"/>
      <c r="CJ94" s="112"/>
    </row>
    <row r="95" spans="1:88" ht="11.25" customHeight="1">
      <c r="A95" s="1802" t="s">
        <v>457</v>
      </c>
      <c r="B95" s="440" t="s">
        <v>235</v>
      </c>
      <c r="C95" s="3170">
        <v>200</v>
      </c>
      <c r="D95" s="70"/>
      <c r="E95" s="280" t="s">
        <v>9</v>
      </c>
      <c r="F95" s="249" t="s">
        <v>10</v>
      </c>
      <c r="G95" s="272">
        <v>60</v>
      </c>
      <c r="H95" s="574"/>
      <c r="I95" s="5"/>
      <c r="J95" s="5"/>
      <c r="K95" s="5"/>
      <c r="L95" s="1"/>
      <c r="M95" s="41"/>
      <c r="N95" s="7"/>
      <c r="O95" s="15"/>
      <c r="P95" s="150"/>
      <c r="Q95" s="11"/>
      <c r="R95" s="11"/>
      <c r="S95" s="11"/>
      <c r="T95" s="107"/>
      <c r="U95" s="112"/>
      <c r="V95" s="107"/>
      <c r="W95" s="106"/>
      <c r="X95" s="150"/>
      <c r="Y95" s="186"/>
      <c r="Z95" s="420"/>
      <c r="AA95" s="112"/>
      <c r="AB95" s="112"/>
      <c r="AC95" s="112"/>
      <c r="AD95" s="112"/>
      <c r="AE95" s="112"/>
      <c r="AF95" s="112"/>
      <c r="AG95" s="112"/>
      <c r="AH95" s="112"/>
      <c r="AI95" s="132"/>
      <c r="AJ95" s="110"/>
      <c r="AK95" s="112"/>
      <c r="AL95" s="112"/>
      <c r="AM95" s="112"/>
      <c r="AN95" s="112"/>
      <c r="AO95" s="112"/>
      <c r="AP95" s="112"/>
      <c r="AQ95" s="112"/>
      <c r="AR95" s="112"/>
      <c r="AS95" s="112"/>
      <c r="AT95" s="112"/>
      <c r="AU95" s="112"/>
      <c r="AV95" s="112"/>
      <c r="AW95" s="112"/>
      <c r="AX95" s="112"/>
      <c r="AY95" s="112"/>
      <c r="AZ95" s="112"/>
      <c r="BA95" s="112"/>
      <c r="BB95" s="112"/>
      <c r="BC95" s="112"/>
      <c r="BD95" s="112"/>
      <c r="BE95" s="112"/>
      <c r="BF95" s="112"/>
      <c r="BG95" s="112"/>
      <c r="BH95" s="112"/>
      <c r="BI95" s="112"/>
      <c r="BJ95" s="112"/>
      <c r="BK95" s="112"/>
      <c r="BL95" s="112"/>
      <c r="BM95" s="112"/>
      <c r="BN95" s="112"/>
      <c r="BO95" s="112"/>
      <c r="BP95" s="112"/>
      <c r="BQ95" s="112"/>
      <c r="BR95" s="112"/>
      <c r="BS95" s="112"/>
      <c r="BT95" s="112"/>
      <c r="BU95" s="112"/>
      <c r="BV95" s="112"/>
      <c r="BW95" s="112"/>
      <c r="BX95" s="112"/>
      <c r="BY95" s="112"/>
      <c r="BZ95" s="112"/>
      <c r="CA95" s="112"/>
      <c r="CB95" s="112"/>
      <c r="CC95" s="112"/>
      <c r="CD95" s="112"/>
      <c r="CE95" s="112"/>
      <c r="CF95" s="112"/>
      <c r="CG95" s="112"/>
      <c r="CH95" s="112"/>
      <c r="CI95" s="112"/>
      <c r="CJ95" s="112"/>
    </row>
    <row r="96" spans="1:88" ht="12.75" customHeight="1">
      <c r="A96" s="256" t="s">
        <v>9</v>
      </c>
      <c r="B96" s="249" t="s">
        <v>10</v>
      </c>
      <c r="C96" s="272">
        <v>70</v>
      </c>
      <c r="D96" s="70"/>
      <c r="E96" s="280" t="s">
        <v>9</v>
      </c>
      <c r="F96" s="249" t="s">
        <v>389</v>
      </c>
      <c r="G96" s="272">
        <v>40</v>
      </c>
      <c r="H96" s="574"/>
      <c r="I96" s="11"/>
      <c r="J96" s="3171"/>
      <c r="K96" s="11"/>
      <c r="L96" s="1"/>
      <c r="M96" s="41"/>
      <c r="N96" s="7"/>
      <c r="O96" s="15"/>
      <c r="P96" s="144"/>
      <c r="Q96" s="11"/>
      <c r="R96" s="11"/>
      <c r="S96" s="11"/>
      <c r="T96" s="107"/>
      <c r="U96" s="112"/>
      <c r="V96" s="113"/>
      <c r="W96" s="229"/>
      <c r="X96" s="308"/>
      <c r="Y96" s="186"/>
      <c r="Z96" s="420"/>
      <c r="AA96" s="112"/>
      <c r="AB96" s="112"/>
      <c r="AC96" s="112"/>
      <c r="AD96" s="112"/>
      <c r="AE96" s="112"/>
      <c r="AF96" s="112"/>
      <c r="AG96" s="112"/>
      <c r="AH96" s="112"/>
      <c r="AI96" s="132"/>
      <c r="AJ96" s="112"/>
      <c r="AK96" s="112"/>
      <c r="AL96" s="112"/>
      <c r="AM96" s="112"/>
      <c r="AN96" s="112"/>
      <c r="AO96" s="112"/>
      <c r="AP96" s="112"/>
      <c r="AQ96" s="112"/>
      <c r="AR96" s="112"/>
      <c r="AS96" s="112"/>
      <c r="AT96" s="112"/>
      <c r="AU96" s="112"/>
      <c r="AV96" s="112"/>
      <c r="AW96" s="112"/>
      <c r="AX96" s="112"/>
      <c r="AY96" s="112"/>
      <c r="AZ96" s="112"/>
      <c r="BA96" s="112"/>
      <c r="BB96" s="112"/>
      <c r="BC96" s="112"/>
      <c r="BD96" s="112"/>
      <c r="BE96" s="112"/>
      <c r="BF96" s="112"/>
      <c r="BG96" s="112"/>
      <c r="BH96" s="112"/>
      <c r="BI96" s="112"/>
      <c r="BJ96" s="112"/>
      <c r="BK96" s="112"/>
      <c r="BL96" s="112"/>
      <c r="BM96" s="112"/>
      <c r="BN96" s="112"/>
      <c r="BO96" s="112"/>
      <c r="BP96" s="112"/>
      <c r="BQ96" s="112"/>
      <c r="BR96" s="112"/>
      <c r="BS96" s="112"/>
      <c r="BT96" s="112"/>
      <c r="BU96" s="112"/>
      <c r="BV96" s="112"/>
      <c r="BW96" s="112"/>
      <c r="BX96" s="112"/>
      <c r="BY96" s="112"/>
      <c r="BZ96" s="112"/>
      <c r="CA96" s="112"/>
      <c r="CB96" s="112"/>
      <c r="CC96" s="112"/>
      <c r="CD96" s="112"/>
      <c r="CE96" s="112"/>
      <c r="CF96" s="112"/>
      <c r="CG96" s="112"/>
      <c r="CH96" s="112"/>
      <c r="CI96" s="112"/>
      <c r="CJ96" s="112"/>
    </row>
    <row r="97" spans="1:88" ht="11.25" customHeight="1" thickBot="1">
      <c r="A97" s="256" t="s">
        <v>9</v>
      </c>
      <c r="B97" s="249" t="s">
        <v>389</v>
      </c>
      <c r="C97" s="272">
        <v>40</v>
      </c>
      <c r="D97" s="84"/>
      <c r="E97" s="1443" t="s">
        <v>361</v>
      </c>
      <c r="F97" s="1444"/>
      <c r="G97" s="1725">
        <f>G92+G94+G95+G96+50+155</f>
        <v>565</v>
      </c>
      <c r="H97" s="574"/>
      <c r="I97" s="11"/>
      <c r="J97" s="49"/>
      <c r="K97" s="11"/>
      <c r="L97" s="1"/>
      <c r="M97" s="53"/>
      <c r="N97" s="107"/>
      <c r="O97" s="15"/>
      <c r="P97" s="150"/>
      <c r="Q97" s="11"/>
      <c r="R97" s="11"/>
      <c r="S97" s="11"/>
      <c r="T97" s="107"/>
      <c r="U97" s="221"/>
      <c r="V97" s="117"/>
      <c r="W97" s="111"/>
      <c r="X97" s="137"/>
      <c r="Y97" s="186"/>
      <c r="Z97" s="420"/>
      <c r="AA97" s="112"/>
      <c r="AB97" s="112"/>
      <c r="AC97" s="112"/>
      <c r="AD97" s="112"/>
      <c r="AE97" s="112"/>
      <c r="AF97" s="112"/>
      <c r="AG97" s="112"/>
      <c r="AH97" s="112"/>
      <c r="AI97" s="140"/>
      <c r="AJ97" s="112"/>
      <c r="AK97" s="112"/>
      <c r="AL97" s="112"/>
      <c r="AM97" s="112"/>
      <c r="AN97" s="112"/>
      <c r="AO97" s="112"/>
      <c r="AP97" s="112"/>
      <c r="AQ97" s="112"/>
      <c r="AR97" s="112"/>
      <c r="AS97" s="112"/>
      <c r="AT97" s="112"/>
      <c r="AU97" s="112"/>
      <c r="AV97" s="112"/>
      <c r="AW97" s="112"/>
      <c r="AX97" s="112"/>
      <c r="AY97" s="112"/>
      <c r="AZ97" s="112"/>
      <c r="BA97" s="112"/>
      <c r="BB97" s="112"/>
      <c r="BC97" s="112"/>
      <c r="BD97" s="112"/>
      <c r="BE97" s="112"/>
      <c r="BF97" s="112"/>
      <c r="BG97" s="112"/>
      <c r="BH97" s="112"/>
      <c r="BI97" s="112"/>
      <c r="BJ97" s="112"/>
      <c r="BK97" s="112"/>
      <c r="BL97" s="112"/>
      <c r="BM97" s="112"/>
      <c r="BN97" s="112"/>
      <c r="BO97" s="112"/>
      <c r="BP97" s="112"/>
      <c r="BQ97" s="112"/>
      <c r="BR97" s="112"/>
      <c r="BS97" s="112"/>
      <c r="BT97" s="112"/>
      <c r="BU97" s="112"/>
      <c r="BV97" s="112"/>
      <c r="BW97" s="112"/>
      <c r="BX97" s="112"/>
      <c r="BY97" s="112"/>
      <c r="BZ97" s="112"/>
      <c r="CA97" s="112"/>
      <c r="CB97" s="112"/>
      <c r="CC97" s="112"/>
      <c r="CD97" s="112"/>
      <c r="CE97" s="112"/>
      <c r="CF97" s="112"/>
      <c r="CG97" s="112"/>
      <c r="CH97" s="112"/>
      <c r="CI97" s="112"/>
      <c r="CJ97" s="112"/>
    </row>
    <row r="98" spans="1:88" ht="12" customHeight="1">
      <c r="A98" s="2002" t="s">
        <v>644</v>
      </c>
      <c r="B98" s="249" t="s">
        <v>445</v>
      </c>
      <c r="C98" s="415">
        <v>100</v>
      </c>
      <c r="D98" s="70"/>
      <c r="E98" s="382"/>
      <c r="F98" s="175" t="s">
        <v>123</v>
      </c>
      <c r="G98" s="62"/>
      <c r="H98" s="596"/>
      <c r="I98" s="11"/>
      <c r="J98" s="49"/>
      <c r="K98" s="11"/>
      <c r="L98" s="1"/>
      <c r="M98" s="53"/>
      <c r="N98" s="7"/>
      <c r="O98" s="15"/>
      <c r="P98" s="150"/>
      <c r="Q98" s="11"/>
      <c r="R98" s="11"/>
      <c r="S98" s="11"/>
      <c r="T98" s="133"/>
      <c r="U98" s="112"/>
      <c r="V98" s="107"/>
      <c r="W98" s="106"/>
      <c r="X98" s="144"/>
      <c r="Y98" s="186"/>
      <c r="Z98" s="420"/>
      <c r="AA98" s="112"/>
      <c r="AB98" s="112"/>
      <c r="AC98" s="112"/>
      <c r="AD98" s="112"/>
      <c r="AE98" s="112"/>
      <c r="AF98" s="112"/>
      <c r="AG98" s="112"/>
      <c r="AH98" s="112"/>
      <c r="AI98" s="112"/>
      <c r="AJ98" s="112"/>
      <c r="AK98" s="112"/>
      <c r="AL98" s="112"/>
      <c r="AM98" s="112"/>
      <c r="AN98" s="112"/>
      <c r="AO98" s="112"/>
      <c r="AP98" s="112"/>
      <c r="AQ98" s="112"/>
      <c r="AR98" s="112"/>
      <c r="AS98" s="112"/>
      <c r="AT98" s="112"/>
      <c r="AU98" s="112"/>
      <c r="AV98" s="112"/>
      <c r="AW98" s="112"/>
      <c r="AX98" s="112"/>
      <c r="AY98" s="112"/>
      <c r="AZ98" s="112"/>
      <c r="BA98" s="112"/>
      <c r="BB98" s="112"/>
      <c r="BC98" s="112"/>
      <c r="BD98" s="112"/>
      <c r="BE98" s="112"/>
      <c r="BF98" s="112"/>
      <c r="BG98" s="112"/>
      <c r="BH98" s="112"/>
      <c r="BI98" s="112"/>
      <c r="BJ98" s="112"/>
      <c r="BK98" s="112"/>
      <c r="BL98" s="112"/>
      <c r="BM98" s="112"/>
      <c r="BN98" s="112"/>
      <c r="BO98" s="112"/>
      <c r="BP98" s="112"/>
      <c r="BQ98" s="112"/>
      <c r="BR98" s="112"/>
      <c r="BS98" s="112"/>
      <c r="BT98" s="112"/>
      <c r="BU98" s="112"/>
      <c r="BV98" s="112"/>
      <c r="BW98" s="112"/>
      <c r="BX98" s="112"/>
      <c r="BY98" s="112"/>
      <c r="BZ98" s="112"/>
      <c r="CA98" s="112"/>
      <c r="CB98" s="112"/>
      <c r="CC98" s="112"/>
      <c r="CD98" s="112"/>
      <c r="CE98" s="112"/>
      <c r="CF98" s="112"/>
      <c r="CG98" s="112"/>
      <c r="CH98" s="112"/>
      <c r="CI98" s="112"/>
      <c r="CJ98" s="112"/>
    </row>
    <row r="99" spans="1:88" ht="15.75" customHeight="1" thickBot="1">
      <c r="A99" s="1443" t="s">
        <v>361</v>
      </c>
      <c r="B99" s="1444"/>
      <c r="C99" s="2957">
        <f>SUM(C92:C98)</f>
        <v>670</v>
      </c>
      <c r="D99" s="84"/>
      <c r="E99" s="442" t="s">
        <v>1068</v>
      </c>
      <c r="F99" s="379" t="s">
        <v>1116</v>
      </c>
      <c r="G99" s="390">
        <v>60</v>
      </c>
      <c r="H99" s="592"/>
      <c r="I99" s="11"/>
      <c r="J99" s="49"/>
      <c r="K99" s="11"/>
      <c r="L99" s="1"/>
      <c r="M99" s="11"/>
      <c r="N99" s="11"/>
      <c r="O99" s="11"/>
      <c r="P99" s="112"/>
      <c r="Q99" s="11"/>
      <c r="R99" s="11"/>
      <c r="S99" s="11"/>
      <c r="T99" s="112"/>
      <c r="U99" s="112"/>
      <c r="V99" s="107"/>
      <c r="W99" s="106"/>
      <c r="X99" s="144"/>
      <c r="Y99" s="186"/>
      <c r="Z99" s="420"/>
      <c r="AA99" s="112"/>
      <c r="AB99" s="112"/>
      <c r="AC99" s="112"/>
      <c r="AD99" s="107"/>
      <c r="AE99" s="112"/>
      <c r="AF99" s="112"/>
      <c r="AG99" s="112"/>
      <c r="AH99" s="112"/>
      <c r="AI99" s="428"/>
      <c r="AJ99" s="112"/>
      <c r="AK99" s="112"/>
      <c r="AL99" s="112"/>
      <c r="AM99" s="112"/>
      <c r="AN99" s="112"/>
      <c r="AO99" s="112"/>
      <c r="AP99" s="112"/>
      <c r="AQ99" s="112"/>
      <c r="AR99" s="112"/>
      <c r="AS99" s="112"/>
      <c r="AT99" s="112"/>
      <c r="AU99" s="112"/>
      <c r="AV99" s="112"/>
      <c r="AW99" s="112"/>
      <c r="AX99" s="112"/>
      <c r="AY99" s="112"/>
      <c r="AZ99" s="112"/>
      <c r="BA99" s="112"/>
      <c r="BB99" s="112"/>
      <c r="BC99" s="112"/>
      <c r="BD99" s="112"/>
      <c r="BE99" s="112"/>
      <c r="BF99" s="112"/>
      <c r="BG99" s="112"/>
      <c r="BH99" s="112"/>
      <c r="BI99" s="112"/>
      <c r="BJ99" s="112"/>
      <c r="BK99" s="112"/>
      <c r="BL99" s="112"/>
      <c r="BM99" s="112"/>
      <c r="BN99" s="112"/>
      <c r="BO99" s="112"/>
      <c r="BP99" s="112"/>
      <c r="BQ99" s="112"/>
      <c r="BR99" s="112"/>
      <c r="BS99" s="112"/>
      <c r="BT99" s="112"/>
      <c r="BU99" s="112"/>
      <c r="BV99" s="112"/>
      <c r="BW99" s="112"/>
      <c r="BX99" s="112"/>
      <c r="BY99" s="112"/>
      <c r="BZ99" s="112"/>
      <c r="CA99" s="112"/>
      <c r="CB99" s="112"/>
      <c r="CC99" s="112"/>
      <c r="CD99" s="112"/>
      <c r="CE99" s="112"/>
      <c r="CF99" s="112"/>
      <c r="CG99" s="112"/>
      <c r="CH99" s="112"/>
      <c r="CI99" s="112"/>
      <c r="CJ99" s="112"/>
    </row>
    <row r="100" spans="1:88" ht="12.75" customHeight="1">
      <c r="A100" s="382"/>
      <c r="B100" s="175" t="s">
        <v>123</v>
      </c>
      <c r="C100" s="62"/>
      <c r="D100" s="155"/>
      <c r="E100" s="256" t="s">
        <v>629</v>
      </c>
      <c r="F100" s="1934" t="s">
        <v>588</v>
      </c>
      <c r="G100" s="392">
        <v>250</v>
      </c>
      <c r="H100" s="574"/>
      <c r="I100" s="5"/>
      <c r="J100" s="5"/>
      <c r="K100" s="5"/>
      <c r="L100" s="1"/>
      <c r="M100" s="11"/>
      <c r="N100" s="11"/>
      <c r="O100" s="11"/>
      <c r="P100" s="112"/>
      <c r="Q100" s="11"/>
      <c r="R100" s="11"/>
      <c r="S100" s="11"/>
      <c r="T100" s="112"/>
      <c r="U100" s="112"/>
      <c r="V100" s="107"/>
      <c r="W100" s="106"/>
      <c r="X100" s="144"/>
      <c r="Y100" s="186"/>
      <c r="Z100" s="420"/>
      <c r="AA100" s="112"/>
      <c r="AB100" s="112"/>
      <c r="AC100" s="112"/>
      <c r="AD100" s="110"/>
      <c r="AE100" s="112"/>
      <c r="AF100" s="112"/>
      <c r="AG100" s="112"/>
      <c r="AH100" s="112"/>
      <c r="AI100" s="111"/>
      <c r="AJ100" s="112"/>
      <c r="AK100" s="112"/>
      <c r="AL100" s="112"/>
      <c r="AM100" s="112"/>
      <c r="AN100" s="112"/>
      <c r="AO100" s="112"/>
      <c r="AP100" s="112"/>
      <c r="AQ100" s="112"/>
      <c r="AR100" s="112"/>
      <c r="AS100" s="112"/>
      <c r="AT100" s="112"/>
      <c r="AU100" s="112"/>
      <c r="AV100" s="112"/>
      <c r="AW100" s="112"/>
      <c r="AX100" s="112"/>
      <c r="AY100" s="112"/>
      <c r="AZ100" s="112"/>
      <c r="BA100" s="112"/>
      <c r="BB100" s="112"/>
      <c r="BC100" s="112"/>
      <c r="BD100" s="112"/>
      <c r="BE100" s="112"/>
      <c r="BF100" s="112"/>
      <c r="BG100" s="112"/>
      <c r="BH100" s="112"/>
      <c r="BI100" s="112"/>
      <c r="BJ100" s="112"/>
      <c r="BK100" s="112"/>
      <c r="BL100" s="112"/>
      <c r="BM100" s="112"/>
      <c r="BN100" s="112"/>
      <c r="BO100" s="112"/>
      <c r="BP100" s="112"/>
      <c r="BQ100" s="112"/>
      <c r="BR100" s="112"/>
      <c r="BS100" s="112"/>
      <c r="BT100" s="112"/>
      <c r="BU100" s="112"/>
      <c r="BV100" s="112"/>
      <c r="BW100" s="112"/>
      <c r="BX100" s="112"/>
      <c r="BY100" s="112"/>
      <c r="BZ100" s="112"/>
      <c r="CA100" s="112"/>
      <c r="CB100" s="112"/>
      <c r="CC100" s="112"/>
      <c r="CD100" s="112"/>
      <c r="CE100" s="112"/>
      <c r="CF100" s="112"/>
      <c r="CG100" s="112"/>
      <c r="CH100" s="112"/>
      <c r="CI100" s="112"/>
      <c r="CJ100" s="112"/>
    </row>
    <row r="101" spans="1:88" ht="12.75" customHeight="1">
      <c r="A101" s="254" t="s">
        <v>1053</v>
      </c>
      <c r="B101" s="271" t="s">
        <v>1054</v>
      </c>
      <c r="C101" s="397">
        <v>60</v>
      </c>
      <c r="D101" s="70"/>
      <c r="E101" s="256" t="s">
        <v>592</v>
      </c>
      <c r="F101" s="249" t="s">
        <v>593</v>
      </c>
      <c r="G101" s="292" t="s">
        <v>865</v>
      </c>
      <c r="H101" s="573"/>
      <c r="I101" s="11"/>
      <c r="J101" s="49"/>
      <c r="K101" s="11"/>
      <c r="L101" s="1"/>
      <c r="M101" s="11"/>
      <c r="N101" s="11"/>
      <c r="O101" s="11"/>
      <c r="P101" s="112"/>
      <c r="Q101" s="11"/>
      <c r="R101" s="11"/>
      <c r="S101" s="11"/>
      <c r="T101" s="112"/>
      <c r="U101" s="112"/>
      <c r="V101" s="107"/>
      <c r="W101" s="106"/>
      <c r="X101" s="144"/>
      <c r="Y101" s="186"/>
      <c r="Z101" s="420"/>
      <c r="AA101" s="112"/>
      <c r="AB101" s="112"/>
      <c r="AC101" s="112"/>
      <c r="AD101" s="106"/>
      <c r="AE101" s="112"/>
      <c r="AF101" s="112"/>
      <c r="AG101" s="112"/>
      <c r="AH101" s="112"/>
      <c r="AI101" s="106"/>
      <c r="AJ101" s="112"/>
      <c r="AK101" s="112"/>
      <c r="AL101" s="112"/>
      <c r="AM101" s="112"/>
      <c r="AN101" s="112"/>
      <c r="AO101" s="112"/>
      <c r="AP101" s="112"/>
      <c r="AQ101" s="112"/>
      <c r="AR101" s="112"/>
      <c r="AS101" s="112"/>
      <c r="AT101" s="112"/>
      <c r="AU101" s="112"/>
      <c r="AV101" s="112"/>
      <c r="AW101" s="112"/>
      <c r="AX101" s="112"/>
      <c r="AY101" s="112"/>
      <c r="AZ101" s="112"/>
      <c r="BA101" s="112"/>
      <c r="BB101" s="112"/>
      <c r="BC101" s="112"/>
      <c r="BD101" s="112"/>
      <c r="BE101" s="112"/>
      <c r="BF101" s="112"/>
      <c r="BG101" s="112"/>
      <c r="BH101" s="112"/>
      <c r="BI101" s="112"/>
      <c r="BJ101" s="112"/>
      <c r="BK101" s="112"/>
      <c r="BL101" s="112"/>
      <c r="BM101" s="112"/>
      <c r="BN101" s="112"/>
      <c r="BO101" s="112"/>
      <c r="BP101" s="112"/>
      <c r="BQ101" s="112"/>
      <c r="BR101" s="112"/>
      <c r="BS101" s="112"/>
      <c r="BT101" s="112"/>
      <c r="BU101" s="112"/>
      <c r="BV101" s="112"/>
      <c r="BW101" s="112"/>
      <c r="BX101" s="112"/>
      <c r="BY101" s="112"/>
      <c r="BZ101" s="112"/>
      <c r="CA101" s="112"/>
      <c r="CB101" s="112"/>
      <c r="CC101" s="112"/>
      <c r="CD101" s="112"/>
      <c r="CE101" s="112"/>
      <c r="CF101" s="112"/>
      <c r="CG101" s="112"/>
      <c r="CH101" s="112"/>
      <c r="CI101" s="112"/>
      <c r="CJ101" s="112"/>
    </row>
    <row r="102" spans="1:88" ht="14.25" customHeight="1">
      <c r="A102" s="69"/>
      <c r="B102" s="2658" t="s">
        <v>1055</v>
      </c>
      <c r="C102" s="79"/>
      <c r="D102" s="84"/>
      <c r="E102" s="256" t="s">
        <v>698</v>
      </c>
      <c r="F102" s="249" t="s">
        <v>697</v>
      </c>
      <c r="G102" s="275">
        <v>200</v>
      </c>
      <c r="H102" s="574"/>
      <c r="J102" s="82"/>
      <c r="L102" s="1"/>
      <c r="M102" s="11"/>
      <c r="N102" s="11"/>
      <c r="O102" s="11"/>
      <c r="P102" s="117"/>
      <c r="Q102" s="11"/>
      <c r="R102" s="11"/>
      <c r="S102" s="11"/>
      <c r="T102" s="107"/>
      <c r="U102" s="106"/>
      <c r="V102" s="110"/>
      <c r="W102" s="195"/>
      <c r="X102" s="421"/>
      <c r="Y102" s="186"/>
      <c r="Z102" s="420"/>
      <c r="AA102" s="112"/>
      <c r="AB102" s="112"/>
      <c r="AC102" s="112"/>
      <c r="AD102" s="106"/>
      <c r="AE102" s="112"/>
      <c r="AF102" s="112"/>
      <c r="AG102" s="112"/>
      <c r="AH102" s="112"/>
      <c r="AI102" s="111"/>
      <c r="AJ102" s="112"/>
      <c r="AK102" s="112"/>
      <c r="AL102" s="112"/>
      <c r="AM102" s="112"/>
      <c r="AN102" s="112"/>
      <c r="AO102" s="112"/>
      <c r="AP102" s="112"/>
      <c r="AQ102" s="112"/>
      <c r="AR102" s="112"/>
      <c r="AS102" s="112"/>
      <c r="AT102" s="112"/>
      <c r="AU102" s="112"/>
      <c r="AV102" s="112"/>
      <c r="AW102" s="112"/>
      <c r="AX102" s="112"/>
      <c r="AY102" s="112"/>
      <c r="AZ102" s="112"/>
      <c r="BA102" s="112"/>
      <c r="BB102" s="112"/>
      <c r="BC102" s="112"/>
      <c r="BD102" s="112"/>
      <c r="BE102" s="112"/>
      <c r="BF102" s="112"/>
      <c r="BG102" s="112"/>
      <c r="BH102" s="112"/>
      <c r="BI102" s="112"/>
      <c r="BJ102" s="112"/>
      <c r="BK102" s="112"/>
      <c r="BL102" s="112"/>
      <c r="BM102" s="112"/>
      <c r="BN102" s="112"/>
      <c r="BO102" s="112"/>
      <c r="BP102" s="112"/>
      <c r="BQ102" s="112"/>
      <c r="BR102" s="112"/>
      <c r="BS102" s="112"/>
      <c r="BT102" s="112"/>
      <c r="BU102" s="112"/>
      <c r="BV102" s="112"/>
      <c r="BW102" s="112"/>
      <c r="BX102" s="112"/>
      <c r="BY102" s="112"/>
      <c r="BZ102" s="112"/>
      <c r="CA102" s="112"/>
      <c r="CB102" s="112"/>
      <c r="CC102" s="112"/>
      <c r="CD102" s="112"/>
      <c r="CE102" s="112"/>
      <c r="CF102" s="112"/>
      <c r="CG102" s="112"/>
      <c r="CH102" s="112"/>
      <c r="CI102" s="112"/>
      <c r="CJ102" s="112"/>
    </row>
    <row r="103" spans="1:88" ht="10.5" customHeight="1">
      <c r="A103" s="1826" t="s">
        <v>811</v>
      </c>
      <c r="B103" s="271" t="s">
        <v>1139</v>
      </c>
      <c r="C103" s="390">
        <v>250</v>
      </c>
      <c r="D103" s="2856"/>
      <c r="E103" s="3022" t="s">
        <v>9</v>
      </c>
      <c r="F103" s="1943" t="s">
        <v>469</v>
      </c>
      <c r="G103" s="358">
        <v>50</v>
      </c>
      <c r="H103" s="574"/>
      <c r="I103" s="7"/>
      <c r="J103" s="14"/>
      <c r="K103" s="387"/>
      <c r="L103" s="1"/>
      <c r="M103" s="11"/>
      <c r="N103" s="11"/>
      <c r="O103" s="11"/>
      <c r="P103" s="117"/>
      <c r="Q103" s="11"/>
      <c r="R103" s="11"/>
      <c r="S103" s="11"/>
      <c r="T103" s="112"/>
      <c r="U103" s="112"/>
      <c r="V103" s="112"/>
      <c r="W103" s="112"/>
      <c r="X103" s="112"/>
      <c r="Y103" s="112"/>
      <c r="Z103" s="112"/>
      <c r="AA103" s="112"/>
      <c r="AB103" s="112"/>
      <c r="AC103" s="112"/>
      <c r="AD103" s="106"/>
      <c r="AE103" s="112"/>
      <c r="AF103" s="112"/>
      <c r="AG103" s="112"/>
      <c r="AH103" s="112"/>
      <c r="AI103" s="111"/>
      <c r="AJ103" s="112"/>
      <c r="AK103" s="112"/>
      <c r="AL103" s="112"/>
      <c r="AM103" s="112"/>
      <c r="AN103" s="112"/>
      <c r="AO103" s="112"/>
      <c r="AP103" s="112"/>
      <c r="AQ103" s="112"/>
      <c r="AR103" s="112"/>
      <c r="AS103" s="112"/>
      <c r="AT103" s="112"/>
      <c r="AU103" s="112"/>
      <c r="AV103" s="112"/>
      <c r="AW103" s="112"/>
      <c r="AX103" s="112"/>
      <c r="AY103" s="112"/>
      <c r="AZ103" s="112"/>
      <c r="BA103" s="112"/>
      <c r="BB103" s="112"/>
      <c r="BC103" s="112"/>
      <c r="BD103" s="112"/>
      <c r="BE103" s="112"/>
      <c r="BF103" s="112"/>
      <c r="BG103" s="112"/>
      <c r="BH103" s="112"/>
      <c r="BI103" s="112"/>
      <c r="BJ103" s="112"/>
      <c r="BK103" s="112"/>
      <c r="BL103" s="112"/>
      <c r="BM103" s="112"/>
      <c r="BN103" s="112"/>
      <c r="BO103" s="112"/>
      <c r="BP103" s="112"/>
      <c r="BQ103" s="112"/>
      <c r="BR103" s="112"/>
      <c r="BS103" s="112"/>
      <c r="BT103" s="112"/>
      <c r="BU103" s="112"/>
      <c r="BV103" s="112"/>
      <c r="BW103" s="112"/>
      <c r="BX103" s="112"/>
      <c r="BY103" s="112"/>
      <c r="BZ103" s="112"/>
      <c r="CA103" s="112"/>
      <c r="CB103" s="112"/>
      <c r="CC103" s="112"/>
      <c r="CD103" s="112"/>
      <c r="CE103" s="112"/>
      <c r="CF103" s="112"/>
      <c r="CG103" s="112"/>
      <c r="CH103" s="112"/>
      <c r="CI103" s="112"/>
      <c r="CJ103" s="112"/>
    </row>
    <row r="104" spans="1:88" ht="12.75" customHeight="1">
      <c r="A104" s="254" t="s">
        <v>636</v>
      </c>
      <c r="B104" s="1943" t="s">
        <v>820</v>
      </c>
      <c r="C104" s="274">
        <v>120</v>
      </c>
      <c r="D104" s="1400"/>
      <c r="E104" s="256" t="s">
        <v>9</v>
      </c>
      <c r="F104" s="249" t="s">
        <v>10</v>
      </c>
      <c r="G104" s="272">
        <v>70</v>
      </c>
      <c r="H104" s="571"/>
      <c r="J104" s="82"/>
      <c r="L104" s="1"/>
      <c r="M104" s="11"/>
      <c r="N104" s="11"/>
      <c r="O104" s="11"/>
      <c r="P104" s="206"/>
      <c r="Q104" s="11"/>
      <c r="R104" s="11"/>
      <c r="S104" s="11"/>
      <c r="T104" s="107"/>
      <c r="U104" s="107"/>
      <c r="V104" s="121"/>
      <c r="W104" s="107"/>
      <c r="X104" s="112"/>
      <c r="Y104" s="112"/>
      <c r="Z104" s="112"/>
      <c r="AA104" s="112"/>
      <c r="AB104" s="112"/>
      <c r="AC104" s="112"/>
      <c r="AD104" s="106"/>
      <c r="AE104" s="112"/>
      <c r="AF104" s="112"/>
      <c r="AG104" s="112"/>
      <c r="AH104" s="112"/>
      <c r="AI104" s="111"/>
      <c r="AJ104" s="112"/>
      <c r="AK104" s="112"/>
      <c r="AL104" s="112"/>
      <c r="AM104" s="112"/>
      <c r="AN104" s="112"/>
      <c r="AO104" s="112"/>
      <c r="AP104" s="112"/>
      <c r="AQ104" s="112"/>
      <c r="AR104" s="112"/>
      <c r="AS104" s="112"/>
      <c r="AT104" s="112"/>
      <c r="AU104" s="112"/>
      <c r="AV104" s="112"/>
      <c r="AW104" s="112"/>
      <c r="AX104" s="112"/>
      <c r="AY104" s="112"/>
      <c r="AZ104" s="112"/>
      <c r="BA104" s="112"/>
      <c r="BB104" s="112"/>
      <c r="BC104" s="112"/>
      <c r="BD104" s="112"/>
      <c r="BE104" s="112"/>
      <c r="BF104" s="112"/>
      <c r="BG104" s="112"/>
      <c r="BH104" s="112"/>
      <c r="BI104" s="112"/>
      <c r="BJ104" s="112"/>
      <c r="BK104" s="112"/>
      <c r="BL104" s="112"/>
      <c r="BM104" s="112"/>
      <c r="BN104" s="112"/>
      <c r="BO104" s="112"/>
      <c r="BP104" s="112"/>
      <c r="BQ104" s="112"/>
      <c r="BR104" s="112"/>
      <c r="BS104" s="112"/>
      <c r="BT104" s="112"/>
      <c r="BU104" s="112"/>
      <c r="BV104" s="112"/>
      <c r="BW104" s="112"/>
      <c r="BX104" s="112"/>
      <c r="BY104" s="112"/>
      <c r="BZ104" s="112"/>
      <c r="CA104" s="112"/>
      <c r="CB104" s="112"/>
      <c r="CC104" s="112"/>
      <c r="CD104" s="112"/>
      <c r="CE104" s="112"/>
      <c r="CF104" s="112"/>
      <c r="CG104" s="112"/>
      <c r="CH104" s="112"/>
      <c r="CI104" s="112"/>
      <c r="CJ104" s="112"/>
    </row>
    <row r="105" spans="1:88" ht="11.25" customHeight="1">
      <c r="A105" s="254" t="s">
        <v>1061</v>
      </c>
      <c r="B105" s="271" t="s">
        <v>1062</v>
      </c>
      <c r="C105" s="274">
        <v>180</v>
      </c>
      <c r="D105" s="84"/>
      <c r="E105" s="256" t="s">
        <v>9</v>
      </c>
      <c r="F105" s="249" t="s">
        <v>389</v>
      </c>
      <c r="G105" s="272">
        <v>40</v>
      </c>
      <c r="H105" s="597"/>
      <c r="I105" s="1"/>
      <c r="J105" s="1"/>
      <c r="K105" s="1"/>
      <c r="L105" s="1"/>
      <c r="M105" s="11"/>
      <c r="N105" s="11"/>
      <c r="O105" s="11"/>
      <c r="P105" s="144"/>
      <c r="Q105" s="11"/>
      <c r="R105" s="11"/>
      <c r="S105" s="11"/>
      <c r="T105" s="112"/>
      <c r="U105" s="112"/>
      <c r="V105" s="133"/>
      <c r="W105" s="112"/>
      <c r="X105" s="112"/>
      <c r="Y105" s="112"/>
      <c r="Z105" s="112"/>
      <c r="AA105" s="112"/>
      <c r="AB105" s="112"/>
      <c r="AC105" s="112"/>
      <c r="AD105" s="106"/>
      <c r="AE105" s="112"/>
      <c r="AF105" s="112"/>
      <c r="AG105" s="112"/>
      <c r="AH105" s="112"/>
      <c r="AI105" s="107"/>
      <c r="AJ105" s="112"/>
      <c r="AK105" s="112"/>
      <c r="AL105" s="112"/>
      <c r="AM105" s="112"/>
      <c r="AN105" s="112"/>
      <c r="AO105" s="112"/>
      <c r="AP105" s="112"/>
      <c r="AQ105" s="112"/>
      <c r="AR105" s="112"/>
      <c r="AS105" s="112"/>
      <c r="AT105" s="112"/>
      <c r="AU105" s="112"/>
      <c r="AV105" s="112"/>
      <c r="AW105" s="112"/>
      <c r="AX105" s="112"/>
      <c r="AY105" s="112"/>
      <c r="AZ105" s="112"/>
      <c r="BA105" s="112"/>
      <c r="BB105" s="112"/>
      <c r="BC105" s="112"/>
      <c r="BD105" s="112"/>
      <c r="BE105" s="112"/>
      <c r="BF105" s="112"/>
      <c r="BG105" s="112"/>
      <c r="BH105" s="112"/>
      <c r="BI105" s="112"/>
      <c r="BJ105" s="112"/>
      <c r="BK105" s="112"/>
      <c r="BL105" s="112"/>
      <c r="BM105" s="112"/>
      <c r="BN105" s="112"/>
      <c r="BO105" s="112"/>
      <c r="BP105" s="112"/>
      <c r="BQ105" s="112"/>
      <c r="BR105" s="112"/>
      <c r="BS105" s="112"/>
      <c r="BT105" s="112"/>
      <c r="BU105" s="112"/>
      <c r="BV105" s="112"/>
      <c r="BW105" s="112"/>
      <c r="BX105" s="112"/>
      <c r="BY105" s="112"/>
      <c r="BZ105" s="112"/>
      <c r="CA105" s="112"/>
      <c r="CB105" s="112"/>
      <c r="CC105" s="112"/>
      <c r="CD105" s="112"/>
      <c r="CE105" s="112"/>
      <c r="CF105" s="112"/>
      <c r="CG105" s="112"/>
      <c r="CH105" s="112"/>
      <c r="CI105" s="112"/>
      <c r="CJ105" s="112"/>
    </row>
    <row r="106" spans="1:88" ht="12.75" customHeight="1">
      <c r="A106" s="256" t="s">
        <v>514</v>
      </c>
      <c r="B106" s="249" t="s">
        <v>296</v>
      </c>
      <c r="C106" s="272">
        <v>200</v>
      </c>
      <c r="D106" s="84"/>
      <c r="E106" s="1704" t="s">
        <v>442</v>
      </c>
      <c r="F106" s="249" t="s">
        <v>291</v>
      </c>
      <c r="G106" s="272">
        <v>100</v>
      </c>
      <c r="H106" s="574"/>
      <c r="I106" s="1"/>
      <c r="J106" s="1"/>
      <c r="K106" s="1"/>
      <c r="L106" s="1"/>
      <c r="M106" s="11"/>
      <c r="N106" s="11"/>
      <c r="O106" s="11"/>
      <c r="P106" s="144"/>
      <c r="Q106" s="11"/>
      <c r="R106" s="11"/>
      <c r="S106" s="11"/>
      <c r="T106" s="112"/>
      <c r="U106" s="112"/>
      <c r="V106" s="140"/>
      <c r="W106" s="140"/>
      <c r="X106" s="140"/>
      <c r="Y106" s="140"/>
      <c r="Z106" s="140"/>
      <c r="AA106" s="140"/>
      <c r="AB106" s="140"/>
      <c r="AC106" s="112"/>
      <c r="AD106" s="140"/>
      <c r="AE106" s="112"/>
      <c r="AF106" s="111"/>
      <c r="AG106" s="112"/>
      <c r="AH106" s="112"/>
      <c r="AI106" s="107"/>
      <c r="AJ106" s="112"/>
      <c r="AK106" s="112"/>
      <c r="AL106" s="112"/>
      <c r="AM106" s="112"/>
      <c r="AN106" s="112"/>
      <c r="AO106" s="112"/>
      <c r="AP106" s="112"/>
      <c r="AQ106" s="112"/>
      <c r="AR106" s="112"/>
      <c r="AS106" s="112"/>
      <c r="AT106" s="112"/>
      <c r="AU106" s="112"/>
      <c r="AV106" s="112"/>
      <c r="AW106" s="112"/>
      <c r="AX106" s="112"/>
      <c r="AY106" s="112"/>
      <c r="AZ106" s="112"/>
      <c r="BA106" s="112"/>
      <c r="BB106" s="112"/>
      <c r="BC106" s="112"/>
      <c r="BD106" s="112"/>
      <c r="BE106" s="112"/>
      <c r="BF106" s="112"/>
      <c r="BG106" s="112"/>
      <c r="BH106" s="112"/>
      <c r="BI106" s="112"/>
      <c r="BJ106" s="112"/>
      <c r="BK106" s="112"/>
      <c r="BL106" s="112"/>
      <c r="BM106" s="112"/>
      <c r="BN106" s="112"/>
      <c r="BO106" s="112"/>
      <c r="BP106" s="112"/>
      <c r="BQ106" s="112"/>
      <c r="BR106" s="112"/>
      <c r="BS106" s="112"/>
      <c r="BT106" s="112"/>
      <c r="BU106" s="112"/>
      <c r="BV106" s="112"/>
      <c r="BW106" s="112"/>
      <c r="BX106" s="112"/>
      <c r="BY106" s="112"/>
      <c r="BZ106" s="112"/>
      <c r="CA106" s="112"/>
      <c r="CB106" s="112"/>
      <c r="CC106" s="112"/>
      <c r="CD106" s="112"/>
      <c r="CE106" s="112"/>
      <c r="CF106" s="112"/>
      <c r="CG106" s="112"/>
      <c r="CH106" s="112"/>
      <c r="CI106" s="112"/>
      <c r="CJ106" s="112"/>
    </row>
    <row r="107" spans="1:88" ht="11.25" customHeight="1" thickBot="1">
      <c r="A107" s="256" t="s">
        <v>9</v>
      </c>
      <c r="B107" s="249" t="s">
        <v>10</v>
      </c>
      <c r="C107" s="275">
        <v>70</v>
      </c>
      <c r="D107" s="84"/>
      <c r="E107" s="1443" t="s">
        <v>362</v>
      </c>
      <c r="F107" s="1610"/>
      <c r="G107" s="2155">
        <f>G99+G100+G102+G103+G104+G105+G106+80+130</f>
        <v>980</v>
      </c>
      <c r="H107" s="574"/>
      <c r="I107" s="5"/>
      <c r="J107" s="5"/>
      <c r="K107" s="5"/>
      <c r="L107" s="5"/>
      <c r="M107" s="11"/>
      <c r="N107" s="11"/>
      <c r="O107" s="11"/>
      <c r="P107" s="144"/>
      <c r="Q107" s="11"/>
      <c r="R107" s="120"/>
      <c r="S107" s="11"/>
      <c r="T107" s="112"/>
      <c r="U107" s="112"/>
      <c r="V107" s="112"/>
      <c r="W107" s="112"/>
      <c r="X107" s="112"/>
      <c r="Y107" s="112"/>
      <c r="Z107" s="112"/>
      <c r="AA107" s="112"/>
      <c r="AB107" s="112"/>
      <c r="AC107" s="112"/>
      <c r="AD107" s="418"/>
      <c r="AE107" s="112"/>
      <c r="AF107" s="106"/>
      <c r="AG107" s="112"/>
      <c r="AH107" s="112"/>
      <c r="AI107" s="107"/>
      <c r="AJ107" s="112"/>
      <c r="AK107" s="112"/>
      <c r="AL107" s="112"/>
      <c r="AM107" s="112"/>
      <c r="AN107" s="112"/>
      <c r="AO107" s="112"/>
      <c r="AP107" s="112"/>
      <c r="AQ107" s="112"/>
      <c r="AR107" s="112"/>
      <c r="AS107" s="112"/>
      <c r="AT107" s="112"/>
      <c r="AU107" s="112"/>
      <c r="AV107" s="112"/>
      <c r="AW107" s="112"/>
      <c r="AX107" s="112"/>
      <c r="AY107" s="112"/>
      <c r="AZ107" s="112"/>
      <c r="BA107" s="112"/>
      <c r="BB107" s="112"/>
      <c r="BC107" s="112"/>
      <c r="BD107" s="112"/>
      <c r="BE107" s="112"/>
      <c r="BF107" s="112"/>
      <c r="BG107" s="112"/>
      <c r="BH107" s="112"/>
      <c r="BI107" s="112"/>
      <c r="BJ107" s="112"/>
      <c r="BK107" s="112"/>
      <c r="BL107" s="112"/>
      <c r="BM107" s="112"/>
      <c r="BN107" s="112"/>
      <c r="BO107" s="112"/>
      <c r="BP107" s="112"/>
      <c r="BQ107" s="112"/>
      <c r="BR107" s="112"/>
      <c r="BS107" s="112"/>
      <c r="BT107" s="112"/>
      <c r="BU107" s="112"/>
      <c r="BV107" s="112"/>
      <c r="BW107" s="112"/>
      <c r="BX107" s="112"/>
      <c r="BY107" s="112"/>
      <c r="BZ107" s="112"/>
      <c r="CA107" s="112"/>
      <c r="CB107" s="112"/>
      <c r="CC107" s="112"/>
      <c r="CD107" s="112"/>
      <c r="CE107" s="112"/>
      <c r="CF107" s="112"/>
      <c r="CG107" s="112"/>
      <c r="CH107" s="112"/>
      <c r="CI107" s="112"/>
      <c r="CJ107" s="112"/>
    </row>
    <row r="108" spans="1:88" ht="12.75" customHeight="1">
      <c r="A108" s="256" t="s">
        <v>9</v>
      </c>
      <c r="B108" s="249" t="s">
        <v>389</v>
      </c>
      <c r="C108" s="272">
        <v>50</v>
      </c>
      <c r="D108" s="84"/>
      <c r="E108" s="761"/>
      <c r="F108" s="175" t="s">
        <v>232</v>
      </c>
      <c r="G108" s="2051"/>
      <c r="H108" s="571"/>
      <c r="I108" s="5"/>
      <c r="J108" s="5"/>
      <c r="K108" s="5"/>
      <c r="L108" s="5"/>
      <c r="M108" s="11"/>
      <c r="N108" s="11"/>
      <c r="O108" s="11"/>
      <c r="P108" s="150"/>
      <c r="Q108" s="11"/>
      <c r="R108" s="120"/>
      <c r="S108" s="11"/>
      <c r="T108" s="112"/>
      <c r="U108" s="112"/>
      <c r="V108" s="112"/>
      <c r="W108" s="112"/>
      <c r="X108" s="112"/>
      <c r="Y108" s="112"/>
      <c r="Z108" s="112"/>
      <c r="AA108" s="112"/>
      <c r="AB108" s="112"/>
      <c r="AC108" s="112"/>
      <c r="AD108" s="418"/>
      <c r="AE108" s="112"/>
      <c r="AF108" s="106"/>
      <c r="AG108" s="112"/>
      <c r="AH108" s="112"/>
      <c r="AI108" s="107"/>
      <c r="AJ108" s="112"/>
      <c r="AK108" s="112"/>
      <c r="AL108" s="112"/>
      <c r="AM108" s="112"/>
      <c r="AN108" s="112"/>
      <c r="AO108" s="112"/>
      <c r="AP108" s="112"/>
      <c r="AQ108" s="112"/>
      <c r="AR108" s="112"/>
      <c r="AS108" s="112"/>
      <c r="AT108" s="112"/>
      <c r="AU108" s="112"/>
      <c r="AV108" s="112"/>
      <c r="AW108" s="112"/>
      <c r="AX108" s="112"/>
      <c r="AY108" s="112"/>
      <c r="AZ108" s="112"/>
      <c r="BA108" s="112"/>
      <c r="BB108" s="112"/>
      <c r="BC108" s="112"/>
      <c r="BD108" s="112"/>
      <c r="BE108" s="112"/>
      <c r="BF108" s="112"/>
      <c r="BG108" s="112"/>
      <c r="BH108" s="112"/>
      <c r="BI108" s="112"/>
      <c r="BJ108" s="112"/>
      <c r="BK108" s="112"/>
      <c r="BL108" s="112"/>
      <c r="BM108" s="112"/>
      <c r="BN108" s="112"/>
      <c r="BO108" s="112"/>
      <c r="BP108" s="112"/>
      <c r="BQ108" s="112"/>
      <c r="BR108" s="112"/>
      <c r="BS108" s="112"/>
      <c r="BT108" s="112"/>
      <c r="BU108" s="112"/>
      <c r="BV108" s="112"/>
      <c r="BW108" s="112"/>
      <c r="BX108" s="112"/>
      <c r="BY108" s="112"/>
      <c r="BZ108" s="112"/>
      <c r="CA108" s="112"/>
      <c r="CB108" s="112"/>
      <c r="CC108" s="112"/>
      <c r="CD108" s="112"/>
      <c r="CE108" s="112"/>
      <c r="CF108" s="112"/>
      <c r="CG108" s="112"/>
      <c r="CH108" s="112"/>
      <c r="CI108" s="112"/>
      <c r="CJ108" s="112"/>
    </row>
    <row r="109" spans="1:88" ht="11.25" customHeight="1" thickBot="1">
      <c r="A109" s="1443" t="s">
        <v>362</v>
      </c>
      <c r="B109" s="1610"/>
      <c r="C109" s="2155">
        <f>SUM(C101:C108)</f>
        <v>930</v>
      </c>
      <c r="D109" s="84"/>
      <c r="E109" s="254" t="s">
        <v>653</v>
      </c>
      <c r="F109" s="249" t="s">
        <v>233</v>
      </c>
      <c r="G109" s="397">
        <v>200</v>
      </c>
      <c r="H109" s="571"/>
      <c r="I109" s="5"/>
      <c r="J109" s="5"/>
      <c r="K109" s="5"/>
      <c r="L109" s="5"/>
      <c r="M109" s="11"/>
      <c r="N109" s="11"/>
      <c r="O109" s="11"/>
      <c r="P109" s="308"/>
      <c r="Q109" s="11"/>
      <c r="R109" s="49"/>
      <c r="S109" s="11"/>
      <c r="T109" s="112"/>
      <c r="U109" s="112"/>
      <c r="V109" s="112"/>
      <c r="W109" s="112"/>
      <c r="X109" s="112"/>
      <c r="Y109" s="112"/>
      <c r="Z109" s="112"/>
      <c r="AA109" s="112"/>
      <c r="AB109" s="166"/>
      <c r="AC109" s="204"/>
      <c r="AD109" s="418"/>
      <c r="AE109" s="112"/>
      <c r="AF109" s="112"/>
      <c r="AG109" s="112"/>
      <c r="AH109" s="112"/>
      <c r="AI109" s="107"/>
      <c r="AJ109" s="112"/>
      <c r="AK109" s="112"/>
      <c r="AL109" s="112"/>
      <c r="AM109" s="112"/>
      <c r="AN109" s="112"/>
      <c r="AO109" s="112"/>
      <c r="AP109" s="112"/>
      <c r="AQ109" s="112"/>
      <c r="AR109" s="112"/>
      <c r="AS109" s="112"/>
      <c r="AT109" s="112"/>
      <c r="AU109" s="112"/>
      <c r="AV109" s="112"/>
      <c r="AW109" s="112"/>
      <c r="AX109" s="112"/>
      <c r="AY109" s="112"/>
      <c r="AZ109" s="112"/>
      <c r="BA109" s="112"/>
      <c r="BB109" s="112"/>
      <c r="BC109" s="112"/>
      <c r="BD109" s="112"/>
      <c r="BE109" s="112"/>
      <c r="BF109" s="112"/>
      <c r="BG109" s="112"/>
      <c r="BH109" s="112"/>
      <c r="BI109" s="112"/>
      <c r="BJ109" s="112"/>
      <c r="BK109" s="112"/>
      <c r="BL109" s="112"/>
      <c r="BM109" s="112"/>
      <c r="BN109" s="112"/>
      <c r="BO109" s="112"/>
      <c r="BP109" s="112"/>
      <c r="BQ109" s="112"/>
      <c r="BR109" s="112"/>
      <c r="BS109" s="112"/>
      <c r="BT109" s="112"/>
      <c r="BU109" s="112"/>
      <c r="BV109" s="112"/>
      <c r="BW109" s="112"/>
      <c r="BX109" s="112"/>
      <c r="BY109" s="112"/>
      <c r="BZ109" s="112"/>
      <c r="CA109" s="112"/>
      <c r="CB109" s="112"/>
      <c r="CC109" s="112"/>
      <c r="CD109" s="112"/>
      <c r="CE109" s="112"/>
      <c r="CF109" s="112"/>
      <c r="CG109" s="112"/>
      <c r="CH109" s="112"/>
      <c r="CI109" s="112"/>
      <c r="CJ109" s="112"/>
    </row>
    <row r="110" spans="1:88" ht="15" customHeight="1">
      <c r="A110" s="382"/>
      <c r="B110" s="175" t="s">
        <v>232</v>
      </c>
      <c r="C110" s="676"/>
      <c r="D110" s="2855"/>
      <c r="E110" s="442" t="s">
        <v>674</v>
      </c>
      <c r="F110" s="1934" t="s">
        <v>673</v>
      </c>
      <c r="G110" s="397" t="s">
        <v>867</v>
      </c>
      <c r="H110" s="574"/>
      <c r="K110" s="1"/>
      <c r="L110" s="1"/>
      <c r="M110" s="112"/>
      <c r="N110" s="112"/>
      <c r="O110" s="112"/>
      <c r="P110" s="581"/>
      <c r="Q110" s="11"/>
      <c r="R110" s="49"/>
      <c r="S110" s="11"/>
      <c r="T110" s="112"/>
      <c r="U110" s="112"/>
      <c r="V110" s="112"/>
      <c r="W110" s="112"/>
      <c r="X110" s="112"/>
      <c r="Y110" s="112"/>
      <c r="Z110" s="166"/>
      <c r="AA110" s="166"/>
      <c r="AB110" s="166"/>
      <c r="AC110" s="112"/>
      <c r="AD110" s="418"/>
      <c r="AE110" s="112"/>
      <c r="AF110" s="112"/>
      <c r="AG110" s="112"/>
      <c r="AH110" s="112"/>
      <c r="AI110" s="107"/>
      <c r="AJ110" s="112"/>
      <c r="AK110" s="112"/>
      <c r="AL110" s="112"/>
      <c r="AM110" s="112"/>
      <c r="AN110" s="112"/>
      <c r="AO110" s="112"/>
      <c r="AP110" s="112"/>
      <c r="AQ110" s="112"/>
      <c r="AR110" s="112"/>
      <c r="AS110" s="112"/>
      <c r="AT110" s="112"/>
      <c r="AU110" s="112"/>
      <c r="AV110" s="112"/>
      <c r="AW110" s="112"/>
      <c r="AX110" s="112"/>
      <c r="AY110" s="112"/>
      <c r="AZ110" s="112"/>
      <c r="BA110" s="112"/>
      <c r="BB110" s="112"/>
      <c r="BC110" s="112"/>
      <c r="BD110" s="112"/>
      <c r="BE110" s="112"/>
      <c r="BF110" s="112"/>
      <c r="BG110" s="112"/>
      <c r="BH110" s="112"/>
      <c r="BI110" s="112"/>
      <c r="BJ110" s="112"/>
      <c r="BK110" s="112"/>
      <c r="BL110" s="112"/>
      <c r="BM110" s="112"/>
      <c r="BN110" s="112"/>
      <c r="BO110" s="112"/>
      <c r="BP110" s="112"/>
      <c r="BQ110" s="112"/>
      <c r="BR110" s="112"/>
      <c r="BS110" s="112"/>
      <c r="BT110" s="112"/>
      <c r="BU110" s="112"/>
      <c r="BV110" s="112"/>
      <c r="BW110" s="112"/>
      <c r="BX110" s="112"/>
      <c r="BY110" s="112"/>
      <c r="BZ110" s="112"/>
      <c r="CA110" s="112"/>
      <c r="CB110" s="112"/>
      <c r="CC110" s="112"/>
      <c r="CD110" s="112"/>
      <c r="CE110" s="112"/>
      <c r="CF110" s="112"/>
      <c r="CG110" s="112"/>
      <c r="CH110" s="112"/>
      <c r="CI110" s="112"/>
      <c r="CJ110" s="112"/>
    </row>
    <row r="111" spans="1:88" ht="12" customHeight="1">
      <c r="A111" s="254" t="s">
        <v>487</v>
      </c>
      <c r="B111" s="271" t="s">
        <v>488</v>
      </c>
      <c r="C111" s="397">
        <v>200</v>
      </c>
      <c r="D111" s="2855"/>
      <c r="E111" s="314" t="s">
        <v>824</v>
      </c>
      <c r="F111" s="3169" t="s">
        <v>705</v>
      </c>
      <c r="G111" s="295"/>
      <c r="H111" s="572"/>
      <c r="I111" s="5"/>
      <c r="J111" s="5"/>
      <c r="K111" s="5"/>
      <c r="L111" s="5"/>
      <c r="M111" s="157"/>
      <c r="N111" s="107"/>
      <c r="O111" s="106"/>
      <c r="P111" s="137"/>
      <c r="Q111" s="11"/>
      <c r="R111" s="49"/>
      <c r="S111" s="11"/>
      <c r="T111" s="112"/>
      <c r="U111" s="112"/>
      <c r="V111" s="112"/>
      <c r="W111" s="112"/>
      <c r="X111" s="112"/>
      <c r="Y111" s="112"/>
      <c r="Z111" s="166"/>
      <c r="AA111" s="166"/>
      <c r="AB111" s="166"/>
      <c r="AC111" s="112"/>
      <c r="AD111" s="418"/>
      <c r="AE111" s="112"/>
      <c r="AF111" s="112"/>
      <c r="AG111" s="112"/>
      <c r="AH111" s="112"/>
      <c r="AI111" s="107"/>
      <c r="AJ111" s="112"/>
      <c r="AK111" s="112"/>
      <c r="AL111" s="112"/>
      <c r="AM111" s="112"/>
      <c r="AN111" s="112"/>
      <c r="AO111" s="112"/>
      <c r="AP111" s="112"/>
      <c r="AQ111" s="112"/>
      <c r="AR111" s="112"/>
      <c r="AS111" s="112"/>
      <c r="AT111" s="112"/>
      <c r="AU111" s="112"/>
      <c r="AV111" s="112"/>
      <c r="AW111" s="112"/>
      <c r="AX111" s="112"/>
      <c r="AY111" s="112"/>
      <c r="AZ111" s="112"/>
      <c r="BA111" s="112"/>
      <c r="BB111" s="112"/>
      <c r="BC111" s="112"/>
      <c r="BD111" s="112"/>
      <c r="BE111" s="112"/>
      <c r="BF111" s="112"/>
      <c r="BG111" s="112"/>
      <c r="BH111" s="112"/>
      <c r="BI111" s="112"/>
      <c r="BJ111" s="112"/>
      <c r="BK111" s="112"/>
      <c r="BL111" s="112"/>
      <c r="BM111" s="112"/>
      <c r="BN111" s="112"/>
      <c r="BO111" s="112"/>
      <c r="BP111" s="112"/>
      <c r="BQ111" s="112"/>
      <c r="BR111" s="112"/>
      <c r="BS111" s="112"/>
      <c r="BT111" s="112"/>
      <c r="BU111" s="112"/>
      <c r="BV111" s="112"/>
      <c r="BW111" s="112"/>
      <c r="BX111" s="112"/>
      <c r="BY111" s="112"/>
      <c r="BZ111" s="112"/>
      <c r="CA111" s="112"/>
      <c r="CB111" s="112"/>
      <c r="CC111" s="112"/>
      <c r="CD111" s="112"/>
      <c r="CE111" s="112"/>
      <c r="CF111" s="112"/>
      <c r="CG111" s="112"/>
      <c r="CH111" s="112"/>
      <c r="CI111" s="112"/>
      <c r="CJ111" s="112"/>
    </row>
    <row r="112" spans="1:88" ht="10.5" customHeight="1">
      <c r="A112" s="314"/>
      <c r="B112" s="351" t="s">
        <v>489</v>
      </c>
      <c r="C112" s="295"/>
      <c r="D112" s="84"/>
      <c r="E112" s="256" t="s">
        <v>9</v>
      </c>
      <c r="F112" s="249" t="s">
        <v>676</v>
      </c>
      <c r="G112" s="272">
        <v>20</v>
      </c>
      <c r="H112" s="572"/>
      <c r="I112" s="5"/>
      <c r="J112" s="5"/>
      <c r="K112" s="5"/>
      <c r="L112" s="5"/>
      <c r="M112" s="11"/>
      <c r="N112" s="120"/>
      <c r="O112" s="112"/>
      <c r="P112" s="137"/>
      <c r="Q112" s="11"/>
      <c r="R112" s="582"/>
      <c r="S112" s="11"/>
      <c r="T112" s="112"/>
      <c r="U112" s="112"/>
      <c r="V112" s="112"/>
      <c r="W112" s="112"/>
      <c r="X112" s="112"/>
      <c r="Y112" s="112"/>
      <c r="Z112" s="166"/>
      <c r="AA112" s="166"/>
      <c r="AB112" s="166"/>
      <c r="AC112" s="112"/>
      <c r="AD112" s="418"/>
      <c r="AE112" s="112"/>
      <c r="AF112" s="112"/>
      <c r="AG112" s="112"/>
      <c r="AH112" s="112"/>
      <c r="AI112" s="107"/>
      <c r="AJ112" s="112"/>
      <c r="AK112" s="112"/>
      <c r="AL112" s="112"/>
      <c r="AM112" s="112"/>
      <c r="AN112" s="112"/>
      <c r="AO112" s="112"/>
      <c r="AP112" s="112"/>
      <c r="AQ112" s="112"/>
      <c r="AR112" s="112"/>
      <c r="AS112" s="112"/>
      <c r="AT112" s="112"/>
      <c r="AU112" s="112"/>
      <c r="AV112" s="112"/>
      <c r="AW112" s="112"/>
      <c r="AX112" s="112"/>
      <c r="AY112" s="112"/>
      <c r="AZ112" s="112"/>
      <c r="BA112" s="112"/>
      <c r="BB112" s="112"/>
      <c r="BC112" s="112"/>
      <c r="BD112" s="112"/>
      <c r="BE112" s="112"/>
      <c r="BF112" s="112"/>
      <c r="BG112" s="112"/>
      <c r="BH112" s="112"/>
      <c r="BI112" s="112"/>
      <c r="BJ112" s="112"/>
      <c r="BK112" s="112"/>
      <c r="BL112" s="112"/>
      <c r="BM112" s="112"/>
      <c r="BN112" s="112"/>
      <c r="BO112" s="112"/>
      <c r="BP112" s="112"/>
      <c r="BQ112" s="112"/>
      <c r="BR112" s="112"/>
      <c r="BS112" s="112"/>
      <c r="BT112" s="112"/>
      <c r="BU112" s="112"/>
      <c r="BV112" s="112"/>
      <c r="BW112" s="112"/>
      <c r="BX112" s="112"/>
      <c r="BY112" s="112"/>
      <c r="BZ112" s="112"/>
      <c r="CA112" s="112"/>
      <c r="CB112" s="112"/>
      <c r="CC112" s="112"/>
      <c r="CD112" s="112"/>
      <c r="CE112" s="112"/>
      <c r="CF112" s="112"/>
      <c r="CG112" s="112"/>
      <c r="CH112" s="112"/>
      <c r="CI112" s="112"/>
      <c r="CJ112" s="112"/>
    </row>
    <row r="113" spans="1:88" ht="12" customHeight="1" thickBot="1">
      <c r="A113" s="254" t="s">
        <v>692</v>
      </c>
      <c r="B113" s="1934" t="s">
        <v>689</v>
      </c>
      <c r="C113" s="397">
        <v>120</v>
      </c>
      <c r="E113" s="1443" t="s">
        <v>363</v>
      </c>
      <c r="F113" s="1444"/>
      <c r="G113" s="2957">
        <f>G109+G112+110+20</f>
        <v>350</v>
      </c>
      <c r="H113" s="572"/>
      <c r="I113" s="127"/>
      <c r="J113" s="406"/>
      <c r="K113" s="23"/>
      <c r="L113" s="5"/>
      <c r="M113" s="11"/>
      <c r="N113" s="107"/>
      <c r="O113" s="106"/>
      <c r="P113" s="112"/>
      <c r="Q113" s="11"/>
      <c r="R113" s="49"/>
      <c r="S113" s="11"/>
      <c r="T113" s="112"/>
      <c r="U113" s="112"/>
      <c r="V113" s="112"/>
      <c r="W113" s="127"/>
      <c r="X113" s="121"/>
      <c r="Y113" s="107"/>
      <c r="Z113" s="104"/>
      <c r="AA113" s="112"/>
      <c r="AB113" s="112"/>
      <c r="AC113" s="112"/>
      <c r="AD113" s="112"/>
      <c r="AE113" s="112"/>
      <c r="AF113" s="112"/>
      <c r="AG113" s="112"/>
      <c r="AH113" s="112"/>
      <c r="AI113" s="107"/>
      <c r="AJ113" s="112"/>
      <c r="AK113" s="112"/>
      <c r="AL113" s="112"/>
      <c r="AM113" s="112"/>
      <c r="AN113" s="112"/>
      <c r="AO113" s="112"/>
      <c r="AP113" s="112"/>
      <c r="AQ113" s="112"/>
      <c r="AR113" s="112"/>
      <c r="AS113" s="112"/>
      <c r="AT113" s="112"/>
      <c r="AU113" s="112"/>
      <c r="AV113" s="112"/>
      <c r="AW113" s="112"/>
      <c r="AX113" s="112"/>
      <c r="AY113" s="112"/>
      <c r="AZ113" s="112"/>
      <c r="BA113" s="112"/>
      <c r="BB113" s="112"/>
      <c r="BC113" s="112"/>
      <c r="BD113" s="112"/>
      <c r="BE113" s="112"/>
      <c r="BF113" s="112"/>
      <c r="BG113" s="112"/>
      <c r="BH113" s="112"/>
      <c r="BI113" s="112"/>
      <c r="BJ113" s="112"/>
      <c r="BK113" s="112"/>
      <c r="BL113" s="112"/>
      <c r="BM113" s="112"/>
      <c r="BN113" s="112"/>
      <c r="BO113" s="112"/>
      <c r="BP113" s="112"/>
      <c r="BQ113" s="112"/>
      <c r="BR113" s="112"/>
      <c r="BS113" s="112"/>
      <c r="BT113" s="112"/>
      <c r="BU113" s="112"/>
      <c r="BV113" s="112"/>
      <c r="BW113" s="112"/>
      <c r="BX113" s="112"/>
      <c r="BY113" s="112"/>
      <c r="BZ113" s="112"/>
      <c r="CA113" s="112"/>
      <c r="CB113" s="112"/>
      <c r="CC113" s="112"/>
      <c r="CD113" s="112"/>
      <c r="CE113" s="112"/>
      <c r="CF113" s="112"/>
      <c r="CG113" s="112"/>
      <c r="CH113" s="112"/>
      <c r="CI113" s="112"/>
      <c r="CJ113" s="112"/>
    </row>
    <row r="114" spans="1:88" ht="13.2" customHeight="1">
      <c r="A114" s="256" t="s">
        <v>9</v>
      </c>
      <c r="B114" s="249" t="s">
        <v>10</v>
      </c>
      <c r="C114" s="272">
        <v>30</v>
      </c>
      <c r="E114" s="254"/>
      <c r="F114" s="289"/>
      <c r="G114" s="274"/>
      <c r="H114" s="572"/>
      <c r="I114" s="728"/>
      <c r="J114" s="127"/>
      <c r="K114" s="112"/>
      <c r="L114" s="5"/>
      <c r="M114" s="11"/>
      <c r="N114" s="120"/>
      <c r="O114" s="112"/>
      <c r="P114" s="150"/>
      <c r="Q114" s="11"/>
      <c r="R114" s="49"/>
      <c r="S114" s="570"/>
      <c r="T114" s="112"/>
      <c r="U114" s="112"/>
      <c r="V114" s="112"/>
      <c r="W114" s="112"/>
      <c r="X114" s="228"/>
      <c r="Y114" s="112"/>
      <c r="Z114" s="112"/>
      <c r="AA114" s="112"/>
      <c r="AB114" s="112"/>
      <c r="AC114" s="112"/>
      <c r="AD114" s="112"/>
      <c r="AE114" s="112"/>
      <c r="AF114" s="112"/>
      <c r="AG114" s="112"/>
      <c r="AH114" s="112"/>
      <c r="AI114" s="112"/>
      <c r="AJ114" s="112"/>
      <c r="AK114" s="112"/>
      <c r="AL114" s="112"/>
      <c r="AM114" s="112"/>
      <c r="AN114" s="112"/>
      <c r="AO114" s="112"/>
      <c r="AP114" s="112"/>
      <c r="AQ114" s="112"/>
      <c r="AR114" s="112"/>
      <c r="AS114" s="112"/>
      <c r="AT114" s="112"/>
      <c r="AU114" s="112"/>
      <c r="AV114" s="112"/>
      <c r="AW114" s="112"/>
      <c r="AX114" s="112"/>
      <c r="AY114" s="112"/>
      <c r="AZ114" s="112"/>
      <c r="BA114" s="112"/>
      <c r="BB114" s="112"/>
      <c r="BC114" s="112"/>
      <c r="BD114" s="112"/>
      <c r="BE114" s="112"/>
      <c r="BF114" s="112"/>
      <c r="BG114" s="112"/>
      <c r="BH114" s="112"/>
      <c r="BI114" s="112"/>
      <c r="BJ114" s="112"/>
      <c r="BK114" s="112"/>
      <c r="BL114" s="112"/>
      <c r="BM114" s="112"/>
      <c r="BN114" s="112"/>
      <c r="BO114" s="112"/>
      <c r="BP114" s="112"/>
      <c r="BQ114" s="112"/>
      <c r="BR114" s="112"/>
      <c r="BS114" s="112"/>
      <c r="BT114" s="112"/>
      <c r="BU114" s="112"/>
      <c r="BV114" s="112"/>
      <c r="BW114" s="112"/>
      <c r="BX114" s="112"/>
      <c r="BY114" s="112"/>
      <c r="BZ114" s="112"/>
      <c r="CA114" s="112"/>
      <c r="CB114" s="112"/>
      <c r="CC114" s="112"/>
      <c r="CD114" s="112"/>
      <c r="CE114" s="112"/>
      <c r="CF114" s="112"/>
      <c r="CG114" s="112"/>
      <c r="CH114" s="112"/>
      <c r="CI114" s="112"/>
      <c r="CJ114" s="112"/>
    </row>
    <row r="115" spans="1:88" ht="10.8" customHeight="1" thickBot="1">
      <c r="A115" s="1443" t="s">
        <v>363</v>
      </c>
      <c r="B115" s="1444"/>
      <c r="C115" s="2155">
        <f>SUM(C111:C114)</f>
        <v>350</v>
      </c>
      <c r="E115" s="1185"/>
      <c r="F115" s="1186"/>
      <c r="G115" s="1187"/>
      <c r="H115" s="572"/>
      <c r="I115" s="728"/>
      <c r="J115" s="127"/>
      <c r="K115" s="15"/>
      <c r="L115" s="5"/>
      <c r="M115" s="11"/>
      <c r="N115" s="120"/>
      <c r="O115" s="112"/>
      <c r="P115" s="150"/>
      <c r="Q115" s="11"/>
      <c r="R115" s="49"/>
      <c r="S115" s="11"/>
      <c r="T115" s="112"/>
      <c r="U115" s="112"/>
      <c r="V115" s="112"/>
      <c r="W115" s="112"/>
      <c r="X115" s="228"/>
      <c r="Y115" s="112"/>
      <c r="Z115" s="112"/>
      <c r="AA115" s="112"/>
      <c r="AB115" s="112"/>
      <c r="AC115" s="112"/>
      <c r="AD115" s="112"/>
      <c r="AE115" s="112"/>
      <c r="AF115" s="112"/>
      <c r="AG115" s="113"/>
      <c r="AH115" s="107"/>
      <c r="AI115" s="107"/>
      <c r="AJ115" s="107"/>
      <c r="AK115" s="112"/>
      <c r="AL115" s="112"/>
      <c r="AM115" s="112"/>
      <c r="AN115" s="112"/>
      <c r="AO115" s="112"/>
      <c r="AP115" s="112"/>
      <c r="AQ115" s="112"/>
      <c r="AR115" s="112"/>
      <c r="AS115" s="112"/>
      <c r="AT115" s="112"/>
      <c r="AU115" s="112"/>
      <c r="AV115" s="112"/>
      <c r="AW115" s="112"/>
      <c r="AX115" s="112"/>
      <c r="AY115" s="112"/>
      <c r="AZ115" s="112"/>
      <c r="BA115" s="112"/>
      <c r="BB115" s="112"/>
      <c r="BC115" s="112"/>
      <c r="BD115" s="112"/>
      <c r="BE115" s="112"/>
      <c r="BF115" s="112"/>
      <c r="BG115" s="112"/>
      <c r="BH115" s="112"/>
      <c r="BI115" s="112"/>
      <c r="BJ115" s="112"/>
      <c r="BK115" s="112"/>
      <c r="BL115" s="112"/>
      <c r="BM115" s="112"/>
      <c r="BN115" s="112"/>
      <c r="BO115" s="112"/>
      <c r="BP115" s="112"/>
      <c r="BQ115" s="112"/>
      <c r="BR115" s="112"/>
      <c r="BS115" s="112"/>
      <c r="BT115" s="112"/>
      <c r="BU115" s="112"/>
      <c r="BV115" s="112"/>
      <c r="BW115" s="112"/>
      <c r="BX115" s="112"/>
      <c r="BY115" s="112"/>
      <c r="BZ115" s="112"/>
      <c r="CA115" s="112"/>
      <c r="CB115" s="112"/>
      <c r="CC115" s="112"/>
      <c r="CD115" s="112"/>
      <c r="CE115" s="112"/>
      <c r="CF115" s="112"/>
      <c r="CG115" s="112"/>
      <c r="CH115" s="112"/>
      <c r="CI115" s="112"/>
      <c r="CJ115" s="112"/>
    </row>
    <row r="116" spans="1:88" s="70" customFormat="1" ht="15" customHeight="1">
      <c r="A116" s="3249" t="s">
        <v>1041</v>
      </c>
      <c r="B116" s="3250"/>
      <c r="F116" s="84"/>
      <c r="G116" s="84"/>
      <c r="H116" s="573"/>
      <c r="I116" s="704"/>
      <c r="J116" s="55"/>
      <c r="K116" s="15"/>
      <c r="L116" s="55"/>
      <c r="M116" s="56"/>
      <c r="N116" s="107"/>
      <c r="O116" s="106"/>
      <c r="P116" s="3252"/>
      <c r="Q116" s="14"/>
      <c r="R116" s="107"/>
      <c r="S116" s="14"/>
      <c r="T116" s="110"/>
      <c r="U116" s="110"/>
      <c r="V116" s="110"/>
      <c r="W116" s="111"/>
      <c r="X116" s="203"/>
      <c r="Y116" s="111"/>
      <c r="Z116" s="137"/>
      <c r="AA116" s="110"/>
      <c r="AB116" s="110"/>
      <c r="AC116" s="110"/>
      <c r="AD116" s="110"/>
      <c r="AE116" s="110"/>
      <c r="AF116" s="110"/>
      <c r="AG116" s="110"/>
      <c r="AH116" s="110"/>
      <c r="AI116" s="107"/>
      <c r="AJ116" s="110"/>
      <c r="AK116" s="110"/>
      <c r="AL116" s="110"/>
      <c r="AM116" s="110"/>
      <c r="AN116" s="110"/>
      <c r="AO116" s="110"/>
      <c r="AP116" s="110"/>
      <c r="AQ116" s="110"/>
      <c r="AR116" s="110"/>
      <c r="AS116" s="110"/>
      <c r="AT116" s="110"/>
      <c r="AU116" s="110"/>
      <c r="AV116" s="110"/>
      <c r="AW116" s="110"/>
      <c r="AX116" s="110"/>
      <c r="AY116" s="110"/>
      <c r="AZ116" s="110"/>
      <c r="BA116" s="110"/>
      <c r="BB116" s="110"/>
      <c r="BC116" s="110"/>
      <c r="BD116" s="110"/>
      <c r="BE116" s="110"/>
      <c r="BF116" s="110"/>
      <c r="BG116" s="110"/>
      <c r="BH116" s="110"/>
      <c r="BI116" s="110"/>
      <c r="BJ116" s="110"/>
      <c r="BK116" s="110"/>
      <c r="BL116" s="110"/>
      <c r="BM116" s="110"/>
      <c r="BN116" s="110"/>
      <c r="BO116" s="110"/>
      <c r="BP116" s="110"/>
      <c r="BQ116" s="110"/>
      <c r="BR116" s="110"/>
      <c r="BS116" s="110"/>
      <c r="BT116" s="110"/>
      <c r="BU116" s="110"/>
      <c r="BV116" s="110"/>
      <c r="BW116" s="110"/>
      <c r="BX116" s="110"/>
      <c r="BY116" s="110"/>
      <c r="BZ116" s="110"/>
      <c r="CA116" s="110"/>
      <c r="CB116" s="110"/>
      <c r="CC116" s="110"/>
      <c r="CD116" s="110"/>
      <c r="CE116" s="110"/>
      <c r="CF116" s="110"/>
      <c r="CG116" s="110"/>
      <c r="CH116" s="110"/>
      <c r="CI116" s="110"/>
      <c r="CJ116" s="110"/>
    </row>
    <row r="117" spans="1:88" ht="14.25" customHeight="1" thickBot="1">
      <c r="A117" s="105" t="s">
        <v>833</v>
      </c>
      <c r="D117" s="435" t="s">
        <v>142</v>
      </c>
      <c r="E117" s="85"/>
      <c r="F117" t="s">
        <v>1141</v>
      </c>
      <c r="H117" s="572"/>
      <c r="I117" s="5"/>
      <c r="J117" s="7"/>
      <c r="K117" s="15"/>
      <c r="L117" s="5"/>
      <c r="M117" s="11"/>
      <c r="N117" s="107"/>
      <c r="O117" s="112"/>
      <c r="P117" s="137"/>
      <c r="Q117" s="41"/>
      <c r="R117" s="112"/>
      <c r="S117" s="14"/>
      <c r="T117" s="104"/>
      <c r="U117" s="112"/>
      <c r="V117" s="112"/>
      <c r="W117" s="112"/>
      <c r="X117" s="107"/>
      <c r="Y117" s="106"/>
      <c r="Z117" s="150"/>
      <c r="AA117" s="112"/>
      <c r="AB117" s="112"/>
      <c r="AC117" s="112"/>
      <c r="AD117" s="112"/>
      <c r="AE117" s="112"/>
      <c r="AF117" s="112"/>
      <c r="AG117" s="112"/>
      <c r="AH117" s="112"/>
      <c r="AI117" s="107"/>
      <c r="AJ117" s="112"/>
      <c r="AK117" s="112"/>
      <c r="AL117" s="112"/>
      <c r="AM117" s="112"/>
      <c r="AN117" s="112"/>
      <c r="AO117" s="112"/>
      <c r="AP117" s="112"/>
      <c r="AQ117" s="112"/>
      <c r="AR117" s="112"/>
      <c r="AS117" s="112"/>
      <c r="AT117" s="112"/>
      <c r="AU117" s="112"/>
      <c r="AV117" s="112"/>
      <c r="AW117" s="112"/>
      <c r="AX117" s="112"/>
      <c r="AY117" s="112"/>
      <c r="AZ117" s="112"/>
      <c r="BA117" s="112"/>
      <c r="BB117" s="112"/>
      <c r="BC117" s="112"/>
      <c r="BD117" s="112"/>
      <c r="BE117" s="112"/>
      <c r="BF117" s="112"/>
      <c r="BG117" s="112"/>
      <c r="BH117" s="112"/>
      <c r="BI117" s="112"/>
      <c r="BJ117" s="112"/>
      <c r="BK117" s="112"/>
      <c r="BL117" s="112"/>
      <c r="BM117" s="112"/>
      <c r="BN117" s="112"/>
      <c r="BO117" s="112"/>
      <c r="BP117" s="112"/>
      <c r="BQ117" s="112"/>
      <c r="BR117" s="112"/>
      <c r="BS117" s="112"/>
      <c r="BT117" s="112"/>
      <c r="BU117" s="112"/>
      <c r="BV117" s="112"/>
      <c r="BW117" s="112"/>
      <c r="BX117" s="112"/>
      <c r="BY117" s="112"/>
      <c r="BZ117" s="112"/>
      <c r="CA117" s="112"/>
      <c r="CB117" s="112"/>
      <c r="CC117" s="112"/>
      <c r="CD117" s="112"/>
      <c r="CE117" s="112"/>
      <c r="CF117" s="112"/>
      <c r="CG117" s="112"/>
      <c r="CH117" s="112"/>
      <c r="CI117" s="112"/>
      <c r="CJ117" s="112"/>
    </row>
    <row r="118" spans="1:88" ht="14.25" customHeight="1">
      <c r="A118" s="34" t="s">
        <v>2</v>
      </c>
      <c r="B118" s="87" t="s">
        <v>3</v>
      </c>
      <c r="C118" s="265" t="s">
        <v>4</v>
      </c>
      <c r="E118" s="34" t="s">
        <v>2</v>
      </c>
      <c r="F118" s="87" t="s">
        <v>3</v>
      </c>
      <c r="G118" s="265" t="s">
        <v>4</v>
      </c>
      <c r="H118" s="598"/>
      <c r="I118" s="5"/>
      <c r="J118" s="132"/>
      <c r="K118" s="104"/>
      <c r="L118" s="5"/>
      <c r="M118" s="11"/>
      <c r="N118" s="120"/>
      <c r="O118" s="112"/>
      <c r="P118" s="112"/>
      <c r="Q118" s="11"/>
      <c r="R118" s="11"/>
      <c r="S118" s="11"/>
      <c r="T118" s="110"/>
      <c r="U118" s="112"/>
      <c r="V118" s="112"/>
      <c r="W118" s="112"/>
      <c r="X118" s="113"/>
      <c r="Y118" s="116"/>
      <c r="Z118" s="207"/>
      <c r="AA118" s="112"/>
      <c r="AB118" s="112"/>
      <c r="AC118" s="112"/>
      <c r="AD118" s="112"/>
      <c r="AE118" s="112"/>
      <c r="AF118" s="112"/>
      <c r="AG118" s="112"/>
      <c r="AH118" s="112"/>
      <c r="AI118" s="107"/>
      <c r="AJ118" s="112"/>
      <c r="AK118" s="112"/>
      <c r="AL118" s="112"/>
      <c r="AM118" s="112"/>
      <c r="AN118" s="112"/>
      <c r="AO118" s="112"/>
      <c r="AP118" s="112"/>
      <c r="AQ118" s="112"/>
      <c r="AR118" s="112"/>
      <c r="AS118" s="112"/>
      <c r="AT118" s="112"/>
      <c r="AU118" s="112"/>
      <c r="AV118" s="112"/>
      <c r="AW118" s="112"/>
      <c r="AX118" s="112"/>
      <c r="AY118" s="112"/>
      <c r="AZ118" s="112"/>
      <c r="BA118" s="112"/>
      <c r="BB118" s="112"/>
      <c r="BC118" s="112"/>
      <c r="BD118" s="112"/>
      <c r="BE118" s="112"/>
      <c r="BF118" s="112"/>
      <c r="BG118" s="112"/>
      <c r="BH118" s="112"/>
      <c r="BI118" s="112"/>
      <c r="BJ118" s="112"/>
      <c r="BK118" s="112"/>
      <c r="BL118" s="112"/>
      <c r="BM118" s="112"/>
      <c r="BN118" s="112"/>
      <c r="BO118" s="112"/>
      <c r="BP118" s="112"/>
      <c r="BQ118" s="112"/>
      <c r="BR118" s="112"/>
      <c r="BS118" s="112"/>
      <c r="BT118" s="112"/>
      <c r="BU118" s="112"/>
      <c r="BV118" s="112"/>
      <c r="BW118" s="112"/>
      <c r="BX118" s="112"/>
      <c r="BY118" s="112"/>
      <c r="BZ118" s="112"/>
      <c r="CA118" s="112"/>
      <c r="CB118" s="112"/>
      <c r="CC118" s="112"/>
      <c r="CD118" s="112"/>
      <c r="CE118" s="112"/>
      <c r="CF118" s="112"/>
      <c r="CG118" s="112"/>
      <c r="CH118" s="112"/>
      <c r="CI118" s="112"/>
      <c r="CJ118" s="112"/>
    </row>
    <row r="119" spans="1:88" ht="10.5" customHeight="1" thickBot="1">
      <c r="A119" s="278" t="s">
        <v>5</v>
      </c>
      <c r="B119"/>
      <c r="C119" s="293" t="s">
        <v>62</v>
      </c>
      <c r="D119" s="25"/>
      <c r="E119" s="278" t="s">
        <v>5</v>
      </c>
      <c r="G119" s="293" t="s">
        <v>62</v>
      </c>
      <c r="H119" s="599"/>
      <c r="I119" s="5"/>
      <c r="J119" s="7"/>
      <c r="K119" s="104"/>
      <c r="L119" s="5"/>
      <c r="M119" s="11"/>
      <c r="N119" s="120"/>
      <c r="O119" s="112"/>
      <c r="P119" s="112"/>
      <c r="Q119" s="11"/>
      <c r="R119" s="11"/>
      <c r="S119" s="11"/>
      <c r="T119" s="110"/>
      <c r="U119" s="112"/>
      <c r="V119" s="112"/>
      <c r="W119" s="112"/>
      <c r="X119" s="107"/>
      <c r="Y119" s="106"/>
      <c r="Z119" s="150"/>
      <c r="AA119" s="112"/>
      <c r="AB119" s="112"/>
      <c r="AC119" s="112"/>
      <c r="AD119" s="112"/>
      <c r="AE119" s="112"/>
      <c r="AF119" s="112"/>
      <c r="AG119" s="112"/>
      <c r="AH119" s="112"/>
      <c r="AI119" s="112"/>
      <c r="AJ119" s="112"/>
      <c r="AK119" s="112"/>
      <c r="AL119" s="296"/>
      <c r="AM119" s="112"/>
      <c r="AN119" s="133"/>
      <c r="AO119" s="112"/>
      <c r="AP119" s="112"/>
      <c r="AQ119" s="112"/>
      <c r="AR119" s="146"/>
      <c r="AS119" s="110"/>
      <c r="AT119" s="112"/>
      <c r="AU119" s="112"/>
      <c r="AV119" s="112"/>
      <c r="AW119" s="112"/>
      <c r="AX119" s="112"/>
      <c r="AY119" s="112"/>
      <c r="AZ119" s="112"/>
      <c r="BA119" s="112"/>
      <c r="BB119" s="112"/>
      <c r="BC119" s="112"/>
      <c r="BD119" s="112"/>
      <c r="BE119" s="112"/>
      <c r="BF119" s="112"/>
      <c r="BG119" s="112"/>
      <c r="BH119" s="112"/>
      <c r="BI119" s="112"/>
      <c r="BJ119" s="112"/>
      <c r="BK119" s="112"/>
      <c r="BL119" s="112"/>
      <c r="BM119" s="112"/>
      <c r="BN119" s="112"/>
      <c r="BO119" s="112"/>
      <c r="BP119" s="112"/>
      <c r="BQ119" s="112"/>
      <c r="BR119" s="112"/>
      <c r="BS119" s="112"/>
      <c r="BT119" s="112"/>
      <c r="BU119" s="112"/>
      <c r="BV119" s="112"/>
      <c r="BW119" s="112"/>
      <c r="BX119" s="112"/>
      <c r="BY119" s="112"/>
      <c r="BZ119" s="112"/>
      <c r="CA119" s="112"/>
      <c r="CB119" s="112"/>
      <c r="CC119" s="112"/>
      <c r="CD119" s="112"/>
      <c r="CE119" s="112"/>
      <c r="CF119" s="112"/>
      <c r="CG119" s="112"/>
      <c r="CH119" s="112"/>
      <c r="CI119" s="112"/>
      <c r="CJ119" s="112"/>
    </row>
    <row r="120" spans="1:88" ht="14.25" customHeight="1" thickBot="1">
      <c r="A120" s="2170" t="s">
        <v>946</v>
      </c>
      <c r="B120" s="47"/>
      <c r="C120" s="2171"/>
      <c r="D120" s="56"/>
      <c r="E120" s="777" t="s">
        <v>947</v>
      </c>
      <c r="F120" s="1663"/>
      <c r="G120" s="438"/>
      <c r="H120" s="574"/>
      <c r="I120" s="5"/>
      <c r="J120" s="406"/>
      <c r="K120" s="11"/>
      <c r="L120" s="5"/>
      <c r="M120" s="11"/>
      <c r="N120" s="186"/>
      <c r="O120" s="112"/>
      <c r="P120" s="112"/>
      <c r="Q120" s="11"/>
      <c r="R120" s="11"/>
      <c r="S120" s="11"/>
      <c r="T120" s="110"/>
      <c r="U120" s="112"/>
      <c r="V120" s="112"/>
      <c r="W120" s="112"/>
      <c r="X120" s="117"/>
      <c r="Y120" s="119"/>
      <c r="Z120" s="420"/>
      <c r="AA120" s="112"/>
      <c r="AB120" s="112"/>
      <c r="AC120" s="112"/>
      <c r="AD120" s="112"/>
      <c r="AE120" s="112"/>
      <c r="AF120" s="112"/>
      <c r="AG120" s="112"/>
      <c r="AH120" s="112"/>
      <c r="AI120" s="125"/>
      <c r="AJ120" s="107"/>
      <c r="AK120" s="106"/>
      <c r="AL120" s="107"/>
      <c r="AM120" s="107"/>
      <c r="AN120" s="113"/>
      <c r="AO120" s="113"/>
      <c r="AP120" s="429"/>
      <c r="AQ120" s="429"/>
      <c r="AR120" s="107"/>
      <c r="AS120" s="107"/>
      <c r="AT120" s="112"/>
      <c r="AU120" s="112"/>
      <c r="AV120" s="112"/>
      <c r="AW120" s="112"/>
      <c r="AX120" s="112"/>
      <c r="AY120" s="112"/>
      <c r="AZ120" s="112"/>
      <c r="BA120" s="112"/>
      <c r="BB120" s="112"/>
      <c r="BC120" s="112"/>
      <c r="BD120" s="112"/>
      <c r="BE120" s="112"/>
      <c r="BF120" s="112"/>
      <c r="BG120" s="112"/>
      <c r="BH120" s="112"/>
      <c r="BI120" s="112"/>
      <c r="BJ120" s="112"/>
      <c r="BK120" s="112"/>
      <c r="BL120" s="112"/>
      <c r="BM120" s="112"/>
      <c r="BN120" s="112"/>
      <c r="BO120" s="112"/>
      <c r="BP120" s="112"/>
      <c r="BQ120" s="112"/>
      <c r="BR120" s="112"/>
      <c r="BS120" s="112"/>
      <c r="BT120" s="112"/>
      <c r="BU120" s="112"/>
      <c r="BV120" s="112"/>
      <c r="BW120" s="112"/>
      <c r="BX120" s="112"/>
      <c r="BY120" s="112"/>
      <c r="BZ120" s="112"/>
      <c r="CA120" s="112"/>
      <c r="CB120" s="112"/>
      <c r="CC120" s="112"/>
      <c r="CD120" s="112"/>
      <c r="CE120" s="112"/>
      <c r="CF120" s="112"/>
      <c r="CG120" s="112"/>
      <c r="CH120" s="112"/>
      <c r="CI120" s="112"/>
      <c r="CJ120" s="112"/>
    </row>
    <row r="121" spans="1:88" ht="15.75" customHeight="1">
      <c r="A121" s="90"/>
      <c r="B121" s="175" t="s">
        <v>156</v>
      </c>
      <c r="C121" s="62"/>
      <c r="D121" s="7"/>
      <c r="E121" s="90"/>
      <c r="F121" s="175" t="s">
        <v>156</v>
      </c>
      <c r="G121" s="62"/>
      <c r="H121" s="574"/>
      <c r="I121" s="710"/>
      <c r="J121" s="5"/>
      <c r="K121" s="11"/>
      <c r="L121" s="5"/>
      <c r="M121" s="11"/>
      <c r="N121" s="111"/>
      <c r="O121" s="112"/>
      <c r="P121" s="226"/>
      <c r="Q121" s="11"/>
      <c r="R121" s="11"/>
      <c r="S121" s="11"/>
      <c r="T121" s="107"/>
      <c r="U121" s="112"/>
      <c r="V121" s="112"/>
      <c r="W121" s="112"/>
      <c r="X121" s="112"/>
      <c r="Y121" s="112"/>
      <c r="Z121" s="112"/>
      <c r="AA121" s="112"/>
      <c r="AB121" s="112"/>
      <c r="AC121" s="112"/>
      <c r="AD121" s="112"/>
      <c r="AE121" s="112"/>
      <c r="AF121" s="112"/>
      <c r="AG121" s="112"/>
      <c r="AH121" s="112"/>
      <c r="AI121" s="112"/>
      <c r="AJ121" s="107"/>
      <c r="AK121" s="106"/>
      <c r="AL121" s="107"/>
      <c r="AM121" s="107"/>
      <c r="AN121" s="113"/>
      <c r="AO121" s="430"/>
      <c r="AP121" s="429"/>
      <c r="AQ121" s="429"/>
      <c r="AR121" s="107"/>
      <c r="AS121" s="107"/>
      <c r="AT121" s="112"/>
      <c r="AU121" s="112"/>
      <c r="AV121" s="112"/>
      <c r="AW121" s="112"/>
      <c r="AX121" s="112"/>
      <c r="AY121" s="112"/>
      <c r="AZ121" s="112"/>
      <c r="BA121" s="112"/>
      <c r="BB121" s="112"/>
      <c r="BC121" s="112"/>
      <c r="BD121" s="112"/>
      <c r="BE121" s="112"/>
      <c r="BF121" s="112"/>
      <c r="BG121" s="112"/>
      <c r="BH121" s="112"/>
      <c r="BI121" s="112"/>
      <c r="BJ121" s="112"/>
      <c r="BK121" s="112"/>
      <c r="BL121" s="112"/>
      <c r="BM121" s="112"/>
      <c r="BN121" s="112"/>
      <c r="BO121" s="112"/>
      <c r="BP121" s="112"/>
      <c r="BQ121" s="112"/>
      <c r="BR121" s="112"/>
      <c r="BS121" s="112"/>
      <c r="BT121" s="112"/>
      <c r="BU121" s="112"/>
      <c r="BV121" s="112"/>
      <c r="BW121" s="112"/>
      <c r="BX121" s="112"/>
      <c r="BY121" s="112"/>
      <c r="BZ121" s="112"/>
      <c r="CA121" s="112"/>
      <c r="CB121" s="112"/>
      <c r="CC121" s="112"/>
      <c r="CD121" s="112"/>
      <c r="CE121" s="112"/>
      <c r="CF121" s="112"/>
      <c r="CG121" s="112"/>
      <c r="CH121" s="112"/>
      <c r="CI121" s="112"/>
      <c r="CJ121" s="112"/>
    </row>
    <row r="122" spans="1:88" ht="16.5" customHeight="1">
      <c r="A122" s="380" t="s">
        <v>412</v>
      </c>
      <c r="B122" s="249" t="s">
        <v>483</v>
      </c>
      <c r="C122" s="274">
        <v>230</v>
      </c>
      <c r="D122" s="7"/>
      <c r="E122" s="254" t="s">
        <v>470</v>
      </c>
      <c r="F122" s="249" t="s">
        <v>468</v>
      </c>
      <c r="G122" s="274">
        <v>60</v>
      </c>
      <c r="H122" s="574"/>
      <c r="I122" s="710"/>
      <c r="J122" s="5"/>
      <c r="K122" s="11"/>
      <c r="L122" s="5"/>
      <c r="M122" s="11"/>
      <c r="N122" s="111"/>
      <c r="O122" s="112"/>
      <c r="P122" s="137"/>
      <c r="Q122" s="11"/>
      <c r="R122" s="11"/>
      <c r="S122" s="11"/>
      <c r="T122" s="107"/>
      <c r="U122" s="221"/>
      <c r="V122" s="112"/>
      <c r="W122" s="112"/>
      <c r="X122" s="112"/>
      <c r="Y122" s="112"/>
      <c r="Z122" s="112"/>
      <c r="AA122" s="112"/>
      <c r="AB122" s="112"/>
      <c r="AC122" s="112"/>
      <c r="AD122" s="112"/>
      <c r="AE122" s="112"/>
      <c r="AF122" s="112"/>
      <c r="AG122" s="112"/>
      <c r="AH122" s="112"/>
      <c r="AI122" s="112"/>
      <c r="AJ122" s="107"/>
      <c r="AK122" s="106"/>
      <c r="AL122" s="107"/>
      <c r="AM122" s="107"/>
      <c r="AN122" s="113"/>
      <c r="AO122" s="113"/>
      <c r="AP122" s="429"/>
      <c r="AQ122" s="429"/>
      <c r="AR122" s="107"/>
      <c r="AS122" s="107"/>
      <c r="AT122" s="112"/>
      <c r="AU122" s="112"/>
      <c r="AV122" s="112"/>
      <c r="AW122" s="112"/>
      <c r="AX122" s="112"/>
      <c r="AY122" s="112"/>
      <c r="AZ122" s="112"/>
      <c r="BA122" s="112"/>
      <c r="BB122" s="112"/>
      <c r="BC122" s="112"/>
      <c r="BD122" s="112"/>
      <c r="BE122" s="112"/>
      <c r="BF122" s="112"/>
      <c r="BG122" s="112"/>
      <c r="BH122" s="112"/>
      <c r="BI122" s="112"/>
      <c r="BJ122" s="112"/>
      <c r="BK122" s="112"/>
      <c r="BL122" s="112"/>
      <c r="BM122" s="112"/>
      <c r="BN122" s="112"/>
      <c r="BO122" s="112"/>
      <c r="BP122" s="112"/>
      <c r="BQ122" s="112"/>
      <c r="BR122" s="112"/>
      <c r="BS122" s="112"/>
      <c r="BT122" s="112"/>
      <c r="BU122" s="112"/>
      <c r="BV122" s="112"/>
      <c r="BW122" s="112"/>
      <c r="BX122" s="112"/>
      <c r="BY122" s="112"/>
      <c r="BZ122" s="112"/>
      <c r="CA122" s="112"/>
      <c r="CB122" s="112"/>
      <c r="CC122" s="112"/>
      <c r="CD122" s="112"/>
      <c r="CE122" s="112"/>
      <c r="CF122" s="112"/>
      <c r="CG122" s="112"/>
      <c r="CH122" s="112"/>
      <c r="CI122" s="112"/>
      <c r="CJ122" s="112"/>
    </row>
    <row r="123" spans="1:88" ht="15.75" customHeight="1">
      <c r="A123" s="2919" t="s">
        <v>796</v>
      </c>
      <c r="B123" s="249" t="s">
        <v>799</v>
      </c>
      <c r="C123" s="272">
        <v>10</v>
      </c>
      <c r="D123" s="7"/>
      <c r="E123" s="356" t="s">
        <v>790</v>
      </c>
      <c r="F123" s="271" t="s">
        <v>44</v>
      </c>
      <c r="G123" s="274" t="s">
        <v>854</v>
      </c>
      <c r="H123" s="574"/>
      <c r="I123" s="710"/>
      <c r="J123" s="5"/>
      <c r="K123" s="665"/>
      <c r="L123" s="5"/>
      <c r="M123" s="11"/>
      <c r="N123" s="107"/>
      <c r="O123" s="112"/>
      <c r="P123" s="150"/>
      <c r="Q123" s="11"/>
      <c r="R123" s="11"/>
      <c r="S123" s="11"/>
      <c r="T123" s="107"/>
      <c r="U123" s="221"/>
      <c r="V123" s="112"/>
      <c r="W123" s="112"/>
      <c r="X123" s="112"/>
      <c r="Y123" s="112"/>
      <c r="Z123" s="112"/>
      <c r="AA123" s="112"/>
      <c r="AB123" s="112"/>
      <c r="AC123" s="112"/>
      <c r="AD123" s="112"/>
      <c r="AE123" s="112"/>
      <c r="AF123" s="112"/>
      <c r="AG123" s="112"/>
      <c r="AH123" s="112"/>
      <c r="AI123" s="112"/>
      <c r="AJ123" s="107"/>
      <c r="AK123" s="110"/>
      <c r="AL123" s="107"/>
      <c r="AM123" s="107"/>
      <c r="AN123" s="113"/>
      <c r="AO123" s="113"/>
      <c r="AP123" s="429"/>
      <c r="AQ123" s="429"/>
      <c r="AR123" s="112"/>
      <c r="AS123" s="112"/>
      <c r="AT123" s="112"/>
      <c r="AU123" s="112"/>
      <c r="AV123" s="112"/>
      <c r="AW123" s="112"/>
      <c r="AX123" s="112"/>
      <c r="AY123" s="112"/>
      <c r="AZ123" s="112"/>
      <c r="BA123" s="112"/>
      <c r="BB123" s="112"/>
      <c r="BC123" s="112"/>
      <c r="BD123" s="112"/>
      <c r="BE123" s="112"/>
      <c r="BF123" s="112"/>
      <c r="BG123" s="112"/>
      <c r="BH123" s="112"/>
      <c r="BI123" s="112"/>
      <c r="BJ123" s="112"/>
      <c r="BK123" s="112"/>
      <c r="BL123" s="112"/>
      <c r="BM123" s="112"/>
      <c r="BN123" s="112"/>
      <c r="BO123" s="112"/>
      <c r="BP123" s="112"/>
      <c r="BQ123" s="112"/>
      <c r="BR123" s="112"/>
      <c r="BS123" s="112"/>
      <c r="BT123" s="112"/>
      <c r="BU123" s="112"/>
      <c r="BV123" s="112"/>
      <c r="BW123" s="112"/>
      <c r="BX123" s="112"/>
      <c r="BY123" s="112"/>
      <c r="BZ123" s="112"/>
      <c r="CA123" s="112"/>
      <c r="CB123" s="112"/>
      <c r="CC123" s="112"/>
      <c r="CD123" s="112"/>
      <c r="CE123" s="112"/>
      <c r="CF123" s="112"/>
      <c r="CG123" s="112"/>
      <c r="CH123" s="112"/>
      <c r="CI123" s="112"/>
      <c r="CJ123" s="112"/>
    </row>
    <row r="124" spans="1:88" ht="15" customHeight="1">
      <c r="A124" s="254" t="s">
        <v>829</v>
      </c>
      <c r="B124" s="271" t="s">
        <v>14</v>
      </c>
      <c r="C124" s="274">
        <v>200</v>
      </c>
      <c r="D124" s="168"/>
      <c r="E124" s="1436" t="s">
        <v>425</v>
      </c>
      <c r="F124" s="351" t="s">
        <v>789</v>
      </c>
      <c r="G124" s="79"/>
      <c r="H124" s="596"/>
      <c r="I124" s="722"/>
      <c r="J124" s="5"/>
      <c r="K124" s="15"/>
      <c r="L124" s="5"/>
      <c r="M124" s="11"/>
      <c r="N124" s="107"/>
      <c r="O124" s="112"/>
      <c r="P124" s="150"/>
      <c r="Q124" s="11"/>
      <c r="R124" s="11"/>
      <c r="S124" s="11"/>
      <c r="T124" s="107"/>
      <c r="U124" s="223"/>
      <c r="V124" s="112"/>
      <c r="W124" s="112"/>
      <c r="X124" s="112"/>
      <c r="Y124" s="301"/>
      <c r="Z124" s="112"/>
      <c r="AA124" s="112"/>
      <c r="AB124" s="112"/>
      <c r="AC124" s="112"/>
      <c r="AD124" s="112"/>
      <c r="AE124" s="112"/>
      <c r="AF124" s="112"/>
      <c r="AG124" s="112"/>
      <c r="AH124" s="112"/>
      <c r="AI124" s="112"/>
      <c r="AJ124" s="107"/>
      <c r="AK124" s="106"/>
      <c r="AL124" s="107"/>
      <c r="AM124" s="107"/>
      <c r="AN124" s="113"/>
      <c r="AO124" s="113"/>
      <c r="AP124" s="429"/>
      <c r="AQ124" s="429"/>
      <c r="AR124" s="112"/>
      <c r="AS124" s="112"/>
      <c r="AT124" s="112"/>
      <c r="AU124" s="112"/>
      <c r="AV124" s="112"/>
      <c r="AW124" s="112"/>
      <c r="AX124" s="112"/>
      <c r="AY124" s="112"/>
      <c r="AZ124" s="112"/>
      <c r="BA124" s="112"/>
      <c r="BB124" s="112"/>
      <c r="BC124" s="112"/>
      <c r="BD124" s="112"/>
      <c r="BE124" s="112"/>
      <c r="BF124" s="112"/>
      <c r="BG124" s="112"/>
      <c r="BH124" s="112"/>
      <c r="BI124" s="112"/>
      <c r="BJ124" s="112"/>
      <c r="BK124" s="112"/>
      <c r="BL124" s="112"/>
      <c r="BM124" s="112"/>
      <c r="BN124" s="112"/>
      <c r="BO124" s="112"/>
      <c r="BP124" s="112"/>
      <c r="BQ124" s="112"/>
      <c r="BR124" s="112"/>
      <c r="BS124" s="112"/>
      <c r="BT124" s="112"/>
      <c r="BU124" s="112"/>
      <c r="BV124" s="112"/>
      <c r="BW124" s="112"/>
      <c r="BX124" s="112"/>
      <c r="BY124" s="112"/>
      <c r="BZ124" s="112"/>
      <c r="CA124" s="112"/>
      <c r="CB124" s="112"/>
      <c r="CC124" s="112"/>
      <c r="CD124" s="112"/>
      <c r="CE124" s="112"/>
      <c r="CF124" s="112"/>
      <c r="CG124" s="112"/>
      <c r="CH124" s="112"/>
      <c r="CI124" s="112"/>
      <c r="CJ124" s="112"/>
    </row>
    <row r="125" spans="1:88" ht="15" customHeight="1">
      <c r="A125" s="294" t="s">
        <v>9</v>
      </c>
      <c r="B125" s="249" t="s">
        <v>10</v>
      </c>
      <c r="C125" s="272">
        <v>50</v>
      </c>
      <c r="D125" s="93"/>
      <c r="E125" s="267" t="s">
        <v>561</v>
      </c>
      <c r="F125" s="1694" t="s">
        <v>435</v>
      </c>
      <c r="G125" s="415">
        <v>120</v>
      </c>
      <c r="H125" s="592"/>
      <c r="I125" s="5"/>
      <c r="J125" s="354"/>
      <c r="K125" s="11"/>
      <c r="L125" s="5"/>
      <c r="M125" s="11"/>
      <c r="N125" s="120"/>
      <c r="O125" s="112"/>
      <c r="P125" s="150"/>
      <c r="Q125" s="11"/>
      <c r="R125" s="11"/>
      <c r="S125" s="11"/>
      <c r="T125" s="107"/>
      <c r="U125" s="112"/>
      <c r="V125" s="112"/>
      <c r="W125" s="112"/>
      <c r="X125" s="226"/>
      <c r="Y125" s="205"/>
      <c r="Z125" s="302"/>
      <c r="AA125" s="226"/>
      <c r="AB125" s="205"/>
      <c r="AC125" s="302"/>
      <c r="AD125" s="112"/>
      <c r="AE125" s="112"/>
      <c r="AF125" s="112"/>
      <c r="AG125" s="112"/>
      <c r="AH125" s="112"/>
      <c r="AI125" s="104"/>
      <c r="AJ125" s="107"/>
      <c r="AK125" s="106"/>
      <c r="AL125" s="110"/>
      <c r="AM125" s="110"/>
      <c r="AN125" s="113"/>
      <c r="AO125" s="113"/>
      <c r="AP125" s="429"/>
      <c r="AQ125" s="431"/>
      <c r="AR125" s="112"/>
      <c r="AS125" s="112"/>
      <c r="AT125" s="112"/>
      <c r="AU125" s="112"/>
      <c r="AV125" s="112"/>
      <c r="AW125" s="112"/>
      <c r="AX125" s="112"/>
      <c r="AY125" s="112"/>
      <c r="AZ125" s="112"/>
      <c r="BA125" s="112"/>
      <c r="BB125" s="112"/>
      <c r="BC125" s="112"/>
      <c r="BD125" s="112"/>
      <c r="BE125" s="112"/>
      <c r="BF125" s="112"/>
      <c r="BG125" s="112"/>
      <c r="BH125" s="112"/>
      <c r="BI125" s="112"/>
      <c r="BJ125" s="112"/>
      <c r="BK125" s="112"/>
      <c r="BL125" s="112"/>
      <c r="BM125" s="112"/>
      <c r="BN125" s="112"/>
      <c r="BO125" s="112"/>
      <c r="BP125" s="112"/>
      <c r="BQ125" s="112"/>
      <c r="BR125" s="112"/>
      <c r="BS125" s="112"/>
      <c r="BT125" s="112"/>
      <c r="BU125" s="112"/>
      <c r="BV125" s="112"/>
      <c r="BW125" s="112"/>
      <c r="BX125" s="112"/>
      <c r="BY125" s="112"/>
      <c r="BZ125" s="112"/>
      <c r="CA125" s="112"/>
      <c r="CB125" s="112"/>
      <c r="CC125" s="112"/>
      <c r="CD125" s="112"/>
      <c r="CE125" s="112"/>
      <c r="CF125" s="112"/>
      <c r="CG125" s="112"/>
      <c r="CH125" s="112"/>
      <c r="CI125" s="112"/>
      <c r="CJ125" s="112"/>
    </row>
    <row r="126" spans="1:88" ht="12.75" customHeight="1">
      <c r="A126" s="294" t="s">
        <v>9</v>
      </c>
      <c r="B126" s="249" t="s">
        <v>389</v>
      </c>
      <c r="C126" s="272">
        <v>30</v>
      </c>
      <c r="D126" s="384"/>
      <c r="E126" s="1704" t="s">
        <v>480</v>
      </c>
      <c r="F126" s="249" t="s">
        <v>481</v>
      </c>
      <c r="G126" s="275">
        <v>200</v>
      </c>
      <c r="H126" s="573"/>
      <c r="I126" s="5"/>
      <c r="J126" s="107"/>
      <c r="K126" s="15"/>
      <c r="L126" s="5"/>
      <c r="M126" s="11"/>
      <c r="N126" s="120"/>
      <c r="O126" s="112"/>
      <c r="P126" s="112"/>
      <c r="Q126" s="11"/>
      <c r="R126" s="11"/>
      <c r="S126" s="11"/>
      <c r="T126" s="107"/>
      <c r="U126" s="112"/>
      <c r="V126" s="112"/>
      <c r="W126" s="112"/>
      <c r="X126" s="107"/>
      <c r="Y126" s="115"/>
      <c r="Z126" s="303"/>
      <c r="AA126" s="107"/>
      <c r="AB126" s="106"/>
      <c r="AC126" s="144"/>
      <c r="AD126" s="112"/>
      <c r="AE126" s="112"/>
      <c r="AF126" s="112"/>
      <c r="AG126" s="112"/>
      <c r="AH126" s="112"/>
      <c r="AI126" s="112"/>
      <c r="AJ126" s="112"/>
      <c r="AK126" s="120"/>
      <c r="AL126" s="107"/>
      <c r="AM126" s="107"/>
      <c r="AN126" s="107"/>
      <c r="AO126" s="107"/>
      <c r="AP126" s="112"/>
      <c r="AQ126" s="112"/>
      <c r="AR126" s="210"/>
      <c r="AS126" s="110"/>
      <c r="AT126" s="112"/>
      <c r="AU126" s="112"/>
      <c r="AV126" s="112"/>
      <c r="AW126" s="112"/>
      <c r="AX126" s="112"/>
      <c r="AY126" s="112"/>
      <c r="AZ126" s="112"/>
      <c r="BA126" s="112"/>
      <c r="BB126" s="112"/>
      <c r="BC126" s="112"/>
      <c r="BD126" s="112"/>
      <c r="BE126" s="112"/>
      <c r="BF126" s="112"/>
      <c r="BG126" s="112"/>
      <c r="BH126" s="112"/>
      <c r="BI126" s="112"/>
      <c r="BJ126" s="112"/>
      <c r="BK126" s="112"/>
      <c r="BL126" s="112"/>
      <c r="BM126" s="112"/>
      <c r="BN126" s="112"/>
      <c r="BO126" s="112"/>
      <c r="BP126" s="112"/>
      <c r="BQ126" s="112"/>
      <c r="BR126" s="112"/>
      <c r="BS126" s="112"/>
      <c r="BT126" s="112"/>
      <c r="BU126" s="112"/>
      <c r="BV126" s="112"/>
      <c r="BW126" s="112"/>
      <c r="BX126" s="112"/>
      <c r="BY126" s="112"/>
      <c r="BZ126" s="112"/>
      <c r="CA126" s="112"/>
      <c r="CB126" s="112"/>
      <c r="CC126" s="112"/>
      <c r="CD126" s="112"/>
      <c r="CE126" s="112"/>
      <c r="CF126" s="112"/>
      <c r="CG126" s="112"/>
      <c r="CH126" s="112"/>
      <c r="CI126" s="112"/>
      <c r="CJ126" s="112"/>
    </row>
    <row r="127" spans="1:88" ht="17.25" customHeight="1">
      <c r="A127" s="267" t="s">
        <v>441</v>
      </c>
      <c r="B127" s="271" t="s">
        <v>293</v>
      </c>
      <c r="C127" s="274">
        <v>100</v>
      </c>
      <c r="D127" s="7"/>
      <c r="E127" s="286" t="s">
        <v>9</v>
      </c>
      <c r="F127" s="351" t="s">
        <v>10</v>
      </c>
      <c r="G127" s="395">
        <v>40</v>
      </c>
      <c r="H127" s="594"/>
      <c r="I127" s="5"/>
      <c r="J127" s="107"/>
      <c r="K127" s="104"/>
      <c r="L127" s="5"/>
      <c r="M127" s="11"/>
      <c r="N127" s="107"/>
      <c r="O127" s="112"/>
      <c r="P127" s="206"/>
      <c r="Q127" s="11"/>
      <c r="R127" s="11"/>
      <c r="S127" s="11"/>
      <c r="T127" s="107"/>
      <c r="U127" s="112"/>
      <c r="V127" s="112"/>
      <c r="W127" s="112"/>
      <c r="X127" s="107"/>
      <c r="Y127" s="106"/>
      <c r="Z127" s="150"/>
      <c r="AA127" s="107"/>
      <c r="AB127" s="111"/>
      <c r="AC127" s="137"/>
      <c r="AD127" s="112"/>
      <c r="AE127" s="112"/>
      <c r="AF127" s="112"/>
      <c r="AG127" s="112"/>
      <c r="AH127" s="112"/>
      <c r="AI127" s="112"/>
      <c r="AJ127" s="112"/>
      <c r="AK127" s="112"/>
      <c r="AL127" s="107"/>
      <c r="AM127" s="107"/>
      <c r="AN127" s="112"/>
      <c r="AO127" s="112"/>
      <c r="AP127" s="112"/>
      <c r="AQ127" s="112"/>
      <c r="AR127" s="110"/>
      <c r="AS127" s="432"/>
      <c r="AT127" s="112"/>
      <c r="AU127" s="112"/>
      <c r="AV127" s="112"/>
      <c r="AW127" s="112"/>
      <c r="AX127" s="112"/>
      <c r="AY127" s="112"/>
      <c r="AZ127" s="112"/>
      <c r="BA127" s="112"/>
      <c r="BB127" s="112"/>
      <c r="BC127" s="112"/>
      <c r="BD127" s="112"/>
      <c r="BE127" s="112"/>
      <c r="BF127" s="112"/>
      <c r="BG127" s="112"/>
      <c r="BH127" s="112"/>
      <c r="BI127" s="112"/>
      <c r="BJ127" s="112"/>
      <c r="BK127" s="112"/>
      <c r="BL127" s="112"/>
      <c r="BM127" s="112"/>
      <c r="BN127" s="112"/>
      <c r="BO127" s="112"/>
      <c r="BP127" s="112"/>
      <c r="BQ127" s="112"/>
      <c r="BR127" s="112"/>
      <c r="BS127" s="112"/>
      <c r="BT127" s="112"/>
      <c r="BU127" s="112"/>
      <c r="BV127" s="112"/>
      <c r="BW127" s="112"/>
      <c r="BX127" s="112"/>
      <c r="BY127" s="112"/>
      <c r="BZ127" s="112"/>
      <c r="CA127" s="112"/>
      <c r="CB127" s="112"/>
      <c r="CC127" s="112"/>
      <c r="CD127" s="112"/>
      <c r="CE127" s="112"/>
      <c r="CF127" s="112"/>
      <c r="CG127" s="112"/>
      <c r="CH127" s="112"/>
      <c r="CI127" s="112"/>
      <c r="CJ127" s="112"/>
    </row>
    <row r="128" spans="1:88" ht="14.25" customHeight="1" thickBot="1">
      <c r="A128" s="1185" t="s">
        <v>361</v>
      </c>
      <c r="B128" s="1186"/>
      <c r="C128" s="2918">
        <f>SUM(C122:C127)</f>
        <v>620</v>
      </c>
      <c r="D128" s="7"/>
      <c r="E128" s="256" t="s">
        <v>9</v>
      </c>
      <c r="F128" s="249" t="s">
        <v>389</v>
      </c>
      <c r="G128" s="272">
        <v>30</v>
      </c>
      <c r="H128" s="592"/>
      <c r="I128" s="5"/>
      <c r="J128" s="107"/>
      <c r="K128" s="112"/>
      <c r="L128" s="5"/>
      <c r="M128" s="11"/>
      <c r="N128" s="112"/>
      <c r="O128" s="112"/>
      <c r="P128" s="150"/>
      <c r="Q128" s="11"/>
      <c r="R128" s="11"/>
      <c r="S128" s="11"/>
      <c r="T128" s="107"/>
      <c r="U128" s="112"/>
      <c r="V128" s="112"/>
      <c r="W128" s="112"/>
      <c r="X128" s="107"/>
      <c r="Y128" s="106"/>
      <c r="Z128" s="150"/>
      <c r="AA128" s="107"/>
      <c r="AB128" s="106"/>
      <c r="AC128" s="144"/>
      <c r="AD128" s="112"/>
      <c r="AE128" s="112"/>
      <c r="AF128" s="112"/>
      <c r="AG128" s="112"/>
      <c r="AH128" s="112"/>
      <c r="AI128" s="107"/>
      <c r="AJ128" s="112"/>
      <c r="AK128" s="112"/>
      <c r="AL128" s="112"/>
      <c r="AM128" s="112"/>
      <c r="AN128" s="112"/>
      <c r="AO128" s="112"/>
      <c r="AP128" s="112"/>
      <c r="AQ128" s="112"/>
      <c r="AR128" s="112"/>
      <c r="AS128" s="112"/>
      <c r="AT128" s="112"/>
      <c r="AU128" s="112"/>
      <c r="AV128" s="112"/>
      <c r="AW128" s="112"/>
      <c r="AX128" s="112"/>
      <c r="AY128" s="112"/>
      <c r="AZ128" s="112"/>
      <c r="BA128" s="112"/>
      <c r="BB128" s="112"/>
      <c r="BC128" s="112"/>
      <c r="BD128" s="112"/>
      <c r="BE128" s="112"/>
      <c r="BF128" s="112"/>
      <c r="BG128" s="112"/>
      <c r="BH128" s="112"/>
      <c r="BI128" s="112"/>
      <c r="BJ128" s="112"/>
      <c r="BK128" s="112"/>
      <c r="BL128" s="112"/>
      <c r="BM128" s="112"/>
      <c r="BN128" s="112"/>
      <c r="BO128" s="112"/>
      <c r="BP128" s="112"/>
      <c r="BQ128" s="112"/>
      <c r="BR128" s="112"/>
      <c r="BS128" s="112"/>
      <c r="BT128" s="112"/>
      <c r="BU128" s="112"/>
      <c r="BV128" s="112"/>
      <c r="BW128" s="112"/>
      <c r="BX128" s="112"/>
      <c r="BY128" s="112"/>
      <c r="BZ128" s="112"/>
      <c r="CA128" s="112"/>
      <c r="CB128" s="112"/>
      <c r="CC128" s="112"/>
      <c r="CD128" s="112"/>
      <c r="CE128" s="112"/>
      <c r="CF128" s="112"/>
      <c r="CG128" s="112"/>
      <c r="CH128" s="112"/>
      <c r="CI128" s="112"/>
      <c r="CJ128" s="112"/>
    </row>
    <row r="129" spans="1:88" ht="15" customHeight="1" thickBot="1">
      <c r="A129" s="382"/>
      <c r="B129" s="175" t="s">
        <v>123</v>
      </c>
      <c r="C129" s="62"/>
      <c r="D129" s="7"/>
      <c r="E129" s="1443" t="s">
        <v>361</v>
      </c>
      <c r="F129" s="1444"/>
      <c r="G129" s="1725">
        <f>G122+G125+G126+G127+G128+150+40</f>
        <v>640</v>
      </c>
      <c r="H129" s="574"/>
      <c r="I129" s="5"/>
      <c r="J129" s="406"/>
      <c r="K129" s="15"/>
      <c r="L129" s="5"/>
      <c r="M129" s="11"/>
      <c r="N129" s="167"/>
      <c r="O129" s="112"/>
      <c r="P129" s="144"/>
      <c r="Q129" s="11"/>
      <c r="R129" s="11"/>
      <c r="S129" s="11"/>
      <c r="T129" s="133"/>
      <c r="U129" s="112"/>
      <c r="V129" s="172"/>
      <c r="W129" s="112"/>
      <c r="X129" s="107"/>
      <c r="Y129" s="106"/>
      <c r="Z129" s="144"/>
      <c r="AA129" s="107"/>
      <c r="AB129" s="106"/>
      <c r="AC129" s="150"/>
      <c r="AD129" s="112"/>
      <c r="AE129" s="112"/>
      <c r="AF129" s="112"/>
      <c r="AG129" s="113"/>
      <c r="AH129" s="107"/>
      <c r="AI129" s="107"/>
      <c r="AJ129" s="112"/>
      <c r="AK129" s="112"/>
      <c r="AL129" s="112"/>
      <c r="AM129" s="112"/>
      <c r="AN129" s="112"/>
      <c r="AO129" s="112"/>
      <c r="AP129" s="112"/>
      <c r="AQ129" s="112"/>
      <c r="AR129" s="112"/>
      <c r="AS129" s="112"/>
      <c r="AT129" s="112"/>
      <c r="AU129" s="112"/>
      <c r="AV129" s="112"/>
      <c r="AW129" s="112"/>
      <c r="AX129" s="112"/>
      <c r="AY129" s="112"/>
      <c r="AZ129" s="112"/>
      <c r="BA129" s="112"/>
      <c r="BB129" s="112"/>
      <c r="BC129" s="112"/>
      <c r="BD129" s="112"/>
      <c r="BE129" s="112"/>
      <c r="BF129" s="112"/>
      <c r="BG129" s="112"/>
      <c r="BH129" s="112"/>
      <c r="BI129" s="112"/>
      <c r="BJ129" s="112"/>
      <c r="BK129" s="112"/>
      <c r="BL129" s="112"/>
      <c r="BM129" s="112"/>
      <c r="BN129" s="112"/>
      <c r="BO129" s="112"/>
      <c r="BP129" s="112"/>
      <c r="BQ129" s="112"/>
      <c r="BR129" s="112"/>
      <c r="BS129" s="112"/>
      <c r="BT129" s="112"/>
      <c r="BU129" s="112"/>
      <c r="BV129" s="112"/>
      <c r="BW129" s="112"/>
      <c r="BX129" s="112"/>
      <c r="BY129" s="112"/>
      <c r="BZ129" s="112"/>
      <c r="CA129" s="112"/>
      <c r="CB129" s="112"/>
      <c r="CC129" s="112"/>
      <c r="CD129" s="112"/>
      <c r="CE129" s="112"/>
      <c r="CF129" s="112"/>
      <c r="CG129" s="112"/>
      <c r="CH129" s="112"/>
      <c r="CI129" s="112"/>
      <c r="CJ129" s="112"/>
    </row>
    <row r="130" spans="1:88" ht="16.5" customHeight="1">
      <c r="A130" s="254" t="s">
        <v>415</v>
      </c>
      <c r="B130" s="271" t="s">
        <v>493</v>
      </c>
      <c r="C130" s="397">
        <v>60</v>
      </c>
      <c r="D130" s="7"/>
      <c r="E130" s="382"/>
      <c r="F130" s="175" t="s">
        <v>123</v>
      </c>
      <c r="G130" s="62"/>
      <c r="H130" s="574"/>
      <c r="I130" s="710"/>
      <c r="J130" s="5"/>
      <c r="K130" s="15"/>
      <c r="L130" s="5"/>
      <c r="M130" s="11"/>
      <c r="N130" s="107"/>
      <c r="O130" s="112"/>
      <c r="P130" s="150"/>
      <c r="Q130" s="11"/>
      <c r="R130" s="11"/>
      <c r="S130" s="11"/>
      <c r="T130" s="107"/>
      <c r="U130" s="112"/>
      <c r="V130" s="107"/>
      <c r="W130" s="112"/>
      <c r="X130" s="112"/>
      <c r="Y130" s="112"/>
      <c r="Z130" s="112"/>
      <c r="AA130" s="107"/>
      <c r="AB130" s="106"/>
      <c r="AC130" s="150"/>
      <c r="AD130" s="112"/>
      <c r="AE130" s="112"/>
      <c r="AF130" s="112"/>
      <c r="AG130" s="113"/>
      <c r="AH130" s="107"/>
      <c r="AI130" s="107"/>
      <c r="AJ130" s="112"/>
      <c r="AK130" s="112"/>
      <c r="AL130" s="112"/>
      <c r="AM130" s="112"/>
      <c r="AN130" s="112"/>
      <c r="AO130" s="112"/>
      <c r="AP130" s="112"/>
      <c r="AQ130" s="112"/>
      <c r="AR130" s="112"/>
      <c r="AS130" s="112"/>
      <c r="AT130" s="112"/>
      <c r="AU130" s="112"/>
      <c r="AV130" s="112"/>
      <c r="AW130" s="112"/>
      <c r="AX130" s="112"/>
      <c r="AY130" s="112"/>
      <c r="AZ130" s="112"/>
      <c r="BA130" s="112"/>
      <c r="BB130" s="112"/>
      <c r="BC130" s="112"/>
      <c r="BD130" s="112"/>
      <c r="BE130" s="112"/>
      <c r="BF130" s="112"/>
      <c r="BG130" s="112"/>
      <c r="BH130" s="112"/>
      <c r="BI130" s="112"/>
      <c r="BJ130" s="112"/>
      <c r="BK130" s="112"/>
      <c r="BL130" s="112"/>
      <c r="BM130" s="112"/>
      <c r="BN130" s="112"/>
      <c r="BO130" s="112"/>
      <c r="BP130" s="112"/>
      <c r="BQ130" s="112"/>
      <c r="BR130" s="112"/>
      <c r="BS130" s="112"/>
      <c r="BT130" s="112"/>
      <c r="BU130" s="112"/>
      <c r="BV130" s="112"/>
      <c r="BW130" s="112"/>
      <c r="BX130" s="112"/>
      <c r="BY130" s="112"/>
      <c r="BZ130" s="112"/>
      <c r="CA130" s="112"/>
      <c r="CB130" s="112"/>
      <c r="CC130" s="112"/>
      <c r="CD130" s="112"/>
      <c r="CE130" s="112"/>
      <c r="CF130" s="112"/>
      <c r="CG130" s="112"/>
      <c r="CH130" s="112"/>
      <c r="CI130" s="112"/>
      <c r="CJ130" s="112"/>
    </row>
    <row r="131" spans="1:88" ht="14.4" customHeight="1">
      <c r="A131" s="383"/>
      <c r="B131" s="351" t="s">
        <v>1071</v>
      </c>
      <c r="C131" s="79"/>
      <c r="D131" s="7"/>
      <c r="E131" s="1932" t="s">
        <v>1059</v>
      </c>
      <c r="F131" s="249" t="s">
        <v>1082</v>
      </c>
      <c r="G131" s="274">
        <v>60</v>
      </c>
      <c r="H131" s="574"/>
      <c r="I131" s="710"/>
      <c r="J131" s="5"/>
      <c r="K131" s="104"/>
      <c r="L131" s="5"/>
      <c r="M131" s="11"/>
      <c r="N131" s="132"/>
      <c r="O131" s="112"/>
      <c r="P131" s="147"/>
      <c r="Q131" s="11"/>
      <c r="R131" s="11"/>
      <c r="S131" s="11"/>
      <c r="T131" s="112"/>
      <c r="U131" s="112"/>
      <c r="V131" s="228"/>
      <c r="W131" s="112"/>
      <c r="X131" s="112"/>
      <c r="Y131" s="112"/>
      <c r="Z131" s="112"/>
      <c r="AA131" s="112"/>
      <c r="AB131" s="112"/>
      <c r="AC131" s="112"/>
      <c r="AD131" s="112"/>
      <c r="AE131" s="112"/>
      <c r="AF131" s="112"/>
      <c r="AG131" s="113"/>
      <c r="AH131" s="107"/>
      <c r="AI131" s="107"/>
      <c r="AJ131" s="112"/>
      <c r="AK131" s="112"/>
      <c r="AL131" s="112"/>
      <c r="AM131" s="112"/>
      <c r="AN131" s="112"/>
      <c r="AO131" s="112"/>
      <c r="AP131" s="112"/>
      <c r="AQ131" s="112"/>
      <c r="AR131" s="112"/>
      <c r="AS131" s="112"/>
      <c r="AT131" s="112"/>
      <c r="AU131" s="112"/>
      <c r="AV131" s="112"/>
      <c r="AW131" s="112"/>
      <c r="AX131" s="112"/>
      <c r="AY131" s="112"/>
      <c r="AZ131" s="112"/>
      <c r="BA131" s="112"/>
      <c r="BB131" s="112"/>
      <c r="BC131" s="112"/>
      <c r="BD131" s="112"/>
      <c r="BE131" s="112"/>
      <c r="BF131" s="112"/>
      <c r="BG131" s="112"/>
      <c r="BH131" s="112"/>
      <c r="BI131" s="112"/>
      <c r="BJ131" s="112"/>
      <c r="BK131" s="112"/>
      <c r="BL131" s="112"/>
      <c r="BM131" s="112"/>
      <c r="BN131" s="112"/>
      <c r="BO131" s="112"/>
      <c r="BP131" s="112"/>
      <c r="BQ131" s="112"/>
      <c r="BR131" s="112"/>
      <c r="BS131" s="112"/>
      <c r="BT131" s="112"/>
      <c r="BU131" s="112"/>
      <c r="BV131" s="112"/>
      <c r="BW131" s="112"/>
      <c r="BX131" s="112"/>
      <c r="BY131" s="112"/>
      <c r="BZ131" s="112"/>
      <c r="CA131" s="112"/>
      <c r="CB131" s="112"/>
      <c r="CC131" s="112"/>
      <c r="CD131" s="112"/>
      <c r="CE131" s="112"/>
      <c r="CF131" s="112"/>
      <c r="CG131" s="112"/>
      <c r="CH131" s="112"/>
      <c r="CI131" s="112"/>
      <c r="CJ131" s="112"/>
    </row>
    <row r="132" spans="1:88" ht="15.75" customHeight="1">
      <c r="A132" s="1997" t="s">
        <v>605</v>
      </c>
      <c r="B132" s="249" t="s">
        <v>604</v>
      </c>
      <c r="C132" s="392">
        <v>250</v>
      </c>
      <c r="D132" s="7"/>
      <c r="E132" s="442" t="s">
        <v>812</v>
      </c>
      <c r="F132" s="247" t="s">
        <v>152</v>
      </c>
      <c r="G132" s="272">
        <v>250</v>
      </c>
      <c r="H132" s="574"/>
      <c r="I132" s="710"/>
      <c r="J132" s="5"/>
      <c r="K132" s="11"/>
      <c r="L132" s="5"/>
      <c r="M132" s="11"/>
      <c r="N132" s="112"/>
      <c r="O132" s="112"/>
      <c r="P132" s="150"/>
      <c r="Q132" s="11"/>
      <c r="R132" s="11"/>
      <c r="S132" s="11"/>
      <c r="T132" s="112"/>
      <c r="U132" s="112"/>
      <c r="V132" s="172"/>
      <c r="W132" s="413"/>
      <c r="X132" s="225"/>
      <c r="Y132" s="137"/>
      <c r="Z132" s="112"/>
      <c r="AA132" s="228"/>
      <c r="AB132" s="112"/>
      <c r="AC132" s="112"/>
      <c r="AD132" s="112"/>
      <c r="AE132" s="112"/>
      <c r="AF132" s="112"/>
      <c r="AG132" s="112"/>
      <c r="AH132" s="112"/>
      <c r="AI132" s="107"/>
      <c r="AJ132" s="112"/>
      <c r="AK132" s="112"/>
      <c r="AL132" s="112"/>
      <c r="AM132" s="112"/>
      <c r="AN132" s="112"/>
      <c r="AO132" s="112"/>
      <c r="AP132" s="112"/>
      <c r="AQ132" s="112"/>
      <c r="AR132" s="112"/>
      <c r="AS132" s="112"/>
      <c r="AT132" s="112"/>
      <c r="AU132" s="112"/>
      <c r="AV132" s="112"/>
      <c r="AW132" s="112"/>
      <c r="AX132" s="112"/>
      <c r="AY132" s="112"/>
      <c r="AZ132" s="112"/>
      <c r="BA132" s="112"/>
      <c r="BB132" s="112"/>
      <c r="BC132" s="112"/>
      <c r="BD132" s="112"/>
      <c r="BE132" s="112"/>
      <c r="BF132" s="112"/>
      <c r="BG132" s="112"/>
      <c r="BH132" s="112"/>
      <c r="BI132" s="112"/>
      <c r="BJ132" s="112"/>
      <c r="BK132" s="112"/>
      <c r="BL132" s="112"/>
      <c r="BM132" s="112"/>
      <c r="BN132" s="112"/>
      <c r="BO132" s="112"/>
      <c r="BP132" s="112"/>
      <c r="BQ132" s="112"/>
      <c r="BR132" s="112"/>
      <c r="BS132" s="112"/>
      <c r="BT132" s="112"/>
      <c r="BU132" s="112"/>
      <c r="BV132" s="112"/>
      <c r="BW132" s="112"/>
      <c r="BX132" s="112"/>
      <c r="BY132" s="112"/>
      <c r="BZ132" s="112"/>
      <c r="CA132" s="112"/>
      <c r="CB132" s="112"/>
      <c r="CC132" s="112"/>
      <c r="CD132" s="112"/>
      <c r="CE132" s="112"/>
      <c r="CF132" s="112"/>
      <c r="CG132" s="112"/>
      <c r="CH132" s="112"/>
      <c r="CI132" s="112"/>
      <c r="CJ132" s="112"/>
    </row>
    <row r="133" spans="1:88" ht="13.5" customHeight="1">
      <c r="A133" s="383" t="s">
        <v>599</v>
      </c>
      <c r="B133" s="1958" t="s">
        <v>823</v>
      </c>
      <c r="C133" s="274">
        <v>120</v>
      </c>
      <c r="D133" s="7"/>
      <c r="E133" s="2035" t="s">
        <v>816</v>
      </c>
      <c r="F133" s="351" t="s">
        <v>626</v>
      </c>
      <c r="G133" s="1979">
        <v>100</v>
      </c>
      <c r="H133" s="571"/>
      <c r="I133" s="722"/>
      <c r="J133" s="5"/>
      <c r="K133" s="11"/>
      <c r="L133" s="5"/>
      <c r="M133" s="11"/>
      <c r="N133" s="186"/>
      <c r="O133" s="112"/>
      <c r="P133" s="150"/>
      <c r="Q133" s="11"/>
      <c r="R133" s="11"/>
      <c r="S133" s="11"/>
      <c r="T133" s="112"/>
      <c r="U133" s="112"/>
      <c r="V133" s="140"/>
      <c r="W133" s="107"/>
      <c r="X133" s="106"/>
      <c r="Y133" s="150"/>
      <c r="Z133" s="112"/>
      <c r="AA133" s="226"/>
      <c r="AB133" s="205"/>
      <c r="AC133" s="206"/>
      <c r="AD133" s="112"/>
      <c r="AE133" s="124"/>
      <c r="AF133" s="123"/>
      <c r="AG133" s="106"/>
      <c r="AH133" s="112"/>
      <c r="AI133" s="112"/>
      <c r="AJ133" s="112"/>
      <c r="AK133" s="112"/>
      <c r="AL133" s="112"/>
      <c r="AM133" s="112"/>
      <c r="AN133" s="112"/>
      <c r="AO133" s="112"/>
      <c r="AP133" s="112"/>
      <c r="AQ133" s="112"/>
      <c r="AR133" s="112"/>
      <c r="AS133" s="112"/>
      <c r="AT133" s="112"/>
      <c r="AU133" s="112"/>
      <c r="AV133" s="112"/>
      <c r="AW133" s="112"/>
      <c r="AX133" s="112"/>
      <c r="AY133" s="112"/>
      <c r="AZ133" s="112"/>
      <c r="BA133" s="112"/>
      <c r="BB133" s="112"/>
      <c r="BC133" s="112"/>
      <c r="BD133" s="112"/>
      <c r="BE133" s="112"/>
      <c r="BF133" s="112"/>
      <c r="BG133" s="112"/>
      <c r="BH133" s="112"/>
      <c r="BI133" s="112"/>
      <c r="BJ133" s="112"/>
      <c r="BK133" s="112"/>
      <c r="BL133" s="112"/>
      <c r="BM133" s="112"/>
      <c r="BN133" s="112"/>
      <c r="BO133" s="112"/>
      <c r="BP133" s="112"/>
      <c r="BQ133" s="112"/>
      <c r="BR133" s="112"/>
      <c r="BS133" s="112"/>
      <c r="BT133" s="112"/>
      <c r="BU133" s="112"/>
      <c r="BV133" s="112"/>
      <c r="BW133" s="112"/>
      <c r="BX133" s="112"/>
      <c r="BY133" s="112"/>
      <c r="BZ133" s="112"/>
      <c r="CA133" s="112"/>
      <c r="CB133" s="112"/>
      <c r="CC133" s="112"/>
      <c r="CD133" s="112"/>
      <c r="CE133" s="112"/>
      <c r="CF133" s="112"/>
      <c r="CG133" s="112"/>
      <c r="CH133" s="112"/>
      <c r="CI133" s="112"/>
      <c r="CJ133" s="112"/>
    </row>
    <row r="134" spans="1:88" ht="12" customHeight="1">
      <c r="A134" s="356" t="s">
        <v>1072</v>
      </c>
      <c r="B134" s="2159" t="s">
        <v>1073</v>
      </c>
      <c r="C134" s="274" t="s">
        <v>1017</v>
      </c>
      <c r="D134" s="92"/>
      <c r="E134" s="254" t="s">
        <v>617</v>
      </c>
      <c r="F134" s="1934" t="s">
        <v>619</v>
      </c>
      <c r="G134" s="397">
        <v>180</v>
      </c>
      <c r="H134" s="571"/>
      <c r="I134" s="5"/>
      <c r="J134" s="49"/>
      <c r="K134" s="11"/>
      <c r="L134" s="5"/>
      <c r="M134" s="11"/>
      <c r="N134" s="119"/>
      <c r="O134" s="112"/>
      <c r="P134" s="150"/>
      <c r="Q134" s="11"/>
      <c r="R134" s="11"/>
      <c r="S134" s="11"/>
      <c r="T134" s="107"/>
      <c r="U134" s="106"/>
      <c r="V134" s="112"/>
      <c r="W134" s="110"/>
      <c r="X134" s="111"/>
      <c r="Y134" s="137"/>
      <c r="Z134" s="112"/>
      <c r="AA134" s="107"/>
      <c r="AB134" s="119"/>
      <c r="AC134" s="147"/>
      <c r="AD134" s="121"/>
      <c r="AE134" s="112"/>
      <c r="AF134" s="112"/>
      <c r="AG134" s="107"/>
      <c r="AH134" s="112"/>
      <c r="AI134" s="112"/>
      <c r="AJ134" s="112"/>
      <c r="AK134" s="112"/>
      <c r="AL134" s="112"/>
      <c r="AM134" s="112"/>
      <c r="AN134" s="112"/>
      <c r="AO134" s="112"/>
      <c r="AP134" s="112"/>
      <c r="AQ134" s="112"/>
      <c r="AR134" s="112"/>
      <c r="AS134" s="112"/>
      <c r="AT134" s="112"/>
      <c r="AU134" s="112"/>
      <c r="AV134" s="112"/>
      <c r="AW134" s="112"/>
      <c r="AX134" s="112"/>
      <c r="AY134" s="112"/>
      <c r="AZ134" s="112"/>
      <c r="BA134" s="112"/>
      <c r="BB134" s="112"/>
      <c r="BC134" s="112"/>
      <c r="BD134" s="112"/>
      <c r="BE134" s="112"/>
      <c r="BF134" s="112"/>
      <c r="BG134" s="112"/>
      <c r="BH134" s="112"/>
      <c r="BI134" s="112"/>
      <c r="BJ134" s="112"/>
      <c r="BK134" s="112"/>
      <c r="BL134" s="112"/>
      <c r="BM134" s="112"/>
      <c r="BN134" s="112"/>
      <c r="BO134" s="112"/>
      <c r="BP134" s="112"/>
      <c r="BQ134" s="112"/>
      <c r="BR134" s="112"/>
      <c r="BS134" s="112"/>
      <c r="BT134" s="112"/>
      <c r="BU134" s="112"/>
      <c r="BV134" s="112"/>
      <c r="BW134" s="112"/>
      <c r="BX134" s="112"/>
      <c r="BY134" s="112"/>
      <c r="BZ134" s="112"/>
      <c r="CA134" s="112"/>
      <c r="CB134" s="112"/>
      <c r="CC134" s="112"/>
      <c r="CD134" s="112"/>
      <c r="CE134" s="112"/>
      <c r="CF134" s="112"/>
      <c r="CG134" s="112"/>
      <c r="CH134" s="112"/>
      <c r="CI134" s="112"/>
      <c r="CJ134" s="112"/>
    </row>
    <row r="135" spans="1:88" ht="18" customHeight="1">
      <c r="A135" s="3165" t="s">
        <v>557</v>
      </c>
      <c r="B135" s="3051" t="s">
        <v>1074</v>
      </c>
      <c r="C135" s="79"/>
      <c r="D135" s="7"/>
      <c r="E135" s="69"/>
      <c r="F135" s="412" t="s">
        <v>610</v>
      </c>
      <c r="G135" s="79"/>
      <c r="H135" s="574"/>
      <c r="I135" s="5"/>
      <c r="J135" s="49"/>
      <c r="K135" s="11"/>
      <c r="L135" s="5"/>
      <c r="M135" s="11"/>
      <c r="N135" s="120"/>
      <c r="O135" s="112"/>
      <c r="P135" s="150"/>
      <c r="Q135" s="11"/>
      <c r="R135" s="11"/>
      <c r="S135" s="11"/>
      <c r="T135" s="112"/>
      <c r="U135" s="112"/>
      <c r="V135" s="112"/>
      <c r="W135" s="110"/>
      <c r="X135" s="130"/>
      <c r="Y135" s="150"/>
      <c r="Z135" s="112"/>
      <c r="AA135" s="107"/>
      <c r="AB135" s="281"/>
      <c r="AC135" s="144"/>
      <c r="AD135" s="112"/>
      <c r="AE135" s="107"/>
      <c r="AF135" s="107"/>
      <c r="AG135" s="112"/>
      <c r="AH135" s="201"/>
      <c r="AI135" s="112"/>
      <c r="AJ135" s="107"/>
      <c r="AK135" s="112"/>
      <c r="AL135" s="112"/>
      <c r="AM135" s="112"/>
      <c r="AN135" s="112"/>
      <c r="AO135" s="112"/>
      <c r="AP135" s="112"/>
      <c r="AQ135" s="112"/>
      <c r="AR135" s="112"/>
      <c r="AS135" s="112"/>
      <c r="AT135" s="112"/>
      <c r="AU135" s="112"/>
      <c r="AV135" s="112"/>
      <c r="AW135" s="112"/>
      <c r="AX135" s="112"/>
      <c r="AY135" s="112"/>
      <c r="AZ135" s="112"/>
      <c r="BA135" s="112"/>
      <c r="BB135" s="112"/>
      <c r="BC135" s="112"/>
      <c r="BD135" s="112"/>
      <c r="BE135" s="112"/>
      <c r="BF135" s="112"/>
      <c r="BG135" s="112"/>
      <c r="BH135" s="112"/>
      <c r="BI135" s="112"/>
      <c r="BJ135" s="112"/>
      <c r="BK135" s="112"/>
      <c r="BL135" s="112"/>
      <c r="BM135" s="112"/>
      <c r="BN135" s="112"/>
      <c r="BO135" s="112"/>
      <c r="BP135" s="112"/>
      <c r="BQ135" s="112"/>
      <c r="BR135" s="112"/>
      <c r="BS135" s="112"/>
      <c r="BT135" s="112"/>
      <c r="BU135" s="112"/>
      <c r="BV135" s="112"/>
      <c r="BW135" s="112"/>
      <c r="BX135" s="112"/>
      <c r="BY135" s="112"/>
      <c r="BZ135" s="112"/>
      <c r="CA135" s="112"/>
      <c r="CB135" s="112"/>
      <c r="CC135" s="112"/>
      <c r="CD135" s="112"/>
      <c r="CE135" s="112"/>
      <c r="CF135" s="112"/>
      <c r="CG135" s="112"/>
      <c r="CH135" s="112"/>
      <c r="CI135" s="112"/>
      <c r="CJ135" s="112"/>
    </row>
    <row r="136" spans="1:88" ht="18" customHeight="1">
      <c r="A136" s="3126" t="s">
        <v>803</v>
      </c>
      <c r="B136" s="447" t="s">
        <v>751</v>
      </c>
      <c r="C136" s="274">
        <v>200</v>
      </c>
      <c r="D136" s="56"/>
      <c r="E136" s="1921" t="s">
        <v>354</v>
      </c>
      <c r="F136" s="447" t="s">
        <v>165</v>
      </c>
      <c r="G136" s="397">
        <v>200</v>
      </c>
      <c r="H136" s="593"/>
      <c r="I136" s="5"/>
      <c r="J136" s="49"/>
      <c r="K136" s="11"/>
      <c r="L136" s="5"/>
      <c r="M136" s="11"/>
      <c r="N136" s="107"/>
      <c r="O136" s="112"/>
      <c r="P136" s="112"/>
      <c r="Q136" s="11"/>
      <c r="R136" s="11"/>
      <c r="S136" s="11"/>
      <c r="T136" s="112"/>
      <c r="U136" s="112"/>
      <c r="V136" s="112"/>
      <c r="W136" s="110"/>
      <c r="X136" s="111"/>
      <c r="Y136" s="148"/>
      <c r="Z136" s="112"/>
      <c r="AA136" s="107"/>
      <c r="AB136" s="106"/>
      <c r="AC136" s="137"/>
      <c r="AD136" s="112"/>
      <c r="AE136" s="112"/>
      <c r="AF136" s="112"/>
      <c r="AG136" s="110"/>
      <c r="AH136" s="201"/>
      <c r="AI136" s="112"/>
      <c r="AJ136" s="107"/>
      <c r="AK136" s="112"/>
      <c r="AL136" s="112"/>
      <c r="AM136" s="112"/>
      <c r="AN136" s="112"/>
      <c r="AO136" s="112"/>
      <c r="AP136" s="112"/>
      <c r="AQ136" s="112"/>
      <c r="AR136" s="112"/>
      <c r="AS136" s="112"/>
      <c r="AT136" s="112"/>
      <c r="AU136" s="112"/>
      <c r="AV136" s="112"/>
      <c r="AW136" s="112"/>
      <c r="AX136" s="112"/>
      <c r="AY136" s="112"/>
      <c r="AZ136" s="112"/>
      <c r="BA136" s="112"/>
      <c r="BB136" s="112"/>
      <c r="BC136" s="112"/>
      <c r="BD136" s="112"/>
      <c r="BE136" s="112"/>
      <c r="BF136" s="112"/>
      <c r="BG136" s="112"/>
      <c r="BH136" s="112"/>
      <c r="BI136" s="112"/>
      <c r="BJ136" s="112"/>
      <c r="BK136" s="112"/>
      <c r="BL136" s="112"/>
      <c r="BM136" s="112"/>
      <c r="BN136" s="112"/>
      <c r="BO136" s="112"/>
      <c r="BP136" s="112"/>
      <c r="BQ136" s="112"/>
      <c r="BR136" s="112"/>
      <c r="BS136" s="112"/>
      <c r="BT136" s="112"/>
      <c r="BU136" s="112"/>
      <c r="BV136" s="112"/>
      <c r="BW136" s="112"/>
      <c r="BX136" s="112"/>
      <c r="BY136" s="112"/>
      <c r="BZ136" s="112"/>
      <c r="CA136" s="112"/>
      <c r="CB136" s="112"/>
      <c r="CC136" s="112"/>
      <c r="CD136" s="112"/>
      <c r="CE136" s="112"/>
      <c r="CF136" s="112"/>
      <c r="CG136" s="112"/>
      <c r="CH136" s="112"/>
      <c r="CI136" s="112"/>
      <c r="CJ136" s="112"/>
    </row>
    <row r="137" spans="1:88" ht="10.8" customHeight="1">
      <c r="A137" s="678"/>
      <c r="B137" s="3166" t="s">
        <v>802</v>
      </c>
      <c r="C137" s="79"/>
      <c r="D137" s="7"/>
      <c r="E137" s="678"/>
      <c r="F137" s="448" t="s">
        <v>229</v>
      </c>
      <c r="G137" s="1972"/>
      <c r="H137" s="600"/>
      <c r="I137" s="5"/>
      <c r="J137" s="181"/>
      <c r="K137" s="4"/>
      <c r="L137" s="5"/>
      <c r="M137" s="11"/>
      <c r="N137" s="120"/>
      <c r="O137" s="112"/>
      <c r="P137" s="206"/>
      <c r="Q137" s="11"/>
      <c r="R137" s="11"/>
      <c r="S137" s="11"/>
      <c r="T137" s="112"/>
      <c r="U137" s="112"/>
      <c r="V137" s="112"/>
      <c r="W137" s="110"/>
      <c r="X137" s="111"/>
      <c r="Y137" s="148"/>
      <c r="Z137" s="112"/>
      <c r="AA137" s="107"/>
      <c r="AB137" s="106"/>
      <c r="AC137" s="137"/>
      <c r="AD137" s="107"/>
      <c r="AE137" s="119"/>
      <c r="AF137" s="202"/>
      <c r="AG137" s="112"/>
      <c r="AH137" s="112"/>
      <c r="AI137" s="112"/>
      <c r="AJ137" s="133"/>
      <c r="AK137" s="112"/>
      <c r="AL137" s="112"/>
      <c r="AM137" s="112"/>
      <c r="AN137" s="112"/>
      <c r="AO137" s="112"/>
      <c r="AP137" s="112"/>
      <c r="AQ137" s="112"/>
      <c r="AR137" s="112"/>
      <c r="AS137" s="112"/>
      <c r="AT137" s="112"/>
      <c r="AU137" s="112"/>
      <c r="AV137" s="112"/>
      <c r="AW137" s="112"/>
      <c r="AX137" s="112"/>
      <c r="AY137" s="112"/>
      <c r="AZ137" s="112"/>
      <c r="BA137" s="112"/>
      <c r="BB137" s="112"/>
      <c r="BC137" s="112"/>
      <c r="BD137" s="112"/>
      <c r="BE137" s="112"/>
      <c r="BF137" s="112"/>
      <c r="BG137" s="112"/>
      <c r="BH137" s="112"/>
      <c r="BI137" s="112"/>
      <c r="BJ137" s="112"/>
      <c r="BK137" s="112"/>
      <c r="BL137" s="112"/>
      <c r="BM137" s="112"/>
      <c r="BN137" s="112"/>
      <c r="BO137" s="112"/>
      <c r="BP137" s="112"/>
      <c r="BQ137" s="112"/>
      <c r="BR137" s="112"/>
      <c r="BS137" s="112"/>
      <c r="BT137" s="112"/>
      <c r="BU137" s="112"/>
      <c r="BV137" s="112"/>
      <c r="BW137" s="112"/>
      <c r="BX137" s="112"/>
      <c r="BY137" s="112"/>
      <c r="BZ137" s="112"/>
      <c r="CA137" s="112"/>
      <c r="CB137" s="112"/>
      <c r="CC137" s="112"/>
      <c r="CD137" s="112"/>
      <c r="CE137" s="112"/>
      <c r="CF137" s="112"/>
      <c r="CG137" s="112"/>
      <c r="CH137" s="112"/>
      <c r="CI137" s="112"/>
      <c r="CJ137" s="112"/>
    </row>
    <row r="138" spans="1:88" ht="15.75" customHeight="1">
      <c r="A138" s="1643" t="s">
        <v>9</v>
      </c>
      <c r="B138" s="249" t="s">
        <v>10</v>
      </c>
      <c r="C138" s="272">
        <v>70</v>
      </c>
      <c r="D138" s="11"/>
      <c r="E138" s="254" t="s">
        <v>9</v>
      </c>
      <c r="F138" s="271" t="s">
        <v>10</v>
      </c>
      <c r="G138" s="274">
        <v>60</v>
      </c>
      <c r="H138" s="574"/>
      <c r="I138" s="5"/>
      <c r="J138" s="7"/>
      <c r="K138" s="15"/>
      <c r="L138" s="5"/>
      <c r="M138" s="11"/>
      <c r="N138" s="120"/>
      <c r="O138" s="112"/>
      <c r="P138" s="150"/>
      <c r="Q138" s="11"/>
      <c r="R138" s="11"/>
      <c r="S138" s="11"/>
      <c r="T138" s="112"/>
      <c r="U138" s="112"/>
      <c r="V138" s="112"/>
      <c r="W138" s="113"/>
      <c r="X138" s="114"/>
      <c r="Y138" s="148"/>
      <c r="Z138" s="112"/>
      <c r="AA138" s="107"/>
      <c r="AB138" s="106"/>
      <c r="AC138" s="137"/>
      <c r="AD138" s="107"/>
      <c r="AE138" s="115"/>
      <c r="AF138" s="127"/>
      <c r="AG138" s="112"/>
      <c r="AH138" s="112"/>
      <c r="AI138" s="112"/>
      <c r="AJ138" s="110"/>
      <c r="AK138" s="111"/>
      <c r="AL138" s="112"/>
      <c r="AM138" s="112"/>
      <c r="AN138" s="112"/>
      <c r="AO138" s="112"/>
      <c r="AP138" s="112"/>
      <c r="AQ138" s="112"/>
      <c r="AR138" s="112"/>
      <c r="AS138" s="112"/>
      <c r="AT138" s="112"/>
      <c r="AU138" s="112"/>
      <c r="AV138" s="112"/>
      <c r="AW138" s="112"/>
      <c r="AX138" s="112"/>
      <c r="AY138" s="112"/>
      <c r="AZ138" s="112"/>
      <c r="BA138" s="112"/>
      <c r="BB138" s="112"/>
      <c r="BC138" s="112"/>
      <c r="BD138" s="112"/>
      <c r="BE138" s="112"/>
      <c r="BF138" s="112"/>
      <c r="BG138" s="112"/>
      <c r="BH138" s="112"/>
      <c r="BI138" s="112"/>
      <c r="BJ138" s="112"/>
      <c r="BK138" s="112"/>
      <c r="BL138" s="112"/>
      <c r="BM138" s="112"/>
      <c r="BN138" s="112"/>
      <c r="BO138" s="112"/>
      <c r="BP138" s="112"/>
      <c r="BQ138" s="112"/>
      <c r="BR138" s="112"/>
      <c r="BS138" s="112"/>
      <c r="BT138" s="112"/>
      <c r="BU138" s="112"/>
      <c r="BV138" s="112"/>
      <c r="BW138" s="112"/>
      <c r="BX138" s="112"/>
      <c r="BY138" s="112"/>
      <c r="BZ138" s="112"/>
      <c r="CA138" s="112"/>
      <c r="CB138" s="112"/>
      <c r="CC138" s="112"/>
      <c r="CD138" s="112"/>
      <c r="CE138" s="112"/>
      <c r="CF138" s="112"/>
      <c r="CG138" s="112"/>
      <c r="CH138" s="112"/>
      <c r="CI138" s="112"/>
      <c r="CJ138" s="112"/>
    </row>
    <row r="139" spans="1:88" ht="15.75" customHeight="1">
      <c r="A139" s="817" t="s">
        <v>9</v>
      </c>
      <c r="B139" s="249" t="s">
        <v>389</v>
      </c>
      <c r="C139" s="358">
        <v>40</v>
      </c>
      <c r="D139" s="11"/>
      <c r="E139" s="256" t="s">
        <v>9</v>
      </c>
      <c r="F139" s="249" t="s">
        <v>389</v>
      </c>
      <c r="G139" s="272">
        <v>40</v>
      </c>
      <c r="H139" s="593"/>
      <c r="I139" s="5"/>
      <c r="J139" s="107"/>
      <c r="K139" s="104"/>
      <c r="L139" s="5"/>
      <c r="M139" s="11"/>
      <c r="N139" s="120"/>
      <c r="O139" s="112"/>
      <c r="P139" s="150"/>
      <c r="Q139" s="11"/>
      <c r="R139" s="11"/>
      <c r="S139" s="11"/>
      <c r="T139" s="112"/>
      <c r="U139" s="112"/>
      <c r="V139" s="112"/>
      <c r="W139" s="110"/>
      <c r="X139" s="111"/>
      <c r="Y139" s="148"/>
      <c r="Z139" s="112"/>
      <c r="AA139" s="107"/>
      <c r="AB139" s="121"/>
      <c r="AC139" s="150"/>
      <c r="AD139" s="112"/>
      <c r="AE139" s="112"/>
      <c r="AF139" s="112"/>
      <c r="AG139" s="112"/>
      <c r="AH139" s="112"/>
      <c r="AI139" s="111"/>
      <c r="AJ139" s="110"/>
      <c r="AK139" s="110"/>
      <c r="AL139" s="112"/>
      <c r="AM139" s="112"/>
      <c r="AN139" s="112"/>
      <c r="AO139" s="112"/>
      <c r="AP139" s="112"/>
      <c r="AQ139" s="112"/>
      <c r="AR139" s="112"/>
      <c r="AS139" s="112"/>
      <c r="AT139" s="112"/>
      <c r="AU139" s="112"/>
      <c r="AV139" s="112"/>
      <c r="AW139" s="112"/>
      <c r="AX139" s="112"/>
      <c r="AY139" s="112"/>
      <c r="AZ139" s="112"/>
      <c r="BA139" s="112"/>
      <c r="BB139" s="112"/>
      <c r="BC139" s="112"/>
      <c r="BD139" s="112"/>
      <c r="BE139" s="112"/>
      <c r="BF139" s="112"/>
      <c r="BG139" s="112"/>
      <c r="BH139" s="112"/>
      <c r="BI139" s="112"/>
      <c r="BJ139" s="112"/>
      <c r="BK139" s="112"/>
      <c r="BL139" s="112"/>
      <c r="BM139" s="112"/>
      <c r="BN139" s="112"/>
      <c r="BO139" s="112"/>
      <c r="BP139" s="112"/>
      <c r="BQ139" s="112"/>
      <c r="BR139" s="112"/>
      <c r="BS139" s="112"/>
      <c r="BT139" s="112"/>
      <c r="BU139" s="112"/>
      <c r="BV139" s="112"/>
      <c r="BW139" s="112"/>
      <c r="BX139" s="112"/>
      <c r="BY139" s="112"/>
      <c r="BZ139" s="112"/>
      <c r="CA139" s="112"/>
      <c r="CB139" s="112"/>
      <c r="CC139" s="112"/>
      <c r="CD139" s="112"/>
      <c r="CE139" s="112"/>
      <c r="CF139" s="112"/>
      <c r="CG139" s="112"/>
      <c r="CH139" s="112"/>
      <c r="CI139" s="112"/>
      <c r="CJ139" s="112"/>
    </row>
    <row r="140" spans="1:88" ht="18" customHeight="1" thickBot="1">
      <c r="A140" s="1443" t="s">
        <v>362</v>
      </c>
      <c r="B140" s="1610"/>
      <c r="C140" s="2155">
        <f>C130+C132+C133+C136+C138+C139+110+70</f>
        <v>920</v>
      </c>
      <c r="D140" s="11"/>
      <c r="E140" s="2002" t="s">
        <v>644</v>
      </c>
      <c r="F140" s="249" t="s">
        <v>445</v>
      </c>
      <c r="G140" s="272">
        <v>120</v>
      </c>
      <c r="H140" s="574"/>
      <c r="I140" s="5"/>
      <c r="J140" s="107"/>
      <c r="K140" s="112"/>
      <c r="L140" s="5"/>
      <c r="M140" s="11"/>
      <c r="N140" s="186"/>
      <c r="O140" s="112"/>
      <c r="P140" s="150"/>
      <c r="Q140" s="11"/>
      <c r="R140" s="49"/>
      <c r="S140" s="11"/>
      <c r="T140" s="112"/>
      <c r="U140" s="112"/>
      <c r="V140" s="107"/>
      <c r="W140" s="107"/>
      <c r="X140" s="106"/>
      <c r="Y140" s="150"/>
      <c r="Z140" s="112"/>
      <c r="AA140" s="107"/>
      <c r="AB140" s="106"/>
      <c r="AC140" s="137"/>
      <c r="AD140" s="112"/>
      <c r="AE140" s="112"/>
      <c r="AF140" s="112"/>
      <c r="AG140" s="112"/>
      <c r="AH140" s="112"/>
      <c r="AI140" s="230"/>
      <c r="AJ140" s="112"/>
      <c r="AK140" s="112"/>
      <c r="AL140" s="112"/>
      <c r="AM140" s="112"/>
      <c r="AN140" s="112"/>
      <c r="AO140" s="112"/>
      <c r="AP140" s="112"/>
      <c r="AQ140" s="112"/>
      <c r="AR140" s="112"/>
      <c r="AS140" s="112"/>
      <c r="AT140" s="112"/>
      <c r="AU140" s="112"/>
      <c r="AV140" s="112"/>
      <c r="AW140" s="112"/>
      <c r="AX140" s="112"/>
      <c r="AY140" s="112"/>
      <c r="AZ140" s="112"/>
      <c r="BA140" s="112"/>
      <c r="BB140" s="112"/>
      <c r="BC140" s="112"/>
      <c r="BD140" s="112"/>
      <c r="BE140" s="112"/>
      <c r="BF140" s="112"/>
      <c r="BG140" s="112"/>
      <c r="BH140" s="112"/>
      <c r="BI140" s="112"/>
      <c r="BJ140" s="112"/>
      <c r="BK140" s="112"/>
      <c r="BL140" s="112"/>
      <c r="BM140" s="112"/>
      <c r="BN140" s="112"/>
      <c r="BO140" s="112"/>
      <c r="BP140" s="112"/>
      <c r="BQ140" s="112"/>
      <c r="BR140" s="112"/>
      <c r="BS140" s="112"/>
      <c r="BT140" s="112"/>
      <c r="BU140" s="112"/>
      <c r="BV140" s="112"/>
      <c r="BW140" s="112"/>
      <c r="BX140" s="112"/>
      <c r="BY140" s="112"/>
      <c r="BZ140" s="112"/>
      <c r="CA140" s="112"/>
      <c r="CB140" s="112"/>
      <c r="CC140" s="112"/>
      <c r="CD140" s="112"/>
      <c r="CE140" s="112"/>
      <c r="CF140" s="112"/>
      <c r="CG140" s="112"/>
      <c r="CH140" s="112"/>
      <c r="CI140" s="112"/>
      <c r="CJ140" s="112"/>
    </row>
    <row r="141" spans="1:88" ht="15" customHeight="1" thickBot="1">
      <c r="A141" s="382"/>
      <c r="B141" s="175" t="s">
        <v>232</v>
      </c>
      <c r="C141" s="676"/>
      <c r="D141" s="11"/>
      <c r="E141" s="1443" t="s">
        <v>362</v>
      </c>
      <c r="F141" s="1444"/>
      <c r="G141" s="3163">
        <f>SUM(G131:G140)</f>
        <v>1010</v>
      </c>
      <c r="H141" s="593"/>
      <c r="I141" s="1048"/>
      <c r="J141" s="7"/>
      <c r="K141" s="15"/>
      <c r="L141" s="5"/>
      <c r="M141" s="11"/>
      <c r="N141" s="107"/>
      <c r="O141" s="112"/>
      <c r="P141" s="150"/>
      <c r="Q141" s="11"/>
      <c r="R141" s="49"/>
      <c r="S141" s="11"/>
      <c r="T141" s="112"/>
      <c r="U141" s="112"/>
      <c r="V141" s="112"/>
      <c r="W141" s="121"/>
      <c r="X141" s="107"/>
      <c r="Y141" s="104"/>
      <c r="Z141" s="112"/>
      <c r="AA141" s="107"/>
      <c r="AB141" s="106"/>
      <c r="AC141" s="137"/>
      <c r="AD141" s="112"/>
      <c r="AE141" s="112"/>
      <c r="AF141" s="112"/>
      <c r="AG141" s="112"/>
      <c r="AH141" s="112"/>
      <c r="AI141" s="111"/>
      <c r="AJ141" s="112"/>
      <c r="AK141" s="112"/>
      <c r="AL141" s="112"/>
      <c r="AM141" s="112"/>
      <c r="AN141" s="112"/>
      <c r="AO141" s="112"/>
      <c r="AP141" s="112"/>
      <c r="AQ141" s="112"/>
      <c r="AR141" s="112"/>
      <c r="AS141" s="112"/>
      <c r="AT141" s="112"/>
      <c r="AU141" s="112"/>
      <c r="AV141" s="112"/>
      <c r="AW141" s="112"/>
      <c r="AX141" s="112"/>
      <c r="AY141" s="112"/>
      <c r="AZ141" s="112"/>
      <c r="BA141" s="112"/>
      <c r="BB141" s="112"/>
      <c r="BC141" s="112"/>
      <c r="BD141" s="112"/>
      <c r="BE141" s="112"/>
      <c r="BF141" s="112"/>
      <c r="BG141" s="112"/>
      <c r="BH141" s="112"/>
      <c r="BI141" s="112"/>
      <c r="BJ141" s="112"/>
      <c r="BK141" s="112"/>
      <c r="BL141" s="112"/>
      <c r="BM141" s="112"/>
      <c r="BN141" s="112"/>
      <c r="BO141" s="112"/>
      <c r="BP141" s="112"/>
      <c r="BQ141" s="112"/>
      <c r="BR141" s="112"/>
      <c r="BS141" s="112"/>
      <c r="BT141" s="112"/>
      <c r="BU141" s="112"/>
      <c r="BV141" s="112"/>
      <c r="BW141" s="112"/>
      <c r="BX141" s="112"/>
      <c r="BY141" s="112"/>
      <c r="BZ141" s="112"/>
      <c r="CA141" s="112"/>
      <c r="CB141" s="112"/>
      <c r="CC141" s="112"/>
      <c r="CD141" s="112"/>
      <c r="CE141" s="112"/>
      <c r="CF141" s="112"/>
      <c r="CG141" s="112"/>
      <c r="CH141" s="112"/>
      <c r="CI141" s="112"/>
      <c r="CJ141" s="112"/>
    </row>
    <row r="142" spans="1:88" ht="15.75" customHeight="1">
      <c r="A142" s="256" t="s">
        <v>514</v>
      </c>
      <c r="B142" s="249" t="s">
        <v>122</v>
      </c>
      <c r="C142" s="272">
        <v>200</v>
      </c>
      <c r="D142" s="384"/>
      <c r="E142" s="382"/>
      <c r="F142" s="175" t="s">
        <v>232</v>
      </c>
      <c r="G142" s="676"/>
      <c r="H142" s="591"/>
      <c r="I142" s="5"/>
      <c r="J142" s="5"/>
      <c r="K142" s="5"/>
      <c r="L142" s="5"/>
      <c r="M142" s="11"/>
      <c r="N142" s="107"/>
      <c r="O142" s="112"/>
      <c r="P142" s="150"/>
      <c r="Q142" s="11"/>
      <c r="R142" s="49"/>
      <c r="S142" s="11"/>
      <c r="T142" s="104"/>
      <c r="U142" s="112"/>
      <c r="V142" s="172"/>
      <c r="W142" s="133"/>
      <c r="X142" s="112"/>
      <c r="Y142" s="112"/>
      <c r="Z142" s="112"/>
      <c r="AA142" s="107"/>
      <c r="AB142" s="114"/>
      <c r="AC142" s="148"/>
      <c r="AD142" s="107"/>
      <c r="AE142" s="106"/>
      <c r="AF142" s="144"/>
      <c r="AG142" s="112"/>
      <c r="AH142" s="112"/>
      <c r="AI142" s="111"/>
      <c r="AJ142" s="112"/>
      <c r="AK142" s="112"/>
      <c r="AL142" s="110"/>
      <c r="AM142" s="112"/>
      <c r="AN142" s="112"/>
      <c r="AO142" s="112"/>
      <c r="AP142" s="112"/>
      <c r="AQ142" s="112"/>
      <c r="AR142" s="112"/>
      <c r="AS142" s="112"/>
      <c r="AT142" s="112"/>
      <c r="AU142" s="112"/>
      <c r="AV142" s="112"/>
      <c r="AW142" s="112"/>
      <c r="AX142" s="112"/>
      <c r="AY142" s="112"/>
      <c r="AZ142" s="112"/>
      <c r="BA142" s="112"/>
      <c r="BB142" s="112"/>
      <c r="BC142" s="112"/>
      <c r="BD142" s="112"/>
      <c r="BE142" s="112"/>
      <c r="BF142" s="112"/>
      <c r="BG142" s="112"/>
      <c r="BH142" s="112"/>
      <c r="BI142" s="112"/>
      <c r="BJ142" s="112"/>
      <c r="BK142" s="112"/>
      <c r="BL142" s="112"/>
      <c r="BM142" s="112"/>
      <c r="BN142" s="112"/>
      <c r="BO142" s="112"/>
      <c r="BP142" s="112"/>
      <c r="BQ142" s="112"/>
      <c r="BR142" s="112"/>
      <c r="BS142" s="112"/>
      <c r="BT142" s="112"/>
      <c r="BU142" s="112"/>
      <c r="BV142" s="112"/>
      <c r="BW142" s="112"/>
      <c r="BX142" s="112"/>
      <c r="BY142" s="112"/>
      <c r="BZ142" s="112"/>
      <c r="CA142" s="112"/>
      <c r="CB142" s="112"/>
      <c r="CC142" s="112"/>
      <c r="CD142" s="112"/>
      <c r="CE142" s="112"/>
      <c r="CF142" s="112"/>
      <c r="CG142" s="112"/>
      <c r="CH142" s="112"/>
      <c r="CI142" s="112"/>
      <c r="CJ142" s="112"/>
    </row>
    <row r="143" spans="1:88" ht="14.25" customHeight="1">
      <c r="A143" s="254" t="s">
        <v>416</v>
      </c>
      <c r="B143" s="3167" t="s">
        <v>681</v>
      </c>
      <c r="C143" s="397" t="s">
        <v>870</v>
      </c>
      <c r="D143" s="92"/>
      <c r="E143" s="254" t="s">
        <v>653</v>
      </c>
      <c r="F143" s="249" t="s">
        <v>1131</v>
      </c>
      <c r="G143" s="397">
        <v>200</v>
      </c>
      <c r="H143" s="592"/>
      <c r="I143" s="5"/>
      <c r="J143" s="5"/>
      <c r="K143" s="5"/>
      <c r="L143" s="5"/>
      <c r="M143" s="11"/>
      <c r="N143" s="120"/>
      <c r="O143" s="112"/>
      <c r="P143" s="112"/>
      <c r="Q143" s="11"/>
      <c r="R143" s="11"/>
      <c r="S143" s="11"/>
      <c r="T143" s="110"/>
      <c r="U143" s="112"/>
      <c r="V143" s="112"/>
      <c r="W143" s="107"/>
      <c r="X143" s="106"/>
      <c r="Y143" s="150"/>
      <c r="Z143" s="112"/>
      <c r="AA143" s="112"/>
      <c r="AB143" s="112"/>
      <c r="AC143" s="112"/>
      <c r="AD143" s="107"/>
      <c r="AE143" s="106"/>
      <c r="AF143" s="144"/>
      <c r="AG143" s="112"/>
      <c r="AH143" s="112"/>
      <c r="AI143" s="127"/>
      <c r="AJ143" s="112"/>
      <c r="AK143" s="112"/>
      <c r="AL143" s="112"/>
      <c r="AM143" s="205"/>
      <c r="AN143" s="112"/>
      <c r="AO143" s="112"/>
      <c r="AP143" s="112"/>
      <c r="AQ143" s="112"/>
      <c r="AR143" s="112"/>
      <c r="AS143" s="112"/>
      <c r="AT143" s="112"/>
      <c r="AU143" s="112"/>
      <c r="AV143" s="112"/>
      <c r="AW143" s="112"/>
      <c r="AX143" s="112"/>
      <c r="AY143" s="112"/>
      <c r="AZ143" s="112"/>
      <c r="BA143" s="112"/>
      <c r="BB143" s="112"/>
      <c r="BC143" s="112"/>
      <c r="BD143" s="112"/>
      <c r="BE143" s="112"/>
      <c r="BF143" s="112"/>
      <c r="BG143" s="112"/>
      <c r="BH143" s="112"/>
      <c r="BI143" s="112"/>
      <c r="BJ143" s="112"/>
      <c r="BK143" s="112"/>
      <c r="BL143" s="112"/>
      <c r="BM143" s="112"/>
      <c r="BN143" s="112"/>
      <c r="BO143" s="112"/>
      <c r="BP143" s="112"/>
      <c r="BQ143" s="112"/>
      <c r="BR143" s="112"/>
      <c r="BS143" s="112"/>
      <c r="BT143" s="112"/>
      <c r="BU143" s="112"/>
      <c r="BV143" s="112"/>
      <c r="BW143" s="112"/>
      <c r="BX143" s="112"/>
      <c r="BY143" s="112"/>
      <c r="BZ143" s="112"/>
      <c r="CA143" s="112"/>
      <c r="CB143" s="112"/>
      <c r="CC143" s="112"/>
      <c r="CD143" s="112"/>
      <c r="CE143" s="112"/>
      <c r="CF143" s="112"/>
      <c r="CG143" s="112"/>
      <c r="CH143" s="112"/>
      <c r="CI143" s="112"/>
      <c r="CJ143" s="112"/>
    </row>
    <row r="144" spans="1:88" ht="15.75" customHeight="1">
      <c r="A144" s="69"/>
      <c r="B144" s="412" t="s">
        <v>749</v>
      </c>
      <c r="C144" s="79"/>
      <c r="D144" s="92"/>
      <c r="E144" s="254" t="s">
        <v>654</v>
      </c>
      <c r="F144" s="271" t="s">
        <v>270</v>
      </c>
      <c r="G144" s="274" t="s">
        <v>857</v>
      </c>
      <c r="H144" s="573"/>
      <c r="I144" s="5"/>
      <c r="J144" s="5"/>
      <c r="K144" s="5"/>
      <c r="L144" s="5"/>
      <c r="M144" s="11"/>
      <c r="N144" s="120"/>
      <c r="O144" s="112"/>
      <c r="P144" s="112"/>
      <c r="Q144" s="11"/>
      <c r="R144" s="11"/>
      <c r="S144" s="11"/>
      <c r="T144" s="110"/>
      <c r="U144" s="112"/>
      <c r="V144" s="112"/>
      <c r="W144" s="107"/>
      <c r="X144" s="106"/>
      <c r="Y144" s="150"/>
      <c r="Z144" s="112"/>
      <c r="AA144" s="112"/>
      <c r="AB144" s="112"/>
      <c r="AC144" s="112"/>
      <c r="AD144" s="112"/>
      <c r="AE144" s="112"/>
      <c r="AF144" s="112"/>
      <c r="AG144" s="112"/>
      <c r="AH144" s="112"/>
      <c r="AI144" s="112"/>
      <c r="AJ144" s="112"/>
      <c r="AK144" s="112"/>
      <c r="AL144" s="123"/>
      <c r="AM144" s="110"/>
      <c r="AN144" s="110"/>
      <c r="AO144" s="112"/>
      <c r="AP144" s="112"/>
      <c r="AQ144" s="112"/>
      <c r="AR144" s="112"/>
      <c r="AS144" s="112"/>
      <c r="AT144" s="112"/>
      <c r="AU144" s="112"/>
      <c r="AV144" s="112"/>
      <c r="AW144" s="112"/>
      <c r="AX144" s="112"/>
      <c r="AY144" s="112"/>
      <c r="AZ144" s="112"/>
      <c r="BA144" s="112"/>
      <c r="BB144" s="112"/>
      <c r="BC144" s="112"/>
      <c r="BD144" s="112"/>
      <c r="BE144" s="112"/>
      <c r="BF144" s="112"/>
      <c r="BG144" s="112"/>
      <c r="BH144" s="112"/>
      <c r="BI144" s="112"/>
      <c r="BJ144" s="112"/>
      <c r="BK144" s="112"/>
      <c r="BL144" s="112"/>
      <c r="BM144" s="112"/>
      <c r="BN144" s="112"/>
      <c r="BO144" s="112"/>
      <c r="BP144" s="112"/>
      <c r="BQ144" s="112"/>
      <c r="BR144" s="112"/>
      <c r="BS144" s="112"/>
      <c r="BT144" s="112"/>
      <c r="BU144" s="112"/>
      <c r="BV144" s="112"/>
      <c r="BW144" s="112"/>
      <c r="BX144" s="112"/>
      <c r="BY144" s="112"/>
      <c r="BZ144" s="112"/>
      <c r="CA144" s="112"/>
      <c r="CB144" s="112"/>
      <c r="CC144" s="112"/>
      <c r="CD144" s="112"/>
      <c r="CE144" s="112"/>
      <c r="CF144" s="112"/>
      <c r="CG144" s="112"/>
      <c r="CH144" s="112"/>
      <c r="CI144" s="112"/>
      <c r="CJ144" s="112"/>
    </row>
    <row r="145" spans="1:88" ht="13.8" customHeight="1">
      <c r="A145" s="256" t="s">
        <v>9</v>
      </c>
      <c r="B145" s="249" t="s">
        <v>389</v>
      </c>
      <c r="C145" s="3168">
        <v>30</v>
      </c>
      <c r="D145" s="92"/>
      <c r="E145" s="180"/>
      <c r="F145" s="679" t="s">
        <v>754</v>
      </c>
      <c r="G145" s="79"/>
      <c r="H145" s="573"/>
      <c r="I145" s="5"/>
      <c r="J145" s="5"/>
      <c r="K145" s="5"/>
      <c r="L145" s="5"/>
      <c r="M145" s="11"/>
      <c r="N145" s="120"/>
      <c r="O145" s="112"/>
      <c r="P145" s="112"/>
      <c r="Q145" s="11"/>
      <c r="R145" s="11"/>
      <c r="S145" s="11"/>
      <c r="T145" s="110"/>
      <c r="U145" s="112"/>
      <c r="V145" s="112"/>
      <c r="W145" s="107"/>
      <c r="X145" s="106"/>
      <c r="Y145" s="150"/>
      <c r="Z145" s="112"/>
      <c r="AA145" s="112"/>
      <c r="AB145" s="112"/>
      <c r="AC145" s="112"/>
      <c r="AD145" s="112"/>
      <c r="AE145" s="112"/>
      <c r="AF145" s="112"/>
      <c r="AG145" s="112"/>
      <c r="AH145" s="112"/>
      <c r="AI145" s="107"/>
      <c r="AJ145" s="107"/>
      <c r="AK145" s="107"/>
      <c r="AL145" s="107"/>
      <c r="AM145" s="107"/>
      <c r="AN145" s="107"/>
      <c r="AO145" s="112"/>
      <c r="AP145" s="112"/>
      <c r="AQ145" s="112"/>
      <c r="AR145" s="112"/>
      <c r="AS145" s="112"/>
      <c r="AT145" s="112"/>
      <c r="AU145" s="112"/>
      <c r="AV145" s="112"/>
      <c r="AW145" s="112"/>
      <c r="AX145" s="112"/>
      <c r="AY145" s="112"/>
      <c r="AZ145" s="112"/>
      <c r="BA145" s="112"/>
      <c r="BB145" s="112"/>
      <c r="BC145" s="112"/>
      <c r="BD145" s="112"/>
      <c r="BE145" s="112"/>
      <c r="BF145" s="112"/>
      <c r="BG145" s="112"/>
      <c r="BH145" s="112"/>
      <c r="BI145" s="112"/>
      <c r="BJ145" s="112"/>
      <c r="BK145" s="112"/>
      <c r="BL145" s="112"/>
      <c r="BM145" s="112"/>
      <c r="BN145" s="112"/>
      <c r="BO145" s="112"/>
      <c r="BP145" s="112"/>
      <c r="BQ145" s="112"/>
      <c r="BR145" s="112"/>
      <c r="BS145" s="112"/>
      <c r="BT145" s="112"/>
      <c r="BU145" s="112"/>
      <c r="BV145" s="112"/>
      <c r="BW145" s="112"/>
      <c r="BX145" s="112"/>
      <c r="BY145" s="112"/>
      <c r="BZ145" s="112"/>
      <c r="CA145" s="112"/>
      <c r="CB145" s="112"/>
      <c r="CC145" s="112"/>
      <c r="CD145" s="112"/>
      <c r="CE145" s="112"/>
      <c r="CF145" s="112"/>
      <c r="CG145" s="112"/>
      <c r="CH145" s="112"/>
      <c r="CI145" s="112"/>
      <c r="CJ145" s="112"/>
    </row>
    <row r="146" spans="1:88" ht="16.5" customHeight="1" thickBot="1">
      <c r="A146" s="1443" t="s">
        <v>363</v>
      </c>
      <c r="B146" s="1610"/>
      <c r="C146" s="2155">
        <f>C142+C145+105+20</f>
        <v>355</v>
      </c>
      <c r="D146" s="92"/>
      <c r="E146" s="256" t="s">
        <v>9</v>
      </c>
      <c r="F146" s="249" t="s">
        <v>686</v>
      </c>
      <c r="G146" s="272">
        <v>30</v>
      </c>
      <c r="H146" s="572"/>
      <c r="I146" s="5"/>
      <c r="J146" s="5"/>
      <c r="K146" s="5"/>
      <c r="L146" s="5"/>
      <c r="M146" s="11"/>
      <c r="N146" s="120"/>
      <c r="O146" s="112"/>
      <c r="P146" s="112"/>
      <c r="Q146" s="11"/>
      <c r="R146" s="11"/>
      <c r="S146" s="11"/>
      <c r="T146" s="107"/>
      <c r="U146" s="112"/>
      <c r="V146" s="112"/>
      <c r="W146" s="107"/>
      <c r="X146" s="106"/>
      <c r="Y146" s="150"/>
      <c r="Z146" s="112"/>
      <c r="AA146" s="112"/>
      <c r="AB146" s="112"/>
      <c r="AC146" s="112"/>
      <c r="AD146" s="107"/>
      <c r="AE146" s="281"/>
      <c r="AF146" s="144"/>
      <c r="AG146" s="112"/>
      <c r="AH146" s="112"/>
      <c r="AI146" s="107"/>
      <c r="AJ146" s="107"/>
      <c r="AK146" s="107"/>
      <c r="AL146" s="107"/>
      <c r="AM146" s="110"/>
      <c r="AN146" s="111"/>
      <c r="AO146" s="112"/>
      <c r="AP146" s="112"/>
      <c r="AQ146" s="112"/>
      <c r="AR146" s="112"/>
      <c r="AS146" s="112"/>
      <c r="AT146" s="112"/>
      <c r="AU146" s="112"/>
      <c r="AV146" s="112"/>
      <c r="AW146" s="112"/>
      <c r="AX146" s="112"/>
      <c r="AY146" s="112"/>
      <c r="AZ146" s="112"/>
      <c r="BA146" s="112"/>
      <c r="BB146" s="112"/>
      <c r="BC146" s="112"/>
      <c r="BD146" s="112"/>
      <c r="BE146" s="112"/>
      <c r="BF146" s="112"/>
      <c r="BG146" s="112"/>
      <c r="BH146" s="112"/>
      <c r="BI146" s="112"/>
      <c r="BJ146" s="112"/>
      <c r="BK146" s="112"/>
      <c r="BL146" s="112"/>
      <c r="BM146" s="112"/>
      <c r="BN146" s="112"/>
      <c r="BO146" s="112"/>
      <c r="BP146" s="112"/>
      <c r="BQ146" s="112"/>
      <c r="BR146" s="112"/>
      <c r="BS146" s="112"/>
      <c r="BT146" s="112"/>
      <c r="BU146" s="112"/>
      <c r="BV146" s="112"/>
      <c r="BW146" s="112"/>
      <c r="BX146" s="112"/>
      <c r="BY146" s="112"/>
      <c r="BZ146" s="112"/>
      <c r="CA146" s="112"/>
      <c r="CB146" s="112"/>
      <c r="CC146" s="112"/>
      <c r="CD146" s="112"/>
      <c r="CE146" s="112"/>
      <c r="CF146" s="112"/>
      <c r="CG146" s="112"/>
      <c r="CH146" s="112"/>
      <c r="CI146" s="112"/>
      <c r="CJ146" s="112"/>
    </row>
    <row r="147" spans="1:88" ht="15" customHeight="1" thickBot="1">
      <c r="A147" s="777" t="s">
        <v>948</v>
      </c>
      <c r="B147" s="76"/>
      <c r="C147" s="436"/>
      <c r="D147" s="92"/>
      <c r="E147" s="1443" t="s">
        <v>363</v>
      </c>
      <c r="F147" s="1444"/>
      <c r="G147" s="1725">
        <f>G143+G146+110+20</f>
        <v>360</v>
      </c>
      <c r="H147" s="572"/>
      <c r="I147" s="5"/>
      <c r="J147" s="5"/>
      <c r="K147" s="5"/>
      <c r="L147" s="5"/>
      <c r="M147" s="11"/>
      <c r="N147" s="107"/>
      <c r="O147" s="112"/>
      <c r="P147" s="112"/>
      <c r="Q147" s="11"/>
      <c r="R147" s="49"/>
      <c r="S147" s="11"/>
      <c r="T147" s="107"/>
      <c r="U147" s="112"/>
      <c r="V147" s="112"/>
      <c r="W147" s="112"/>
      <c r="X147" s="112"/>
      <c r="Y147" s="112"/>
      <c r="Z147" s="112"/>
      <c r="AA147" s="112"/>
      <c r="AB147" s="112"/>
      <c r="AC147" s="112"/>
      <c r="AD147" s="112"/>
      <c r="AE147" s="112"/>
      <c r="AF147" s="112"/>
      <c r="AG147" s="112"/>
      <c r="AH147" s="112"/>
      <c r="AI147" s="113"/>
      <c r="AJ147" s="113"/>
      <c r="AK147" s="107"/>
      <c r="AL147" s="107"/>
      <c r="AM147" s="107"/>
      <c r="AN147" s="106"/>
      <c r="AO147" s="112"/>
      <c r="AP147" s="112"/>
      <c r="AQ147" s="112"/>
      <c r="AR147" s="112"/>
      <c r="AS147" s="112"/>
      <c r="AT147" s="112"/>
      <c r="AU147" s="112"/>
      <c r="AV147" s="112"/>
      <c r="AW147" s="112"/>
      <c r="AX147" s="112"/>
      <c r="AY147" s="112"/>
      <c r="AZ147" s="112"/>
      <c r="BA147" s="112"/>
      <c r="BB147" s="112"/>
      <c r="BC147" s="112"/>
      <c r="BD147" s="112"/>
      <c r="BE147" s="112"/>
      <c r="BF147" s="112"/>
      <c r="BG147" s="112"/>
      <c r="BH147" s="112"/>
      <c r="BI147" s="112"/>
      <c r="BJ147" s="112"/>
      <c r="BK147" s="112"/>
      <c r="BL147" s="112"/>
      <c r="BM147" s="112"/>
      <c r="BN147" s="112"/>
      <c r="BO147" s="112"/>
      <c r="BP147" s="112"/>
      <c r="BQ147" s="112"/>
      <c r="BR147" s="112"/>
      <c r="BS147" s="112"/>
      <c r="BT147" s="112"/>
      <c r="BU147" s="112"/>
      <c r="BV147" s="112"/>
      <c r="BW147" s="112"/>
      <c r="BX147" s="112"/>
      <c r="BY147" s="112"/>
      <c r="BZ147" s="112"/>
      <c r="CA147" s="112"/>
      <c r="CB147" s="112"/>
      <c r="CC147" s="112"/>
      <c r="CD147" s="112"/>
      <c r="CE147" s="112"/>
      <c r="CF147" s="112"/>
      <c r="CG147" s="112"/>
      <c r="CH147" s="112"/>
      <c r="CI147" s="112"/>
      <c r="CJ147" s="112"/>
    </row>
    <row r="148" spans="1:88" ht="17.25" customHeight="1">
      <c r="A148" s="90"/>
      <c r="B148" s="175" t="s">
        <v>156</v>
      </c>
      <c r="C148" s="62"/>
      <c r="D148" s="11"/>
      <c r="E148" s="775" t="s">
        <v>927</v>
      </c>
      <c r="F148" s="76"/>
      <c r="G148" s="436"/>
      <c r="H148" s="592"/>
      <c r="I148" s="5"/>
      <c r="J148" s="5"/>
      <c r="K148" s="5"/>
      <c r="L148" s="5"/>
      <c r="M148" s="11"/>
      <c r="N148" s="107"/>
      <c r="O148" s="112"/>
      <c r="P148" s="112"/>
      <c r="Q148" s="11"/>
      <c r="R148" s="49"/>
      <c r="S148" s="11"/>
      <c r="T148" s="107"/>
      <c r="U148" s="112"/>
      <c r="V148" s="112"/>
      <c r="W148" s="205"/>
      <c r="X148" s="302"/>
      <c r="Y148" s="205"/>
      <c r="Z148" s="302"/>
      <c r="AA148" s="112"/>
      <c r="AB148" s="110"/>
      <c r="AC148" s="201"/>
      <c r="AD148" s="112"/>
      <c r="AE148" s="112"/>
      <c r="AF148" s="112"/>
      <c r="AG148" s="112"/>
      <c r="AH148" s="112"/>
      <c r="AI148" s="113"/>
      <c r="AJ148" s="231"/>
      <c r="AK148" s="112"/>
      <c r="AL148" s="112"/>
      <c r="AM148" s="107"/>
      <c r="AN148" s="106"/>
      <c r="AO148" s="112"/>
      <c r="AP148" s="112"/>
      <c r="AQ148" s="112"/>
      <c r="AR148" s="112"/>
      <c r="AS148" s="112"/>
      <c r="AT148" s="112"/>
      <c r="AU148" s="112"/>
      <c r="AV148" s="112"/>
      <c r="AW148" s="112"/>
      <c r="AX148" s="112"/>
      <c r="AY148" s="112"/>
      <c r="AZ148" s="112"/>
      <c r="BA148" s="112"/>
      <c r="BB148" s="112"/>
      <c r="BC148" s="112"/>
      <c r="BD148" s="112"/>
      <c r="BE148" s="112"/>
      <c r="BF148" s="112"/>
      <c r="BG148" s="112"/>
      <c r="BH148" s="112"/>
      <c r="BI148" s="112"/>
      <c r="BJ148" s="112"/>
      <c r="BK148" s="112"/>
      <c r="BL148" s="112"/>
      <c r="BM148" s="112"/>
      <c r="BN148" s="112"/>
      <c r="BO148" s="112"/>
      <c r="BP148" s="112"/>
      <c r="BQ148" s="112"/>
      <c r="BR148" s="112"/>
      <c r="BS148" s="112"/>
      <c r="BT148" s="112"/>
      <c r="BU148" s="112"/>
      <c r="BV148" s="112"/>
      <c r="BW148" s="112"/>
      <c r="BX148" s="112"/>
      <c r="BY148" s="112"/>
      <c r="BZ148" s="112"/>
      <c r="CA148" s="112"/>
      <c r="CB148" s="112"/>
      <c r="CC148" s="112"/>
      <c r="CD148" s="112"/>
      <c r="CE148" s="112"/>
      <c r="CF148" s="112"/>
      <c r="CG148" s="112"/>
      <c r="CH148" s="112"/>
      <c r="CI148" s="112"/>
      <c r="CJ148" s="112"/>
    </row>
    <row r="149" spans="1:88" ht="17.25" customHeight="1">
      <c r="A149" s="3162" t="s">
        <v>334</v>
      </c>
      <c r="B149" s="271" t="s">
        <v>333</v>
      </c>
      <c r="C149" s="274">
        <v>60</v>
      </c>
      <c r="D149" s="852"/>
      <c r="E149" s="442" t="s">
        <v>1031</v>
      </c>
      <c r="F149" s="2568" t="s">
        <v>1029</v>
      </c>
      <c r="G149" s="390">
        <v>250</v>
      </c>
      <c r="H149" s="573"/>
      <c r="I149" s="5"/>
      <c r="J149" s="5"/>
      <c r="K149" s="5"/>
      <c r="L149" s="5"/>
      <c r="M149" s="11"/>
      <c r="N149" s="107"/>
      <c r="O149" s="112"/>
      <c r="P149" s="112"/>
      <c r="Q149" s="11"/>
      <c r="R149" s="49"/>
      <c r="S149" s="11"/>
      <c r="T149" s="107"/>
      <c r="U149" s="112"/>
      <c r="V149" s="107"/>
      <c r="W149" s="106"/>
      <c r="X149" s="144"/>
      <c r="Y149" s="422"/>
      <c r="Z149" s="420"/>
      <c r="AA149" s="112"/>
      <c r="AB149" s="112"/>
      <c r="AC149" s="112"/>
      <c r="AD149" s="112"/>
      <c r="AE149" s="112"/>
      <c r="AF149" s="112"/>
      <c r="AG149" s="112"/>
      <c r="AH149" s="112"/>
      <c r="AI149" s="112"/>
      <c r="AJ149" s="112"/>
      <c r="AK149" s="112"/>
      <c r="AL149" s="112"/>
      <c r="AM149" s="107"/>
      <c r="AN149" s="106"/>
      <c r="AO149" s="112"/>
      <c r="AP149" s="112"/>
      <c r="AQ149" s="112"/>
      <c r="AR149" s="112"/>
      <c r="AS149" s="112"/>
      <c r="AT149" s="112"/>
      <c r="AU149" s="112"/>
      <c r="AV149" s="112"/>
      <c r="AW149" s="112"/>
      <c r="AX149" s="112"/>
      <c r="AY149" s="112"/>
      <c r="AZ149" s="112"/>
      <c r="BA149" s="112"/>
      <c r="BB149" s="112"/>
      <c r="BC149" s="112"/>
      <c r="BD149" s="112"/>
      <c r="BE149" s="112"/>
      <c r="BF149" s="112"/>
      <c r="BG149" s="112"/>
      <c r="BH149" s="112"/>
      <c r="BI149" s="112"/>
      <c r="BJ149" s="112"/>
      <c r="BK149" s="112"/>
      <c r="BL149" s="112"/>
      <c r="BM149" s="112"/>
      <c r="BN149" s="112"/>
      <c r="BO149" s="112"/>
      <c r="BP149" s="112"/>
      <c r="BQ149" s="112"/>
      <c r="BR149" s="112"/>
      <c r="BS149" s="112"/>
      <c r="BT149" s="112"/>
      <c r="BU149" s="112"/>
      <c r="BV149" s="112"/>
      <c r="BW149" s="112"/>
      <c r="BX149" s="112"/>
      <c r="BY149" s="112"/>
      <c r="BZ149" s="112"/>
      <c r="CA149" s="112"/>
      <c r="CB149" s="112"/>
      <c r="CC149" s="112"/>
      <c r="CD149" s="112"/>
      <c r="CE149" s="112"/>
      <c r="CF149" s="112"/>
      <c r="CG149" s="112"/>
      <c r="CH149" s="112"/>
      <c r="CI149" s="112"/>
      <c r="CJ149" s="112"/>
    </row>
    <row r="150" spans="1:88" ht="16.5" customHeight="1">
      <c r="A150" s="254" t="s">
        <v>819</v>
      </c>
      <c r="B150" s="1943" t="s">
        <v>453</v>
      </c>
      <c r="C150" s="358">
        <v>235</v>
      </c>
      <c r="D150" s="384"/>
      <c r="E150" s="1542" t="s">
        <v>349</v>
      </c>
      <c r="F150" s="2581" t="s">
        <v>348</v>
      </c>
      <c r="G150" s="358">
        <v>10</v>
      </c>
      <c r="H150" s="574"/>
      <c r="I150" s="5"/>
      <c r="J150" s="5"/>
      <c r="K150" s="5"/>
      <c r="L150" s="5"/>
      <c r="M150" s="11"/>
      <c r="N150" s="120"/>
      <c r="O150" s="112"/>
      <c r="P150" s="112"/>
      <c r="Q150" s="11"/>
      <c r="R150" s="49"/>
      <c r="S150" s="11"/>
      <c r="T150" s="107"/>
      <c r="U150" s="112"/>
      <c r="V150" s="107"/>
      <c r="W150" s="106"/>
      <c r="X150" s="144"/>
      <c r="Y150" s="186"/>
      <c r="Z150" s="420"/>
      <c r="AA150" s="112"/>
      <c r="AB150" s="112"/>
      <c r="AC150" s="112"/>
      <c r="AD150" s="112"/>
      <c r="AE150" s="112"/>
      <c r="AF150" s="112"/>
      <c r="AG150" s="112"/>
      <c r="AH150" s="112"/>
      <c r="AI150" s="112"/>
      <c r="AJ150" s="117"/>
      <c r="AK150" s="112"/>
      <c r="AL150" s="112"/>
      <c r="AM150" s="112"/>
      <c r="AN150" s="112"/>
      <c r="AO150" s="112"/>
      <c r="AP150" s="112"/>
      <c r="AQ150" s="112"/>
      <c r="AR150" s="112"/>
      <c r="AS150" s="112"/>
      <c r="AT150" s="112"/>
      <c r="AU150" s="112"/>
      <c r="AV150" s="112"/>
      <c r="AW150" s="112"/>
      <c r="AX150" s="112"/>
      <c r="AY150" s="112"/>
      <c r="AZ150" s="112"/>
      <c r="BA150" s="112"/>
      <c r="BB150" s="112"/>
      <c r="BC150" s="112"/>
      <c r="BD150" s="112"/>
      <c r="BE150" s="112"/>
      <c r="BF150" s="112"/>
      <c r="BG150" s="112"/>
      <c r="BH150" s="112"/>
      <c r="BI150" s="112"/>
      <c r="BJ150" s="112"/>
      <c r="BK150" s="112"/>
      <c r="BL150" s="112"/>
      <c r="BM150" s="112"/>
      <c r="BN150" s="112"/>
      <c r="BO150" s="112"/>
      <c r="BP150" s="112"/>
      <c r="BQ150" s="112"/>
      <c r="BR150" s="112"/>
      <c r="BS150" s="112"/>
      <c r="BT150" s="112"/>
      <c r="BU150" s="112"/>
      <c r="BV150" s="112"/>
      <c r="BW150" s="112"/>
      <c r="BX150" s="112"/>
      <c r="BY150" s="112"/>
      <c r="BZ150" s="112"/>
      <c r="CA150" s="112"/>
      <c r="CB150" s="112"/>
      <c r="CC150" s="112"/>
      <c r="CD150" s="112"/>
      <c r="CE150" s="112"/>
      <c r="CF150" s="112"/>
      <c r="CG150" s="112"/>
      <c r="CH150" s="112"/>
      <c r="CI150" s="112"/>
      <c r="CJ150" s="112"/>
    </row>
    <row r="151" spans="1:88" ht="13.5" customHeight="1">
      <c r="A151" s="256" t="s">
        <v>423</v>
      </c>
      <c r="B151" s="249" t="s">
        <v>122</v>
      </c>
      <c r="C151" s="275">
        <v>200</v>
      </c>
      <c r="D151" s="7"/>
      <c r="E151" s="442" t="s">
        <v>974</v>
      </c>
      <c r="F151" s="263" t="s">
        <v>235</v>
      </c>
      <c r="G151" s="781">
        <v>200</v>
      </c>
      <c r="H151" s="574"/>
      <c r="I151" s="5"/>
      <c r="J151" s="5"/>
      <c r="K151" s="5"/>
      <c r="L151" s="5"/>
      <c r="M151" s="11"/>
      <c r="N151" s="120"/>
      <c r="O151" s="112"/>
      <c r="P151" s="112"/>
      <c r="Q151" s="11"/>
      <c r="R151" s="49"/>
      <c r="S151" s="11"/>
      <c r="T151" s="107"/>
      <c r="U151" s="112"/>
      <c r="V151" s="107"/>
      <c r="W151" s="106"/>
      <c r="X151" s="144"/>
      <c r="Y151" s="186"/>
      <c r="Z151" s="420"/>
      <c r="AA151" s="112"/>
      <c r="AB151" s="112"/>
      <c r="AC151" s="112"/>
      <c r="AD151" s="107"/>
      <c r="AE151" s="106"/>
      <c r="AF151" s="150"/>
      <c r="AG151" s="112"/>
      <c r="AH151" s="112"/>
      <c r="AI151" s="106"/>
      <c r="AJ151" s="112"/>
      <c r="AK151" s="112"/>
      <c r="AL151" s="112"/>
      <c r="AM151" s="112"/>
      <c r="AN151" s="112"/>
      <c r="AO151" s="112"/>
      <c r="AP151" s="112"/>
      <c r="AQ151" s="112"/>
      <c r="AR151" s="112"/>
      <c r="AS151" s="112"/>
      <c r="AT151" s="112"/>
      <c r="AU151" s="112"/>
      <c r="AV151" s="112"/>
      <c r="AW151" s="112"/>
      <c r="AX151" s="112"/>
      <c r="AY151" s="112"/>
      <c r="AZ151" s="112"/>
      <c r="BA151" s="112"/>
      <c r="BB151" s="112"/>
      <c r="BC151" s="112"/>
      <c r="BD151" s="112"/>
      <c r="BE151" s="112"/>
      <c r="BF151" s="112"/>
      <c r="BG151" s="112"/>
      <c r="BH151" s="112"/>
      <c r="BI151" s="112"/>
      <c r="BJ151" s="112"/>
      <c r="BK151" s="112"/>
      <c r="BL151" s="112"/>
      <c r="BM151" s="112"/>
      <c r="BN151" s="112"/>
      <c r="BO151" s="112"/>
      <c r="BP151" s="112"/>
      <c r="BQ151" s="112"/>
      <c r="BR151" s="112"/>
      <c r="BS151" s="112"/>
      <c r="BT151" s="112"/>
      <c r="BU151" s="112"/>
      <c r="BV151" s="112"/>
      <c r="BW151" s="112"/>
      <c r="BX151" s="112"/>
      <c r="BY151" s="112"/>
      <c r="BZ151" s="112"/>
      <c r="CA151" s="112"/>
      <c r="CB151" s="112"/>
      <c r="CC151" s="112"/>
      <c r="CD151" s="112"/>
      <c r="CE151" s="112"/>
      <c r="CF151" s="112"/>
      <c r="CG151" s="112"/>
      <c r="CH151" s="112"/>
      <c r="CI151" s="112"/>
      <c r="CJ151" s="112"/>
    </row>
    <row r="152" spans="1:88" ht="16.5" customHeight="1">
      <c r="A152" s="256" t="s">
        <v>9</v>
      </c>
      <c r="B152" s="249" t="s">
        <v>10</v>
      </c>
      <c r="C152" s="275">
        <v>60</v>
      </c>
      <c r="D152" s="7"/>
      <c r="E152" s="256" t="s">
        <v>1124</v>
      </c>
      <c r="F152" s="263" t="s">
        <v>1123</v>
      </c>
      <c r="G152" s="272">
        <v>40</v>
      </c>
      <c r="H152" s="572"/>
      <c r="I152" s="5"/>
      <c r="J152" s="5"/>
      <c r="K152" s="5"/>
      <c r="L152" s="5"/>
      <c r="M152" s="11"/>
      <c r="N152" s="120"/>
      <c r="O152" s="112"/>
      <c r="P152" s="112"/>
      <c r="Q152" s="11"/>
      <c r="R152" s="49"/>
      <c r="S152" s="11"/>
      <c r="T152" s="107"/>
      <c r="U152" s="112"/>
      <c r="V152" s="107"/>
      <c r="W152" s="306"/>
      <c r="X152" s="307"/>
      <c r="Y152" s="186"/>
      <c r="Z152" s="420"/>
      <c r="AA152" s="112"/>
      <c r="AB152" s="112"/>
      <c r="AC152" s="112"/>
      <c r="AD152" s="112"/>
      <c r="AE152" s="112"/>
      <c r="AF152" s="112"/>
      <c r="AG152" s="112"/>
      <c r="AH152" s="112"/>
      <c r="AI152" s="112"/>
      <c r="AJ152" s="112"/>
      <c r="AK152" s="112"/>
      <c r="AL152" s="112"/>
      <c r="AM152" s="112"/>
      <c r="AN152" s="112"/>
      <c r="AO152" s="112"/>
      <c r="AP152" s="112"/>
      <c r="AQ152" s="112"/>
      <c r="AR152" s="112"/>
      <c r="AS152" s="112"/>
      <c r="AT152" s="112"/>
      <c r="AU152" s="112"/>
      <c r="AV152" s="112"/>
      <c r="AW152" s="112"/>
      <c r="AX152" s="112"/>
      <c r="AY152" s="112"/>
      <c r="AZ152" s="112"/>
      <c r="BA152" s="112"/>
      <c r="BB152" s="112"/>
      <c r="BC152" s="112"/>
      <c r="BD152" s="112"/>
      <c r="BE152" s="112"/>
      <c r="BF152" s="112"/>
      <c r="BG152" s="112"/>
      <c r="BH152" s="112"/>
      <c r="BI152" s="112"/>
      <c r="BJ152" s="112"/>
      <c r="BK152" s="112"/>
      <c r="BL152" s="112"/>
      <c r="BM152" s="112"/>
      <c r="BN152" s="112"/>
      <c r="BO152" s="112"/>
      <c r="BP152" s="112"/>
      <c r="BQ152" s="112"/>
      <c r="BR152" s="112"/>
      <c r="BS152" s="112"/>
      <c r="BT152" s="112"/>
      <c r="BU152" s="112"/>
      <c r="BV152" s="112"/>
      <c r="BW152" s="112"/>
      <c r="BX152" s="112"/>
      <c r="BY152" s="112"/>
      <c r="BZ152" s="112"/>
      <c r="CA152" s="112"/>
      <c r="CB152" s="112"/>
      <c r="CC152" s="112"/>
      <c r="CD152" s="112"/>
      <c r="CE152" s="112"/>
      <c r="CF152" s="112"/>
      <c r="CG152" s="112"/>
      <c r="CH152" s="112"/>
      <c r="CI152" s="112"/>
      <c r="CJ152" s="112"/>
    </row>
    <row r="153" spans="1:88" ht="14.25" customHeight="1">
      <c r="A153" s="256" t="s">
        <v>9</v>
      </c>
      <c r="B153" s="249" t="s">
        <v>389</v>
      </c>
      <c r="C153" s="272">
        <v>40</v>
      </c>
      <c r="D153" s="7"/>
      <c r="E153" s="256" t="s">
        <v>9</v>
      </c>
      <c r="F153" s="263" t="s">
        <v>10</v>
      </c>
      <c r="G153" s="272">
        <v>60</v>
      </c>
      <c r="H153" s="598"/>
      <c r="I153" s="5"/>
      <c r="J153" s="5"/>
      <c r="K153" s="5"/>
      <c r="L153" s="5"/>
      <c r="M153" s="11"/>
      <c r="N153" s="120"/>
      <c r="O153" s="112"/>
      <c r="P153" s="112"/>
      <c r="Q153" s="11"/>
      <c r="R153" s="49"/>
      <c r="S153" s="11"/>
      <c r="T153" s="107"/>
      <c r="U153" s="221"/>
      <c r="V153" s="107"/>
      <c r="W153" s="306"/>
      <c r="X153" s="307"/>
      <c r="Y153" s="186"/>
      <c r="Z153" s="420"/>
      <c r="AA153" s="112"/>
      <c r="AB153" s="112"/>
      <c r="AC153" s="112"/>
      <c r="AD153" s="112"/>
      <c r="AE153" s="112"/>
      <c r="AF153" s="112"/>
      <c r="AG153" s="112"/>
      <c r="AH153" s="112"/>
      <c r="AI153" s="112"/>
      <c r="AJ153" s="112"/>
      <c r="AK153" s="112"/>
      <c r="AL153" s="112"/>
      <c r="AM153" s="112"/>
      <c r="AN153" s="112"/>
      <c r="AO153" s="112"/>
      <c r="AP153" s="112"/>
      <c r="AQ153" s="112"/>
      <c r="AR153" s="112"/>
      <c r="AS153" s="112"/>
      <c r="AT153" s="112"/>
      <c r="AU153" s="112"/>
      <c r="AV153" s="112"/>
      <c r="AW153" s="112"/>
      <c r="AX153" s="112"/>
      <c r="AY153" s="112"/>
      <c r="AZ153" s="112"/>
      <c r="BA153" s="112"/>
      <c r="BB153" s="112"/>
      <c r="BC153" s="112"/>
      <c r="BD153" s="112"/>
      <c r="BE153" s="112"/>
      <c r="BF153" s="112"/>
      <c r="BG153" s="112"/>
      <c r="BH153" s="112"/>
      <c r="BI153" s="112"/>
      <c r="BJ153" s="112"/>
      <c r="BK153" s="112"/>
      <c r="BL153" s="112"/>
      <c r="BM153" s="112"/>
      <c r="BN153" s="112"/>
      <c r="BO153" s="112"/>
      <c r="BP153" s="112"/>
      <c r="BQ153" s="112"/>
      <c r="BR153" s="112"/>
      <c r="BS153" s="112"/>
      <c r="BT153" s="112"/>
      <c r="BU153" s="112"/>
      <c r="BV153" s="112"/>
      <c r="BW153" s="112"/>
      <c r="BX153" s="112"/>
      <c r="BY153" s="112"/>
      <c r="BZ153" s="112"/>
      <c r="CA153" s="112"/>
      <c r="CB153" s="112"/>
      <c r="CC153" s="112"/>
      <c r="CD153" s="112"/>
      <c r="CE153" s="112"/>
      <c r="CF153" s="112"/>
      <c r="CG153" s="112"/>
      <c r="CH153" s="112"/>
      <c r="CI153" s="112"/>
      <c r="CJ153" s="112"/>
    </row>
    <row r="154" spans="1:88" ht="17.25" customHeight="1" thickBot="1">
      <c r="A154" s="1443" t="s">
        <v>361</v>
      </c>
      <c r="B154" s="1610"/>
      <c r="C154" s="2155">
        <f>SUM(C149:C153)</f>
        <v>595</v>
      </c>
      <c r="D154" s="7"/>
      <c r="E154" s="256" t="s">
        <v>9</v>
      </c>
      <c r="F154" s="263" t="s">
        <v>389</v>
      </c>
      <c r="G154" s="272">
        <v>40</v>
      </c>
      <c r="H154" s="598"/>
      <c r="I154" s="5"/>
      <c r="J154" s="5"/>
      <c r="K154" s="5"/>
      <c r="L154" s="5"/>
      <c r="M154" s="11"/>
      <c r="N154" s="120"/>
      <c r="O154" s="106"/>
      <c r="P154" s="112"/>
      <c r="Q154" s="11"/>
      <c r="R154" s="49"/>
      <c r="S154" s="11"/>
      <c r="T154" s="133"/>
      <c r="U154" s="112"/>
      <c r="V154" s="107"/>
      <c r="W154" s="281"/>
      <c r="X154" s="144"/>
      <c r="Y154" s="186"/>
      <c r="Z154" s="420"/>
      <c r="AA154" s="112"/>
      <c r="AB154" s="112"/>
      <c r="AC154" s="112"/>
      <c r="AD154" s="107"/>
      <c r="AE154" s="114"/>
      <c r="AF154" s="148"/>
      <c r="AG154" s="112"/>
      <c r="AH154" s="112"/>
      <c r="AI154" s="112"/>
      <c r="AJ154" s="112"/>
      <c r="AK154" s="112"/>
      <c r="AL154" s="112"/>
      <c r="AM154" s="112"/>
      <c r="AN154" s="112"/>
      <c r="AO154" s="112"/>
      <c r="AP154" s="112"/>
      <c r="AQ154" s="112"/>
      <c r="AR154" s="112"/>
      <c r="AS154" s="112"/>
      <c r="AT154" s="112"/>
      <c r="AU154" s="112"/>
      <c r="AV154" s="112"/>
      <c r="AW154" s="112"/>
      <c r="AX154" s="112"/>
      <c r="AY154" s="112"/>
      <c r="AZ154" s="112"/>
      <c r="BA154" s="112"/>
      <c r="BB154" s="112"/>
      <c r="BC154" s="112"/>
      <c r="BD154" s="112"/>
      <c r="BE154" s="112"/>
      <c r="BF154" s="112"/>
      <c r="BG154" s="112"/>
      <c r="BH154" s="112"/>
      <c r="BI154" s="112"/>
      <c r="BJ154" s="112"/>
      <c r="BK154" s="112"/>
      <c r="BL154" s="112"/>
      <c r="BM154" s="112"/>
      <c r="BN154" s="112"/>
      <c r="BO154" s="112"/>
      <c r="BP154" s="112"/>
      <c r="BQ154" s="112"/>
      <c r="BR154" s="112"/>
      <c r="BS154" s="112"/>
      <c r="BT154" s="112"/>
      <c r="BU154" s="112"/>
      <c r="BV154" s="112"/>
      <c r="BW154" s="112"/>
      <c r="BX154" s="112"/>
      <c r="BY154" s="112"/>
      <c r="BZ154" s="112"/>
      <c r="CA154" s="112"/>
      <c r="CB154" s="112"/>
      <c r="CC154" s="112"/>
      <c r="CD154" s="112"/>
      <c r="CE154" s="112"/>
      <c r="CF154" s="112"/>
      <c r="CG154" s="112"/>
      <c r="CH154" s="112"/>
      <c r="CI154" s="112"/>
      <c r="CJ154" s="112"/>
    </row>
    <row r="155" spans="1:88" ht="12" customHeight="1" thickBot="1">
      <c r="A155" s="382"/>
      <c r="B155" s="175" t="s">
        <v>123</v>
      </c>
      <c r="C155" s="62"/>
      <c r="D155" s="7"/>
      <c r="E155" s="1443" t="s">
        <v>361</v>
      </c>
      <c r="F155" s="1444"/>
      <c r="G155" s="2957">
        <f>SUM(G149:G154)</f>
        <v>600</v>
      </c>
      <c r="H155" s="592"/>
      <c r="I155" s="5"/>
      <c r="J155" s="5"/>
      <c r="K155" s="5"/>
      <c r="L155" s="5"/>
      <c r="M155" s="11"/>
      <c r="N155" s="120"/>
      <c r="O155" s="112"/>
      <c r="P155" s="112"/>
      <c r="Q155" s="11"/>
      <c r="R155" s="49"/>
      <c r="S155" s="11"/>
      <c r="T155" s="112"/>
      <c r="U155" s="112"/>
      <c r="V155" s="107"/>
      <c r="W155" s="106"/>
      <c r="X155" s="144"/>
      <c r="Y155" s="186"/>
      <c r="Z155" s="420"/>
      <c r="AA155" s="112"/>
      <c r="AB155" s="112"/>
      <c r="AC155" s="112"/>
      <c r="AD155" s="107"/>
      <c r="AE155" s="114"/>
      <c r="AF155" s="148"/>
      <c r="AG155" s="112"/>
      <c r="AH155" s="112"/>
      <c r="AI155" s="112"/>
      <c r="AJ155" s="112"/>
      <c r="AK155" s="112"/>
      <c r="AL155" s="112"/>
      <c r="AM155" s="112"/>
      <c r="AN155" s="112"/>
      <c r="AO155" s="112"/>
      <c r="AP155" s="112"/>
      <c r="AQ155" s="112"/>
      <c r="AR155" s="112"/>
      <c r="AS155" s="112"/>
      <c r="AT155" s="112"/>
      <c r="AU155" s="112"/>
      <c r="AV155" s="112"/>
      <c r="AW155" s="112"/>
      <c r="AX155" s="112"/>
      <c r="AY155" s="112"/>
      <c r="AZ155" s="112"/>
      <c r="BA155" s="112"/>
      <c r="BB155" s="112"/>
      <c r="BC155" s="112"/>
      <c r="BD155" s="112"/>
      <c r="BE155" s="112"/>
      <c r="BF155" s="112"/>
      <c r="BG155" s="112"/>
      <c r="BH155" s="112"/>
      <c r="BI155" s="112"/>
      <c r="BJ155" s="112"/>
      <c r="BK155" s="112"/>
      <c r="BL155" s="112"/>
      <c r="BM155" s="112"/>
      <c r="BN155" s="112"/>
      <c r="BO155" s="112"/>
      <c r="BP155" s="112"/>
      <c r="BQ155" s="112"/>
      <c r="BR155" s="112"/>
      <c r="BS155" s="112"/>
      <c r="BT155" s="112"/>
      <c r="BU155" s="112"/>
      <c r="BV155" s="112"/>
      <c r="BW155" s="112"/>
      <c r="BX155" s="112"/>
      <c r="BY155" s="112"/>
      <c r="BZ155" s="112"/>
      <c r="CA155" s="112"/>
      <c r="CB155" s="112"/>
      <c r="CC155" s="112"/>
      <c r="CD155" s="112"/>
      <c r="CE155" s="112"/>
      <c r="CF155" s="112"/>
      <c r="CG155" s="112"/>
      <c r="CH155" s="112"/>
      <c r="CI155" s="112"/>
      <c r="CJ155" s="112"/>
    </row>
    <row r="156" spans="1:88" ht="12.75" customHeight="1">
      <c r="A156" s="442" t="s">
        <v>1086</v>
      </c>
      <c r="B156" s="249" t="s">
        <v>1120</v>
      </c>
      <c r="C156" s="390">
        <v>60</v>
      </c>
      <c r="D156" s="7"/>
      <c r="E156" s="382"/>
      <c r="F156" s="175" t="s">
        <v>123</v>
      </c>
      <c r="G156" s="62"/>
      <c r="H156" s="574"/>
      <c r="I156" s="5"/>
      <c r="J156" s="5"/>
      <c r="K156" s="5"/>
      <c r="L156" s="5"/>
      <c r="M156" s="11"/>
      <c r="N156" s="120"/>
      <c r="O156" s="112"/>
      <c r="P156" s="112"/>
      <c r="Q156" s="11"/>
      <c r="R156" s="49"/>
      <c r="S156" s="11"/>
      <c r="T156" s="112"/>
      <c r="U156" s="112"/>
      <c r="V156" s="110"/>
      <c r="W156" s="106"/>
      <c r="X156" s="137"/>
      <c r="Y156" s="186"/>
      <c r="Z156" s="420"/>
      <c r="AA156" s="112"/>
      <c r="AB156" s="112"/>
      <c r="AC156" s="112"/>
      <c r="AD156" s="112"/>
      <c r="AE156" s="112"/>
      <c r="AF156" s="107"/>
      <c r="AG156" s="106"/>
      <c r="AH156" s="107"/>
      <c r="AI156" s="112"/>
      <c r="AJ156" s="112"/>
      <c r="AK156" s="112"/>
      <c r="AL156" s="112"/>
      <c r="AM156" s="112"/>
      <c r="AN156" s="112"/>
      <c r="AO156" s="112"/>
      <c r="AP156" s="112"/>
      <c r="AQ156" s="112"/>
      <c r="AR156" s="112"/>
      <c r="AS156" s="112"/>
      <c r="AT156" s="112"/>
      <c r="AU156" s="112"/>
      <c r="AV156" s="112"/>
      <c r="AW156" s="112"/>
      <c r="AX156" s="112"/>
      <c r="AY156" s="112"/>
      <c r="AZ156" s="112"/>
      <c r="BA156" s="112"/>
      <c r="BB156" s="112"/>
      <c r="BC156" s="112"/>
      <c r="BD156" s="112"/>
      <c r="BE156" s="112"/>
      <c r="BF156" s="112"/>
      <c r="BG156" s="112"/>
      <c r="BH156" s="112"/>
      <c r="BI156" s="112"/>
      <c r="BJ156" s="112"/>
      <c r="BK156" s="112"/>
      <c r="BL156" s="112"/>
      <c r="BM156" s="112"/>
      <c r="BN156" s="112"/>
      <c r="BO156" s="112"/>
      <c r="BP156" s="112"/>
      <c r="BQ156" s="112"/>
      <c r="BR156" s="112"/>
      <c r="BS156" s="112"/>
      <c r="BT156" s="112"/>
      <c r="BU156" s="112"/>
      <c r="BV156" s="112"/>
      <c r="BW156" s="112"/>
      <c r="BX156" s="112"/>
      <c r="BY156" s="112"/>
      <c r="BZ156" s="112"/>
      <c r="CA156" s="112"/>
      <c r="CB156" s="112"/>
      <c r="CC156" s="112"/>
      <c r="CD156" s="112"/>
      <c r="CE156" s="112"/>
      <c r="CF156" s="112"/>
      <c r="CG156" s="112"/>
      <c r="CH156" s="112"/>
      <c r="CI156" s="112"/>
      <c r="CJ156" s="112"/>
    </row>
    <row r="157" spans="1:88" ht="12.75" customHeight="1">
      <c r="A157" s="1965" t="s">
        <v>612</v>
      </c>
      <c r="B157" s="271" t="s">
        <v>758</v>
      </c>
      <c r="C157" s="397">
        <v>250</v>
      </c>
      <c r="D157" s="7"/>
      <c r="E157" s="254" t="s">
        <v>1099</v>
      </c>
      <c r="F157" s="289" t="s">
        <v>1097</v>
      </c>
      <c r="G157" s="390">
        <v>60</v>
      </c>
      <c r="H157" s="574"/>
      <c r="I157" s="5"/>
      <c r="J157" s="5"/>
      <c r="K157" s="5"/>
      <c r="L157" s="5"/>
      <c r="M157" s="11"/>
      <c r="N157" s="120"/>
      <c r="O157" s="112"/>
      <c r="P157" s="112"/>
      <c r="Q157" s="11"/>
      <c r="R157" s="49"/>
      <c r="S157" s="11"/>
      <c r="T157" s="112"/>
      <c r="U157" s="112"/>
      <c r="V157" s="107"/>
      <c r="W157" s="106"/>
      <c r="X157" s="150"/>
      <c r="Y157" s="422"/>
      <c r="Z157" s="420"/>
      <c r="AA157" s="112"/>
      <c r="AB157" s="112"/>
      <c r="AC157" s="112"/>
      <c r="AD157" s="192"/>
      <c r="AE157" s="112"/>
      <c r="AF157" s="112"/>
      <c r="AG157" s="106"/>
      <c r="AH157" s="110"/>
      <c r="AI157" s="112"/>
      <c r="AJ157" s="112"/>
      <c r="AK157" s="112"/>
      <c r="AL157" s="112"/>
      <c r="AM157" s="112"/>
      <c r="AN157" s="112"/>
      <c r="AO157" s="112"/>
      <c r="AP157" s="112"/>
      <c r="AQ157" s="112"/>
      <c r="AR157" s="112"/>
      <c r="AS157" s="112"/>
      <c r="AT157" s="112"/>
      <c r="AU157" s="112"/>
      <c r="AV157" s="112"/>
      <c r="AW157" s="112"/>
      <c r="AX157" s="112"/>
      <c r="AY157" s="112"/>
      <c r="AZ157" s="112"/>
      <c r="BA157" s="112"/>
      <c r="BB157" s="112"/>
      <c r="BC157" s="112"/>
      <c r="BD157" s="112"/>
      <c r="BE157" s="112"/>
      <c r="BF157" s="112"/>
      <c r="BG157" s="112"/>
      <c r="BH157" s="112"/>
      <c r="BI157" s="112"/>
      <c r="BJ157" s="112"/>
      <c r="BK157" s="112"/>
      <c r="BL157" s="112"/>
      <c r="BM157" s="112"/>
      <c r="BN157" s="112"/>
      <c r="BO157" s="112"/>
      <c r="BP157" s="112"/>
      <c r="BQ157" s="112"/>
      <c r="BR157" s="112"/>
      <c r="BS157" s="112"/>
      <c r="BT157" s="112"/>
      <c r="BU157" s="112"/>
      <c r="BV157" s="112"/>
      <c r="BW157" s="112"/>
      <c r="BX157" s="112"/>
      <c r="BY157" s="112"/>
      <c r="BZ157" s="112"/>
      <c r="CA157" s="112"/>
      <c r="CB157" s="112"/>
      <c r="CC157" s="112"/>
      <c r="CD157" s="112"/>
      <c r="CE157" s="112"/>
      <c r="CF157" s="112"/>
      <c r="CG157" s="112"/>
      <c r="CH157" s="112"/>
      <c r="CI157" s="112"/>
      <c r="CJ157" s="112"/>
    </row>
    <row r="158" spans="1:88" ht="15" customHeight="1">
      <c r="A158" s="254" t="s">
        <v>1140</v>
      </c>
      <c r="B158" s="1958" t="s">
        <v>1122</v>
      </c>
      <c r="C158" s="274">
        <v>120</v>
      </c>
      <c r="D158" s="92"/>
      <c r="E158" s="3071"/>
      <c r="F158" s="179" t="s">
        <v>1098</v>
      </c>
      <c r="G158" s="3072"/>
      <c r="H158" s="574"/>
      <c r="I158" s="5"/>
      <c r="J158" s="5"/>
      <c r="K158" s="5"/>
      <c r="L158" s="5"/>
      <c r="M158" s="11"/>
      <c r="N158" s="120"/>
      <c r="O158" s="112"/>
      <c r="P158" s="112"/>
      <c r="Q158" s="11"/>
      <c r="R158" s="49"/>
      <c r="S158" s="11"/>
      <c r="T158" s="112"/>
      <c r="U158" s="112"/>
      <c r="V158" s="107"/>
      <c r="W158" s="106"/>
      <c r="X158" s="150"/>
      <c r="Y158" s="186"/>
      <c r="Z158" s="420"/>
      <c r="AA158" s="112"/>
      <c r="AB158" s="112"/>
      <c r="AC158" s="112"/>
      <c r="AD158" s="172"/>
      <c r="AE158" s="205"/>
      <c r="AF158" s="302"/>
      <c r="AG158" s="106"/>
      <c r="AH158" s="112"/>
      <c r="AI158" s="112"/>
      <c r="AJ158" s="203"/>
      <c r="AK158" s="203"/>
      <c r="AL158" s="112"/>
      <c r="AM158" s="112"/>
      <c r="AN158" s="112"/>
      <c r="AO158" s="112"/>
      <c r="AP158" s="112"/>
      <c r="AQ158" s="112"/>
      <c r="AR158" s="112"/>
      <c r="AS158" s="112"/>
      <c r="AT158" s="112"/>
      <c r="AU158" s="112"/>
      <c r="AV158" s="112"/>
      <c r="AW158" s="112"/>
      <c r="AX158" s="112"/>
      <c r="AY158" s="112"/>
      <c r="AZ158" s="112"/>
      <c r="BA158" s="112"/>
      <c r="BB158" s="112"/>
      <c r="BC158" s="112"/>
      <c r="BD158" s="112"/>
      <c r="BE158" s="112"/>
      <c r="BF158" s="112"/>
      <c r="BG158" s="112"/>
      <c r="BH158" s="112"/>
      <c r="BI158" s="112"/>
      <c r="BJ158" s="112"/>
      <c r="BK158" s="112"/>
      <c r="BL158" s="112"/>
      <c r="BM158" s="112"/>
      <c r="BN158" s="112"/>
      <c r="BO158" s="112"/>
      <c r="BP158" s="112"/>
      <c r="BQ158" s="112"/>
      <c r="BR158" s="112"/>
      <c r="BS158" s="112"/>
      <c r="BT158" s="112"/>
      <c r="BU158" s="112"/>
      <c r="BV158" s="112"/>
      <c r="BW158" s="112"/>
      <c r="BX158" s="112"/>
      <c r="BY158" s="112"/>
      <c r="BZ158" s="112"/>
      <c r="CA158" s="112"/>
      <c r="CB158" s="112"/>
      <c r="CC158" s="112"/>
      <c r="CD158" s="112"/>
      <c r="CE158" s="112"/>
      <c r="CF158" s="112"/>
      <c r="CG158" s="112"/>
      <c r="CH158" s="112"/>
      <c r="CI158" s="112"/>
      <c r="CJ158" s="112"/>
    </row>
    <row r="159" spans="1:88" ht="14.25" customHeight="1">
      <c r="A159" s="254" t="s">
        <v>557</v>
      </c>
      <c r="B159" s="376" t="s">
        <v>613</v>
      </c>
      <c r="C159" s="397">
        <v>180</v>
      </c>
      <c r="D159" s="56"/>
      <c r="E159" s="2183" t="s">
        <v>1037</v>
      </c>
      <c r="F159" s="289" t="s">
        <v>993</v>
      </c>
      <c r="G159" s="390">
        <v>250</v>
      </c>
      <c r="H159" s="574"/>
      <c r="I159" s="5"/>
      <c r="J159" s="5"/>
      <c r="K159" s="5"/>
      <c r="L159" s="5"/>
      <c r="M159" s="11"/>
      <c r="N159" s="120"/>
      <c r="O159" s="112"/>
      <c r="P159" s="112"/>
      <c r="Q159" s="11"/>
      <c r="R159" s="49"/>
      <c r="S159" s="11"/>
      <c r="T159" s="107"/>
      <c r="U159" s="106"/>
      <c r="V159" s="107"/>
      <c r="W159" s="106"/>
      <c r="X159" s="150"/>
      <c r="Y159" s="186"/>
      <c r="Z159" s="420"/>
      <c r="AA159" s="112"/>
      <c r="AB159" s="112"/>
      <c r="AC159" s="112"/>
      <c r="AD159" s="107"/>
      <c r="AE159" s="106"/>
      <c r="AF159" s="144"/>
      <c r="AG159" s="106"/>
      <c r="AH159" s="112"/>
      <c r="AI159" s="112"/>
      <c r="AJ159" s="203"/>
      <c r="AK159" s="203"/>
      <c r="AL159" s="112"/>
      <c r="AM159" s="112"/>
      <c r="AN159" s="112"/>
      <c r="AO159" s="112"/>
      <c r="AP159" s="112"/>
      <c r="AQ159" s="112"/>
      <c r="AR159" s="112"/>
      <c r="AS159" s="112"/>
      <c r="AT159" s="112"/>
      <c r="AU159" s="112"/>
      <c r="AV159" s="112"/>
      <c r="AW159" s="112"/>
      <c r="AX159" s="112"/>
      <c r="AY159" s="112"/>
      <c r="AZ159" s="112"/>
      <c r="BA159" s="112"/>
      <c r="BB159" s="112"/>
      <c r="BC159" s="112"/>
      <c r="BD159" s="112"/>
      <c r="BE159" s="112"/>
      <c r="BF159" s="112"/>
      <c r="BG159" s="112"/>
      <c r="BH159" s="112"/>
      <c r="BI159" s="112"/>
      <c r="BJ159" s="112"/>
      <c r="BK159" s="112"/>
      <c r="BL159" s="112"/>
      <c r="BM159" s="112"/>
      <c r="BN159" s="112"/>
      <c r="BO159" s="112"/>
      <c r="BP159" s="112"/>
      <c r="BQ159" s="112"/>
      <c r="BR159" s="112"/>
      <c r="BS159" s="112"/>
      <c r="BT159" s="112"/>
      <c r="BU159" s="112"/>
      <c r="BV159" s="112"/>
      <c r="BW159" s="112"/>
      <c r="BX159" s="112"/>
      <c r="BY159" s="112"/>
      <c r="BZ159" s="112"/>
      <c r="CA159" s="112"/>
      <c r="CB159" s="112"/>
      <c r="CC159" s="112"/>
      <c r="CD159" s="112"/>
      <c r="CE159" s="112"/>
      <c r="CF159" s="112"/>
      <c r="CG159" s="112"/>
      <c r="CH159" s="112"/>
      <c r="CI159" s="112"/>
      <c r="CJ159" s="112"/>
    </row>
    <row r="160" spans="1:88" ht="13.5" customHeight="1">
      <c r="A160" s="1915" t="s">
        <v>545</v>
      </c>
      <c r="B160" s="249" t="s">
        <v>235</v>
      </c>
      <c r="C160" s="274">
        <v>200</v>
      </c>
      <c r="D160" s="7"/>
      <c r="E160" s="254" t="s">
        <v>995</v>
      </c>
      <c r="F160" s="1822" t="s">
        <v>237</v>
      </c>
      <c r="G160" s="274">
        <v>200</v>
      </c>
      <c r="H160" s="571"/>
      <c r="I160" s="5"/>
      <c r="J160" s="5"/>
      <c r="K160" s="5"/>
      <c r="L160" s="5"/>
      <c r="M160" s="11"/>
      <c r="N160" s="120"/>
      <c r="O160" s="112"/>
      <c r="P160" s="112"/>
      <c r="Q160" s="11"/>
      <c r="R160" s="49"/>
      <c r="S160" s="11"/>
      <c r="T160" s="112"/>
      <c r="U160" s="112"/>
      <c r="V160" s="107"/>
      <c r="W160" s="111"/>
      <c r="X160" s="137"/>
      <c r="Y160" s="186"/>
      <c r="Z160" s="420"/>
      <c r="AA160" s="112"/>
      <c r="AB160" s="112"/>
      <c r="AC160" s="112"/>
      <c r="AD160" s="112"/>
      <c r="AE160" s="112"/>
      <c r="AF160" s="112"/>
      <c r="AG160" s="107"/>
      <c r="AH160" s="107"/>
      <c r="AI160" s="112"/>
      <c r="AJ160" s="203"/>
      <c r="AK160" s="203"/>
      <c r="AL160" s="112"/>
      <c r="AM160" s="112"/>
      <c r="AN160" s="112"/>
      <c r="AO160" s="112"/>
      <c r="AP160" s="112"/>
      <c r="AQ160" s="112"/>
      <c r="AR160" s="112"/>
      <c r="AS160" s="112"/>
      <c r="AT160" s="112"/>
      <c r="AU160" s="112"/>
      <c r="AV160" s="112"/>
      <c r="AW160" s="112"/>
      <c r="AX160" s="112"/>
      <c r="AY160" s="112"/>
      <c r="AZ160" s="112"/>
      <c r="BA160" s="112"/>
      <c r="BB160" s="112"/>
      <c r="BC160" s="112"/>
      <c r="BD160" s="112"/>
      <c r="BE160" s="112"/>
      <c r="BF160" s="112"/>
      <c r="BG160" s="112"/>
      <c r="BH160" s="112"/>
      <c r="BI160" s="112"/>
      <c r="BJ160" s="112"/>
      <c r="BK160" s="112"/>
      <c r="BL160" s="112"/>
      <c r="BM160" s="112"/>
      <c r="BN160" s="112"/>
      <c r="BO160" s="112"/>
      <c r="BP160" s="112"/>
      <c r="BQ160" s="112"/>
      <c r="BR160" s="112"/>
      <c r="BS160" s="112"/>
      <c r="BT160" s="112"/>
      <c r="BU160" s="112"/>
      <c r="BV160" s="112"/>
      <c r="BW160" s="112"/>
      <c r="BX160" s="112"/>
      <c r="BY160" s="112"/>
      <c r="BZ160" s="112"/>
      <c r="CA160" s="112"/>
      <c r="CB160" s="112"/>
      <c r="CC160" s="112"/>
      <c r="CD160" s="112"/>
      <c r="CE160" s="112"/>
      <c r="CF160" s="112"/>
      <c r="CG160" s="112"/>
      <c r="CH160" s="112"/>
      <c r="CI160" s="112"/>
      <c r="CJ160" s="112"/>
    </row>
    <row r="161" spans="1:88" ht="13.5" customHeight="1">
      <c r="A161" s="256" t="s">
        <v>9</v>
      </c>
      <c r="B161" s="249" t="s">
        <v>10</v>
      </c>
      <c r="C161" s="272">
        <v>70</v>
      </c>
      <c r="D161" s="92"/>
      <c r="E161" s="254" t="s">
        <v>1001</v>
      </c>
      <c r="F161" s="289" t="s">
        <v>1000</v>
      </c>
      <c r="G161" s="390">
        <v>200</v>
      </c>
      <c r="H161" s="571"/>
      <c r="I161" s="7"/>
      <c r="J161" s="15"/>
      <c r="K161" s="53"/>
      <c r="L161" s="53"/>
      <c r="M161" s="11"/>
      <c r="N161" s="120"/>
      <c r="O161" s="112"/>
      <c r="P161" s="107"/>
      <c r="Q161" s="11"/>
      <c r="R161" s="49"/>
      <c r="S161" s="11"/>
      <c r="T161" s="112"/>
      <c r="U161" s="112"/>
      <c r="V161" s="107"/>
      <c r="W161" s="229"/>
      <c r="X161" s="308"/>
      <c r="Y161" s="186"/>
      <c r="Z161" s="420"/>
      <c r="AA161" s="112"/>
      <c r="AB161" s="112"/>
      <c r="AC161" s="112"/>
      <c r="AD161" s="112"/>
      <c r="AE161" s="112"/>
      <c r="AF161" s="112"/>
      <c r="AG161" s="107"/>
      <c r="AH161" s="107"/>
      <c r="AI161" s="112"/>
      <c r="AJ161" s="107"/>
      <c r="AK161" s="107"/>
      <c r="AL161" s="112"/>
      <c r="AM161" s="112"/>
      <c r="AN161" s="112"/>
      <c r="AO161" s="112"/>
      <c r="AP161" s="112"/>
      <c r="AQ161" s="112"/>
      <c r="AR161" s="112"/>
      <c r="AS161" s="112"/>
      <c r="AT161" s="112"/>
      <c r="AU161" s="112"/>
      <c r="AV161" s="112"/>
      <c r="AW161" s="112"/>
      <c r="AX161" s="112"/>
      <c r="AY161" s="112"/>
      <c r="AZ161" s="112"/>
      <c r="BA161" s="112"/>
      <c r="BB161" s="112"/>
      <c r="BC161" s="112"/>
      <c r="BD161" s="112"/>
      <c r="BE161" s="112"/>
      <c r="BF161" s="112"/>
      <c r="BG161" s="112"/>
      <c r="BH161" s="112"/>
      <c r="BI161" s="112"/>
      <c r="BJ161" s="112"/>
      <c r="BK161" s="112"/>
      <c r="BL161" s="112"/>
      <c r="BM161" s="112"/>
      <c r="BN161" s="112"/>
      <c r="BO161" s="112"/>
      <c r="BP161" s="112"/>
      <c r="BQ161" s="112"/>
      <c r="BR161" s="112"/>
      <c r="BS161" s="112"/>
      <c r="BT161" s="112"/>
      <c r="BU161" s="112"/>
      <c r="BV161" s="112"/>
      <c r="BW161" s="112"/>
      <c r="BX161" s="112"/>
      <c r="BY161" s="112"/>
      <c r="BZ161" s="112"/>
      <c r="CA161" s="112"/>
      <c r="CB161" s="112"/>
      <c r="CC161" s="112"/>
      <c r="CD161" s="112"/>
      <c r="CE161" s="112"/>
      <c r="CF161" s="112"/>
      <c r="CG161" s="112"/>
      <c r="CH161" s="112"/>
      <c r="CI161" s="112"/>
      <c r="CJ161" s="112"/>
    </row>
    <row r="162" spans="1:88" ht="12.75" customHeight="1">
      <c r="A162" s="256" t="s">
        <v>9</v>
      </c>
      <c r="B162" s="249" t="s">
        <v>389</v>
      </c>
      <c r="C162" s="272">
        <v>40</v>
      </c>
      <c r="D162" s="92"/>
      <c r="E162" s="256" t="s">
        <v>9</v>
      </c>
      <c r="F162" s="263" t="s">
        <v>10</v>
      </c>
      <c r="G162" s="275">
        <v>70</v>
      </c>
      <c r="H162" s="571"/>
      <c r="I162" s="11"/>
      <c r="J162" s="5"/>
      <c r="K162" s="5"/>
      <c r="L162" s="5"/>
      <c r="M162" s="11"/>
      <c r="N162" s="120"/>
      <c r="O162" s="112"/>
      <c r="P162" s="302"/>
      <c r="Q162" s="11"/>
      <c r="R162" s="49"/>
      <c r="S162" s="11"/>
      <c r="T162" s="112"/>
      <c r="U162" s="112"/>
      <c r="V162" s="107"/>
      <c r="W162" s="195"/>
      <c r="X162" s="421"/>
      <c r="Y162" s="186"/>
      <c r="Z162" s="420"/>
      <c r="AA162" s="112"/>
      <c r="AB162" s="112"/>
      <c r="AC162" s="112"/>
      <c r="AD162" s="112"/>
      <c r="AE162" s="112"/>
      <c r="AF162" s="112"/>
      <c r="AG162" s="192"/>
      <c r="AH162" s="112"/>
      <c r="AI162" s="112"/>
      <c r="AJ162" s="112"/>
      <c r="AK162" s="112"/>
      <c r="AL162" s="112"/>
      <c r="AM162" s="112"/>
      <c r="AN162" s="112"/>
      <c r="AO162" s="112"/>
      <c r="AP162" s="112"/>
      <c r="AQ162" s="112"/>
      <c r="AR162" s="112"/>
      <c r="AS162" s="112"/>
      <c r="AT162" s="112"/>
      <c r="AU162" s="112"/>
      <c r="AV162" s="112"/>
      <c r="AW162" s="112"/>
      <c r="AX162" s="112"/>
      <c r="AY162" s="112"/>
      <c r="AZ162" s="112"/>
      <c r="BA162" s="112"/>
      <c r="BB162" s="112"/>
      <c r="BC162" s="112"/>
      <c r="BD162" s="112"/>
      <c r="BE162" s="112"/>
      <c r="BF162" s="112"/>
      <c r="BG162" s="112"/>
      <c r="BH162" s="112"/>
      <c r="BI162" s="112"/>
      <c r="BJ162" s="112"/>
      <c r="BK162" s="112"/>
      <c r="BL162" s="112"/>
      <c r="BM162" s="112"/>
      <c r="BN162" s="112"/>
      <c r="BO162" s="112"/>
      <c r="BP162" s="112"/>
      <c r="BQ162" s="112"/>
      <c r="BR162" s="112"/>
      <c r="BS162" s="112"/>
      <c r="BT162" s="112"/>
      <c r="BU162" s="112"/>
      <c r="BV162" s="112"/>
      <c r="BW162" s="112"/>
      <c r="BX162" s="112"/>
      <c r="BY162" s="112"/>
      <c r="BZ162" s="112"/>
      <c r="CA162" s="112"/>
      <c r="CB162" s="112"/>
      <c r="CC162" s="112"/>
      <c r="CD162" s="112"/>
      <c r="CE162" s="112"/>
      <c r="CF162" s="112"/>
      <c r="CG162" s="112"/>
      <c r="CH162" s="112"/>
      <c r="CI162" s="112"/>
      <c r="CJ162" s="112"/>
    </row>
    <row r="163" spans="1:88" ht="14.25" customHeight="1">
      <c r="A163" s="267" t="s">
        <v>442</v>
      </c>
      <c r="B163" s="249" t="s">
        <v>291</v>
      </c>
      <c r="C163" s="272">
        <v>100</v>
      </c>
      <c r="D163" s="7"/>
      <c r="E163" s="256" t="s">
        <v>9</v>
      </c>
      <c r="F163" s="263" t="s">
        <v>389</v>
      </c>
      <c r="G163" s="272">
        <v>54</v>
      </c>
      <c r="H163" s="573"/>
      <c r="I163" s="96"/>
      <c r="J163" s="5"/>
      <c r="K163" s="5"/>
      <c r="L163" s="5"/>
      <c r="M163" s="11"/>
      <c r="N163" s="120"/>
      <c r="O163" s="112"/>
      <c r="P163" s="150"/>
      <c r="Q163" s="11"/>
      <c r="R163" s="49"/>
      <c r="S163" s="11"/>
      <c r="T163" s="112"/>
      <c r="U163" s="112"/>
      <c r="V163" s="110"/>
      <c r="W163" s="195"/>
      <c r="X163" s="421"/>
      <c r="Y163" s="186"/>
      <c r="Z163" s="420"/>
      <c r="AA163" s="112"/>
      <c r="AB163" s="112"/>
      <c r="AC163" s="112"/>
      <c r="AD163" s="112"/>
      <c r="AE163" s="112"/>
      <c r="AF163" s="112"/>
      <c r="AG163" s="107"/>
      <c r="AH163" s="106"/>
      <c r="AI163" s="112"/>
      <c r="AJ163" s="112"/>
      <c r="AK163" s="112"/>
      <c r="AL163" s="112"/>
      <c r="AM163" s="112"/>
      <c r="AN163" s="112"/>
      <c r="AO163" s="112"/>
      <c r="AP163" s="112"/>
      <c r="AQ163" s="112"/>
      <c r="AR163" s="112"/>
      <c r="AS163" s="112"/>
      <c r="AT163" s="112"/>
      <c r="AU163" s="112"/>
      <c r="AV163" s="112"/>
      <c r="AW163" s="112"/>
      <c r="AX163" s="112"/>
      <c r="AY163" s="112"/>
      <c r="AZ163" s="112"/>
      <c r="BA163" s="112"/>
      <c r="BB163" s="112"/>
      <c r="BC163" s="112"/>
      <c r="BD163" s="112"/>
      <c r="BE163" s="112"/>
      <c r="BF163" s="112"/>
      <c r="BG163" s="112"/>
      <c r="BH163" s="112"/>
      <c r="BI163" s="112"/>
      <c r="BJ163" s="112"/>
      <c r="BK163" s="112"/>
      <c r="BL163" s="112"/>
      <c r="BM163" s="112"/>
      <c r="BN163" s="112"/>
      <c r="BO163" s="112"/>
      <c r="BP163" s="112"/>
      <c r="BQ163" s="112"/>
      <c r="BR163" s="112"/>
      <c r="BS163" s="112"/>
      <c r="BT163" s="112"/>
      <c r="BU163" s="112"/>
      <c r="BV163" s="112"/>
      <c r="BW163" s="112"/>
      <c r="BX163" s="112"/>
      <c r="BY163" s="112"/>
      <c r="BZ163" s="112"/>
      <c r="CA163" s="112"/>
      <c r="CB163" s="112"/>
      <c r="CC163" s="112"/>
      <c r="CD163" s="112"/>
      <c r="CE163" s="112"/>
      <c r="CF163" s="112"/>
      <c r="CG163" s="112"/>
      <c r="CH163" s="112"/>
      <c r="CI163" s="112"/>
      <c r="CJ163" s="112"/>
    </row>
    <row r="164" spans="1:88" ht="14.25" customHeight="1" thickBot="1">
      <c r="A164" s="1443" t="s">
        <v>362</v>
      </c>
      <c r="B164" s="1444"/>
      <c r="C164" s="3163">
        <f>SUM(C156:C163)</f>
        <v>1020</v>
      </c>
      <c r="D164" s="11"/>
      <c r="E164" s="2161" t="s">
        <v>644</v>
      </c>
      <c r="F164" s="271" t="s">
        <v>445</v>
      </c>
      <c r="G164" s="2801">
        <v>130</v>
      </c>
      <c r="H164" s="574"/>
      <c r="I164" s="236"/>
      <c r="J164" s="53"/>
      <c r="K164" s="53"/>
      <c r="L164" s="53"/>
      <c r="M164" s="11"/>
      <c r="N164" s="49"/>
      <c r="O164" s="112"/>
      <c r="P164" s="137"/>
      <c r="Q164" s="11"/>
      <c r="R164" s="49"/>
      <c r="S164" s="11"/>
      <c r="T164" s="112"/>
      <c r="U164" s="112"/>
      <c r="V164" s="110"/>
      <c r="W164" s="195"/>
      <c r="X164" s="421"/>
      <c r="Y164" s="186"/>
      <c r="Z164" s="420"/>
      <c r="AA164" s="112"/>
      <c r="AB164" s="112"/>
      <c r="AC164" s="112"/>
      <c r="AD164" s="132"/>
      <c r="AE164" s="106"/>
      <c r="AF164" s="208"/>
      <c r="AG164" s="107"/>
      <c r="AH164" s="106"/>
      <c r="AI164" s="112"/>
      <c r="AJ164" s="112"/>
      <c r="AK164" s="112"/>
      <c r="AL164" s="112"/>
      <c r="AM164" s="112"/>
      <c r="AN164" s="112"/>
      <c r="AO164" s="112"/>
      <c r="AP164" s="112"/>
      <c r="AQ164" s="112"/>
      <c r="AR164" s="112"/>
      <c r="AS164" s="112"/>
      <c r="AT164" s="112"/>
      <c r="AU164" s="112"/>
      <c r="AV164" s="112"/>
      <c r="AW164" s="112"/>
      <c r="AX164" s="112"/>
      <c r="AY164" s="112"/>
      <c r="AZ164" s="112"/>
      <c r="BA164" s="112"/>
      <c r="BB164" s="112"/>
      <c r="BC164" s="112"/>
      <c r="BD164" s="112"/>
      <c r="BE164" s="112"/>
      <c r="BF164" s="112"/>
      <c r="BG164" s="112"/>
      <c r="BH164" s="112"/>
      <c r="BI164" s="112"/>
      <c r="BJ164" s="112"/>
      <c r="BK164" s="112"/>
      <c r="BL164" s="112"/>
      <c r="BM164" s="112"/>
      <c r="BN164" s="112"/>
      <c r="BO164" s="112"/>
      <c r="BP164" s="112"/>
      <c r="BQ164" s="112"/>
      <c r="BR164" s="112"/>
      <c r="BS164" s="112"/>
      <c r="BT164" s="112"/>
      <c r="BU164" s="112"/>
      <c r="BV164" s="112"/>
      <c r="BW164" s="112"/>
      <c r="BX164" s="112"/>
      <c r="BY164" s="112"/>
      <c r="BZ164" s="112"/>
      <c r="CA164" s="112"/>
      <c r="CB164" s="112"/>
      <c r="CC164" s="112"/>
      <c r="CD164" s="112"/>
      <c r="CE164" s="112"/>
      <c r="CF164" s="112"/>
      <c r="CG164" s="112"/>
      <c r="CH164" s="112"/>
      <c r="CI164" s="112"/>
      <c r="CJ164" s="112"/>
    </row>
    <row r="165" spans="1:88" ht="15" customHeight="1" thickBot="1">
      <c r="A165" s="761"/>
      <c r="B165" s="176" t="s">
        <v>232</v>
      </c>
      <c r="C165" s="2051"/>
      <c r="D165" s="11"/>
      <c r="E165" s="1185" t="s">
        <v>362</v>
      </c>
      <c r="F165" s="2917"/>
      <c r="G165" s="2918">
        <f>SUM(G157:G164)</f>
        <v>964</v>
      </c>
      <c r="H165" s="601"/>
      <c r="I165" s="5"/>
      <c r="J165" s="5"/>
      <c r="K165" s="5"/>
      <c r="L165" s="5"/>
      <c r="M165" s="11"/>
      <c r="N165" s="49"/>
      <c r="O165" s="112"/>
      <c r="P165" s="150"/>
      <c r="Q165" s="11"/>
      <c r="R165" s="582"/>
      <c r="S165" s="11"/>
      <c r="T165" s="112"/>
      <c r="U165" s="112"/>
      <c r="V165" s="110"/>
      <c r="W165" s="195"/>
      <c r="X165" s="421"/>
      <c r="Y165" s="186"/>
      <c r="Z165" s="420"/>
      <c r="AA165" s="112"/>
      <c r="AB165" s="112"/>
      <c r="AC165" s="112"/>
      <c r="AD165" s="110"/>
      <c r="AE165" s="106"/>
      <c r="AF165" s="144"/>
      <c r="AG165" s="107"/>
      <c r="AH165" s="106"/>
      <c r="AI165" s="112"/>
      <c r="AJ165" s="112"/>
      <c r="AK165" s="112"/>
      <c r="AL165" s="112"/>
      <c r="AM165" s="112"/>
      <c r="AN165" s="112"/>
      <c r="AO165" s="112"/>
      <c r="AP165" s="112"/>
      <c r="AQ165" s="112"/>
      <c r="AR165" s="112"/>
      <c r="AS165" s="112"/>
      <c r="AT165" s="112"/>
      <c r="AU165" s="112"/>
      <c r="AV165" s="112"/>
      <c r="AW165" s="112"/>
      <c r="AX165" s="112"/>
      <c r="AY165" s="112"/>
      <c r="AZ165" s="112"/>
      <c r="BA165" s="112"/>
      <c r="BB165" s="112"/>
      <c r="BC165" s="112"/>
      <c r="BD165" s="112"/>
      <c r="BE165" s="112"/>
      <c r="BF165" s="112"/>
      <c r="BG165" s="112"/>
      <c r="BH165" s="112"/>
      <c r="BI165" s="112"/>
      <c r="BJ165" s="112"/>
      <c r="BK165" s="112"/>
      <c r="BL165" s="112"/>
      <c r="BM165" s="112"/>
      <c r="BN165" s="112"/>
      <c r="BO165" s="112"/>
      <c r="BP165" s="112"/>
      <c r="BQ165" s="112"/>
      <c r="BR165" s="112"/>
      <c r="BS165" s="112"/>
      <c r="BT165" s="112"/>
      <c r="BU165" s="112"/>
      <c r="BV165" s="112"/>
      <c r="BW165" s="112"/>
      <c r="BX165" s="112"/>
      <c r="BY165" s="112"/>
      <c r="BZ165" s="112"/>
      <c r="CA165" s="112"/>
      <c r="CB165" s="112"/>
      <c r="CC165" s="112"/>
      <c r="CD165" s="112"/>
      <c r="CE165" s="112"/>
      <c r="CF165" s="112"/>
      <c r="CG165" s="112"/>
      <c r="CH165" s="112"/>
      <c r="CI165" s="112"/>
      <c r="CJ165" s="112"/>
    </row>
    <row r="166" spans="1:88" ht="15" customHeight="1">
      <c r="A166" s="2564" t="s">
        <v>828</v>
      </c>
      <c r="B166" s="2049" t="s">
        <v>659</v>
      </c>
      <c r="C166" s="2050">
        <v>200</v>
      </c>
      <c r="D166" s="11"/>
      <c r="E166" s="382"/>
      <c r="F166" s="175" t="s">
        <v>232</v>
      </c>
      <c r="G166" s="676"/>
      <c r="H166" s="574"/>
      <c r="I166" s="5"/>
      <c r="J166" s="5"/>
      <c r="K166" s="5"/>
      <c r="L166" s="5"/>
      <c r="M166" s="11"/>
      <c r="N166" s="49"/>
      <c r="O166" s="112"/>
      <c r="P166" s="150"/>
      <c r="Q166" s="11"/>
      <c r="R166" s="49"/>
      <c r="S166" s="11"/>
      <c r="T166" s="112"/>
      <c r="U166" s="112"/>
      <c r="V166" s="110"/>
      <c r="W166" s="195"/>
      <c r="X166" s="421"/>
      <c r="Y166" s="186"/>
      <c r="Z166" s="420"/>
      <c r="AA166" s="112"/>
      <c r="AB166" s="112"/>
      <c r="AC166" s="112"/>
      <c r="AD166" s="112"/>
      <c r="AE166" s="112"/>
      <c r="AF166" s="112"/>
      <c r="AG166" s="107"/>
      <c r="AH166" s="106"/>
      <c r="AI166" s="112"/>
      <c r="AJ166" s="112"/>
      <c r="AK166" s="112"/>
      <c r="AL166" s="112"/>
      <c r="AM166" s="112"/>
      <c r="AN166" s="112"/>
      <c r="AO166" s="112"/>
      <c r="AP166" s="112"/>
      <c r="AQ166" s="112"/>
      <c r="AR166" s="112"/>
      <c r="AS166" s="112"/>
      <c r="AT166" s="112"/>
      <c r="AU166" s="112"/>
      <c r="AV166" s="112"/>
      <c r="AW166" s="112"/>
      <c r="AX166" s="112"/>
      <c r="AY166" s="112"/>
      <c r="AZ166" s="112"/>
      <c r="BA166" s="112"/>
      <c r="BB166" s="112"/>
      <c r="BC166" s="112"/>
      <c r="BD166" s="112"/>
      <c r="BE166" s="112"/>
      <c r="BF166" s="112"/>
      <c r="BG166" s="112"/>
      <c r="BH166" s="112"/>
      <c r="BI166" s="112"/>
      <c r="BJ166" s="112"/>
      <c r="BK166" s="112"/>
      <c r="BL166" s="112"/>
      <c r="BM166" s="112"/>
      <c r="BN166" s="112"/>
      <c r="BO166" s="112"/>
      <c r="BP166" s="112"/>
      <c r="BQ166" s="112"/>
      <c r="BR166" s="112"/>
      <c r="BS166" s="112"/>
      <c r="BT166" s="112"/>
      <c r="BU166" s="112"/>
      <c r="BV166" s="112"/>
      <c r="BW166" s="112"/>
      <c r="BX166" s="112"/>
      <c r="BY166" s="112"/>
      <c r="BZ166" s="112"/>
      <c r="CA166" s="112"/>
      <c r="CB166" s="112"/>
      <c r="CC166" s="112"/>
      <c r="CD166" s="112"/>
      <c r="CE166" s="112"/>
      <c r="CF166" s="112"/>
      <c r="CG166" s="112"/>
      <c r="CH166" s="112"/>
      <c r="CI166" s="112"/>
      <c r="CJ166" s="112"/>
    </row>
    <row r="167" spans="1:88" ht="10.199999999999999" customHeight="1">
      <c r="A167" s="1881" t="s">
        <v>791</v>
      </c>
      <c r="B167" s="271" t="s">
        <v>664</v>
      </c>
      <c r="C167" s="2044" t="s">
        <v>866</v>
      </c>
      <c r="D167" s="11"/>
      <c r="E167" s="254" t="s">
        <v>829</v>
      </c>
      <c r="F167" s="289" t="s">
        <v>14</v>
      </c>
      <c r="G167" s="274">
        <v>200</v>
      </c>
      <c r="H167" s="573"/>
      <c r="I167" s="5"/>
      <c r="J167" s="5"/>
      <c r="K167" s="5"/>
      <c r="L167" s="5"/>
      <c r="M167" s="11"/>
      <c r="N167" s="49"/>
      <c r="O167" s="112"/>
      <c r="P167" s="207"/>
      <c r="Q167" s="11"/>
      <c r="R167" s="49"/>
      <c r="S167" s="570"/>
      <c r="T167" s="112"/>
      <c r="U167" s="112"/>
      <c r="V167" s="110"/>
      <c r="W167" s="195"/>
      <c r="X167" s="421"/>
      <c r="Y167" s="186"/>
      <c r="Z167" s="420"/>
      <c r="AA167" s="112"/>
      <c r="AB167" s="112"/>
      <c r="AC167" s="112"/>
      <c r="AD167" s="107"/>
      <c r="AE167" s="106"/>
      <c r="AF167" s="106"/>
      <c r="AG167" s="113"/>
      <c r="AH167" s="114"/>
      <c r="AI167" s="112"/>
      <c r="AJ167" s="112"/>
      <c r="AK167" s="112"/>
      <c r="AL167" s="112"/>
      <c r="AM167" s="112"/>
      <c r="AN167" s="112"/>
      <c r="AO167" s="112"/>
      <c r="AP167" s="112"/>
      <c r="AQ167" s="112"/>
      <c r="AR167" s="112"/>
      <c r="AS167" s="112"/>
      <c r="AT167" s="112"/>
      <c r="AU167" s="112"/>
      <c r="AV167" s="112"/>
      <c r="AW167" s="112"/>
      <c r="AX167" s="112"/>
      <c r="AY167" s="112"/>
      <c r="AZ167" s="112"/>
      <c r="BA167" s="112"/>
      <c r="BB167" s="112"/>
      <c r="BC167" s="112"/>
      <c r="BD167" s="112"/>
      <c r="BE167" s="112"/>
      <c r="BF167" s="112"/>
      <c r="BG167" s="112"/>
      <c r="BH167" s="112"/>
      <c r="BI167" s="112"/>
      <c r="BJ167" s="112"/>
      <c r="BK167" s="112"/>
      <c r="BL167" s="112"/>
      <c r="BM167" s="112"/>
      <c r="BN167" s="112"/>
      <c r="BO167" s="112"/>
      <c r="BP167" s="112"/>
      <c r="BQ167" s="112"/>
      <c r="BR167" s="112"/>
      <c r="BS167" s="112"/>
      <c r="BT167" s="112"/>
      <c r="BU167" s="112"/>
      <c r="BV167" s="112"/>
      <c r="BW167" s="112"/>
      <c r="BX167" s="112"/>
      <c r="BY167" s="112"/>
      <c r="BZ167" s="112"/>
      <c r="CA167" s="112"/>
      <c r="CB167" s="112"/>
      <c r="CC167" s="112"/>
      <c r="CD167" s="112"/>
      <c r="CE167" s="112"/>
      <c r="CF167" s="112"/>
      <c r="CG167" s="112"/>
      <c r="CH167" s="112"/>
      <c r="CI167" s="112"/>
      <c r="CJ167" s="112"/>
    </row>
    <row r="168" spans="1:88" ht="15" customHeight="1">
      <c r="A168" s="69"/>
      <c r="B168" s="3164" t="s">
        <v>667</v>
      </c>
      <c r="C168" s="79"/>
      <c r="D168" s="11"/>
      <c r="E168" s="254" t="s">
        <v>988</v>
      </c>
      <c r="F168" s="289" t="s">
        <v>987</v>
      </c>
      <c r="G168" s="274">
        <v>200</v>
      </c>
      <c r="H168" s="574"/>
      <c r="I168" s="5"/>
      <c r="J168" s="5"/>
      <c r="K168" s="120"/>
      <c r="L168" s="5"/>
      <c r="M168" s="11"/>
      <c r="N168" s="49"/>
      <c r="O168" s="112"/>
      <c r="P168" s="148"/>
      <c r="Q168" s="11"/>
      <c r="R168" s="49"/>
      <c r="S168" s="11"/>
      <c r="T168" s="112"/>
      <c r="U168" s="112"/>
      <c r="V168" s="110"/>
      <c r="W168" s="111"/>
      <c r="X168" s="137"/>
      <c r="Y168" s="110"/>
      <c r="Z168" s="102"/>
      <c r="AA168" s="112"/>
      <c r="AB168" s="112"/>
      <c r="AC168" s="112"/>
      <c r="AD168" s="112"/>
      <c r="AE168" s="112"/>
      <c r="AF168" s="111"/>
      <c r="AG168" s="113"/>
      <c r="AH168" s="114"/>
      <c r="AI168" s="112"/>
      <c r="AJ168" s="112"/>
      <c r="AK168" s="112"/>
      <c r="AL168" s="112"/>
      <c r="AM168" s="112"/>
      <c r="AN168" s="112"/>
      <c r="AO168" s="112"/>
      <c r="AP168" s="112"/>
      <c r="AQ168" s="112"/>
      <c r="AR168" s="112"/>
      <c r="AS168" s="112"/>
      <c r="AT168" s="112"/>
      <c r="AU168" s="112"/>
      <c r="AV168" s="112"/>
      <c r="AW168" s="112"/>
      <c r="AX168" s="112"/>
      <c r="AY168" s="112"/>
      <c r="AZ168" s="112"/>
      <c r="BA168" s="112"/>
      <c r="BB168" s="112"/>
      <c r="BC168" s="112"/>
      <c r="BD168" s="112"/>
      <c r="BE168" s="112"/>
      <c r="BF168" s="112"/>
      <c r="BG168" s="112"/>
      <c r="BH168" s="112"/>
      <c r="BI168" s="112"/>
      <c r="BJ168" s="112"/>
      <c r="BK168" s="112"/>
      <c r="BL168" s="112"/>
      <c r="BM168" s="112"/>
      <c r="BN168" s="112"/>
      <c r="BO168" s="112"/>
      <c r="BP168" s="112"/>
      <c r="BQ168" s="112"/>
      <c r="BR168" s="112"/>
      <c r="BS168" s="112"/>
      <c r="BT168" s="112"/>
      <c r="BU168" s="112"/>
      <c r="BV168" s="112"/>
      <c r="BW168" s="112"/>
      <c r="BX168" s="112"/>
      <c r="BY168" s="112"/>
      <c r="BZ168" s="112"/>
      <c r="CA168" s="112"/>
      <c r="CB168" s="112"/>
      <c r="CC168" s="112"/>
      <c r="CD168" s="112"/>
      <c r="CE168" s="112"/>
      <c r="CF168" s="112"/>
      <c r="CG168" s="112"/>
      <c r="CH168" s="112"/>
      <c r="CI168" s="112"/>
      <c r="CJ168" s="112"/>
    </row>
    <row r="169" spans="1:88" ht="14.25" customHeight="1">
      <c r="A169" s="256" t="s">
        <v>9</v>
      </c>
      <c r="B169" s="249" t="s">
        <v>389</v>
      </c>
      <c r="C169" s="272">
        <v>30</v>
      </c>
      <c r="D169" s="11"/>
      <c r="E169" s="314"/>
      <c r="F169" s="351" t="s">
        <v>986</v>
      </c>
      <c r="G169" s="295"/>
      <c r="H169" s="572"/>
      <c r="I169" s="5"/>
      <c r="J169" s="5"/>
      <c r="K169" s="49"/>
      <c r="L169" s="5"/>
      <c r="M169" s="11"/>
      <c r="N169" s="49"/>
      <c r="O169" s="112"/>
      <c r="P169" s="150"/>
      <c r="Q169" s="3"/>
      <c r="R169" s="3"/>
      <c r="S169" s="583"/>
      <c r="T169" s="112"/>
      <c r="U169" s="112"/>
      <c r="V169" s="110"/>
      <c r="W169" s="111"/>
      <c r="X169" s="137"/>
      <c r="Y169" s="110"/>
      <c r="Z169" s="111"/>
      <c r="AA169" s="137"/>
      <c r="AB169" s="112"/>
      <c r="AC169" s="112"/>
      <c r="AD169" s="192"/>
      <c r="AE169" s="112"/>
      <c r="AF169" s="112"/>
      <c r="AG169" s="112"/>
      <c r="AH169" s="112"/>
      <c r="AI169" s="112"/>
      <c r="AJ169" s="112"/>
      <c r="AK169" s="112"/>
      <c r="AL169" s="112"/>
      <c r="AM169" s="112"/>
      <c r="AN169" s="112"/>
      <c r="AO169" s="112"/>
      <c r="AP169" s="112"/>
      <c r="AQ169" s="112"/>
      <c r="AR169" s="112"/>
      <c r="AS169" s="112"/>
      <c r="AT169" s="112"/>
      <c r="AU169" s="112"/>
      <c r="AV169" s="112"/>
      <c r="AW169" s="112"/>
      <c r="AX169" s="112"/>
      <c r="AY169" s="112"/>
      <c r="AZ169" s="112"/>
      <c r="BA169" s="112"/>
      <c r="BB169" s="112"/>
      <c r="BC169" s="112"/>
      <c r="BD169" s="112"/>
      <c r="BE169" s="112"/>
      <c r="BF169" s="112"/>
      <c r="BG169" s="112"/>
      <c r="BH169" s="112"/>
      <c r="BI169" s="112"/>
      <c r="BJ169" s="112"/>
      <c r="BK169" s="112"/>
      <c r="BL169" s="112"/>
      <c r="BM169" s="112"/>
      <c r="BN169" s="112"/>
      <c r="BO169" s="112"/>
      <c r="BP169" s="112"/>
      <c r="BQ169" s="112"/>
      <c r="BR169" s="112"/>
      <c r="BS169" s="112"/>
      <c r="BT169" s="112"/>
      <c r="BU169" s="112"/>
      <c r="BV169" s="112"/>
      <c r="BW169" s="112"/>
      <c r="BX169" s="112"/>
      <c r="BY169" s="112"/>
      <c r="BZ169" s="112"/>
      <c r="CA169" s="112"/>
      <c r="CB169" s="112"/>
      <c r="CC169" s="112"/>
      <c r="CD169" s="112"/>
      <c r="CE169" s="112"/>
      <c r="CF169" s="112"/>
      <c r="CG169" s="112"/>
      <c r="CH169" s="112"/>
      <c r="CI169" s="112"/>
      <c r="CJ169" s="112"/>
    </row>
    <row r="170" spans="1:88" ht="15" customHeight="1" thickBot="1">
      <c r="A170" s="1443" t="s">
        <v>363</v>
      </c>
      <c r="B170" s="1444"/>
      <c r="C170" s="1725">
        <f>C166+C169+100+20</f>
        <v>350</v>
      </c>
      <c r="D170" s="11"/>
      <c r="E170" s="1443" t="s">
        <v>363</v>
      </c>
      <c r="F170" s="1444"/>
      <c r="G170" s="2155">
        <f>SUM(G167:G169)</f>
        <v>400</v>
      </c>
      <c r="H170" s="572"/>
      <c r="I170" s="11"/>
      <c r="J170" s="181"/>
      <c r="K170" s="11"/>
      <c r="L170" s="5"/>
      <c r="M170" s="11"/>
      <c r="N170" s="49"/>
      <c r="O170" s="112"/>
      <c r="P170" s="150"/>
      <c r="Q170" s="11"/>
      <c r="R170" s="49"/>
      <c r="S170" s="11"/>
      <c r="T170" s="112"/>
      <c r="U170" s="112"/>
      <c r="V170" s="110"/>
      <c r="W170" s="111"/>
      <c r="X170" s="137"/>
      <c r="Y170" s="110"/>
      <c r="Z170" s="111"/>
      <c r="AA170" s="137"/>
      <c r="AB170" s="112"/>
      <c r="AC170" s="112"/>
      <c r="AD170" s="172"/>
      <c r="AE170" s="205"/>
      <c r="AF170" s="302"/>
      <c r="AG170" s="112"/>
      <c r="AH170" s="112"/>
      <c r="AI170" s="112"/>
      <c r="AJ170" s="112"/>
      <c r="AK170" s="112"/>
      <c r="AL170" s="112"/>
      <c r="AM170" s="112"/>
      <c r="AN170" s="112"/>
      <c r="AO170" s="112"/>
      <c r="AP170" s="112"/>
      <c r="AQ170" s="112"/>
      <c r="AR170" s="112"/>
      <c r="AS170" s="112"/>
      <c r="AT170" s="112"/>
      <c r="AU170" s="112"/>
      <c r="AV170" s="112"/>
      <c r="AW170" s="112"/>
      <c r="AX170" s="112"/>
      <c r="AY170" s="112"/>
      <c r="AZ170" s="112"/>
      <c r="BA170" s="112"/>
      <c r="BB170" s="112"/>
      <c r="BC170" s="112"/>
      <c r="BD170" s="112"/>
      <c r="BE170" s="112"/>
      <c r="BF170" s="112"/>
      <c r="BG170" s="112"/>
      <c r="BH170" s="112"/>
      <c r="BI170" s="112"/>
      <c r="BJ170" s="112"/>
      <c r="BK170" s="112"/>
      <c r="BL170" s="112"/>
      <c r="BM170" s="112"/>
      <c r="BN170" s="112"/>
      <c r="BO170" s="112"/>
      <c r="BP170" s="112"/>
      <c r="BQ170" s="112"/>
      <c r="BR170" s="112"/>
      <c r="BS170" s="112"/>
      <c r="BT170" s="112"/>
      <c r="BU170" s="112"/>
      <c r="BV170" s="112"/>
      <c r="BW170" s="112"/>
      <c r="BX170" s="112"/>
      <c r="BY170" s="112"/>
      <c r="BZ170" s="112"/>
      <c r="CA170" s="112"/>
      <c r="CB170" s="112"/>
      <c r="CC170" s="112"/>
      <c r="CD170" s="112"/>
      <c r="CE170" s="112"/>
      <c r="CF170" s="112"/>
      <c r="CG170" s="112"/>
      <c r="CH170" s="112"/>
      <c r="CI170" s="112"/>
      <c r="CJ170" s="112"/>
    </row>
    <row r="171" spans="1:88">
      <c r="B171"/>
      <c r="D171" s="11"/>
      <c r="L171" s="5"/>
      <c r="N171" s="11"/>
      <c r="O171" s="11"/>
      <c r="P171" s="11"/>
      <c r="Q171" s="11"/>
      <c r="R171" s="11"/>
      <c r="S171" s="11"/>
      <c r="T171" s="11"/>
      <c r="U171" s="11"/>
      <c r="V171" s="11"/>
      <c r="W171" s="11"/>
      <c r="X171" s="11"/>
      <c r="Y171" s="11"/>
      <c r="Z171" s="11"/>
      <c r="AA171" s="11"/>
      <c r="AB171" s="11"/>
      <c r="AC171" s="11"/>
      <c r="AD171" s="11"/>
      <c r="AE171" s="11"/>
      <c r="AF171" s="11"/>
      <c r="AG171" s="11"/>
      <c r="AH171" s="11"/>
      <c r="AI171" s="11"/>
      <c r="AJ171" s="11"/>
      <c r="AK171" s="11"/>
      <c r="AL171" s="11"/>
      <c r="AM171" s="11"/>
      <c r="AN171" s="11"/>
      <c r="AO171" s="11"/>
      <c r="AP171" s="11"/>
      <c r="AQ171" s="11"/>
      <c r="AR171" s="11"/>
      <c r="AS171" s="11"/>
      <c r="AT171" s="11"/>
      <c r="AU171" s="11"/>
      <c r="AV171" s="11"/>
      <c r="AW171" s="11"/>
      <c r="AX171" s="11"/>
      <c r="AY171" s="11"/>
      <c r="AZ171" s="11"/>
      <c r="BA171" s="11"/>
      <c r="BB171" s="11"/>
      <c r="BC171" s="11"/>
      <c r="BD171" s="11"/>
      <c r="BE171" s="11"/>
      <c r="BF171" s="11"/>
      <c r="BG171" s="11"/>
    </row>
    <row r="172" spans="1:88">
      <c r="B172"/>
      <c r="D172" s="11"/>
      <c r="L172" s="5"/>
      <c r="N172" s="11"/>
      <c r="O172" s="11"/>
      <c r="P172" s="11"/>
      <c r="Q172" s="11"/>
      <c r="R172" s="11"/>
      <c r="S172" s="11"/>
      <c r="T172" s="11"/>
      <c r="U172" s="11"/>
      <c r="V172" s="11"/>
      <c r="W172" s="11"/>
      <c r="X172" s="11"/>
      <c r="Y172" s="11"/>
      <c r="Z172" s="11"/>
      <c r="AA172" s="11"/>
      <c r="AB172" s="11"/>
      <c r="AC172" s="11"/>
      <c r="AD172" s="11"/>
      <c r="AE172" s="11"/>
      <c r="AF172" s="11"/>
      <c r="AG172" s="11"/>
      <c r="AH172" s="11"/>
      <c r="AI172" s="11"/>
      <c r="AJ172" s="11"/>
      <c r="AK172" s="11"/>
      <c r="AL172" s="11"/>
      <c r="AM172" s="11"/>
      <c r="AN172" s="11"/>
      <c r="AO172" s="11"/>
      <c r="AP172" s="11"/>
      <c r="AQ172" s="11"/>
      <c r="AR172" s="11"/>
      <c r="AS172" s="11"/>
      <c r="AT172" s="11"/>
      <c r="AU172" s="11"/>
      <c r="AV172" s="11"/>
      <c r="AW172" s="11"/>
      <c r="AX172" s="11"/>
      <c r="AY172" s="11"/>
      <c r="AZ172" s="11"/>
      <c r="BA172" s="11"/>
      <c r="BB172" s="11"/>
      <c r="BC172" s="11"/>
      <c r="BD172" s="11"/>
      <c r="BE172" s="11"/>
      <c r="BF172" s="11"/>
      <c r="BG172" s="11"/>
    </row>
    <row r="173" spans="1:88">
      <c r="B173"/>
      <c r="D173" s="11"/>
      <c r="L173" s="5"/>
      <c r="N173" s="11"/>
      <c r="O173" s="11"/>
      <c r="P173" s="11"/>
      <c r="Q173" s="11"/>
      <c r="R173" s="11"/>
      <c r="S173" s="11"/>
      <c r="T173" s="11"/>
      <c r="U173" s="11"/>
      <c r="V173" s="11"/>
      <c r="W173" s="11"/>
      <c r="X173" s="11"/>
      <c r="Y173" s="11"/>
      <c r="Z173" s="11"/>
      <c r="AA173" s="11"/>
      <c r="AB173" s="11"/>
      <c r="AC173" s="11"/>
      <c r="AD173" s="11"/>
      <c r="AE173" s="11"/>
      <c r="AF173" s="11"/>
      <c r="AG173" s="11"/>
      <c r="AH173" s="11"/>
      <c r="AI173" s="11"/>
      <c r="AJ173" s="11"/>
      <c r="AK173" s="11"/>
      <c r="AL173" s="11"/>
      <c r="AM173" s="11"/>
      <c r="AN173" s="11"/>
      <c r="AO173" s="11"/>
      <c r="AP173" s="11"/>
      <c r="AQ173" s="11"/>
      <c r="AR173" s="11"/>
      <c r="AS173" s="11"/>
      <c r="AT173" s="11"/>
      <c r="AU173" s="11"/>
      <c r="AV173" s="11"/>
      <c r="AW173" s="11"/>
      <c r="AX173" s="11"/>
      <c r="AY173" s="11"/>
      <c r="AZ173" s="11"/>
      <c r="BA173" s="11"/>
      <c r="BB173" s="11"/>
      <c r="BC173" s="11"/>
      <c r="BD173" s="11"/>
      <c r="BE173" s="11"/>
      <c r="BF173" s="11"/>
      <c r="BG173" s="11"/>
    </row>
    <row r="174" spans="1:88">
      <c r="B174"/>
      <c r="D174" s="11"/>
      <c r="L174" s="5"/>
      <c r="N174" s="11"/>
      <c r="O174" s="11"/>
      <c r="P174" s="11"/>
      <c r="Q174" s="11"/>
      <c r="R174" s="11"/>
      <c r="S174" s="11"/>
      <c r="T174" s="11"/>
      <c r="U174" s="11"/>
      <c r="V174" s="11"/>
      <c r="W174" s="11"/>
      <c r="X174" s="11"/>
      <c r="Y174" s="11"/>
      <c r="Z174" s="11"/>
      <c r="AA174" s="11"/>
      <c r="AB174" s="11"/>
      <c r="AC174" s="11"/>
      <c r="AD174" s="11"/>
      <c r="AE174" s="11"/>
      <c r="AF174" s="11"/>
      <c r="AG174" s="11"/>
      <c r="AH174" s="11"/>
      <c r="AI174" s="11"/>
      <c r="AJ174" s="11"/>
      <c r="AK174" s="11"/>
      <c r="AL174" s="11"/>
      <c r="AM174" s="11"/>
      <c r="AN174" s="11"/>
      <c r="AO174" s="11"/>
      <c r="AP174" s="11"/>
      <c r="AQ174" s="11"/>
      <c r="AR174" s="11"/>
      <c r="AS174" s="11"/>
      <c r="AT174" s="11"/>
      <c r="AU174" s="11"/>
      <c r="AV174" s="11"/>
      <c r="AW174" s="11"/>
      <c r="AX174" s="11"/>
      <c r="AY174" s="11"/>
      <c r="AZ174" s="11"/>
      <c r="BA174" s="11"/>
      <c r="BB174" s="11"/>
      <c r="BC174" s="11"/>
      <c r="BD174" s="11"/>
      <c r="BE174" s="11"/>
      <c r="BF174" s="11"/>
      <c r="BG174" s="11"/>
    </row>
    <row r="175" spans="1:88">
      <c r="B175"/>
      <c r="D175" s="11"/>
      <c r="L175" s="5"/>
      <c r="N175" s="11"/>
      <c r="O175" s="11"/>
      <c r="P175" s="11"/>
      <c r="Q175" s="11"/>
      <c r="R175" s="11"/>
      <c r="S175" s="11"/>
      <c r="T175" s="11"/>
      <c r="U175" s="11"/>
      <c r="V175" s="11"/>
      <c r="W175" s="11"/>
      <c r="X175" s="11"/>
      <c r="Y175" s="11"/>
      <c r="Z175" s="11"/>
      <c r="AA175" s="11"/>
      <c r="AB175" s="11"/>
      <c r="AC175" s="11"/>
      <c r="AD175" s="11"/>
      <c r="AE175" s="11"/>
      <c r="AF175" s="11"/>
      <c r="AG175" s="11"/>
      <c r="AH175" s="11"/>
      <c r="AI175" s="11"/>
      <c r="AJ175" s="11"/>
      <c r="AK175" s="11"/>
      <c r="AL175" s="11"/>
      <c r="AM175" s="11"/>
      <c r="AN175" s="11"/>
      <c r="AO175" s="11"/>
      <c r="AP175" s="11"/>
      <c r="AQ175" s="11"/>
      <c r="AR175" s="11"/>
      <c r="AS175" s="11"/>
      <c r="AT175" s="11"/>
      <c r="AU175" s="11"/>
      <c r="AV175" s="11"/>
      <c r="AW175" s="11"/>
      <c r="AX175" s="11"/>
      <c r="AY175" s="11"/>
      <c r="AZ175" s="11"/>
      <c r="BA175" s="11"/>
      <c r="BB175" s="11"/>
      <c r="BC175" s="11"/>
      <c r="BD175" s="11"/>
      <c r="BE175" s="11"/>
      <c r="BF175" s="11"/>
      <c r="BG175" s="11"/>
    </row>
    <row r="176" spans="1:88">
      <c r="B176"/>
      <c r="D176" s="11"/>
      <c r="L176" s="5"/>
      <c r="N176" s="11"/>
      <c r="O176" s="11"/>
      <c r="P176" s="11"/>
      <c r="Q176" s="11"/>
      <c r="R176" s="11"/>
      <c r="S176" s="11"/>
      <c r="T176" s="11"/>
      <c r="U176" s="11"/>
      <c r="V176" s="11"/>
      <c r="W176" s="11"/>
      <c r="X176" s="11"/>
      <c r="Y176" s="11"/>
      <c r="Z176" s="11"/>
      <c r="AA176" s="11"/>
      <c r="AB176" s="11"/>
      <c r="AC176" s="11"/>
      <c r="AD176" s="11"/>
      <c r="AE176" s="11"/>
      <c r="AF176" s="11"/>
      <c r="AG176" s="11"/>
      <c r="AH176" s="11"/>
      <c r="AI176" s="11"/>
      <c r="AJ176" s="11"/>
      <c r="AK176" s="11"/>
      <c r="AL176" s="11"/>
      <c r="AM176" s="11"/>
      <c r="AN176" s="11"/>
      <c r="AO176" s="11"/>
      <c r="AP176" s="11"/>
      <c r="AQ176" s="11"/>
      <c r="AR176" s="11"/>
      <c r="AS176" s="11"/>
      <c r="AT176" s="11"/>
      <c r="AU176" s="11"/>
      <c r="AV176" s="11"/>
      <c r="AW176" s="11"/>
      <c r="AX176" s="11"/>
      <c r="AY176" s="11"/>
      <c r="AZ176" s="11"/>
      <c r="BA176" s="11"/>
      <c r="BB176" s="11"/>
      <c r="BC176" s="11"/>
      <c r="BD176" s="11"/>
      <c r="BE176" s="11"/>
      <c r="BF176" s="11"/>
      <c r="BG176" s="11"/>
    </row>
    <row r="177" spans="2:59">
      <c r="B177"/>
      <c r="D177" s="11"/>
      <c r="L177" s="5"/>
      <c r="N177" s="11"/>
      <c r="O177" s="11"/>
      <c r="P177" s="11"/>
      <c r="Q177" s="11"/>
      <c r="R177" s="11"/>
      <c r="S177" s="11"/>
      <c r="T177" s="11"/>
      <c r="U177" s="11"/>
      <c r="V177" s="11"/>
      <c r="W177" s="11"/>
      <c r="X177" s="11"/>
      <c r="Y177" s="11"/>
      <c r="Z177" s="11"/>
      <c r="AA177" s="11"/>
      <c r="AB177" s="11"/>
      <c r="AC177" s="11"/>
      <c r="AD177" s="11"/>
      <c r="AE177" s="11"/>
      <c r="AF177" s="11"/>
      <c r="AG177" s="11"/>
      <c r="AH177" s="11"/>
      <c r="AI177" s="11"/>
      <c r="AJ177" s="11"/>
      <c r="AK177" s="11"/>
      <c r="AL177" s="11"/>
      <c r="AM177" s="11"/>
      <c r="AN177" s="11"/>
      <c r="AO177" s="11"/>
      <c r="AP177" s="11"/>
      <c r="AQ177" s="11"/>
      <c r="AR177" s="11"/>
      <c r="AS177" s="11"/>
      <c r="AT177" s="11"/>
      <c r="AU177" s="11"/>
      <c r="AV177" s="11"/>
      <c r="AW177" s="11"/>
      <c r="AX177" s="11"/>
      <c r="AY177" s="11"/>
      <c r="AZ177" s="11"/>
      <c r="BA177" s="11"/>
      <c r="BB177" s="11"/>
      <c r="BC177" s="11"/>
      <c r="BD177" s="11"/>
      <c r="BE177" s="11"/>
      <c r="BF177" s="11"/>
      <c r="BG177" s="11"/>
    </row>
    <row r="178" spans="2:59">
      <c r="B178"/>
      <c r="D178" s="11"/>
      <c r="L178" s="5"/>
      <c r="N178" s="11"/>
      <c r="O178" s="11"/>
      <c r="P178" s="11"/>
      <c r="Q178" s="11"/>
      <c r="R178" s="11"/>
      <c r="S178" s="11"/>
      <c r="T178" s="11"/>
      <c r="U178" s="11"/>
      <c r="V178" s="11"/>
      <c r="W178" s="11"/>
      <c r="X178" s="11"/>
      <c r="Y178" s="11"/>
      <c r="Z178" s="11"/>
      <c r="AA178" s="11"/>
      <c r="AB178" s="11"/>
      <c r="AC178" s="11"/>
      <c r="AD178" s="11"/>
      <c r="AE178" s="11"/>
      <c r="AF178" s="11"/>
      <c r="AG178" s="11"/>
      <c r="AH178" s="11"/>
      <c r="AI178" s="11"/>
      <c r="AJ178" s="11"/>
      <c r="AK178" s="11"/>
      <c r="AL178" s="11"/>
      <c r="AM178" s="11"/>
      <c r="AN178" s="11"/>
      <c r="AO178" s="11"/>
      <c r="AP178" s="11"/>
      <c r="AQ178" s="11"/>
      <c r="AR178" s="11"/>
      <c r="AS178" s="11"/>
      <c r="AT178" s="11"/>
      <c r="AU178" s="11"/>
      <c r="AV178" s="11"/>
      <c r="AW178" s="11"/>
      <c r="AX178" s="11"/>
      <c r="AY178" s="11"/>
      <c r="AZ178" s="11"/>
      <c r="BA178" s="11"/>
      <c r="BB178" s="11"/>
      <c r="BC178" s="11"/>
      <c r="BD178" s="11"/>
      <c r="BE178" s="11"/>
      <c r="BF178" s="11"/>
      <c r="BG178" s="11"/>
    </row>
    <row r="179" spans="2:59">
      <c r="B179"/>
      <c r="D179" s="11"/>
      <c r="L179" s="5"/>
      <c r="N179" s="11"/>
      <c r="O179" s="11"/>
      <c r="P179" s="11"/>
      <c r="Q179" s="11"/>
      <c r="R179" s="49"/>
      <c r="S179" s="11"/>
      <c r="T179" s="11"/>
      <c r="U179" s="11"/>
      <c r="V179" s="11"/>
      <c r="W179" s="11"/>
      <c r="X179" s="11"/>
      <c r="Y179" s="11"/>
      <c r="Z179" s="11"/>
      <c r="AA179" s="11"/>
      <c r="AB179" s="11"/>
      <c r="AC179" s="11"/>
      <c r="AD179" s="11"/>
      <c r="AE179" s="11"/>
      <c r="AF179" s="11"/>
      <c r="AG179" s="11"/>
      <c r="AH179" s="11"/>
      <c r="AI179" s="11"/>
      <c r="AJ179" s="11"/>
      <c r="AK179" s="11"/>
      <c r="AL179" s="11"/>
      <c r="AM179" s="11"/>
      <c r="AN179" s="11"/>
      <c r="AO179" s="11"/>
      <c r="AP179" s="11"/>
      <c r="AQ179" s="11"/>
      <c r="AR179" s="11"/>
      <c r="AS179" s="11"/>
      <c r="AT179" s="11"/>
      <c r="AU179" s="11"/>
      <c r="AV179" s="11"/>
      <c r="AW179" s="11"/>
      <c r="AX179" s="11"/>
      <c r="AY179" s="11"/>
      <c r="AZ179" s="11"/>
      <c r="BA179" s="11"/>
      <c r="BB179" s="11"/>
      <c r="BC179" s="11"/>
      <c r="BD179" s="11"/>
      <c r="BE179" s="11"/>
      <c r="BF179" s="11"/>
      <c r="BG179" s="11"/>
    </row>
    <row r="180" spans="2:59">
      <c r="B180"/>
      <c r="D180" s="11"/>
      <c r="L180" s="5"/>
      <c r="N180" s="11"/>
      <c r="O180" s="11"/>
      <c r="P180" s="11"/>
      <c r="Q180" s="11"/>
      <c r="R180" s="49"/>
      <c r="S180" s="11"/>
      <c r="T180" s="11"/>
      <c r="U180" s="11"/>
      <c r="V180" s="11"/>
      <c r="W180" s="11"/>
      <c r="X180" s="11"/>
      <c r="Y180" s="11"/>
      <c r="Z180" s="11"/>
      <c r="AA180" s="11"/>
      <c r="AB180" s="11"/>
      <c r="AC180" s="11"/>
      <c r="AD180" s="11"/>
      <c r="AE180" s="11"/>
      <c r="AF180" s="11"/>
      <c r="AG180" s="11"/>
      <c r="AH180" s="11"/>
      <c r="AI180" s="11"/>
      <c r="AJ180" s="11"/>
      <c r="AK180" s="11"/>
      <c r="AL180" s="11"/>
      <c r="AM180" s="11"/>
      <c r="AN180" s="11"/>
      <c r="AO180" s="11"/>
      <c r="AP180" s="11"/>
      <c r="AQ180" s="11"/>
      <c r="AR180" s="11"/>
      <c r="AS180" s="11"/>
      <c r="AT180" s="11"/>
      <c r="AU180" s="11"/>
      <c r="AV180" s="11"/>
      <c r="AW180" s="11"/>
      <c r="AX180" s="11"/>
      <c r="AY180" s="11"/>
      <c r="AZ180" s="11"/>
      <c r="BA180" s="11"/>
      <c r="BB180" s="11"/>
      <c r="BC180" s="11"/>
      <c r="BD180" s="11"/>
      <c r="BE180" s="11"/>
      <c r="BF180" s="11"/>
      <c r="BG180" s="11"/>
    </row>
    <row r="181" spans="2:59">
      <c r="B181"/>
      <c r="D181" s="11"/>
      <c r="L181" s="5"/>
      <c r="N181" s="11"/>
      <c r="O181" s="11"/>
      <c r="P181" s="11"/>
      <c r="Q181" s="11"/>
      <c r="R181" s="49"/>
      <c r="S181" s="11"/>
      <c r="T181" s="11"/>
      <c r="U181" s="11"/>
      <c r="V181" s="11"/>
      <c r="W181" s="11"/>
      <c r="X181" s="11"/>
      <c r="Y181" s="11"/>
      <c r="Z181" s="11"/>
      <c r="AA181" s="11"/>
      <c r="AB181" s="11"/>
      <c r="AC181" s="11"/>
      <c r="AD181" s="11"/>
      <c r="AE181" s="11"/>
      <c r="AF181" s="11"/>
      <c r="AG181" s="11"/>
      <c r="AH181" s="11"/>
      <c r="AI181" s="11"/>
      <c r="AJ181" s="11"/>
      <c r="AK181" s="11"/>
      <c r="AL181" s="11"/>
      <c r="AM181" s="11"/>
      <c r="AN181" s="11"/>
      <c r="AO181" s="11"/>
      <c r="AP181" s="11"/>
      <c r="AQ181" s="11"/>
      <c r="AR181" s="11"/>
      <c r="AS181" s="11"/>
      <c r="AT181" s="11"/>
      <c r="AU181" s="11"/>
      <c r="AV181" s="11"/>
      <c r="AW181" s="11"/>
      <c r="AX181" s="11"/>
      <c r="AY181" s="11"/>
      <c r="AZ181" s="11"/>
      <c r="BA181" s="11"/>
      <c r="BB181" s="11"/>
      <c r="BC181" s="11"/>
      <c r="BD181" s="11"/>
      <c r="BE181" s="11"/>
      <c r="BF181" s="11"/>
      <c r="BG181" s="11"/>
    </row>
    <row r="182" spans="2:59">
      <c r="B182"/>
      <c r="D182" s="11"/>
      <c r="L182" s="53"/>
      <c r="N182" s="11"/>
      <c r="O182" s="11"/>
      <c r="P182" s="11"/>
      <c r="Q182" s="11"/>
      <c r="R182" s="49"/>
      <c r="S182" s="11"/>
      <c r="T182" s="11"/>
      <c r="U182" s="11"/>
      <c r="V182" s="11"/>
      <c r="W182" s="11"/>
      <c r="X182" s="11"/>
      <c r="Y182" s="11"/>
      <c r="Z182" s="11"/>
      <c r="AA182" s="11"/>
      <c r="AB182" s="11"/>
      <c r="AC182" s="11"/>
      <c r="AD182" s="11"/>
      <c r="AE182" s="11"/>
      <c r="AF182" s="11"/>
      <c r="AG182" s="11"/>
      <c r="AH182" s="11"/>
      <c r="AI182" s="11"/>
      <c r="AJ182" s="11"/>
      <c r="AK182" s="11"/>
      <c r="AL182" s="11"/>
      <c r="AM182" s="11"/>
      <c r="AN182" s="11"/>
      <c r="AO182" s="11"/>
      <c r="AP182" s="11"/>
      <c r="AQ182" s="11"/>
      <c r="AR182" s="11"/>
      <c r="AS182" s="11"/>
      <c r="AT182" s="11"/>
      <c r="AU182" s="11"/>
      <c r="AV182" s="11"/>
      <c r="AW182" s="11"/>
      <c r="AX182" s="11"/>
      <c r="AY182" s="11"/>
      <c r="AZ182" s="11"/>
      <c r="BA182" s="11"/>
      <c r="BB182" s="11"/>
      <c r="BC182" s="11"/>
      <c r="BD182" s="11"/>
      <c r="BE182" s="11"/>
      <c r="BF182" s="11"/>
      <c r="BG182" s="11"/>
    </row>
    <row r="183" spans="2:59">
      <c r="B183"/>
      <c r="D183" s="11"/>
      <c r="L183" s="5"/>
      <c r="N183" s="11"/>
      <c r="O183" s="11"/>
      <c r="P183" s="11"/>
      <c r="Q183" s="39"/>
      <c r="R183" s="7"/>
      <c r="S183" s="104"/>
      <c r="T183" s="11"/>
      <c r="U183" s="11"/>
      <c r="V183" s="11"/>
      <c r="W183" s="11"/>
      <c r="X183" s="11"/>
      <c r="Y183" s="11"/>
      <c r="Z183" s="11"/>
      <c r="AA183" s="11"/>
      <c r="AB183" s="11"/>
      <c r="AC183" s="11"/>
      <c r="AD183" s="11"/>
      <c r="AE183" s="11"/>
      <c r="AF183" s="11"/>
      <c r="AG183" s="11"/>
      <c r="AH183" s="11"/>
      <c r="AI183" s="11"/>
      <c r="AJ183" s="11"/>
      <c r="AK183" s="11"/>
      <c r="AL183" s="11"/>
      <c r="AM183" s="11"/>
      <c r="AN183" s="11"/>
      <c r="AO183" s="11"/>
      <c r="AP183" s="11"/>
      <c r="AQ183" s="11"/>
      <c r="AR183" s="11"/>
      <c r="AS183" s="11"/>
      <c r="AT183" s="11"/>
      <c r="AU183" s="11"/>
      <c r="AV183" s="11"/>
      <c r="AW183" s="11"/>
      <c r="AX183" s="11"/>
      <c r="AY183" s="11"/>
      <c r="AZ183" s="11"/>
      <c r="BA183" s="11"/>
      <c r="BB183" s="11"/>
      <c r="BC183" s="11"/>
      <c r="BD183" s="11"/>
      <c r="BE183" s="11"/>
      <c r="BF183" s="11"/>
      <c r="BG183" s="11"/>
    </row>
    <row r="184" spans="2:59">
      <c r="B184"/>
      <c r="D184" s="11"/>
      <c r="H184" s="112"/>
      <c r="L184" s="5"/>
      <c r="N184" s="11"/>
      <c r="O184" s="11"/>
      <c r="P184" s="11"/>
      <c r="Q184" s="11"/>
      <c r="R184" s="354"/>
      <c r="S184" s="11"/>
      <c r="T184" s="11"/>
      <c r="U184" s="11"/>
      <c r="V184" s="11"/>
      <c r="W184" s="11"/>
      <c r="X184" s="11"/>
      <c r="Y184" s="11"/>
      <c r="Z184" s="11"/>
      <c r="AA184" s="11"/>
      <c r="AB184" s="11"/>
      <c r="AC184" s="11"/>
      <c r="AD184" s="11"/>
      <c r="AE184" s="11"/>
      <c r="AF184" s="11"/>
      <c r="AG184" s="11"/>
      <c r="AH184" s="11"/>
      <c r="AI184" s="11"/>
      <c r="AJ184" s="11"/>
      <c r="AK184" s="11"/>
      <c r="AL184" s="11"/>
      <c r="AM184" s="11"/>
      <c r="AN184" s="11"/>
      <c r="AO184" s="11"/>
      <c r="AP184" s="11"/>
      <c r="AQ184" s="11"/>
      <c r="AR184" s="11"/>
      <c r="AS184" s="11"/>
      <c r="AT184" s="11"/>
      <c r="AU184" s="11"/>
      <c r="AV184" s="11"/>
      <c r="AW184" s="11"/>
      <c r="AX184" s="11"/>
      <c r="AY184" s="11"/>
      <c r="AZ184" s="11"/>
      <c r="BA184" s="11"/>
      <c r="BB184" s="11"/>
      <c r="BC184" s="11"/>
      <c r="BD184" s="11"/>
      <c r="BE184" s="11"/>
      <c r="BF184" s="11"/>
      <c r="BG184" s="11"/>
    </row>
    <row r="185" spans="2:59">
      <c r="B185"/>
      <c r="D185" s="11"/>
      <c r="H185" s="112"/>
      <c r="L185" s="53"/>
      <c r="N185" s="11"/>
      <c r="O185" s="11"/>
      <c r="P185" s="11"/>
      <c r="Q185" s="11"/>
      <c r="R185" s="49"/>
      <c r="S185" s="11"/>
      <c r="T185" s="11"/>
      <c r="U185" s="11"/>
      <c r="V185" s="11"/>
      <c r="W185" s="11"/>
      <c r="X185" s="11"/>
      <c r="Y185" s="11"/>
      <c r="Z185" s="11"/>
      <c r="AA185" s="11"/>
      <c r="AB185" s="11"/>
      <c r="AC185" s="11"/>
      <c r="AD185" s="11"/>
      <c r="AE185" s="11"/>
      <c r="AF185" s="11"/>
      <c r="AG185" s="11"/>
      <c r="AH185" s="11"/>
      <c r="AI185" s="11"/>
      <c r="AJ185" s="11"/>
      <c r="AK185" s="11"/>
      <c r="AL185" s="11"/>
      <c r="AM185" s="11"/>
      <c r="AN185" s="11"/>
      <c r="AO185" s="11"/>
      <c r="AP185" s="11"/>
      <c r="AQ185" s="11"/>
      <c r="AR185" s="11"/>
      <c r="AS185" s="11"/>
      <c r="AT185" s="11"/>
      <c r="AU185" s="11"/>
      <c r="AV185" s="11"/>
      <c r="AW185" s="11"/>
      <c r="AX185" s="11"/>
      <c r="AY185" s="11"/>
      <c r="AZ185" s="11"/>
      <c r="BA185" s="11"/>
      <c r="BB185" s="11"/>
      <c r="BC185" s="11"/>
      <c r="BD185" s="11"/>
      <c r="BE185" s="11"/>
      <c r="BF185" s="11"/>
      <c r="BG185" s="11"/>
    </row>
    <row r="186" spans="2:59">
      <c r="B186"/>
      <c r="D186" s="11"/>
      <c r="H186" s="112"/>
      <c r="L186" s="5"/>
      <c r="N186" s="11"/>
      <c r="O186" s="11"/>
      <c r="P186" s="11"/>
      <c r="Q186" s="11"/>
      <c r="R186" s="49"/>
      <c r="S186" s="11"/>
      <c r="T186" s="11"/>
      <c r="U186" s="11"/>
      <c r="V186" s="11"/>
      <c r="W186" s="11"/>
      <c r="X186" s="11"/>
      <c r="Y186" s="11"/>
      <c r="Z186" s="11"/>
      <c r="AA186" s="11"/>
      <c r="AB186" s="11"/>
      <c r="AC186" s="11"/>
      <c r="AD186" s="11"/>
      <c r="AE186" s="11"/>
      <c r="AF186" s="11"/>
      <c r="AG186" s="11"/>
      <c r="AH186" s="11"/>
      <c r="AI186" s="11"/>
      <c r="AJ186" s="11"/>
      <c r="AK186" s="11"/>
      <c r="AL186" s="11"/>
      <c r="AM186" s="11"/>
      <c r="AN186" s="11"/>
      <c r="AO186" s="11"/>
      <c r="AP186" s="11"/>
      <c r="AQ186" s="11"/>
      <c r="AR186" s="11"/>
      <c r="AS186" s="11"/>
      <c r="AT186" s="11"/>
      <c r="AU186" s="11"/>
      <c r="AV186" s="11"/>
      <c r="AW186" s="11"/>
      <c r="AX186" s="11"/>
      <c r="AY186" s="11"/>
      <c r="AZ186" s="11"/>
      <c r="BA186" s="11"/>
      <c r="BB186" s="11"/>
      <c r="BC186" s="11"/>
      <c r="BD186" s="11"/>
      <c r="BE186" s="11"/>
      <c r="BF186" s="11"/>
      <c r="BG186" s="11"/>
    </row>
    <row r="187" spans="2:59">
      <c r="B187"/>
      <c r="D187" s="11"/>
      <c r="H187" s="112"/>
      <c r="L187" s="5"/>
      <c r="N187" s="11"/>
      <c r="O187" s="11"/>
      <c r="P187" s="11"/>
      <c r="Q187" s="11"/>
      <c r="R187" s="49"/>
      <c r="S187" s="11"/>
      <c r="T187" s="11"/>
      <c r="U187" s="11"/>
      <c r="V187" s="11"/>
      <c r="W187" s="11"/>
      <c r="X187" s="11"/>
      <c r="Y187" s="11"/>
      <c r="Z187" s="11"/>
      <c r="AA187" s="11"/>
      <c r="AB187" s="11"/>
      <c r="AC187" s="11"/>
      <c r="AD187" s="11"/>
      <c r="AE187" s="11"/>
      <c r="AF187" s="11"/>
      <c r="AG187" s="11"/>
      <c r="AH187" s="11"/>
      <c r="AI187" s="11"/>
      <c r="AJ187" s="11"/>
      <c r="AK187" s="11"/>
      <c r="AL187" s="11"/>
      <c r="AM187" s="11"/>
      <c r="AN187" s="11"/>
      <c r="AO187" s="11"/>
      <c r="AP187" s="11"/>
      <c r="AQ187" s="11"/>
      <c r="AR187" s="11"/>
      <c r="AS187" s="11"/>
      <c r="AT187" s="11"/>
      <c r="AU187" s="11"/>
      <c r="AV187" s="11"/>
      <c r="AW187" s="11"/>
      <c r="AX187" s="11"/>
      <c r="AY187" s="11"/>
      <c r="AZ187" s="11"/>
      <c r="BA187" s="11"/>
      <c r="BB187" s="11"/>
      <c r="BC187" s="11"/>
      <c r="BD187" s="11"/>
      <c r="BE187" s="11"/>
      <c r="BF187" s="11"/>
      <c r="BG187" s="11"/>
    </row>
    <row r="188" spans="2:59">
      <c r="B188"/>
      <c r="D188" s="11"/>
      <c r="L188" s="5"/>
      <c r="N188" s="11"/>
      <c r="O188" s="11"/>
      <c r="P188" s="11"/>
      <c r="Q188" s="11"/>
      <c r="R188" s="49"/>
      <c r="S188" s="11"/>
      <c r="T188" s="11"/>
      <c r="U188" s="11"/>
      <c r="V188" s="11"/>
      <c r="W188" s="11"/>
      <c r="X188" s="11"/>
      <c r="Y188" s="11"/>
      <c r="Z188" s="11"/>
      <c r="AA188" s="11"/>
      <c r="AB188" s="11"/>
      <c r="AC188" s="11"/>
      <c r="AD188" s="11"/>
      <c r="AE188" s="11"/>
      <c r="AF188" s="11"/>
      <c r="AG188" s="11"/>
      <c r="AH188" s="11"/>
      <c r="AI188" s="11"/>
      <c r="AJ188" s="11"/>
      <c r="AK188" s="11"/>
      <c r="AL188" s="11"/>
      <c r="AM188" s="11"/>
      <c r="AN188" s="11"/>
      <c r="AO188" s="11"/>
      <c r="AP188" s="11"/>
      <c r="AQ188" s="11"/>
      <c r="AR188" s="11"/>
      <c r="AS188" s="11"/>
      <c r="AT188" s="11"/>
      <c r="AU188" s="11"/>
      <c r="AV188" s="11"/>
      <c r="AW188" s="11"/>
      <c r="AX188" s="11"/>
      <c r="AY188" s="11"/>
      <c r="AZ188" s="11"/>
      <c r="BA188" s="11"/>
      <c r="BB188" s="11"/>
      <c r="BC188" s="11"/>
      <c r="BD188" s="11"/>
      <c r="BE188" s="11"/>
      <c r="BF188" s="11"/>
      <c r="BG188" s="11"/>
    </row>
    <row r="189" spans="2:59">
      <c r="B189"/>
      <c r="D189" s="11"/>
      <c r="L189" s="5"/>
      <c r="N189" s="11"/>
      <c r="O189" s="11"/>
      <c r="P189" s="11"/>
      <c r="Q189" s="11"/>
      <c r="R189" s="49"/>
      <c r="S189" s="11"/>
      <c r="T189" s="11"/>
      <c r="U189" s="11"/>
      <c r="V189" s="11"/>
      <c r="W189" s="11"/>
      <c r="X189" s="11"/>
      <c r="Y189" s="11"/>
      <c r="Z189" s="11"/>
      <c r="AA189" s="11"/>
      <c r="AB189" s="11"/>
      <c r="AC189" s="11"/>
      <c r="AD189" s="11"/>
      <c r="AE189" s="11"/>
      <c r="AF189" s="11"/>
      <c r="AG189" s="11"/>
      <c r="AH189" s="11"/>
      <c r="AI189" s="11"/>
      <c r="AJ189" s="11"/>
      <c r="AK189" s="11"/>
      <c r="AL189" s="11"/>
      <c r="AM189" s="11"/>
      <c r="AN189" s="11"/>
      <c r="AO189" s="11"/>
      <c r="AP189" s="11"/>
      <c r="AQ189" s="11"/>
      <c r="AR189" s="11"/>
      <c r="AS189" s="11"/>
      <c r="AT189" s="11"/>
      <c r="AU189" s="11"/>
      <c r="AV189" s="11"/>
      <c r="AW189" s="11"/>
      <c r="AX189" s="11"/>
      <c r="AY189" s="11"/>
      <c r="AZ189" s="11"/>
      <c r="BA189" s="11"/>
      <c r="BB189" s="11"/>
      <c r="BC189" s="11"/>
      <c r="BD189" s="11"/>
      <c r="BE189" s="11"/>
      <c r="BF189" s="11"/>
      <c r="BG189" s="11"/>
    </row>
    <row r="190" spans="2:59">
      <c r="B190"/>
      <c r="D190" s="11"/>
      <c r="L190" s="5"/>
      <c r="N190" s="11"/>
      <c r="O190" s="11"/>
      <c r="P190" s="11"/>
      <c r="Q190" s="11"/>
      <c r="R190" s="49"/>
      <c r="S190" s="11"/>
      <c r="T190" s="11"/>
      <c r="U190" s="11"/>
      <c r="V190" s="11"/>
      <c r="W190" s="11"/>
      <c r="X190" s="11"/>
      <c r="Y190" s="11"/>
      <c r="Z190" s="11"/>
      <c r="AA190" s="11"/>
      <c r="AB190" s="11"/>
      <c r="AC190" s="11"/>
      <c r="AD190" s="11"/>
      <c r="AE190" s="11"/>
      <c r="AF190" s="11"/>
      <c r="AG190" s="11"/>
      <c r="AH190" s="11"/>
      <c r="AI190" s="11"/>
      <c r="AJ190" s="11"/>
      <c r="AK190" s="11"/>
      <c r="AL190" s="11"/>
      <c r="AM190" s="11"/>
      <c r="AN190" s="11"/>
      <c r="AO190" s="11"/>
      <c r="AP190" s="11"/>
      <c r="AQ190" s="11"/>
      <c r="AR190" s="11"/>
      <c r="AS190" s="11"/>
      <c r="AT190" s="11"/>
      <c r="AU190" s="11"/>
      <c r="AV190" s="11"/>
      <c r="AW190" s="11"/>
      <c r="AX190" s="11"/>
      <c r="AY190" s="11"/>
      <c r="AZ190" s="11"/>
      <c r="BA190" s="11"/>
      <c r="BB190" s="11"/>
      <c r="BC190" s="11"/>
      <c r="BD190" s="11"/>
      <c r="BE190" s="11"/>
      <c r="BF190" s="11"/>
      <c r="BG190" s="11"/>
    </row>
    <row r="191" spans="2:59">
      <c r="B191"/>
      <c r="D191" s="11"/>
      <c r="L191" s="5"/>
      <c r="N191" s="11"/>
      <c r="O191" s="11"/>
      <c r="P191" s="11"/>
      <c r="Q191" s="11"/>
      <c r="R191" s="49"/>
      <c r="S191" s="11"/>
      <c r="T191" s="11"/>
      <c r="U191" s="11"/>
      <c r="V191" s="11"/>
      <c r="W191" s="11"/>
      <c r="X191" s="11"/>
      <c r="Y191" s="11"/>
      <c r="Z191" s="11"/>
      <c r="AA191" s="11"/>
      <c r="AB191" s="11"/>
      <c r="AC191" s="11"/>
      <c r="AD191" s="11"/>
      <c r="AE191" s="11"/>
      <c r="AF191" s="11"/>
      <c r="AG191" s="11"/>
      <c r="AH191" s="11"/>
      <c r="AI191" s="11"/>
      <c r="AJ191" s="11"/>
      <c r="AK191" s="11"/>
      <c r="AL191" s="11"/>
      <c r="AM191" s="11"/>
      <c r="AN191" s="11"/>
      <c r="AO191" s="11"/>
      <c r="AP191" s="11"/>
      <c r="AQ191" s="11"/>
      <c r="AR191" s="11"/>
      <c r="AS191" s="11"/>
      <c r="AT191" s="11"/>
      <c r="AU191" s="11"/>
      <c r="AV191" s="11"/>
      <c r="AW191" s="11"/>
      <c r="AX191" s="11"/>
      <c r="AY191" s="11"/>
      <c r="AZ191" s="11"/>
      <c r="BA191" s="11"/>
      <c r="BB191" s="11"/>
      <c r="BC191" s="11"/>
      <c r="BD191" s="11"/>
      <c r="BE191" s="11"/>
      <c r="BF191" s="11"/>
      <c r="BG191" s="11"/>
    </row>
    <row r="192" spans="2:59">
      <c r="B192"/>
      <c r="D192" s="11"/>
      <c r="L192" s="5"/>
      <c r="N192" s="11"/>
      <c r="O192" s="11"/>
      <c r="P192" s="11"/>
      <c r="Q192" s="11"/>
      <c r="R192" s="49"/>
      <c r="S192" s="11"/>
      <c r="T192" s="11"/>
      <c r="U192" s="11"/>
      <c r="V192" s="11"/>
      <c r="W192" s="11"/>
      <c r="X192" s="11"/>
      <c r="Y192" s="11"/>
      <c r="Z192" s="11"/>
      <c r="AA192" s="11"/>
      <c r="AB192" s="11"/>
      <c r="AC192" s="11"/>
      <c r="AD192" s="11"/>
      <c r="AE192" s="11"/>
      <c r="AF192" s="11"/>
      <c r="AG192" s="11"/>
      <c r="AH192" s="11"/>
      <c r="AI192" s="11"/>
      <c r="AJ192" s="11"/>
      <c r="AK192" s="11"/>
      <c r="AL192" s="11"/>
      <c r="AM192" s="11"/>
      <c r="AN192" s="11"/>
      <c r="AO192" s="11"/>
      <c r="AP192" s="11"/>
      <c r="AQ192" s="11"/>
      <c r="AR192" s="11"/>
      <c r="AS192" s="11"/>
      <c r="AT192" s="11"/>
      <c r="AU192" s="11"/>
      <c r="AV192" s="11"/>
      <c r="AW192" s="11"/>
      <c r="AX192" s="11"/>
      <c r="AY192" s="11"/>
      <c r="AZ192" s="11"/>
      <c r="BA192" s="11"/>
      <c r="BB192" s="11"/>
      <c r="BC192" s="11"/>
      <c r="BD192" s="11"/>
      <c r="BE192" s="11"/>
      <c r="BF192" s="11"/>
      <c r="BG192" s="11"/>
    </row>
    <row r="193" spans="2:59">
      <c r="B193"/>
      <c r="D193" s="11"/>
      <c r="L193" s="5"/>
      <c r="N193" s="11"/>
      <c r="O193" s="11"/>
      <c r="P193" s="11"/>
      <c r="Q193" s="11"/>
      <c r="R193" s="49"/>
      <c r="S193" s="11"/>
      <c r="T193" s="11"/>
      <c r="U193" s="11"/>
      <c r="V193" s="11"/>
      <c r="W193" s="11"/>
      <c r="X193" s="11"/>
      <c r="Y193" s="11"/>
      <c r="Z193" s="11"/>
      <c r="AA193" s="11"/>
      <c r="AB193" s="11"/>
      <c r="AC193" s="11"/>
      <c r="AD193" s="11"/>
      <c r="AE193" s="11"/>
      <c r="AF193" s="11"/>
      <c r="AG193" s="11"/>
      <c r="AH193" s="11"/>
      <c r="AI193" s="11"/>
      <c r="AJ193" s="11"/>
      <c r="AK193" s="11"/>
      <c r="AL193" s="11"/>
      <c r="AM193" s="11"/>
      <c r="AN193" s="11"/>
      <c r="AO193" s="11"/>
      <c r="AP193" s="11"/>
      <c r="AQ193" s="11"/>
      <c r="AR193" s="11"/>
      <c r="AS193" s="11"/>
      <c r="AT193" s="11"/>
      <c r="AU193" s="11"/>
      <c r="AV193" s="11"/>
      <c r="AW193" s="11"/>
      <c r="AX193" s="11"/>
      <c r="AY193" s="11"/>
      <c r="AZ193" s="11"/>
      <c r="BA193" s="11"/>
      <c r="BB193" s="11"/>
      <c r="BC193" s="11"/>
      <c r="BD193" s="11"/>
      <c r="BE193" s="11"/>
      <c r="BF193" s="11"/>
      <c r="BG193" s="11"/>
    </row>
    <row r="194" spans="2:59">
      <c r="B194"/>
      <c r="D194" s="11"/>
      <c r="L194" s="5"/>
      <c r="N194" s="11"/>
      <c r="O194" s="11"/>
      <c r="P194" s="11"/>
      <c r="Q194" s="11"/>
      <c r="R194" s="49"/>
      <c r="S194" s="11"/>
      <c r="T194" s="11"/>
      <c r="U194" s="11"/>
      <c r="V194" s="11"/>
      <c r="W194" s="11"/>
      <c r="X194" s="11"/>
      <c r="Y194" s="11"/>
      <c r="Z194" s="11"/>
      <c r="AA194" s="11"/>
      <c r="AB194" s="11"/>
      <c r="AC194" s="11"/>
      <c r="AD194" s="11"/>
      <c r="AE194" s="11"/>
      <c r="AF194" s="11"/>
      <c r="AG194" s="11"/>
      <c r="AH194" s="11"/>
      <c r="AI194" s="11"/>
      <c r="AJ194" s="11"/>
      <c r="AK194" s="11"/>
      <c r="AL194" s="11"/>
      <c r="AM194" s="11"/>
      <c r="AN194" s="11"/>
      <c r="AO194" s="11"/>
      <c r="AP194" s="11"/>
      <c r="AQ194" s="11"/>
      <c r="AR194" s="11"/>
      <c r="AS194" s="11"/>
      <c r="AT194" s="11"/>
      <c r="AU194" s="11"/>
      <c r="AV194" s="11"/>
      <c r="AW194" s="11"/>
      <c r="AX194" s="11"/>
      <c r="AY194" s="11"/>
      <c r="AZ194" s="11"/>
      <c r="BA194" s="11"/>
      <c r="BB194" s="11"/>
      <c r="BC194" s="11"/>
      <c r="BD194" s="11"/>
      <c r="BE194" s="11"/>
      <c r="BF194" s="11"/>
      <c r="BG194" s="11"/>
    </row>
    <row r="195" spans="2:59">
      <c r="B195"/>
      <c r="D195" s="11"/>
      <c r="L195" s="5"/>
      <c r="N195" s="11"/>
      <c r="O195" s="11"/>
      <c r="P195" s="11"/>
      <c r="Q195" s="11"/>
      <c r="R195" s="49"/>
      <c r="S195" s="11"/>
      <c r="T195" s="11"/>
      <c r="U195" s="11"/>
      <c r="V195" s="11"/>
      <c r="W195" s="11"/>
      <c r="X195" s="11"/>
      <c r="Y195" s="11"/>
      <c r="Z195" s="11"/>
      <c r="AA195" s="11"/>
      <c r="AB195" s="11"/>
      <c r="AC195" s="11"/>
      <c r="AD195" s="11"/>
      <c r="AE195" s="11"/>
      <c r="AF195" s="11"/>
      <c r="AG195" s="11"/>
      <c r="AH195" s="11"/>
      <c r="AI195" s="11"/>
      <c r="AJ195" s="11"/>
      <c r="AK195" s="11"/>
      <c r="AL195" s="11"/>
      <c r="AM195" s="11"/>
      <c r="AN195" s="11"/>
      <c r="AO195" s="11"/>
      <c r="AP195" s="11"/>
      <c r="AQ195" s="11"/>
      <c r="AR195" s="11"/>
      <c r="AS195" s="11"/>
      <c r="AT195" s="11"/>
      <c r="AU195" s="11"/>
      <c r="AV195" s="11"/>
      <c r="AW195" s="11"/>
      <c r="AX195" s="11"/>
      <c r="AY195" s="11"/>
      <c r="AZ195" s="11"/>
      <c r="BA195" s="11"/>
      <c r="BB195" s="11"/>
      <c r="BC195" s="11"/>
      <c r="BD195" s="11"/>
      <c r="BE195" s="11"/>
      <c r="BF195" s="11"/>
      <c r="BG195" s="11"/>
    </row>
    <row r="196" spans="2:59">
      <c r="B196"/>
      <c r="D196" s="11"/>
      <c r="L196" s="5"/>
      <c r="N196" s="11"/>
      <c r="O196" s="11"/>
      <c r="P196" s="11"/>
      <c r="Q196" s="11"/>
      <c r="R196" s="49"/>
      <c r="S196" s="11"/>
      <c r="T196" s="11"/>
      <c r="U196" s="11"/>
      <c r="V196" s="11"/>
      <c r="W196" s="11"/>
      <c r="X196" s="11"/>
      <c r="Y196" s="11"/>
      <c r="Z196" s="11"/>
      <c r="AA196" s="11"/>
      <c r="AB196" s="11"/>
      <c r="AC196" s="11"/>
      <c r="AD196" s="11"/>
      <c r="AE196" s="11"/>
      <c r="AF196" s="11"/>
      <c r="AG196" s="11"/>
      <c r="AH196" s="11"/>
      <c r="AI196" s="11"/>
      <c r="AJ196" s="11"/>
      <c r="AK196" s="11"/>
      <c r="AL196" s="11"/>
      <c r="AM196" s="11"/>
      <c r="AN196" s="11"/>
      <c r="AO196" s="11"/>
      <c r="AP196" s="11"/>
      <c r="AQ196" s="11"/>
      <c r="AR196" s="11"/>
      <c r="AS196" s="11"/>
      <c r="AT196" s="11"/>
      <c r="AU196" s="11"/>
      <c r="AV196" s="11"/>
      <c r="AW196" s="11"/>
      <c r="AX196" s="11"/>
      <c r="AY196" s="11"/>
      <c r="AZ196" s="11"/>
      <c r="BA196" s="11"/>
      <c r="BB196" s="11"/>
      <c r="BC196" s="11"/>
      <c r="BD196" s="11"/>
      <c r="BE196" s="11"/>
      <c r="BF196" s="11"/>
      <c r="BG196" s="11"/>
    </row>
    <row r="197" spans="2:59">
      <c r="B197"/>
      <c r="D197" s="11"/>
      <c r="L197" s="5"/>
      <c r="N197" s="11"/>
      <c r="O197" s="11"/>
      <c r="P197" s="11"/>
      <c r="Q197" s="11"/>
      <c r="R197" s="49"/>
      <c r="S197" s="11"/>
      <c r="T197" s="11"/>
      <c r="U197" s="11"/>
      <c r="V197" s="11"/>
      <c r="W197" s="11"/>
      <c r="X197" s="11"/>
      <c r="Y197" s="11"/>
      <c r="Z197" s="11"/>
      <c r="AA197" s="11"/>
      <c r="AB197" s="11"/>
      <c r="AC197" s="11"/>
      <c r="AD197" s="11"/>
      <c r="AE197" s="11"/>
      <c r="AF197" s="11"/>
      <c r="AG197" s="11"/>
      <c r="AH197" s="11"/>
      <c r="AI197" s="11"/>
      <c r="AJ197" s="11"/>
      <c r="AK197" s="11"/>
      <c r="AL197" s="11"/>
      <c r="AM197" s="11"/>
      <c r="AN197" s="11"/>
      <c r="AO197" s="11"/>
      <c r="AP197" s="11"/>
      <c r="AQ197" s="11"/>
      <c r="AR197" s="11"/>
      <c r="AS197" s="11"/>
      <c r="AT197" s="11"/>
      <c r="AU197" s="11"/>
      <c r="AV197" s="11"/>
      <c r="AW197" s="11"/>
      <c r="AX197" s="11"/>
      <c r="AY197" s="11"/>
      <c r="AZ197" s="11"/>
      <c r="BA197" s="11"/>
      <c r="BB197" s="11"/>
      <c r="BC197" s="11"/>
      <c r="BD197" s="11"/>
      <c r="BE197" s="11"/>
      <c r="BF197" s="11"/>
      <c r="BG197" s="11"/>
    </row>
    <row r="198" spans="2:59">
      <c r="B198"/>
      <c r="D198" s="11"/>
      <c r="L198" s="5"/>
      <c r="N198" s="11"/>
      <c r="O198" s="11"/>
      <c r="P198" s="11"/>
      <c r="Q198" s="11"/>
      <c r="R198" s="49"/>
      <c r="S198" s="11"/>
      <c r="T198" s="11"/>
      <c r="U198" s="11"/>
      <c r="V198" s="11"/>
      <c r="W198" s="11"/>
      <c r="X198" s="11"/>
      <c r="Y198" s="11"/>
      <c r="Z198" s="11"/>
      <c r="AA198" s="11"/>
      <c r="AB198" s="11"/>
      <c r="AC198" s="11"/>
      <c r="AD198" s="11"/>
      <c r="AE198" s="11"/>
      <c r="AF198" s="11"/>
      <c r="AG198" s="11"/>
      <c r="AH198" s="11"/>
      <c r="AI198" s="11"/>
      <c r="AJ198" s="11"/>
      <c r="AK198" s="11"/>
      <c r="AL198" s="11"/>
      <c r="AM198" s="11"/>
      <c r="AN198" s="11"/>
      <c r="AO198" s="11"/>
      <c r="AP198" s="11"/>
      <c r="AQ198" s="11"/>
      <c r="AR198" s="11"/>
      <c r="AS198" s="11"/>
      <c r="AT198" s="11"/>
      <c r="AU198" s="11"/>
      <c r="AV198" s="11"/>
      <c r="AW198" s="11"/>
      <c r="AX198" s="11"/>
      <c r="AY198" s="11"/>
      <c r="AZ198" s="11"/>
      <c r="BA198" s="11"/>
      <c r="BB198" s="11"/>
      <c r="BC198" s="11"/>
      <c r="BD198" s="11"/>
      <c r="BE198" s="11"/>
      <c r="BF198" s="11"/>
      <c r="BG198" s="11"/>
    </row>
    <row r="199" spans="2:59">
      <c r="B199"/>
      <c r="D199" s="11"/>
      <c r="L199" s="5"/>
      <c r="N199" s="11"/>
      <c r="O199" s="11"/>
      <c r="P199" s="11"/>
      <c r="Q199" s="11"/>
      <c r="R199" s="49"/>
      <c r="S199" s="11"/>
      <c r="T199" s="11"/>
      <c r="U199" s="11"/>
      <c r="V199" s="11"/>
      <c r="W199" s="11"/>
      <c r="X199" s="11"/>
      <c r="Y199" s="11"/>
      <c r="Z199" s="11"/>
      <c r="AA199" s="11"/>
      <c r="AB199" s="11"/>
      <c r="AC199" s="11"/>
      <c r="AD199" s="11"/>
      <c r="AE199" s="11"/>
      <c r="AF199" s="11"/>
      <c r="AG199" s="11"/>
      <c r="AH199" s="11"/>
      <c r="AI199" s="11"/>
      <c r="AJ199" s="11"/>
      <c r="AK199" s="11"/>
      <c r="AL199" s="11"/>
      <c r="AM199" s="11"/>
      <c r="AN199" s="11"/>
      <c r="AO199" s="11"/>
      <c r="AP199" s="11"/>
      <c r="AQ199" s="11"/>
      <c r="AR199" s="11"/>
      <c r="AS199" s="11"/>
      <c r="AT199" s="11"/>
      <c r="AU199" s="11"/>
      <c r="AV199" s="11"/>
      <c r="AW199" s="11"/>
      <c r="AX199" s="11"/>
      <c r="AY199" s="11"/>
      <c r="AZ199" s="11"/>
      <c r="BA199" s="11"/>
      <c r="BB199" s="11"/>
      <c r="BC199" s="11"/>
      <c r="BD199" s="11"/>
      <c r="BE199" s="11"/>
      <c r="BF199" s="11"/>
      <c r="BG199" s="11"/>
    </row>
    <row r="200" spans="2:59">
      <c r="B200"/>
      <c r="D200" s="11"/>
      <c r="L200" s="5"/>
      <c r="N200" s="11"/>
      <c r="O200" s="11"/>
      <c r="P200" s="11"/>
      <c r="Q200" s="11"/>
      <c r="R200" s="49"/>
      <c r="S200" s="11"/>
      <c r="T200" s="11"/>
      <c r="U200" s="11"/>
      <c r="V200" s="11"/>
      <c r="W200" s="11"/>
      <c r="X200" s="11"/>
      <c r="Y200" s="11"/>
      <c r="Z200" s="11"/>
      <c r="AA200" s="11"/>
      <c r="AB200" s="11"/>
      <c r="AC200" s="11"/>
      <c r="AD200" s="11"/>
      <c r="AE200" s="11"/>
      <c r="AF200" s="11"/>
      <c r="AG200" s="11"/>
      <c r="AH200" s="11"/>
      <c r="AI200" s="11"/>
      <c r="AJ200" s="11"/>
      <c r="AK200" s="11"/>
      <c r="AL200" s="11"/>
      <c r="AM200" s="11"/>
      <c r="AN200" s="11"/>
      <c r="AO200" s="11"/>
      <c r="AP200" s="11"/>
      <c r="AQ200" s="11"/>
      <c r="AR200" s="11"/>
      <c r="AS200" s="11"/>
      <c r="AT200" s="11"/>
      <c r="AU200" s="11"/>
      <c r="AV200" s="11"/>
      <c r="AW200" s="11"/>
      <c r="AX200" s="11"/>
      <c r="AY200" s="11"/>
      <c r="AZ200" s="11"/>
      <c r="BA200" s="11"/>
      <c r="BB200" s="11"/>
      <c r="BC200" s="11"/>
      <c r="BD200" s="11"/>
      <c r="BE200" s="11"/>
      <c r="BF200" s="11"/>
      <c r="BG200" s="11"/>
    </row>
    <row r="201" spans="2:59">
      <c r="B201"/>
      <c r="D201" s="11"/>
      <c r="L201" s="5"/>
      <c r="N201" s="11"/>
      <c r="O201" s="11"/>
      <c r="P201" s="11"/>
      <c r="Q201" s="11"/>
      <c r="R201" s="49"/>
      <c r="S201" s="11"/>
      <c r="T201" s="11"/>
      <c r="U201" s="11"/>
      <c r="V201" s="11"/>
      <c r="W201" s="11"/>
      <c r="X201" s="11"/>
      <c r="Y201" s="11"/>
      <c r="Z201" s="11"/>
      <c r="AA201" s="11"/>
      <c r="AB201" s="11"/>
      <c r="AC201" s="11"/>
      <c r="AD201" s="11"/>
      <c r="AE201" s="11"/>
      <c r="AF201" s="11"/>
      <c r="AG201" s="11"/>
      <c r="AH201" s="11"/>
      <c r="AI201" s="11"/>
      <c r="AJ201" s="11"/>
      <c r="AK201" s="11"/>
      <c r="AL201" s="11"/>
      <c r="AM201" s="11"/>
      <c r="AN201" s="11"/>
      <c r="AO201" s="11"/>
      <c r="AP201" s="11"/>
      <c r="AQ201" s="11"/>
      <c r="AR201" s="11"/>
      <c r="AS201" s="11"/>
      <c r="AT201" s="11"/>
      <c r="AU201" s="11"/>
      <c r="AV201" s="11"/>
      <c r="AW201" s="11"/>
      <c r="AX201" s="11"/>
      <c r="AY201" s="11"/>
      <c r="AZ201" s="11"/>
      <c r="BA201" s="11"/>
      <c r="BB201" s="11"/>
      <c r="BC201" s="11"/>
      <c r="BD201" s="11"/>
      <c r="BE201" s="11"/>
      <c r="BF201" s="11"/>
      <c r="BG201" s="11"/>
    </row>
    <row r="202" spans="2:59">
      <c r="B202"/>
      <c r="D202" s="11"/>
      <c r="L202" s="5"/>
      <c r="N202" s="11"/>
      <c r="O202" s="11"/>
      <c r="P202" s="11"/>
      <c r="Q202" s="112"/>
      <c r="R202" s="120"/>
      <c r="S202" s="11"/>
      <c r="T202" s="11"/>
      <c r="U202" s="11"/>
      <c r="V202" s="11"/>
      <c r="W202" s="11"/>
      <c r="X202" s="11"/>
      <c r="Y202" s="11"/>
      <c r="Z202" s="11"/>
      <c r="AA202" s="11"/>
      <c r="AB202" s="11"/>
      <c r="AC202" s="11"/>
      <c r="AD202" s="11"/>
      <c r="AE202" s="11"/>
      <c r="AF202" s="11"/>
      <c r="AG202" s="11"/>
      <c r="AH202" s="11"/>
      <c r="AI202" s="11"/>
      <c r="AJ202" s="11"/>
      <c r="AK202" s="11"/>
      <c r="AL202" s="11"/>
      <c r="AM202" s="11"/>
      <c r="AN202" s="11"/>
      <c r="AO202" s="11"/>
      <c r="AP202" s="11"/>
      <c r="AQ202" s="11"/>
      <c r="AR202" s="11"/>
      <c r="AS202" s="11"/>
      <c r="AT202" s="11"/>
      <c r="AU202" s="11"/>
      <c r="AV202" s="11"/>
      <c r="AW202" s="11"/>
      <c r="AX202" s="11"/>
      <c r="AY202" s="11"/>
      <c r="AZ202" s="11"/>
      <c r="BA202" s="11"/>
      <c r="BB202" s="11"/>
      <c r="BC202" s="11"/>
      <c r="BD202" s="11"/>
      <c r="BE202" s="11"/>
      <c r="BF202" s="11"/>
      <c r="BG202" s="11"/>
    </row>
    <row r="203" spans="2:59">
      <c r="B203"/>
      <c r="D203" s="11"/>
      <c r="L203" s="5"/>
      <c r="N203" s="11"/>
      <c r="O203" s="11"/>
      <c r="P203" s="11"/>
      <c r="Q203" s="127"/>
      <c r="R203" s="120"/>
      <c r="S203" s="11"/>
      <c r="T203" s="11"/>
      <c r="U203" s="11"/>
      <c r="V203" s="11"/>
      <c r="W203" s="11"/>
      <c r="X203" s="11"/>
      <c r="Y203" s="11"/>
      <c r="Z203" s="11"/>
      <c r="AA203" s="11"/>
      <c r="AB203" s="11"/>
      <c r="AC203" s="11"/>
      <c r="AD203" s="11"/>
      <c r="AE203" s="11"/>
      <c r="AF203" s="11"/>
      <c r="AG203" s="11"/>
      <c r="AH203" s="11"/>
      <c r="AI203" s="11"/>
      <c r="AJ203" s="11"/>
      <c r="AK203" s="11"/>
      <c r="AL203" s="11"/>
      <c r="AM203" s="11"/>
      <c r="AN203" s="11"/>
      <c r="AO203" s="11"/>
      <c r="AP203" s="11"/>
      <c r="AQ203" s="11"/>
      <c r="AR203" s="11"/>
      <c r="AS203" s="11"/>
      <c r="AT203" s="11"/>
      <c r="AU203" s="11"/>
      <c r="AV203" s="11"/>
      <c r="AW203" s="11"/>
      <c r="AX203" s="11"/>
      <c r="AY203" s="11"/>
      <c r="AZ203" s="11"/>
      <c r="BA203" s="11"/>
      <c r="BB203" s="11"/>
      <c r="BC203" s="11"/>
      <c r="BD203" s="11"/>
      <c r="BE203" s="11"/>
      <c r="BF203" s="11"/>
      <c r="BG203" s="11"/>
    </row>
    <row r="204" spans="2:59">
      <c r="B204"/>
      <c r="D204" s="11"/>
      <c r="L204" s="5"/>
      <c r="N204" s="11"/>
      <c r="O204" s="11"/>
      <c r="P204" s="11"/>
      <c r="Q204" s="121"/>
      <c r="R204" s="120"/>
      <c r="S204" s="11"/>
      <c r="T204" s="11"/>
      <c r="U204" s="11"/>
      <c r="V204" s="11"/>
      <c r="W204" s="11"/>
      <c r="X204" s="11"/>
      <c r="Y204" s="11"/>
      <c r="Z204" s="11"/>
      <c r="AA204" s="11"/>
      <c r="AB204" s="11"/>
      <c r="AC204" s="11"/>
      <c r="AD204" s="11"/>
      <c r="AE204" s="11"/>
      <c r="AF204" s="11"/>
      <c r="AG204" s="11"/>
      <c r="AH204" s="11"/>
      <c r="AI204" s="11"/>
      <c r="AJ204" s="11"/>
      <c r="AK204" s="11"/>
      <c r="AL204" s="11"/>
      <c r="AM204" s="11"/>
      <c r="AN204" s="11"/>
      <c r="AO204" s="11"/>
      <c r="AP204" s="11"/>
      <c r="AQ204" s="11"/>
      <c r="AR204" s="11"/>
      <c r="AS204" s="11"/>
      <c r="AT204" s="11"/>
      <c r="AU204" s="11"/>
      <c r="AV204" s="11"/>
      <c r="AW204" s="11"/>
      <c r="AX204" s="11"/>
      <c r="AY204" s="11"/>
      <c r="AZ204" s="11"/>
      <c r="BA204" s="11"/>
      <c r="BB204" s="11"/>
      <c r="BC204" s="11"/>
      <c r="BD204" s="11"/>
      <c r="BE204" s="11"/>
      <c r="BF204" s="11"/>
      <c r="BG204" s="11"/>
    </row>
    <row r="205" spans="2:59">
      <c r="B205"/>
      <c r="D205" s="11"/>
      <c r="L205" s="5"/>
      <c r="N205" s="11"/>
      <c r="O205" s="11"/>
      <c r="P205" s="11"/>
      <c r="Q205" s="121"/>
      <c r="R205" s="107"/>
      <c r="S205" s="11"/>
      <c r="T205" s="11"/>
      <c r="U205" s="11"/>
      <c r="V205" s="11"/>
      <c r="W205" s="11"/>
      <c r="X205" s="11"/>
      <c r="Y205" s="11"/>
      <c r="Z205" s="11"/>
      <c r="AA205" s="11"/>
      <c r="AB205" s="11"/>
      <c r="AC205" s="11"/>
      <c r="AD205" s="11"/>
      <c r="AE205" s="11"/>
      <c r="AF205" s="11"/>
      <c r="AG205" s="11"/>
      <c r="AH205" s="11"/>
      <c r="AI205" s="11"/>
      <c r="AJ205" s="11"/>
      <c r="AK205" s="11"/>
      <c r="AL205" s="11"/>
      <c r="AM205" s="11"/>
      <c r="AN205" s="11"/>
      <c r="AO205" s="11"/>
      <c r="AP205" s="11"/>
      <c r="AQ205" s="11"/>
      <c r="AR205" s="11"/>
      <c r="AS205" s="11"/>
      <c r="AT205" s="11"/>
      <c r="AU205" s="11"/>
      <c r="AV205" s="11"/>
      <c r="AW205" s="11"/>
      <c r="AX205" s="11"/>
      <c r="AY205" s="11"/>
      <c r="AZ205" s="11"/>
      <c r="BA205" s="11"/>
      <c r="BB205" s="11"/>
      <c r="BC205" s="11"/>
      <c r="BD205" s="11"/>
      <c r="BE205" s="11"/>
      <c r="BF205" s="11"/>
      <c r="BG205" s="11"/>
    </row>
    <row r="206" spans="2:59">
      <c r="B206"/>
      <c r="D206" s="11"/>
      <c r="L206" s="5"/>
      <c r="N206" s="11"/>
      <c r="O206" s="11"/>
      <c r="P206" s="11"/>
      <c r="Q206" s="165"/>
      <c r="R206" s="133"/>
      <c r="S206" s="11"/>
      <c r="T206" s="11"/>
      <c r="U206" s="11"/>
      <c r="V206" s="11"/>
      <c r="W206" s="11"/>
      <c r="X206" s="11"/>
      <c r="Y206" s="11"/>
      <c r="Z206" s="11"/>
      <c r="AA206" s="11"/>
      <c r="AB206" s="11"/>
      <c r="AC206" s="11"/>
      <c r="AD206" s="11"/>
      <c r="AE206" s="11"/>
      <c r="AF206" s="11"/>
      <c r="AG206" s="11"/>
      <c r="AH206" s="11"/>
      <c r="AI206" s="11"/>
      <c r="AJ206" s="11"/>
      <c r="AK206" s="11"/>
      <c r="AL206" s="11"/>
      <c r="AM206" s="11"/>
      <c r="AN206" s="11"/>
      <c r="AO206" s="11"/>
      <c r="AP206" s="11"/>
      <c r="AQ206" s="11"/>
      <c r="AR206" s="11"/>
      <c r="AS206" s="11"/>
      <c r="AT206" s="11"/>
      <c r="AU206" s="11"/>
      <c r="AV206" s="11"/>
      <c r="AW206" s="11"/>
      <c r="AX206" s="11"/>
      <c r="AY206" s="11"/>
      <c r="AZ206" s="11"/>
      <c r="BA206" s="11"/>
      <c r="BB206" s="11"/>
      <c r="BC206" s="11"/>
      <c r="BD206" s="11"/>
      <c r="BE206" s="11"/>
      <c r="BF206" s="11"/>
      <c r="BG206" s="11"/>
    </row>
    <row r="207" spans="2:59">
      <c r="B207"/>
      <c r="D207" s="11"/>
      <c r="L207" s="5"/>
      <c r="N207" s="11"/>
      <c r="O207" s="11"/>
      <c r="P207" s="11"/>
      <c r="Q207" s="112"/>
      <c r="R207" s="186"/>
      <c r="S207" s="11"/>
      <c r="T207" s="11"/>
      <c r="U207" s="11"/>
      <c r="V207" s="11"/>
      <c r="W207" s="11"/>
      <c r="X207" s="11"/>
      <c r="Y207" s="11"/>
      <c r="Z207" s="11"/>
      <c r="AA207" s="11"/>
      <c r="AB207" s="11"/>
      <c r="AC207" s="11"/>
      <c r="AD207" s="11"/>
      <c r="AE207" s="11"/>
      <c r="AF207" s="11"/>
      <c r="AG207" s="11"/>
      <c r="AH207" s="11"/>
      <c r="AI207" s="11"/>
      <c r="AJ207" s="11"/>
      <c r="AK207" s="11"/>
      <c r="AL207" s="11"/>
      <c r="AM207" s="11"/>
      <c r="AN207" s="11"/>
      <c r="AO207" s="11"/>
      <c r="AP207" s="11"/>
      <c r="AQ207" s="11"/>
      <c r="AR207" s="11"/>
      <c r="AS207" s="11"/>
      <c r="AT207" s="11"/>
      <c r="AU207" s="11"/>
      <c r="AV207" s="11"/>
      <c r="AW207" s="11"/>
      <c r="AX207" s="11"/>
      <c r="AY207" s="11"/>
      <c r="AZ207" s="11"/>
      <c r="BA207" s="11"/>
      <c r="BB207" s="11"/>
      <c r="BC207" s="11"/>
      <c r="BD207" s="11"/>
      <c r="BE207" s="11"/>
      <c r="BF207" s="11"/>
      <c r="BG207" s="11"/>
    </row>
    <row r="208" spans="2:59">
      <c r="B208"/>
      <c r="D208" s="11"/>
      <c r="L208" s="5"/>
      <c r="N208" s="11"/>
      <c r="O208" s="11"/>
      <c r="P208" s="11"/>
      <c r="Q208" s="131"/>
      <c r="R208" s="119"/>
      <c r="S208" s="119"/>
      <c r="T208" s="11"/>
      <c r="U208" s="11"/>
      <c r="V208" s="11"/>
      <c r="W208" s="11"/>
      <c r="X208" s="11"/>
      <c r="Y208" s="11"/>
      <c r="Z208" s="11"/>
      <c r="AA208" s="11"/>
      <c r="AB208" s="11"/>
      <c r="AC208" s="11"/>
      <c r="AD208" s="11"/>
      <c r="AE208" s="11"/>
      <c r="AF208" s="11"/>
      <c r="AG208" s="11"/>
      <c r="AH208" s="11"/>
      <c r="AI208" s="11"/>
      <c r="AJ208" s="11"/>
      <c r="AK208" s="11"/>
      <c r="AL208" s="11"/>
      <c r="AM208" s="11"/>
      <c r="AN208" s="11"/>
      <c r="AO208" s="11"/>
      <c r="AP208" s="11"/>
      <c r="AQ208" s="11"/>
      <c r="AR208" s="11"/>
      <c r="AS208" s="11"/>
      <c r="AT208" s="11"/>
      <c r="AU208" s="11"/>
      <c r="AV208" s="11"/>
      <c r="AW208" s="11"/>
      <c r="AX208" s="11"/>
      <c r="AY208" s="11"/>
      <c r="AZ208" s="11"/>
      <c r="BA208" s="11"/>
      <c r="BB208" s="11"/>
      <c r="BC208" s="11"/>
      <c r="BD208" s="11"/>
      <c r="BE208" s="11"/>
      <c r="BF208" s="11"/>
      <c r="BG208" s="11"/>
    </row>
    <row r="209" spans="2:59">
      <c r="B209"/>
      <c r="D209" s="11"/>
      <c r="L209" s="5"/>
      <c r="N209" s="11"/>
      <c r="O209" s="11"/>
      <c r="P209" s="11"/>
      <c r="Q209" s="121"/>
      <c r="R209" s="107"/>
      <c r="S209" s="106"/>
      <c r="T209" s="11"/>
      <c r="U209" s="11"/>
      <c r="V209" s="11"/>
      <c r="W209" s="11"/>
      <c r="X209" s="11"/>
      <c r="Y209" s="11"/>
      <c r="Z209" s="11"/>
      <c r="AA209" s="11"/>
      <c r="AB209" s="11"/>
      <c r="AC209" s="11"/>
      <c r="AD209" s="11"/>
      <c r="AE209" s="11"/>
      <c r="AF209" s="11"/>
      <c r="AG209" s="11"/>
      <c r="AH209" s="11"/>
      <c r="AI209" s="11"/>
      <c r="AJ209" s="11"/>
      <c r="AK209" s="11"/>
      <c r="AL209" s="11"/>
      <c r="AM209" s="11"/>
      <c r="AN209" s="11"/>
      <c r="AO209" s="11"/>
      <c r="AP209" s="11"/>
      <c r="AQ209" s="11"/>
      <c r="AR209" s="11"/>
      <c r="AS209" s="11"/>
      <c r="AT209" s="11"/>
      <c r="AU209" s="11"/>
      <c r="AV209" s="11"/>
      <c r="AW209" s="11"/>
      <c r="AX209" s="11"/>
      <c r="AY209" s="11"/>
      <c r="AZ209" s="11"/>
      <c r="BA209" s="11"/>
      <c r="BB209" s="11"/>
      <c r="BC209" s="11"/>
      <c r="BD209" s="11"/>
      <c r="BE209" s="11"/>
      <c r="BF209" s="11"/>
      <c r="BG209" s="11"/>
    </row>
    <row r="210" spans="2:59">
      <c r="B210"/>
      <c r="D210" s="11"/>
      <c r="L210" s="5"/>
      <c r="N210" s="11"/>
      <c r="O210" s="11"/>
      <c r="P210" s="11"/>
      <c r="Q210" s="121"/>
      <c r="R210" s="107"/>
      <c r="S210" s="106"/>
      <c r="T210" s="11"/>
      <c r="U210" s="11"/>
      <c r="V210" s="11"/>
      <c r="W210" s="11"/>
      <c r="X210" s="11"/>
      <c r="Y210" s="11"/>
      <c r="Z210" s="11"/>
      <c r="AA210" s="11"/>
      <c r="AB210" s="11"/>
      <c r="AC210" s="11"/>
      <c r="AD210" s="11"/>
      <c r="AE210" s="11"/>
      <c r="AF210" s="11"/>
      <c r="AG210" s="11"/>
      <c r="AH210" s="11"/>
      <c r="AI210" s="11"/>
      <c r="AJ210" s="11"/>
      <c r="AK210" s="11"/>
      <c r="AL210" s="11"/>
      <c r="AM210" s="11"/>
      <c r="AN210" s="11"/>
      <c r="AO210" s="11"/>
      <c r="AP210" s="11"/>
      <c r="AQ210" s="11"/>
      <c r="AR210" s="11"/>
      <c r="AS210" s="11"/>
      <c r="AT210" s="11"/>
      <c r="AU210" s="11"/>
      <c r="AV210" s="11"/>
      <c r="AW210" s="11"/>
      <c r="AX210" s="11"/>
      <c r="AY210" s="11"/>
      <c r="AZ210" s="11"/>
      <c r="BA210" s="11"/>
      <c r="BB210" s="11"/>
      <c r="BC210" s="11"/>
      <c r="BD210" s="11"/>
      <c r="BE210" s="11"/>
      <c r="BF210" s="11"/>
      <c r="BG210" s="11"/>
    </row>
    <row r="211" spans="2:59">
      <c r="B211"/>
      <c r="D211" s="11"/>
      <c r="L211" s="104"/>
      <c r="N211" s="11"/>
      <c r="O211" s="11"/>
      <c r="P211" s="11"/>
      <c r="Q211" s="122"/>
      <c r="R211" s="107"/>
      <c r="S211" s="106"/>
      <c r="T211" s="11"/>
      <c r="U211" s="11"/>
      <c r="V211" s="11"/>
      <c r="W211" s="11"/>
      <c r="X211" s="11"/>
      <c r="Y211" s="11"/>
      <c r="Z211" s="11"/>
      <c r="AA211" s="11"/>
      <c r="AB211" s="11"/>
      <c r="AC211" s="11"/>
      <c r="AD211" s="11"/>
      <c r="AE211" s="11"/>
      <c r="AF211" s="11"/>
      <c r="AG211" s="11"/>
      <c r="AH211" s="11"/>
      <c r="AI211" s="11"/>
      <c r="AJ211" s="11"/>
      <c r="AK211" s="11"/>
      <c r="AL211" s="11"/>
      <c r="AM211" s="11"/>
      <c r="AN211" s="11"/>
      <c r="AO211" s="11"/>
      <c r="AP211" s="11"/>
      <c r="AQ211" s="11"/>
      <c r="AR211" s="11"/>
      <c r="AS211" s="11"/>
      <c r="AT211" s="11"/>
      <c r="AU211" s="11"/>
      <c r="AV211" s="11"/>
      <c r="AW211" s="11"/>
      <c r="AX211" s="11"/>
      <c r="AY211" s="11"/>
      <c r="AZ211" s="11"/>
      <c r="BA211" s="11"/>
      <c r="BB211" s="11"/>
      <c r="BC211" s="11"/>
      <c r="BD211" s="11"/>
      <c r="BE211" s="11"/>
      <c r="BF211" s="11"/>
      <c r="BG211" s="11"/>
    </row>
    <row r="212" spans="2:59">
      <c r="B212"/>
      <c r="D212" s="11"/>
      <c r="L212" s="127"/>
      <c r="N212" s="11"/>
      <c r="O212" s="11"/>
      <c r="P212" s="11"/>
      <c r="Q212" s="122"/>
      <c r="R212" s="107"/>
      <c r="S212" s="106"/>
      <c r="T212" s="11"/>
      <c r="U212" s="11"/>
      <c r="V212" s="11"/>
      <c r="W212" s="11"/>
      <c r="X212" s="11"/>
      <c r="Y212" s="11"/>
      <c r="Z212" s="11"/>
      <c r="AA212" s="11"/>
      <c r="AB212" s="11"/>
      <c r="AC212" s="11"/>
      <c r="AD212" s="11"/>
      <c r="AE212" s="11"/>
      <c r="AF212" s="11"/>
      <c r="AG212" s="11"/>
      <c r="AH212" s="11"/>
      <c r="AI212" s="11"/>
      <c r="AJ212" s="11"/>
      <c r="AK212" s="11"/>
      <c r="AL212" s="11"/>
      <c r="AM212" s="11"/>
      <c r="AN212" s="11"/>
      <c r="AO212" s="11"/>
      <c r="AP212" s="11"/>
      <c r="AQ212" s="11"/>
      <c r="AR212" s="11"/>
      <c r="AS212" s="11"/>
      <c r="AT212" s="11"/>
      <c r="AU212" s="11"/>
      <c r="AV212" s="11"/>
      <c r="AW212" s="11"/>
      <c r="AX212" s="11"/>
      <c r="AY212" s="11"/>
      <c r="AZ212" s="11"/>
      <c r="BA212" s="11"/>
      <c r="BB212" s="11"/>
      <c r="BC212" s="11"/>
      <c r="BD212" s="11"/>
      <c r="BE212" s="11"/>
      <c r="BF212" s="11"/>
      <c r="BG212" s="11"/>
    </row>
    <row r="213" spans="2:59">
      <c r="B213"/>
      <c r="D213" s="11"/>
      <c r="L213" s="127"/>
      <c r="N213" s="11"/>
      <c r="O213" s="11"/>
      <c r="P213" s="11"/>
      <c r="Q213" s="112"/>
      <c r="R213" s="120"/>
      <c r="S213" s="112"/>
      <c r="T213" s="11"/>
      <c r="U213" s="11"/>
      <c r="V213" s="11"/>
      <c r="W213" s="11"/>
      <c r="X213" s="11"/>
      <c r="Y213" s="11"/>
      <c r="Z213" s="11"/>
      <c r="AA213" s="11"/>
      <c r="AB213" s="11"/>
      <c r="AC213" s="11"/>
      <c r="AD213" s="11"/>
      <c r="AE213" s="11"/>
      <c r="AF213" s="11"/>
      <c r="AG213" s="11"/>
      <c r="AH213" s="11"/>
      <c r="AI213" s="11"/>
      <c r="AJ213" s="11"/>
      <c r="AK213" s="11"/>
      <c r="AL213" s="11"/>
      <c r="AM213" s="11"/>
      <c r="AN213" s="11"/>
      <c r="AO213" s="11"/>
      <c r="AP213" s="11"/>
      <c r="AQ213" s="11"/>
      <c r="AR213" s="11"/>
      <c r="AS213" s="11"/>
      <c r="AT213" s="11"/>
      <c r="AU213" s="11"/>
      <c r="AV213" s="11"/>
      <c r="AW213" s="11"/>
      <c r="AX213" s="11"/>
      <c r="AY213" s="11"/>
      <c r="AZ213" s="11"/>
      <c r="BA213" s="11"/>
      <c r="BB213" s="11"/>
      <c r="BC213" s="11"/>
      <c r="BD213" s="11"/>
      <c r="BE213" s="11"/>
      <c r="BF213" s="11"/>
      <c r="BG213" s="11"/>
    </row>
    <row r="214" spans="2:59">
      <c r="B214"/>
      <c r="D214" s="11"/>
      <c r="L214" s="578"/>
      <c r="N214" s="11"/>
      <c r="O214" s="11"/>
      <c r="P214" s="11"/>
      <c r="Q214" s="112"/>
      <c r="R214" s="186"/>
      <c r="S214" s="112"/>
      <c r="T214" s="11"/>
      <c r="U214" s="11"/>
      <c r="V214" s="11"/>
      <c r="W214" s="11"/>
      <c r="X214" s="11"/>
      <c r="Y214" s="11"/>
      <c r="Z214" s="11"/>
      <c r="AA214" s="11"/>
      <c r="AB214" s="11"/>
      <c r="AC214" s="11"/>
      <c r="AD214" s="11"/>
      <c r="AE214" s="11"/>
      <c r="AF214" s="11"/>
      <c r="AG214" s="11"/>
      <c r="AH214" s="11"/>
      <c r="AI214" s="11"/>
      <c r="AJ214" s="11"/>
      <c r="AK214" s="11"/>
      <c r="AL214" s="11"/>
      <c r="AM214" s="11"/>
      <c r="AN214" s="11"/>
      <c r="AO214" s="11"/>
      <c r="AP214" s="11"/>
      <c r="AQ214" s="11"/>
      <c r="AR214" s="11"/>
      <c r="AS214" s="11"/>
      <c r="AT214" s="11"/>
      <c r="AU214" s="11"/>
      <c r="AV214" s="11"/>
      <c r="AW214" s="11"/>
      <c r="AX214" s="11"/>
      <c r="AY214" s="11"/>
      <c r="AZ214" s="11"/>
      <c r="BA214" s="11"/>
      <c r="BB214" s="11"/>
      <c r="BC214" s="11"/>
      <c r="BD214" s="11"/>
      <c r="BE214" s="11"/>
      <c r="BF214" s="11"/>
      <c r="BG214" s="11"/>
    </row>
    <row r="215" spans="2:59">
      <c r="B215"/>
      <c r="L215" s="127"/>
      <c r="N215" s="11"/>
      <c r="O215" s="11"/>
      <c r="P215" s="11"/>
      <c r="Q215" s="121"/>
      <c r="R215" s="107"/>
      <c r="S215" s="102"/>
      <c r="T215" s="11"/>
      <c r="U215" s="11"/>
      <c r="V215" s="11"/>
      <c r="W215" s="11"/>
      <c r="X215" s="11"/>
      <c r="Y215" s="11"/>
      <c r="Z215" s="11"/>
      <c r="AA215" s="11"/>
      <c r="AB215" s="11"/>
      <c r="AC215" s="11"/>
      <c r="AD215" s="11"/>
      <c r="AE215" s="11"/>
      <c r="AF215" s="11"/>
      <c r="AG215" s="11"/>
      <c r="AH215" s="11"/>
      <c r="AI215" s="11"/>
      <c r="AJ215" s="11"/>
      <c r="AK215" s="11"/>
      <c r="AL215" s="11"/>
      <c r="AM215" s="11"/>
      <c r="AN215" s="11"/>
      <c r="AO215" s="11"/>
      <c r="AP215" s="11"/>
      <c r="AQ215" s="11"/>
      <c r="AR215" s="11"/>
      <c r="AS215" s="11"/>
      <c r="AT215" s="11"/>
      <c r="AU215" s="11"/>
      <c r="AV215" s="11"/>
      <c r="AW215" s="11"/>
      <c r="AX215" s="11"/>
      <c r="AY215" s="11"/>
      <c r="AZ215" s="11"/>
      <c r="BA215" s="11"/>
      <c r="BB215" s="11"/>
      <c r="BC215" s="11"/>
      <c r="BD215" s="11"/>
      <c r="BE215" s="11"/>
      <c r="BF215" s="11"/>
      <c r="BG215" s="11"/>
    </row>
    <row r="216" spans="2:59">
      <c r="B216"/>
      <c r="L216" s="127"/>
      <c r="N216" s="11"/>
      <c r="O216" s="11"/>
      <c r="P216" s="11"/>
      <c r="Q216" s="185"/>
      <c r="R216" s="111"/>
      <c r="S216" s="102"/>
      <c r="T216" s="11"/>
      <c r="U216" s="11"/>
      <c r="V216" s="11"/>
      <c r="W216" s="11"/>
      <c r="X216" s="11"/>
      <c r="Y216" s="11"/>
      <c r="Z216" s="11"/>
      <c r="AA216" s="11"/>
      <c r="AB216" s="11"/>
      <c r="AC216" s="11"/>
      <c r="AD216" s="11"/>
      <c r="AE216" s="11"/>
      <c r="AF216" s="11"/>
      <c r="AG216" s="11"/>
      <c r="AH216" s="11"/>
      <c r="AI216" s="11"/>
      <c r="AJ216" s="11"/>
      <c r="AK216" s="11"/>
      <c r="AL216" s="11"/>
      <c r="AM216" s="11"/>
      <c r="AN216" s="11"/>
      <c r="AO216" s="11"/>
      <c r="AP216" s="11"/>
      <c r="AQ216" s="11"/>
      <c r="AR216" s="11"/>
      <c r="AS216" s="11"/>
      <c r="AT216" s="11"/>
      <c r="AU216" s="11"/>
      <c r="AV216" s="11"/>
      <c r="AW216" s="11"/>
      <c r="AX216" s="11"/>
      <c r="AY216" s="11"/>
      <c r="AZ216" s="11"/>
      <c r="BA216" s="11"/>
      <c r="BB216" s="11"/>
      <c r="BC216" s="11"/>
      <c r="BD216" s="11"/>
      <c r="BE216" s="11"/>
      <c r="BF216" s="11"/>
      <c r="BG216" s="11"/>
    </row>
    <row r="217" spans="2:59">
      <c r="B217"/>
      <c r="L217" s="5"/>
      <c r="N217" s="11"/>
      <c r="O217" s="11"/>
      <c r="P217" s="11"/>
      <c r="Q217" s="125"/>
      <c r="R217" s="107"/>
      <c r="S217" s="104"/>
      <c r="T217" s="11"/>
      <c r="U217" s="11"/>
      <c r="V217" s="11"/>
      <c r="W217" s="11"/>
      <c r="X217" s="11"/>
      <c r="Y217" s="11"/>
      <c r="Z217" s="11"/>
      <c r="AA217" s="11"/>
      <c r="AB217" s="11"/>
      <c r="AC217" s="11"/>
      <c r="AD217" s="11"/>
      <c r="AE217" s="11"/>
      <c r="AF217" s="11"/>
      <c r="AG217" s="11"/>
      <c r="AH217" s="11"/>
      <c r="AI217" s="11"/>
      <c r="AJ217" s="11"/>
      <c r="AK217" s="11"/>
      <c r="AL217" s="11"/>
      <c r="AM217" s="11"/>
      <c r="AN217" s="11"/>
      <c r="AO217" s="11"/>
      <c r="AP217" s="11"/>
      <c r="AQ217" s="11"/>
      <c r="AR217" s="11"/>
      <c r="AS217" s="11"/>
      <c r="AT217" s="11"/>
      <c r="AU217" s="11"/>
      <c r="AV217" s="11"/>
      <c r="AW217" s="11"/>
      <c r="AX217" s="11"/>
      <c r="AY217" s="11"/>
      <c r="AZ217" s="11"/>
      <c r="BA217" s="11"/>
      <c r="BB217" s="11"/>
      <c r="BC217" s="11"/>
      <c r="BD217" s="11"/>
      <c r="BE217" s="11"/>
      <c r="BF217" s="11"/>
      <c r="BG217" s="11"/>
    </row>
    <row r="218" spans="2:59">
      <c r="B218"/>
      <c r="L218" s="5"/>
      <c r="N218" s="11"/>
      <c r="O218" s="11"/>
      <c r="P218" s="11"/>
      <c r="Q218" s="112"/>
      <c r="R218" s="120"/>
      <c r="S218" s="112"/>
      <c r="T218" s="11"/>
      <c r="U218" s="11"/>
      <c r="V218" s="11"/>
      <c r="W218" s="11"/>
      <c r="X218" s="11"/>
      <c r="Y218" s="11"/>
      <c r="Z218" s="11"/>
      <c r="AA218" s="11"/>
      <c r="AB218" s="11"/>
      <c r="AC218" s="11"/>
      <c r="AD218" s="11"/>
      <c r="AE218" s="11"/>
      <c r="AF218" s="11"/>
      <c r="AG218" s="11"/>
      <c r="AH218" s="11"/>
      <c r="AI218" s="11"/>
      <c r="AJ218" s="11"/>
      <c r="AK218" s="11"/>
      <c r="AL218" s="11"/>
      <c r="AM218" s="11"/>
      <c r="AN218" s="11"/>
      <c r="AO218" s="11"/>
      <c r="AP218" s="11"/>
      <c r="AQ218" s="11"/>
      <c r="AR218" s="11"/>
      <c r="AS218" s="11"/>
      <c r="AT218" s="11"/>
      <c r="AU218" s="11"/>
      <c r="AV218" s="11"/>
      <c r="AW218" s="11"/>
      <c r="AX218" s="11"/>
      <c r="AY218" s="11"/>
      <c r="AZ218" s="11"/>
      <c r="BA218" s="11"/>
      <c r="BB218" s="11"/>
      <c r="BC218" s="11"/>
      <c r="BD218" s="11"/>
      <c r="BE218" s="11"/>
      <c r="BF218" s="11"/>
      <c r="BG218" s="11"/>
    </row>
    <row r="219" spans="2:59">
      <c r="B219"/>
      <c r="L219" s="5"/>
      <c r="N219" s="11"/>
      <c r="O219" s="11"/>
      <c r="P219" s="11"/>
      <c r="Q219" s="112"/>
      <c r="R219" s="120"/>
      <c r="S219" s="112"/>
      <c r="T219" s="11"/>
      <c r="U219" s="11"/>
      <c r="V219" s="11"/>
      <c r="W219" s="11"/>
      <c r="X219" s="11"/>
      <c r="Y219" s="11"/>
      <c r="Z219" s="11"/>
      <c r="AA219" s="11"/>
      <c r="AB219" s="11"/>
      <c r="AC219" s="11"/>
      <c r="AD219" s="11"/>
      <c r="AE219" s="11"/>
      <c r="AF219" s="11"/>
      <c r="AG219" s="11"/>
      <c r="AH219" s="11"/>
      <c r="AI219" s="11"/>
      <c r="AJ219" s="11"/>
      <c r="AK219" s="11"/>
      <c r="AL219" s="11"/>
      <c r="AM219" s="11"/>
      <c r="AN219" s="11"/>
      <c r="AO219" s="11"/>
      <c r="AP219" s="11"/>
      <c r="AQ219" s="11"/>
      <c r="AR219" s="11"/>
      <c r="AS219" s="11"/>
      <c r="AT219" s="11"/>
      <c r="AU219" s="11"/>
      <c r="AV219" s="11"/>
      <c r="AW219" s="11"/>
      <c r="AX219" s="11"/>
      <c r="AY219" s="11"/>
      <c r="AZ219" s="11"/>
      <c r="BA219" s="11"/>
      <c r="BB219" s="11"/>
      <c r="BC219" s="11"/>
      <c r="BD219" s="11"/>
      <c r="BE219" s="11"/>
      <c r="BF219" s="11"/>
      <c r="BG219" s="11"/>
    </row>
    <row r="220" spans="2:59">
      <c r="B220"/>
      <c r="H220" s="112"/>
      <c r="L220" s="5"/>
      <c r="N220" s="11"/>
      <c r="O220" s="11"/>
      <c r="P220" s="11"/>
      <c r="Q220" s="112"/>
      <c r="R220" s="120"/>
      <c r="S220" s="112"/>
      <c r="T220" s="11"/>
      <c r="U220" s="11"/>
      <c r="V220" s="11"/>
      <c r="W220" s="11"/>
      <c r="X220" s="11"/>
      <c r="Y220" s="11"/>
      <c r="Z220" s="11"/>
      <c r="AA220" s="11"/>
      <c r="AB220" s="11"/>
      <c r="AC220" s="11"/>
      <c r="AD220" s="11"/>
      <c r="AE220" s="11"/>
      <c r="AF220" s="11"/>
      <c r="AG220" s="11"/>
      <c r="AH220" s="11"/>
      <c r="AI220" s="11"/>
      <c r="AJ220" s="11"/>
      <c r="AK220" s="11"/>
      <c r="AL220" s="11"/>
      <c r="AM220" s="11"/>
      <c r="AN220" s="11"/>
      <c r="AO220" s="11"/>
      <c r="AP220" s="11"/>
      <c r="AQ220" s="11"/>
      <c r="AR220" s="11"/>
      <c r="AS220" s="11"/>
      <c r="AT220" s="11"/>
      <c r="AU220" s="11"/>
      <c r="AV220" s="11"/>
      <c r="AW220" s="11"/>
      <c r="AX220" s="11"/>
      <c r="AY220" s="11"/>
      <c r="AZ220" s="11"/>
      <c r="BA220" s="11"/>
      <c r="BB220" s="11"/>
      <c r="BC220" s="11"/>
      <c r="BD220" s="11"/>
      <c r="BE220" s="11"/>
      <c r="BF220" s="11"/>
      <c r="BG220" s="11"/>
    </row>
    <row r="221" spans="2:59">
      <c r="B221"/>
      <c r="H221" s="112"/>
      <c r="L221" s="5"/>
      <c r="N221" s="11"/>
      <c r="O221" s="11"/>
      <c r="P221" s="11"/>
      <c r="Q221" s="112"/>
      <c r="R221" s="209"/>
      <c r="S221" s="112"/>
      <c r="T221" s="11"/>
      <c r="U221" s="11"/>
      <c r="V221" s="11"/>
      <c r="W221" s="11"/>
      <c r="X221" s="11"/>
      <c r="Y221" s="11"/>
      <c r="Z221" s="11"/>
      <c r="AA221" s="11"/>
      <c r="AB221" s="11"/>
      <c r="AC221" s="11"/>
      <c r="AD221" s="11"/>
      <c r="AE221" s="11"/>
      <c r="AF221" s="11"/>
      <c r="AG221" s="11"/>
      <c r="AH221" s="11"/>
      <c r="AI221" s="11"/>
      <c r="AJ221" s="11"/>
      <c r="AK221" s="11"/>
      <c r="AL221" s="11"/>
      <c r="AM221" s="11"/>
      <c r="AN221" s="11"/>
      <c r="AO221" s="11"/>
      <c r="AP221" s="11"/>
      <c r="AQ221" s="11"/>
      <c r="AR221" s="11"/>
      <c r="AS221" s="11"/>
      <c r="AT221" s="11"/>
      <c r="AU221" s="11"/>
      <c r="AV221" s="11"/>
      <c r="AW221" s="11"/>
      <c r="AX221" s="11"/>
      <c r="AY221" s="11"/>
      <c r="AZ221" s="11"/>
      <c r="BA221" s="11"/>
      <c r="BB221" s="11"/>
      <c r="BC221" s="11"/>
      <c r="BD221" s="11"/>
      <c r="BE221" s="11"/>
      <c r="BF221" s="11"/>
      <c r="BG221" s="11"/>
    </row>
    <row r="222" spans="2:59">
      <c r="B222"/>
      <c r="H222" s="112"/>
      <c r="L222" s="5"/>
      <c r="N222" s="11"/>
      <c r="O222" s="11"/>
      <c r="P222" s="11"/>
      <c r="Q222" s="112"/>
      <c r="R222" s="120"/>
      <c r="S222" s="112"/>
      <c r="T222" s="11"/>
      <c r="U222" s="11"/>
      <c r="V222" s="11"/>
      <c r="W222" s="11"/>
      <c r="X222" s="11"/>
      <c r="Y222" s="11"/>
      <c r="Z222" s="11"/>
      <c r="AA222" s="11"/>
      <c r="AB222" s="11"/>
      <c r="AC222" s="11"/>
      <c r="AD222" s="11"/>
      <c r="AE222" s="11"/>
      <c r="AF222" s="11"/>
      <c r="AG222" s="11"/>
      <c r="AH222" s="11"/>
      <c r="AI222" s="11"/>
      <c r="AJ222" s="11"/>
      <c r="AK222" s="11"/>
      <c r="AL222" s="11"/>
      <c r="AM222" s="11"/>
      <c r="AN222" s="11"/>
      <c r="AO222" s="11"/>
      <c r="AP222" s="11"/>
      <c r="AQ222" s="11"/>
      <c r="AR222" s="11"/>
      <c r="AS222" s="11"/>
      <c r="AT222" s="11"/>
      <c r="AU222" s="11"/>
      <c r="AV222" s="11"/>
      <c r="AW222" s="11"/>
      <c r="AX222" s="11"/>
      <c r="AY222" s="11"/>
      <c r="AZ222" s="11"/>
      <c r="BA222" s="11"/>
      <c r="BB222" s="11"/>
      <c r="BC222" s="11"/>
      <c r="BD222" s="11"/>
      <c r="BE222" s="11"/>
      <c r="BF222" s="11"/>
      <c r="BG222" s="11"/>
    </row>
    <row r="223" spans="2:59">
      <c r="B223"/>
      <c r="H223" s="112"/>
      <c r="L223" s="5"/>
      <c r="N223" s="11"/>
      <c r="O223" s="11"/>
      <c r="P223" s="11"/>
      <c r="Q223" s="167"/>
      <c r="R223" s="120"/>
      <c r="S223" s="112"/>
      <c r="T223" s="11"/>
      <c r="U223" s="11"/>
      <c r="V223" s="11"/>
      <c r="W223" s="11"/>
      <c r="X223" s="11"/>
      <c r="Y223" s="11"/>
      <c r="Z223" s="11"/>
      <c r="AA223" s="11"/>
      <c r="AB223" s="11"/>
      <c r="AC223" s="11"/>
      <c r="AD223" s="11"/>
      <c r="AE223" s="11"/>
      <c r="AF223" s="11"/>
      <c r="AG223" s="11"/>
      <c r="AH223" s="11"/>
      <c r="AI223" s="11"/>
      <c r="AJ223" s="11"/>
      <c r="AK223" s="11"/>
      <c r="AL223" s="11"/>
      <c r="AM223" s="11"/>
      <c r="AN223" s="11"/>
      <c r="AO223" s="11"/>
      <c r="AP223" s="11"/>
      <c r="AQ223" s="11"/>
      <c r="AR223" s="11"/>
      <c r="AS223" s="11"/>
      <c r="AT223" s="11"/>
      <c r="AU223" s="11"/>
      <c r="AV223" s="11"/>
      <c r="AW223" s="11"/>
      <c r="AX223" s="11"/>
      <c r="AY223" s="11"/>
      <c r="AZ223" s="11"/>
      <c r="BA223" s="11"/>
      <c r="BB223" s="11"/>
      <c r="BC223" s="11"/>
      <c r="BD223" s="11"/>
      <c r="BE223" s="11"/>
      <c r="BF223" s="11"/>
      <c r="BG223" s="11"/>
    </row>
    <row r="224" spans="2:59">
      <c r="B224"/>
      <c r="H224" s="313"/>
      <c r="L224" s="5"/>
      <c r="N224" s="11"/>
      <c r="O224" s="11"/>
      <c r="P224" s="11"/>
      <c r="Q224" s="121"/>
      <c r="R224" s="120"/>
      <c r="S224" s="106"/>
      <c r="T224" s="11"/>
      <c r="U224" s="11"/>
      <c r="V224" s="11"/>
      <c r="W224" s="11"/>
      <c r="X224" s="11"/>
      <c r="Y224" s="11"/>
      <c r="Z224" s="11"/>
      <c r="AA224" s="11"/>
      <c r="AB224" s="11"/>
      <c r="AC224" s="11"/>
      <c r="AD224" s="11"/>
      <c r="AE224" s="11"/>
      <c r="AF224" s="11"/>
      <c r="AG224" s="11"/>
      <c r="AH224" s="11"/>
      <c r="AI224" s="11"/>
      <c r="AJ224" s="11"/>
      <c r="AK224" s="11"/>
      <c r="AL224" s="11"/>
      <c r="AM224" s="11"/>
      <c r="AN224" s="11"/>
      <c r="AO224" s="11"/>
      <c r="AP224" s="11"/>
      <c r="AQ224" s="11"/>
      <c r="AR224" s="11"/>
      <c r="AS224" s="11"/>
      <c r="AT224" s="11"/>
      <c r="AU224" s="11"/>
      <c r="AV224" s="11"/>
      <c r="AW224" s="11"/>
      <c r="AX224" s="11"/>
      <c r="AY224" s="11"/>
      <c r="AZ224" s="11"/>
      <c r="BA224" s="11"/>
      <c r="BB224" s="11"/>
      <c r="BC224" s="11"/>
      <c r="BD224" s="11"/>
      <c r="BE224" s="11"/>
      <c r="BF224" s="11"/>
      <c r="BG224" s="11"/>
    </row>
    <row r="225" spans="2:59">
      <c r="B225"/>
      <c r="H225" s="106"/>
      <c r="L225" s="5"/>
      <c r="N225" s="11"/>
      <c r="O225" s="11"/>
      <c r="P225" s="11"/>
      <c r="Q225" s="121"/>
      <c r="R225" s="107"/>
      <c r="S225" s="106"/>
      <c r="T225" s="11"/>
      <c r="U225" s="11"/>
      <c r="V225" s="11"/>
      <c r="W225" s="11"/>
      <c r="X225" s="11"/>
      <c r="Y225" s="11"/>
      <c r="Z225" s="11"/>
      <c r="AA225" s="11"/>
      <c r="AB225" s="11"/>
      <c r="AC225" s="11"/>
      <c r="AD225" s="11"/>
      <c r="AE225" s="11"/>
      <c r="AF225" s="11"/>
      <c r="AG225" s="11"/>
      <c r="AH225" s="11"/>
      <c r="AI225" s="11"/>
      <c r="AJ225" s="11"/>
      <c r="AK225" s="11"/>
      <c r="AL225" s="11"/>
      <c r="AM225" s="11"/>
      <c r="AN225" s="11"/>
      <c r="AO225" s="11"/>
      <c r="AP225" s="11"/>
      <c r="AQ225" s="11"/>
      <c r="AR225" s="11"/>
      <c r="AS225" s="11"/>
      <c r="AT225" s="11"/>
      <c r="AU225" s="11"/>
      <c r="AV225" s="11"/>
      <c r="AW225" s="11"/>
      <c r="AX225" s="11"/>
      <c r="AY225" s="11"/>
      <c r="AZ225" s="11"/>
      <c r="BA225" s="11"/>
      <c r="BB225" s="11"/>
      <c r="BC225" s="11"/>
      <c r="BD225" s="11"/>
      <c r="BE225" s="11"/>
      <c r="BF225" s="11"/>
      <c r="BG225" s="11"/>
    </row>
    <row r="226" spans="2:59">
      <c r="B226"/>
      <c r="H226" s="111"/>
      <c r="L226" s="5"/>
      <c r="N226" s="11"/>
      <c r="O226" s="11"/>
      <c r="P226" s="11"/>
      <c r="Q226" s="11"/>
      <c r="R226" s="11"/>
      <c r="S226" s="11"/>
      <c r="T226" s="11"/>
      <c r="U226" s="11"/>
      <c r="V226" s="11"/>
      <c r="W226" s="11"/>
      <c r="X226" s="11"/>
      <c r="Y226" s="11"/>
      <c r="Z226" s="11"/>
      <c r="AA226" s="11"/>
      <c r="AB226" s="11"/>
      <c r="AC226" s="11"/>
      <c r="AD226" s="11"/>
      <c r="AE226" s="11"/>
      <c r="AF226" s="11"/>
      <c r="AG226" s="11"/>
      <c r="AH226" s="11"/>
      <c r="AI226" s="11"/>
      <c r="AJ226" s="11"/>
      <c r="AK226" s="11"/>
      <c r="AL226" s="11"/>
      <c r="AM226" s="11"/>
      <c r="AN226" s="11"/>
      <c r="AO226" s="11"/>
      <c r="AP226" s="11"/>
      <c r="AQ226" s="11"/>
      <c r="AR226" s="11"/>
      <c r="AS226" s="11"/>
      <c r="AT226" s="11"/>
      <c r="AU226" s="11"/>
      <c r="AV226" s="11"/>
      <c r="AW226" s="11"/>
      <c r="AX226" s="11"/>
      <c r="AY226" s="11"/>
      <c r="AZ226" s="11"/>
      <c r="BA226" s="11"/>
      <c r="BB226" s="11"/>
      <c r="BC226" s="11"/>
      <c r="BD226" s="11"/>
      <c r="BE226" s="11"/>
      <c r="BF226" s="11"/>
      <c r="BG226" s="11"/>
    </row>
    <row r="227" spans="2:59">
      <c r="B227"/>
      <c r="H227" s="114"/>
      <c r="L227" s="5"/>
      <c r="N227" s="11"/>
      <c r="O227" s="11"/>
      <c r="P227" s="11"/>
      <c r="Q227" s="11"/>
      <c r="R227" s="11"/>
      <c r="S227" s="11"/>
      <c r="T227" s="11"/>
      <c r="U227" s="11"/>
      <c r="V227" s="11"/>
      <c r="W227" s="11"/>
      <c r="X227" s="11"/>
      <c r="Y227" s="11"/>
      <c r="Z227" s="11"/>
      <c r="AA227" s="11"/>
      <c r="AB227" s="11"/>
      <c r="AC227" s="11"/>
      <c r="AD227" s="11"/>
      <c r="AE227" s="11"/>
      <c r="AF227" s="11"/>
      <c r="AG227" s="11"/>
      <c r="AH227" s="11"/>
      <c r="AI227" s="11"/>
      <c r="AJ227" s="11"/>
      <c r="AK227" s="11"/>
      <c r="AL227" s="11"/>
      <c r="AM227" s="11"/>
      <c r="AN227" s="11"/>
      <c r="AO227" s="11"/>
      <c r="AP227" s="11"/>
      <c r="AQ227" s="11"/>
      <c r="AR227" s="11"/>
      <c r="AS227" s="11"/>
      <c r="AT227" s="11"/>
      <c r="AU227" s="11"/>
      <c r="AV227" s="11"/>
      <c r="AW227" s="11"/>
      <c r="AX227" s="11"/>
      <c r="AY227" s="11"/>
      <c r="AZ227" s="11"/>
      <c r="BA227" s="11"/>
      <c r="BB227" s="11"/>
      <c r="BC227" s="11"/>
      <c r="BD227" s="11"/>
      <c r="BE227" s="11"/>
      <c r="BF227" s="11"/>
      <c r="BG227" s="11"/>
    </row>
    <row r="228" spans="2:59">
      <c r="B228"/>
      <c r="H228" s="112"/>
      <c r="L228" s="5"/>
      <c r="N228" s="11"/>
      <c r="O228" s="11"/>
      <c r="P228" s="11"/>
      <c r="Q228" s="11"/>
      <c r="R228" s="11"/>
      <c r="S228" s="11"/>
      <c r="T228" s="11"/>
      <c r="U228" s="11"/>
      <c r="V228" s="11"/>
      <c r="W228" s="11"/>
      <c r="X228" s="11"/>
      <c r="Y228" s="11"/>
      <c r="Z228" s="11"/>
      <c r="AA228" s="11"/>
      <c r="AB228" s="11"/>
      <c r="AC228" s="11"/>
      <c r="AD228" s="11"/>
      <c r="AE228" s="11"/>
      <c r="AF228" s="11"/>
      <c r="AG228" s="11"/>
      <c r="AH228" s="11"/>
      <c r="AI228" s="11"/>
      <c r="AJ228" s="11"/>
      <c r="AK228" s="11"/>
      <c r="AL228" s="11"/>
      <c r="AM228" s="11"/>
      <c r="AN228" s="11"/>
      <c r="AO228" s="11"/>
      <c r="AP228" s="11"/>
      <c r="AQ228" s="11"/>
      <c r="AR228" s="11"/>
      <c r="AS228" s="11"/>
      <c r="AT228" s="11"/>
      <c r="AU228" s="11"/>
      <c r="AV228" s="11"/>
      <c r="AW228" s="11"/>
      <c r="AX228" s="11"/>
      <c r="AY228" s="11"/>
      <c r="AZ228" s="11"/>
      <c r="BA228" s="11"/>
      <c r="BB228" s="11"/>
      <c r="BC228" s="11"/>
      <c r="BD228" s="11"/>
      <c r="BE228" s="11"/>
      <c r="BF228" s="11"/>
      <c r="BG228" s="11"/>
    </row>
    <row r="229" spans="2:59">
      <c r="B229"/>
      <c r="H229" s="205"/>
      <c r="L229" s="5"/>
      <c r="N229" s="11"/>
      <c r="O229" s="11"/>
      <c r="P229" s="11"/>
      <c r="Q229" s="11"/>
      <c r="R229" s="11"/>
      <c r="S229" s="11"/>
      <c r="T229" s="11"/>
      <c r="U229" s="11"/>
      <c r="V229" s="11"/>
      <c r="W229" s="11"/>
      <c r="X229" s="11"/>
      <c r="Y229" s="11"/>
      <c r="Z229" s="11"/>
      <c r="AA229" s="11"/>
      <c r="AB229" s="11"/>
      <c r="AC229" s="11"/>
      <c r="AD229" s="11"/>
      <c r="AE229" s="11"/>
      <c r="AF229" s="11"/>
      <c r="AG229" s="11"/>
      <c r="AH229" s="11"/>
      <c r="AI229" s="11"/>
      <c r="AJ229" s="11"/>
      <c r="AK229" s="11"/>
      <c r="AL229" s="11"/>
      <c r="AM229" s="11"/>
      <c r="AN229" s="11"/>
      <c r="AO229" s="11"/>
      <c r="AP229" s="11"/>
      <c r="AQ229" s="11"/>
      <c r="AR229" s="11"/>
      <c r="AS229" s="11"/>
      <c r="AT229" s="11"/>
      <c r="AU229" s="11"/>
      <c r="AV229" s="11"/>
      <c r="AW229" s="11"/>
      <c r="AX229" s="11"/>
      <c r="AY229" s="11"/>
      <c r="AZ229" s="11"/>
      <c r="BA229" s="11"/>
      <c r="BB229" s="11"/>
      <c r="BC229" s="11"/>
      <c r="BD229" s="11"/>
      <c r="BE229" s="11"/>
      <c r="BF229" s="11"/>
      <c r="BG229" s="11"/>
    </row>
    <row r="230" spans="2:59">
      <c r="B230"/>
      <c r="H230" s="111"/>
      <c r="L230" s="5"/>
      <c r="N230" s="11"/>
      <c r="O230" s="11"/>
      <c r="P230" s="11"/>
      <c r="Q230" s="11"/>
      <c r="R230" s="11"/>
      <c r="S230" s="11"/>
      <c r="T230" s="11"/>
      <c r="U230" s="11"/>
      <c r="V230" s="11"/>
      <c r="W230" s="11"/>
      <c r="X230" s="11"/>
      <c r="Y230" s="11"/>
      <c r="Z230" s="11"/>
      <c r="AA230" s="11"/>
      <c r="AB230" s="11"/>
      <c r="AC230" s="11"/>
      <c r="AD230" s="11"/>
      <c r="AE230" s="11"/>
      <c r="AF230" s="11"/>
      <c r="AG230" s="11"/>
      <c r="AH230" s="11"/>
      <c r="AI230" s="11"/>
      <c r="AJ230" s="11"/>
      <c r="AK230" s="11"/>
      <c r="AL230" s="11"/>
      <c r="AM230" s="11"/>
      <c r="AN230" s="11"/>
      <c r="AO230" s="11"/>
      <c r="AP230" s="11"/>
      <c r="AQ230" s="11"/>
      <c r="AR230" s="11"/>
      <c r="AS230" s="11"/>
      <c r="AT230" s="11"/>
      <c r="AU230" s="11"/>
      <c r="AV230" s="11"/>
      <c r="AW230" s="11"/>
      <c r="AX230" s="11"/>
      <c r="AY230" s="11"/>
      <c r="AZ230" s="11"/>
      <c r="BA230" s="11"/>
      <c r="BB230" s="11"/>
      <c r="BC230" s="11"/>
      <c r="BD230" s="11"/>
      <c r="BE230" s="11"/>
      <c r="BF230" s="11"/>
      <c r="BG230" s="11"/>
    </row>
    <row r="231" spans="2:59">
      <c r="B231"/>
      <c r="H231" s="112"/>
      <c r="L231" s="5"/>
      <c r="N231" s="11"/>
      <c r="O231" s="11"/>
      <c r="P231" s="11"/>
      <c r="Q231" s="11"/>
      <c r="R231" s="11"/>
      <c r="S231" s="11"/>
      <c r="T231" s="11"/>
      <c r="U231" s="11"/>
      <c r="V231" s="11"/>
      <c r="W231" s="11"/>
      <c r="X231" s="11"/>
      <c r="Y231" s="11"/>
      <c r="Z231" s="11"/>
      <c r="AA231" s="11"/>
      <c r="AB231" s="11"/>
      <c r="AC231" s="11"/>
      <c r="AD231" s="11"/>
      <c r="AE231" s="11"/>
      <c r="AF231" s="11"/>
      <c r="AG231" s="11"/>
      <c r="AH231" s="11"/>
      <c r="AI231" s="11"/>
      <c r="AJ231" s="11"/>
      <c r="AK231" s="11"/>
      <c r="AL231" s="11"/>
      <c r="AM231" s="11"/>
      <c r="AN231" s="11"/>
      <c r="AO231" s="11"/>
      <c r="AP231" s="11"/>
      <c r="AQ231" s="11"/>
      <c r="AR231" s="11"/>
      <c r="AS231" s="11"/>
      <c r="AT231" s="11"/>
      <c r="AU231" s="11"/>
      <c r="AV231" s="11"/>
      <c r="AW231" s="11"/>
      <c r="AX231" s="11"/>
      <c r="AY231" s="11"/>
      <c r="AZ231" s="11"/>
      <c r="BA231" s="11"/>
      <c r="BB231" s="11"/>
      <c r="BC231" s="11"/>
      <c r="BD231" s="11"/>
      <c r="BE231" s="11"/>
      <c r="BF231" s="11"/>
      <c r="BG231" s="11"/>
    </row>
    <row r="232" spans="2:59">
      <c r="B232"/>
      <c r="H232" s="112"/>
      <c r="L232" s="5"/>
      <c r="N232" s="11"/>
      <c r="O232" s="11"/>
      <c r="P232" s="11"/>
      <c r="Q232" s="11"/>
      <c r="R232" s="11"/>
      <c r="S232" s="11"/>
      <c r="T232" s="11"/>
      <c r="U232" s="11"/>
      <c r="V232" s="11"/>
      <c r="W232" s="11"/>
      <c r="X232" s="11"/>
      <c r="Y232" s="11"/>
      <c r="Z232" s="11"/>
      <c r="AA232" s="11"/>
      <c r="AB232" s="11"/>
      <c r="AC232" s="11"/>
      <c r="AD232" s="11"/>
      <c r="AE232" s="11"/>
      <c r="AF232" s="11"/>
      <c r="AG232" s="11"/>
      <c r="AH232" s="11"/>
      <c r="AI232" s="11"/>
      <c r="AJ232" s="11"/>
      <c r="AK232" s="11"/>
      <c r="AL232" s="11"/>
      <c r="AM232" s="11"/>
      <c r="AN232" s="11"/>
      <c r="AO232" s="11"/>
      <c r="AP232" s="11"/>
      <c r="AQ232" s="11"/>
      <c r="AR232" s="11"/>
      <c r="AS232" s="11"/>
      <c r="AT232" s="11"/>
      <c r="AU232" s="11"/>
      <c r="AV232" s="11"/>
      <c r="AW232" s="11"/>
      <c r="AX232" s="11"/>
      <c r="AY232" s="11"/>
      <c r="AZ232" s="11"/>
      <c r="BA232" s="11"/>
      <c r="BB232" s="11"/>
      <c r="BC232" s="11"/>
      <c r="BD232" s="11"/>
      <c r="BE232" s="11"/>
      <c r="BF232" s="11"/>
      <c r="BG232" s="11"/>
    </row>
    <row r="233" spans="2:59">
      <c r="B233"/>
      <c r="H233" s="112"/>
      <c r="L233" s="5"/>
      <c r="N233" s="11"/>
      <c r="O233" s="11"/>
      <c r="P233" s="11"/>
      <c r="Q233" s="11"/>
      <c r="R233" s="11"/>
      <c r="S233" s="11"/>
      <c r="T233" s="11"/>
      <c r="U233" s="11"/>
      <c r="V233" s="11"/>
      <c r="W233" s="11"/>
      <c r="X233" s="11"/>
      <c r="Y233" s="11"/>
      <c r="Z233" s="11"/>
      <c r="AA233" s="11"/>
      <c r="AB233" s="11"/>
      <c r="AC233" s="11"/>
      <c r="AD233" s="11"/>
      <c r="AE233" s="11"/>
      <c r="AF233" s="11"/>
      <c r="AG233" s="11"/>
      <c r="AH233" s="11"/>
      <c r="AI233" s="11"/>
      <c r="AJ233" s="11"/>
      <c r="AK233" s="11"/>
      <c r="AL233" s="11"/>
      <c r="AM233" s="11"/>
      <c r="AN233" s="11"/>
      <c r="AO233" s="11"/>
      <c r="AP233" s="11"/>
      <c r="AQ233" s="11"/>
      <c r="AR233" s="11"/>
      <c r="AS233" s="11"/>
      <c r="AT233" s="11"/>
      <c r="AU233" s="11"/>
      <c r="AV233" s="11"/>
      <c r="AW233" s="11"/>
      <c r="AX233" s="11"/>
      <c r="AY233" s="11"/>
      <c r="AZ233" s="11"/>
      <c r="BA233" s="11"/>
      <c r="BB233" s="11"/>
      <c r="BC233" s="11"/>
      <c r="BD233" s="11"/>
      <c r="BE233" s="11"/>
      <c r="BF233" s="11"/>
      <c r="BG233" s="11"/>
    </row>
    <row r="234" spans="2:59">
      <c r="B234"/>
      <c r="H234" s="112"/>
      <c r="L234" s="5"/>
      <c r="N234" s="11"/>
      <c r="O234" s="11"/>
      <c r="P234" s="11"/>
      <c r="Q234" s="11"/>
      <c r="R234" s="11"/>
      <c r="S234" s="11"/>
      <c r="T234" s="11"/>
      <c r="U234" s="11"/>
      <c r="V234" s="11"/>
      <c r="W234" s="11"/>
      <c r="X234" s="11"/>
      <c r="Y234" s="11"/>
      <c r="Z234" s="11"/>
      <c r="AA234" s="11"/>
      <c r="AB234" s="11"/>
      <c r="AC234" s="11"/>
      <c r="AD234" s="11"/>
      <c r="AE234" s="11"/>
      <c r="AF234" s="11"/>
      <c r="AG234" s="11"/>
      <c r="AH234" s="11"/>
      <c r="AI234" s="11"/>
      <c r="AJ234" s="11"/>
      <c r="AK234" s="11"/>
      <c r="AL234" s="11"/>
      <c r="AM234" s="11"/>
      <c r="AN234" s="11"/>
      <c r="AO234" s="11"/>
      <c r="AP234" s="11"/>
      <c r="AQ234" s="11"/>
      <c r="AR234" s="11"/>
      <c r="AS234" s="11"/>
      <c r="AT234" s="11"/>
      <c r="AU234" s="11"/>
      <c r="AV234" s="11"/>
      <c r="AW234" s="11"/>
      <c r="AX234" s="11"/>
      <c r="AY234" s="11"/>
      <c r="AZ234" s="11"/>
      <c r="BA234" s="11"/>
      <c r="BB234" s="11"/>
      <c r="BC234" s="11"/>
      <c r="BD234" s="11"/>
      <c r="BE234" s="11"/>
      <c r="BF234" s="11"/>
      <c r="BG234" s="11"/>
    </row>
    <row r="235" spans="2:59">
      <c r="B235"/>
      <c r="H235" s="112"/>
      <c r="L235" s="5"/>
      <c r="N235" s="11"/>
      <c r="O235" s="11"/>
      <c r="P235" s="11"/>
      <c r="Q235" s="11"/>
      <c r="R235" s="11"/>
      <c r="S235" s="11"/>
      <c r="T235" s="11"/>
      <c r="U235" s="11"/>
      <c r="V235" s="11"/>
      <c r="W235" s="11"/>
      <c r="X235" s="11"/>
      <c r="Y235" s="11"/>
      <c r="Z235" s="11"/>
      <c r="AA235" s="11"/>
      <c r="AB235" s="11"/>
      <c r="AC235" s="11"/>
      <c r="AD235" s="11"/>
      <c r="AE235" s="11"/>
      <c r="AF235" s="11"/>
      <c r="AG235" s="11"/>
      <c r="AH235" s="11"/>
      <c r="AI235" s="11"/>
      <c r="AJ235" s="11"/>
      <c r="AK235" s="11"/>
      <c r="AL235" s="11"/>
      <c r="AM235" s="11"/>
      <c r="AN235" s="11"/>
      <c r="AO235" s="11"/>
      <c r="AP235" s="11"/>
      <c r="AQ235" s="11"/>
      <c r="AR235" s="11"/>
      <c r="AS235" s="11"/>
      <c r="AT235" s="11"/>
      <c r="AU235" s="11"/>
      <c r="AV235" s="11"/>
      <c r="AW235" s="11"/>
      <c r="AX235" s="11"/>
      <c r="AY235" s="11"/>
      <c r="AZ235" s="11"/>
      <c r="BA235" s="11"/>
      <c r="BB235" s="11"/>
      <c r="BC235" s="11"/>
      <c r="BD235" s="11"/>
      <c r="BE235" s="11"/>
      <c r="BF235" s="11"/>
      <c r="BG235" s="11"/>
    </row>
    <row r="236" spans="2:59">
      <c r="B236"/>
      <c r="H236" s="112"/>
      <c r="L236" s="5"/>
      <c r="N236" s="11"/>
      <c r="O236" s="11"/>
      <c r="P236" s="11"/>
      <c r="Q236" s="11"/>
      <c r="R236" s="11"/>
      <c r="S236" s="11"/>
      <c r="T236" s="11"/>
      <c r="U236" s="11"/>
      <c r="V236" s="11"/>
      <c r="W236" s="11"/>
      <c r="X236" s="11"/>
      <c r="Y236" s="11"/>
      <c r="Z236" s="11"/>
      <c r="AA236" s="11"/>
      <c r="AB236" s="11"/>
      <c r="AC236" s="11"/>
      <c r="AD236" s="11"/>
      <c r="AE236" s="11"/>
      <c r="AF236" s="11"/>
      <c r="AG236" s="11"/>
      <c r="AH236" s="11"/>
      <c r="AI236" s="11"/>
      <c r="AJ236" s="11"/>
      <c r="AK236" s="11"/>
      <c r="AL236" s="11"/>
      <c r="AM236" s="11"/>
      <c r="AN236" s="11"/>
      <c r="AO236" s="11"/>
      <c r="AP236" s="11"/>
      <c r="AQ236" s="11"/>
      <c r="AR236" s="11"/>
      <c r="AS236" s="11"/>
      <c r="AT236" s="11"/>
      <c r="AU236" s="11"/>
      <c r="AV236" s="11"/>
      <c r="AW236" s="11"/>
      <c r="AX236" s="11"/>
      <c r="AY236" s="11"/>
      <c r="AZ236" s="11"/>
      <c r="BA236" s="11"/>
      <c r="BB236" s="11"/>
      <c r="BC236" s="11"/>
      <c r="BD236" s="11"/>
      <c r="BE236" s="11"/>
      <c r="BF236" s="11"/>
      <c r="BG236" s="11"/>
    </row>
    <row r="237" spans="2:59">
      <c r="B237"/>
      <c r="H237" s="112"/>
      <c r="L237" s="5"/>
      <c r="N237" s="11"/>
      <c r="O237" s="11"/>
      <c r="P237" s="11"/>
      <c r="Q237" s="11"/>
      <c r="R237" s="11"/>
      <c r="S237" s="11"/>
      <c r="T237" s="11"/>
      <c r="U237" s="11"/>
      <c r="V237" s="11"/>
      <c r="W237" s="11"/>
      <c r="X237" s="11"/>
      <c r="Y237" s="11"/>
      <c r="Z237" s="11"/>
      <c r="AA237" s="11"/>
      <c r="AB237" s="11"/>
      <c r="AC237" s="11"/>
      <c r="AD237" s="11"/>
      <c r="AE237" s="11"/>
      <c r="AF237" s="11"/>
      <c r="AG237" s="11"/>
      <c r="AH237" s="11"/>
      <c r="AI237" s="11"/>
      <c r="AJ237" s="11"/>
      <c r="AK237" s="11"/>
      <c r="AL237" s="11"/>
      <c r="AM237" s="11"/>
      <c r="AN237" s="11"/>
      <c r="AO237" s="11"/>
      <c r="AP237" s="11"/>
      <c r="AQ237" s="11"/>
      <c r="AR237" s="11"/>
      <c r="AS237" s="11"/>
      <c r="AT237" s="11"/>
      <c r="AU237" s="11"/>
      <c r="AV237" s="11"/>
      <c r="AW237" s="11"/>
      <c r="AX237" s="11"/>
      <c r="AY237" s="11"/>
      <c r="AZ237" s="11"/>
      <c r="BA237" s="11"/>
      <c r="BB237" s="11"/>
      <c r="BC237" s="11"/>
      <c r="BD237" s="11"/>
      <c r="BE237" s="11"/>
      <c r="BF237" s="11"/>
      <c r="BG237" s="11"/>
    </row>
    <row r="238" spans="2:59">
      <c r="H238" s="214"/>
      <c r="L238" s="5"/>
      <c r="N238" s="11"/>
      <c r="O238" s="11"/>
      <c r="P238" s="11"/>
      <c r="Q238" s="11"/>
      <c r="R238" s="11"/>
      <c r="S238" s="11"/>
      <c r="T238" s="11"/>
      <c r="U238" s="11"/>
      <c r="V238" s="11"/>
      <c r="W238" s="11"/>
      <c r="X238" s="11"/>
      <c r="Y238" s="11"/>
      <c r="Z238" s="11"/>
      <c r="AA238" s="11"/>
      <c r="AB238" s="11"/>
      <c r="AC238" s="11"/>
      <c r="AD238" s="11"/>
      <c r="AE238" s="11"/>
      <c r="AF238" s="11"/>
      <c r="AG238" s="11"/>
      <c r="AH238" s="11"/>
      <c r="AI238" s="11"/>
      <c r="AJ238" s="11"/>
      <c r="AK238" s="11"/>
      <c r="AL238" s="11"/>
      <c r="AM238" s="11"/>
      <c r="AN238" s="11"/>
      <c r="AO238" s="11"/>
      <c r="AP238" s="11"/>
      <c r="AQ238" s="11"/>
      <c r="AR238" s="11"/>
      <c r="AS238" s="11"/>
      <c r="AT238" s="11"/>
      <c r="AU238" s="11"/>
      <c r="AV238" s="11"/>
      <c r="AW238" s="11"/>
      <c r="AX238" s="11"/>
      <c r="AY238" s="11"/>
      <c r="AZ238" s="11"/>
      <c r="BA238" s="11"/>
      <c r="BB238" s="11"/>
      <c r="BC238" s="11"/>
      <c r="BD238" s="11"/>
      <c r="BE238" s="11"/>
      <c r="BF238" s="11"/>
      <c r="BG238" s="11"/>
    </row>
    <row r="239" spans="2:59">
      <c r="H239" s="112"/>
      <c r="L239" s="5"/>
      <c r="M239" s="11"/>
      <c r="N239" s="11"/>
      <c r="O239" s="11"/>
      <c r="P239" s="11"/>
      <c r="Q239" s="11"/>
      <c r="R239" s="11"/>
      <c r="S239" s="11"/>
      <c r="T239" s="11"/>
      <c r="U239" s="11"/>
      <c r="V239" s="11"/>
      <c r="W239" s="11"/>
      <c r="X239" s="11"/>
      <c r="Y239" s="11"/>
      <c r="Z239" s="11"/>
      <c r="AA239" s="11"/>
      <c r="AB239" s="11"/>
      <c r="AC239" s="11"/>
      <c r="AD239" s="11"/>
      <c r="AE239" s="11"/>
      <c r="AF239" s="11"/>
      <c r="AG239" s="11"/>
      <c r="AH239" s="11"/>
      <c r="AI239" s="11"/>
      <c r="AJ239" s="11"/>
      <c r="AK239" s="11"/>
      <c r="AL239" s="11"/>
      <c r="AM239" s="11"/>
      <c r="AN239" s="11"/>
      <c r="AO239" s="11"/>
      <c r="AP239" s="11"/>
      <c r="AQ239" s="11"/>
      <c r="AR239" s="11"/>
      <c r="AS239" s="11"/>
      <c r="AT239" s="11"/>
      <c r="AU239" s="11"/>
      <c r="AV239" s="11"/>
      <c r="AW239" s="11"/>
      <c r="AX239" s="11"/>
      <c r="AY239" s="11"/>
      <c r="AZ239" s="11"/>
      <c r="BA239" s="11"/>
      <c r="BB239" s="11"/>
      <c r="BC239" s="11"/>
      <c r="BD239" s="11"/>
      <c r="BE239" s="11"/>
      <c r="BF239" s="11"/>
      <c r="BG239" s="11"/>
    </row>
    <row r="240" spans="2:59">
      <c r="H240" s="304"/>
      <c r="L240" s="5"/>
      <c r="M240" s="11"/>
      <c r="N240" s="11"/>
      <c r="O240" s="11"/>
      <c r="P240" s="11"/>
      <c r="Q240" s="11"/>
      <c r="R240" s="11"/>
      <c r="S240" s="11"/>
      <c r="T240" s="11"/>
      <c r="U240" s="11"/>
      <c r="V240" s="11"/>
      <c r="W240" s="11"/>
      <c r="X240" s="11"/>
      <c r="Y240" s="11"/>
      <c r="Z240" s="11"/>
      <c r="AA240" s="11"/>
      <c r="AB240" s="11"/>
      <c r="AC240" s="11"/>
      <c r="AD240" s="11"/>
      <c r="AE240" s="11"/>
      <c r="AF240" s="11"/>
      <c r="AG240" s="11"/>
      <c r="AH240" s="11"/>
      <c r="AI240" s="11"/>
      <c r="AJ240" s="11"/>
      <c r="AK240" s="11"/>
      <c r="AL240" s="11"/>
      <c r="AM240" s="11"/>
      <c r="AN240" s="11"/>
      <c r="AO240" s="11"/>
      <c r="AP240" s="11"/>
      <c r="AQ240" s="11"/>
      <c r="AR240" s="11"/>
      <c r="AS240" s="11"/>
      <c r="AT240" s="11"/>
      <c r="AU240" s="11"/>
      <c r="AV240" s="11"/>
      <c r="AW240" s="11"/>
      <c r="AX240" s="11"/>
      <c r="AY240" s="11"/>
      <c r="AZ240" s="11"/>
      <c r="BA240" s="11"/>
      <c r="BB240" s="11"/>
      <c r="BC240" s="11"/>
      <c r="BD240" s="11"/>
      <c r="BE240" s="11"/>
      <c r="BF240" s="11"/>
      <c r="BG240" s="11"/>
    </row>
    <row r="241" spans="8:59">
      <c r="H241" s="112"/>
      <c r="L241" s="5"/>
      <c r="M241" s="11"/>
      <c r="N241" s="11"/>
      <c r="O241" s="11"/>
      <c r="P241" s="11"/>
      <c r="Q241" s="11"/>
      <c r="R241" s="11"/>
      <c r="S241" s="11"/>
      <c r="T241" s="11"/>
      <c r="U241" s="11"/>
      <c r="V241" s="11"/>
      <c r="W241" s="11"/>
      <c r="X241" s="11"/>
      <c r="Y241" s="11"/>
      <c r="Z241" s="11"/>
      <c r="AA241" s="11"/>
      <c r="AB241" s="11"/>
      <c r="AC241" s="11"/>
      <c r="AD241" s="11"/>
      <c r="AE241" s="11"/>
      <c r="AF241" s="11"/>
      <c r="AG241" s="11"/>
      <c r="AH241" s="11"/>
      <c r="AI241" s="11"/>
      <c r="AJ241" s="11"/>
      <c r="AK241" s="11"/>
      <c r="AL241" s="11"/>
      <c r="AM241" s="11"/>
      <c r="AN241" s="11"/>
      <c r="AO241" s="11"/>
      <c r="AP241" s="11"/>
      <c r="AQ241" s="11"/>
      <c r="AR241" s="11"/>
      <c r="AS241" s="11"/>
      <c r="AT241" s="11"/>
      <c r="AU241" s="11"/>
      <c r="AV241" s="11"/>
      <c r="AW241" s="11"/>
      <c r="AX241" s="11"/>
      <c r="AY241" s="11"/>
      <c r="AZ241" s="11"/>
      <c r="BA241" s="11"/>
      <c r="BB241" s="11"/>
      <c r="BC241" s="11"/>
      <c r="BD241" s="11"/>
      <c r="BE241" s="11"/>
      <c r="BF241" s="11"/>
      <c r="BG241" s="11"/>
    </row>
    <row r="242" spans="8:59">
      <c r="H242" s="112"/>
      <c r="L242" s="1"/>
      <c r="M242" s="11"/>
      <c r="N242" s="11"/>
      <c r="O242" s="11"/>
      <c r="P242" s="11"/>
      <c r="Q242" s="11"/>
      <c r="R242" s="11"/>
      <c r="S242" s="11"/>
      <c r="T242" s="11"/>
      <c r="U242" s="11"/>
      <c r="V242" s="11"/>
      <c r="W242" s="11"/>
      <c r="X242" s="11"/>
      <c r="Y242" s="11"/>
      <c r="Z242" s="11"/>
      <c r="AA242" s="11"/>
      <c r="AB242" s="11"/>
      <c r="AC242" s="11"/>
      <c r="AD242" s="11"/>
      <c r="AE242" s="11"/>
      <c r="AF242" s="11"/>
      <c r="AG242" s="11"/>
      <c r="AH242" s="11"/>
      <c r="AI242" s="11"/>
      <c r="AJ242" s="11"/>
      <c r="AK242" s="11"/>
      <c r="AL242" s="11"/>
      <c r="AM242" s="11"/>
      <c r="AN242" s="11"/>
      <c r="AO242" s="11"/>
      <c r="AP242" s="11"/>
      <c r="AQ242" s="11"/>
      <c r="AR242" s="11"/>
      <c r="AS242" s="11"/>
      <c r="AT242" s="11"/>
      <c r="AU242" s="11"/>
      <c r="AV242" s="11"/>
      <c r="AW242" s="11"/>
      <c r="AX242" s="11"/>
      <c r="AY242" s="11"/>
      <c r="AZ242" s="11"/>
      <c r="BA242" s="11"/>
      <c r="BB242" s="11"/>
      <c r="BC242" s="11"/>
      <c r="BD242" s="11"/>
      <c r="BE242" s="11"/>
      <c r="BF242" s="11"/>
      <c r="BG242" s="11"/>
    </row>
    <row r="243" spans="8:59">
      <c r="H243" s="205"/>
      <c r="L243" s="1"/>
      <c r="M243" s="11"/>
      <c r="N243" s="11"/>
      <c r="O243" s="11"/>
      <c r="P243" s="11"/>
      <c r="Q243" s="11"/>
      <c r="R243" s="11"/>
      <c r="S243" s="11"/>
      <c r="T243" s="11"/>
      <c r="U243" s="11"/>
      <c r="V243" s="11"/>
      <c r="W243" s="11"/>
      <c r="X243" s="11"/>
      <c r="Y243" s="11"/>
      <c r="Z243" s="11"/>
      <c r="AA243" s="11"/>
      <c r="AB243" s="11"/>
      <c r="AC243" s="11"/>
      <c r="AD243" s="11"/>
      <c r="AE243" s="11"/>
      <c r="AF243" s="11"/>
      <c r="AG243" s="11"/>
      <c r="AH243" s="11"/>
      <c r="AI243" s="11"/>
      <c r="AJ243" s="11"/>
      <c r="AK243" s="11"/>
      <c r="AL243" s="11"/>
      <c r="AM243" s="11"/>
      <c r="AN243" s="11"/>
      <c r="AO243" s="11"/>
      <c r="AP243" s="11"/>
      <c r="AQ243" s="11"/>
      <c r="AR243" s="11"/>
      <c r="AS243" s="11"/>
      <c r="AT243" s="11"/>
      <c r="AU243" s="11"/>
      <c r="AV243" s="11"/>
      <c r="AW243" s="11"/>
      <c r="AX243" s="11"/>
      <c r="AY243" s="11"/>
      <c r="AZ243" s="11"/>
      <c r="BA243" s="11"/>
      <c r="BB243" s="11"/>
      <c r="BC243" s="11"/>
      <c r="BD243" s="11"/>
      <c r="BE243" s="11"/>
      <c r="BF243" s="11"/>
      <c r="BG243" s="11"/>
    </row>
    <row r="244" spans="8:59">
      <c r="H244" s="214"/>
      <c r="L244" s="1"/>
      <c r="M244" s="11"/>
      <c r="N244" s="11"/>
      <c r="O244" s="11"/>
      <c r="P244" s="11"/>
      <c r="Q244" s="11"/>
      <c r="R244" s="11"/>
      <c r="S244" s="11"/>
      <c r="T244" s="11"/>
      <c r="U244" s="11"/>
      <c r="V244" s="11"/>
      <c r="W244" s="11"/>
      <c r="X244" s="11"/>
      <c r="Y244" s="11"/>
      <c r="Z244" s="11"/>
      <c r="AA244" s="11"/>
      <c r="AB244" s="11"/>
      <c r="AC244" s="11"/>
      <c r="AD244" s="11"/>
      <c r="AE244" s="11"/>
      <c r="AF244" s="11"/>
      <c r="AG244" s="11"/>
      <c r="AH244" s="11"/>
      <c r="AI244" s="11"/>
      <c r="AJ244" s="11"/>
      <c r="AK244" s="11"/>
      <c r="AL244" s="11"/>
      <c r="AM244" s="11"/>
      <c r="AN244" s="11"/>
      <c r="AO244" s="11"/>
      <c r="AP244" s="11"/>
      <c r="AQ244" s="11"/>
      <c r="AR244" s="11"/>
      <c r="AS244" s="11"/>
      <c r="AT244" s="11"/>
      <c r="AU244" s="11"/>
      <c r="AV244" s="11"/>
      <c r="AW244" s="11"/>
      <c r="AX244" s="11"/>
      <c r="AY244" s="11"/>
      <c r="AZ244" s="11"/>
      <c r="BA244" s="11"/>
      <c r="BB244" s="11"/>
      <c r="BC244" s="11"/>
      <c r="BD244" s="11"/>
      <c r="BE244" s="11"/>
      <c r="BF244" s="11"/>
      <c r="BG244" s="11"/>
    </row>
    <row r="245" spans="8:59">
      <c r="H245" s="119"/>
      <c r="L245" s="1"/>
      <c r="M245" s="11"/>
      <c r="N245" s="11"/>
      <c r="O245" s="11"/>
      <c r="P245" s="11"/>
      <c r="Q245" s="11"/>
      <c r="R245" s="11"/>
      <c r="S245" s="11"/>
      <c r="T245" s="11"/>
      <c r="U245" s="11"/>
      <c r="V245" s="11"/>
      <c r="W245" s="11"/>
      <c r="X245" s="11"/>
      <c r="Y245" s="11"/>
      <c r="Z245" s="11"/>
      <c r="AA245" s="11"/>
      <c r="AB245" s="11"/>
      <c r="AC245" s="11"/>
      <c r="AD245" s="11"/>
      <c r="AE245" s="11"/>
      <c r="AF245" s="11"/>
      <c r="AG245" s="11"/>
      <c r="AH245" s="11"/>
      <c r="AI245" s="11"/>
      <c r="AJ245" s="11"/>
      <c r="AK245" s="11"/>
      <c r="AL245" s="11"/>
      <c r="AM245" s="11"/>
      <c r="AN245" s="11"/>
      <c r="AO245" s="11"/>
      <c r="AP245" s="11"/>
      <c r="AQ245" s="11"/>
      <c r="AR245" s="11"/>
      <c r="AS245" s="11"/>
      <c r="AT245" s="11"/>
      <c r="AU245" s="11"/>
      <c r="AV245" s="11"/>
      <c r="AW245" s="11"/>
      <c r="AX245" s="11"/>
      <c r="AY245" s="11"/>
      <c r="AZ245" s="11"/>
      <c r="BA245" s="11"/>
      <c r="BB245" s="11"/>
      <c r="BC245" s="11"/>
      <c r="BD245" s="11"/>
      <c r="BE245" s="11"/>
      <c r="BF245" s="11"/>
      <c r="BG245" s="11"/>
    </row>
    <row r="246" spans="8:59">
      <c r="H246" s="106"/>
      <c r="L246" s="1"/>
      <c r="M246" s="11"/>
      <c r="N246" s="11"/>
      <c r="O246" s="11"/>
      <c r="P246" s="11"/>
      <c r="Q246" s="11"/>
      <c r="R246" s="11"/>
      <c r="S246" s="11"/>
      <c r="T246" s="11"/>
      <c r="U246" s="11"/>
      <c r="V246" s="11"/>
      <c r="W246" s="11"/>
      <c r="X246" s="11"/>
      <c r="Y246" s="11"/>
      <c r="Z246" s="11"/>
      <c r="AA246" s="11"/>
      <c r="AB246" s="11"/>
      <c r="AC246" s="11"/>
      <c r="AD246" s="11"/>
      <c r="AE246" s="11"/>
      <c r="AF246" s="11"/>
      <c r="AG246" s="11"/>
      <c r="AH246" s="11"/>
      <c r="AI246" s="11"/>
      <c r="AJ246" s="11"/>
      <c r="AK246" s="11"/>
      <c r="AL246" s="11"/>
      <c r="AM246" s="11"/>
      <c r="AN246" s="11"/>
      <c r="AO246" s="11"/>
      <c r="AP246" s="11"/>
      <c r="AQ246" s="11"/>
      <c r="AR246" s="11"/>
      <c r="AS246" s="11"/>
      <c r="AT246" s="11"/>
      <c r="AU246" s="11"/>
      <c r="AV246" s="11"/>
      <c r="AW246" s="11"/>
      <c r="AX246" s="11"/>
      <c r="AY246" s="11"/>
      <c r="AZ246" s="11"/>
      <c r="BA246" s="11"/>
      <c r="BB246" s="11"/>
      <c r="BC246" s="11"/>
      <c r="BD246" s="11"/>
      <c r="BE246" s="11"/>
      <c r="BF246" s="11"/>
      <c r="BG246" s="11"/>
    </row>
    <row r="247" spans="8:59">
      <c r="H247" s="116"/>
      <c r="L247" s="5"/>
      <c r="M247" s="11"/>
      <c r="N247" s="11"/>
      <c r="O247" s="11"/>
      <c r="P247" s="11"/>
      <c r="Q247" s="11"/>
      <c r="R247" s="11"/>
      <c r="S247" s="11"/>
      <c r="T247" s="11"/>
      <c r="U247" s="11"/>
      <c r="V247" s="11"/>
      <c r="W247" s="11"/>
      <c r="X247" s="11"/>
      <c r="Y247" s="11"/>
      <c r="Z247" s="11"/>
      <c r="AA247" s="11"/>
      <c r="AB247" s="11"/>
      <c r="AC247" s="11"/>
      <c r="AD247" s="11"/>
      <c r="AE247" s="11"/>
      <c r="AF247" s="11"/>
      <c r="AG247" s="11"/>
      <c r="AH247" s="11"/>
      <c r="AI247" s="11"/>
      <c r="AJ247" s="11"/>
      <c r="AK247" s="11"/>
      <c r="AL247" s="11"/>
      <c r="AM247" s="11"/>
      <c r="AN247" s="11"/>
      <c r="AO247" s="11"/>
      <c r="AP247" s="11"/>
      <c r="AQ247" s="11"/>
      <c r="AR247" s="11"/>
      <c r="AS247" s="11"/>
      <c r="AT247" s="11"/>
      <c r="AU247" s="11"/>
      <c r="AV247" s="11"/>
      <c r="AW247" s="11"/>
      <c r="AX247" s="11"/>
      <c r="AY247" s="11"/>
      <c r="AZ247" s="11"/>
      <c r="BA247" s="11"/>
      <c r="BB247" s="11"/>
      <c r="BC247" s="11"/>
      <c r="BD247" s="11"/>
      <c r="BE247" s="11"/>
      <c r="BF247" s="11"/>
      <c r="BG247" s="11"/>
    </row>
    <row r="248" spans="8:59">
      <c r="H248" s="106"/>
      <c r="L248" s="5"/>
      <c r="M248" s="11"/>
      <c r="N248" s="11"/>
      <c r="O248" s="11"/>
      <c r="P248" s="11"/>
      <c r="Q248" s="11"/>
      <c r="R248" s="11"/>
      <c r="S248" s="11"/>
      <c r="T248" s="11"/>
      <c r="U248" s="11"/>
      <c r="V248" s="11"/>
      <c r="W248" s="11"/>
      <c r="X248" s="11"/>
      <c r="Y248" s="11"/>
      <c r="Z248" s="11"/>
      <c r="AA248" s="11"/>
      <c r="AB248" s="11"/>
      <c r="AC248" s="11"/>
      <c r="AD248" s="11"/>
      <c r="AE248" s="11"/>
      <c r="AF248" s="11"/>
      <c r="AG248" s="11"/>
      <c r="AH248" s="11"/>
      <c r="AI248" s="11"/>
      <c r="AJ248" s="11"/>
      <c r="AK248" s="11"/>
      <c r="AL248" s="11"/>
      <c r="AM248" s="11"/>
      <c r="AN248" s="11"/>
      <c r="AO248" s="11"/>
      <c r="AP248" s="11"/>
      <c r="AQ248" s="11"/>
      <c r="AR248" s="11"/>
      <c r="AS248" s="11"/>
      <c r="AT248" s="11"/>
      <c r="AU248" s="11"/>
      <c r="AV248" s="11"/>
      <c r="AW248" s="11"/>
      <c r="AX248" s="11"/>
      <c r="AY248" s="11"/>
      <c r="AZ248" s="11"/>
      <c r="BA248" s="11"/>
      <c r="BB248" s="11"/>
      <c r="BC248" s="11"/>
      <c r="BD248" s="11"/>
      <c r="BE248" s="11"/>
      <c r="BF248" s="11"/>
      <c r="BG248" s="11"/>
    </row>
    <row r="249" spans="8:59">
      <c r="H249" s="119"/>
      <c r="L249" s="5"/>
      <c r="M249" s="11"/>
      <c r="N249" s="11"/>
      <c r="O249" s="11"/>
      <c r="P249" s="11"/>
      <c r="Q249" s="11"/>
      <c r="R249" s="11"/>
      <c r="S249" s="11"/>
      <c r="T249" s="11"/>
      <c r="U249" s="11"/>
      <c r="V249" s="11"/>
      <c r="W249" s="11"/>
      <c r="X249" s="11"/>
      <c r="Y249" s="11"/>
      <c r="Z249" s="11"/>
      <c r="AA249" s="11"/>
      <c r="AB249" s="11"/>
      <c r="AC249" s="11"/>
      <c r="AD249" s="11"/>
      <c r="AE249" s="11"/>
      <c r="AF249" s="11"/>
      <c r="AG249" s="11"/>
      <c r="AH249" s="11"/>
      <c r="AI249" s="11"/>
      <c r="AJ249" s="11"/>
      <c r="AK249" s="11"/>
      <c r="AL249" s="11"/>
      <c r="AM249" s="11"/>
      <c r="AN249" s="11"/>
      <c r="AO249" s="11"/>
      <c r="AP249" s="11"/>
      <c r="AQ249" s="11"/>
      <c r="AR249" s="11"/>
      <c r="AS249" s="11"/>
      <c r="AT249" s="11"/>
      <c r="AU249" s="11"/>
      <c r="AV249" s="11"/>
      <c r="AW249" s="11"/>
      <c r="AX249" s="11"/>
      <c r="AY249" s="11"/>
      <c r="AZ249" s="11"/>
      <c r="BA249" s="11"/>
      <c r="BB249" s="11"/>
      <c r="BC249" s="11"/>
      <c r="BD249" s="11"/>
      <c r="BE249" s="11"/>
      <c r="BF249" s="11"/>
      <c r="BG249" s="11"/>
    </row>
    <row r="250" spans="8:59">
      <c r="H250" s="112"/>
      <c r="L250" s="1"/>
      <c r="M250" s="11"/>
      <c r="N250" s="11"/>
      <c r="O250" s="11"/>
      <c r="P250" s="11"/>
      <c r="Q250" s="11"/>
      <c r="R250" s="11"/>
      <c r="S250" s="11"/>
      <c r="T250" s="11"/>
      <c r="U250" s="11"/>
      <c r="V250" s="11"/>
      <c r="W250" s="11"/>
      <c r="X250" s="11"/>
      <c r="Y250" s="11"/>
      <c r="Z250" s="11"/>
      <c r="AA250" s="11"/>
      <c r="AB250" s="11"/>
      <c r="AC250" s="11"/>
      <c r="AD250" s="11"/>
      <c r="AE250" s="11"/>
      <c r="AF250" s="11"/>
      <c r="AG250" s="11"/>
      <c r="AH250" s="11"/>
      <c r="AI250" s="11"/>
      <c r="AJ250" s="11"/>
      <c r="AK250" s="11"/>
      <c r="AL250" s="11"/>
      <c r="AM250" s="11"/>
      <c r="AN250" s="11"/>
      <c r="AO250" s="11"/>
      <c r="AP250" s="11"/>
      <c r="AQ250" s="11"/>
      <c r="AR250" s="11"/>
      <c r="AS250" s="11"/>
      <c r="AT250" s="11"/>
      <c r="AU250" s="11"/>
      <c r="AV250" s="11"/>
      <c r="AW250" s="11"/>
      <c r="AX250" s="11"/>
      <c r="AY250" s="11"/>
      <c r="AZ250" s="11"/>
      <c r="BA250" s="11"/>
      <c r="BB250" s="11"/>
      <c r="BC250" s="11"/>
      <c r="BD250" s="11"/>
      <c r="BE250" s="11"/>
      <c r="BF250" s="11"/>
      <c r="BG250" s="11"/>
    </row>
    <row r="251" spans="8:59">
      <c r="H251" s="112"/>
      <c r="L251" s="1"/>
      <c r="M251" s="11"/>
      <c r="N251" s="11"/>
      <c r="O251" s="11"/>
      <c r="P251" s="11"/>
      <c r="Q251" s="11"/>
      <c r="R251" s="11"/>
      <c r="S251" s="11"/>
      <c r="T251" s="11"/>
      <c r="U251" s="11"/>
      <c r="V251" s="11"/>
      <c r="W251" s="11"/>
      <c r="X251" s="11"/>
      <c r="Y251" s="11"/>
      <c r="Z251" s="11"/>
      <c r="AA251" s="11"/>
      <c r="AB251" s="11"/>
      <c r="AC251" s="11"/>
      <c r="AD251" s="11"/>
      <c r="AE251" s="11"/>
      <c r="AF251" s="11"/>
      <c r="AG251" s="11"/>
      <c r="AH251" s="11"/>
      <c r="AI251" s="11"/>
      <c r="AJ251" s="11"/>
      <c r="AK251" s="11"/>
      <c r="AL251" s="11"/>
      <c r="AM251" s="11"/>
      <c r="AN251" s="11"/>
      <c r="AO251" s="11"/>
      <c r="AP251" s="11"/>
      <c r="AQ251" s="11"/>
      <c r="AR251" s="11"/>
      <c r="AS251" s="11"/>
      <c r="AT251" s="11"/>
      <c r="AU251" s="11"/>
      <c r="AV251" s="11"/>
      <c r="AW251" s="11"/>
      <c r="AX251" s="11"/>
      <c r="AY251" s="11"/>
      <c r="AZ251" s="11"/>
      <c r="BA251" s="11"/>
      <c r="BB251" s="11"/>
      <c r="BC251" s="11"/>
      <c r="BD251" s="11"/>
      <c r="BE251" s="11"/>
      <c r="BF251" s="11"/>
      <c r="BG251" s="11"/>
    </row>
    <row r="252" spans="8:59">
      <c r="H252" s="112"/>
      <c r="L252" s="1"/>
      <c r="M252" s="11"/>
      <c r="N252" s="11"/>
      <c r="O252" s="11"/>
      <c r="P252" s="11"/>
      <c r="Q252" s="11"/>
      <c r="R252" s="11"/>
      <c r="S252" s="11"/>
      <c r="T252" s="11"/>
      <c r="U252" s="11"/>
      <c r="V252" s="11"/>
      <c r="W252" s="11"/>
      <c r="X252" s="11"/>
      <c r="Y252" s="11"/>
      <c r="Z252" s="11"/>
      <c r="AA252" s="11"/>
      <c r="AB252" s="11"/>
      <c r="AC252" s="11"/>
      <c r="AD252" s="11"/>
      <c r="AE252" s="11"/>
      <c r="AF252" s="11"/>
      <c r="AG252" s="11"/>
      <c r="AH252" s="11"/>
      <c r="AI252" s="11"/>
      <c r="AJ252" s="11"/>
      <c r="AK252" s="11"/>
      <c r="AL252" s="11"/>
      <c r="AM252" s="11"/>
      <c r="AN252" s="11"/>
      <c r="AO252" s="11"/>
      <c r="AP252" s="11"/>
      <c r="AQ252" s="11"/>
      <c r="AR252" s="11"/>
      <c r="AS252" s="11"/>
      <c r="AT252" s="11"/>
      <c r="AU252" s="11"/>
      <c r="AV252" s="11"/>
      <c r="AW252" s="11"/>
      <c r="AX252" s="11"/>
      <c r="AY252" s="11"/>
      <c r="AZ252" s="11"/>
      <c r="BA252" s="11"/>
      <c r="BB252" s="11"/>
      <c r="BC252" s="11"/>
      <c r="BD252" s="11"/>
      <c r="BE252" s="11"/>
      <c r="BF252" s="11"/>
      <c r="BG252" s="11"/>
    </row>
    <row r="253" spans="8:59">
      <c r="H253" s="205"/>
      <c r="L253" s="1"/>
      <c r="M253" s="11"/>
      <c r="N253" s="11"/>
      <c r="O253" s="11"/>
      <c r="P253" s="11"/>
      <c r="Q253" s="11"/>
      <c r="R253" s="11"/>
      <c r="S253" s="11"/>
      <c r="T253" s="11"/>
      <c r="U253" s="11"/>
      <c r="V253" s="11"/>
      <c r="W253" s="11"/>
      <c r="X253" s="11"/>
      <c r="Y253" s="11"/>
      <c r="Z253" s="11"/>
      <c r="AA253" s="11"/>
      <c r="AB253" s="11"/>
      <c r="AC253" s="11"/>
      <c r="AD253" s="11"/>
      <c r="AE253" s="11"/>
      <c r="AF253" s="11"/>
      <c r="AG253" s="11"/>
      <c r="AH253" s="11"/>
      <c r="AI253" s="11"/>
      <c r="AJ253" s="11"/>
      <c r="AK253" s="11"/>
      <c r="AL253" s="11"/>
      <c r="AM253" s="11"/>
      <c r="AN253" s="11"/>
      <c r="AO253" s="11"/>
      <c r="AP253" s="11"/>
      <c r="AQ253" s="11"/>
      <c r="AR253" s="11"/>
      <c r="AS253" s="11"/>
      <c r="AT253" s="11"/>
      <c r="AU253" s="11"/>
      <c r="AV253" s="11"/>
      <c r="AW253" s="11"/>
      <c r="AX253" s="11"/>
      <c r="AY253" s="11"/>
      <c r="AZ253" s="11"/>
      <c r="BA253" s="11"/>
      <c r="BB253" s="11"/>
      <c r="BC253" s="11"/>
      <c r="BD253" s="11"/>
      <c r="BE253" s="11"/>
      <c r="BF253" s="11"/>
      <c r="BG253" s="11"/>
    </row>
    <row r="254" spans="8:59">
      <c r="H254" s="106"/>
      <c r="L254" s="1"/>
      <c r="M254" s="11"/>
      <c r="N254" s="11"/>
      <c r="O254" s="11"/>
      <c r="P254" s="11"/>
      <c r="Q254" s="11"/>
      <c r="R254" s="11"/>
      <c r="S254" s="11"/>
      <c r="T254" s="11"/>
      <c r="U254" s="11"/>
      <c r="V254" s="11"/>
      <c r="W254" s="11"/>
      <c r="X254" s="11"/>
      <c r="Y254" s="11"/>
      <c r="Z254" s="11"/>
      <c r="AA254" s="11"/>
      <c r="AB254" s="11"/>
      <c r="AC254" s="11"/>
      <c r="AD254" s="11"/>
      <c r="AE254" s="11"/>
      <c r="AF254" s="11"/>
      <c r="AG254" s="11"/>
      <c r="AH254" s="11"/>
      <c r="AI254" s="11"/>
      <c r="AJ254" s="11"/>
      <c r="AK254" s="11"/>
      <c r="AL254" s="11"/>
      <c r="AM254" s="11"/>
      <c r="AN254" s="11"/>
      <c r="AO254" s="11"/>
      <c r="AP254" s="11"/>
      <c r="AQ254" s="11"/>
      <c r="AR254" s="11"/>
      <c r="AS254" s="11"/>
      <c r="AT254" s="11"/>
      <c r="AU254" s="11"/>
      <c r="AV254" s="11"/>
      <c r="AW254" s="11"/>
      <c r="AX254" s="11"/>
      <c r="AY254" s="11"/>
      <c r="AZ254" s="11"/>
      <c r="BA254" s="11"/>
      <c r="BB254" s="11"/>
      <c r="BC254" s="11"/>
      <c r="BD254" s="11"/>
      <c r="BE254" s="11"/>
      <c r="BF254" s="11"/>
      <c r="BG254" s="11"/>
    </row>
    <row r="255" spans="8:59">
      <c r="H255" s="112"/>
      <c r="L255" s="1"/>
      <c r="M255" s="11"/>
      <c r="N255" s="11"/>
      <c r="O255" s="11"/>
      <c r="P255" s="11"/>
      <c r="Q255" s="11"/>
      <c r="R255" s="11"/>
      <c r="S255" s="11"/>
      <c r="T255" s="11"/>
      <c r="U255" s="11"/>
      <c r="V255" s="11"/>
      <c r="W255" s="11"/>
      <c r="X255" s="11"/>
      <c r="Y255" s="11"/>
      <c r="Z255" s="11"/>
      <c r="AA255" s="11"/>
      <c r="AB255" s="11"/>
      <c r="AC255" s="11"/>
      <c r="AD255" s="11"/>
      <c r="AE255" s="11"/>
      <c r="AF255" s="11"/>
      <c r="AG255" s="11"/>
      <c r="AH255" s="11"/>
      <c r="AI255" s="11"/>
      <c r="AJ255" s="11"/>
      <c r="AK255" s="11"/>
      <c r="AL255" s="11"/>
      <c r="AM255" s="11"/>
      <c r="AN255" s="11"/>
      <c r="AO255" s="11"/>
      <c r="AP255" s="11"/>
      <c r="AQ255" s="11"/>
      <c r="AR255" s="11"/>
      <c r="AS255" s="11"/>
      <c r="AT255" s="11"/>
      <c r="AU255" s="11"/>
      <c r="AV255" s="11"/>
      <c r="AW255" s="11"/>
      <c r="AX255" s="11"/>
      <c r="AY255" s="11"/>
      <c r="AZ255" s="11"/>
      <c r="BA255" s="11"/>
      <c r="BB255" s="11"/>
      <c r="BC255" s="11"/>
      <c r="BD255" s="11"/>
      <c r="BE255" s="11"/>
      <c r="BF255" s="11"/>
      <c r="BG255" s="11"/>
    </row>
    <row r="256" spans="8:59">
      <c r="H256" s="112"/>
      <c r="L256" s="1"/>
      <c r="M256" s="11"/>
      <c r="N256" s="11"/>
      <c r="O256" s="11"/>
      <c r="P256" s="11"/>
      <c r="Q256" s="11"/>
      <c r="R256" s="11"/>
      <c r="S256" s="11"/>
      <c r="T256" s="11"/>
      <c r="U256" s="11"/>
      <c r="V256" s="11"/>
      <c r="W256" s="11"/>
      <c r="X256" s="11"/>
      <c r="Y256" s="11"/>
      <c r="Z256" s="11"/>
      <c r="AA256" s="11"/>
      <c r="AB256" s="11"/>
      <c r="AC256" s="11"/>
      <c r="AD256" s="11"/>
      <c r="AE256" s="11"/>
      <c r="AF256" s="11"/>
      <c r="AG256" s="11"/>
      <c r="AH256" s="11"/>
      <c r="AI256" s="11"/>
      <c r="AJ256" s="11"/>
      <c r="AK256" s="11"/>
      <c r="AL256" s="11"/>
      <c r="AM256" s="11"/>
      <c r="AN256" s="11"/>
      <c r="AO256" s="11"/>
      <c r="AP256" s="11"/>
      <c r="AQ256" s="11"/>
      <c r="AR256" s="11"/>
      <c r="AS256" s="11"/>
      <c r="AT256" s="11"/>
      <c r="AU256" s="11"/>
      <c r="AV256" s="11"/>
      <c r="AW256" s="11"/>
      <c r="AX256" s="11"/>
      <c r="AY256" s="11"/>
      <c r="AZ256" s="11"/>
      <c r="BA256" s="11"/>
      <c r="BB256" s="11"/>
      <c r="BC256" s="11"/>
      <c r="BD256" s="11"/>
      <c r="BE256" s="11"/>
      <c r="BF256" s="11"/>
      <c r="BG256" s="11"/>
    </row>
    <row r="257" spans="5:59">
      <c r="H257" s="112"/>
      <c r="L257" s="1"/>
      <c r="M257" s="11"/>
      <c r="N257" s="11"/>
      <c r="O257" s="11"/>
      <c r="P257" s="11"/>
      <c r="Q257" s="11"/>
      <c r="R257" s="11"/>
      <c r="S257" s="11"/>
      <c r="T257" s="11"/>
      <c r="U257" s="11"/>
      <c r="V257" s="11"/>
      <c r="W257" s="11"/>
      <c r="X257" s="11"/>
      <c r="Y257" s="11"/>
      <c r="Z257" s="11"/>
      <c r="AA257" s="11"/>
      <c r="AB257" s="11"/>
      <c r="AC257" s="11"/>
      <c r="AD257" s="11"/>
      <c r="AE257" s="11"/>
      <c r="AF257" s="11"/>
      <c r="AG257" s="11"/>
      <c r="AH257" s="11"/>
      <c r="AI257" s="11"/>
      <c r="AJ257" s="11"/>
      <c r="AK257" s="11"/>
      <c r="AL257" s="11"/>
      <c r="AM257" s="11"/>
      <c r="AN257" s="11"/>
      <c r="AO257" s="11"/>
      <c r="AP257" s="11"/>
      <c r="AQ257" s="11"/>
      <c r="AR257" s="11"/>
      <c r="AS257" s="11"/>
      <c r="AT257" s="11"/>
      <c r="AU257" s="11"/>
      <c r="AV257" s="11"/>
      <c r="AW257" s="11"/>
      <c r="AX257" s="11"/>
      <c r="AY257" s="11"/>
      <c r="AZ257" s="11"/>
      <c r="BA257" s="11"/>
      <c r="BB257" s="11"/>
      <c r="BC257" s="11"/>
      <c r="BD257" s="11"/>
      <c r="BE257" s="11"/>
      <c r="BF257" s="11"/>
      <c r="BG257" s="11"/>
    </row>
    <row r="258" spans="5:59">
      <c r="H258" s="111"/>
      <c r="L258" s="1"/>
      <c r="M258" s="11"/>
      <c r="N258" s="11"/>
      <c r="O258" s="11"/>
      <c r="P258" s="11"/>
      <c r="Q258" s="11"/>
      <c r="R258" s="11"/>
      <c r="S258" s="11"/>
      <c r="T258" s="11"/>
      <c r="U258" s="11"/>
      <c r="V258" s="11"/>
      <c r="W258" s="11"/>
      <c r="X258" s="11"/>
      <c r="Y258" s="11"/>
      <c r="Z258" s="11"/>
      <c r="AA258" s="11"/>
      <c r="AB258" s="11"/>
      <c r="AC258" s="11"/>
      <c r="AD258" s="11"/>
      <c r="AE258" s="11"/>
      <c r="AF258" s="11"/>
      <c r="AG258" s="11"/>
      <c r="AH258" s="11"/>
      <c r="AI258" s="11"/>
      <c r="AJ258" s="11"/>
      <c r="AK258" s="11"/>
      <c r="AL258" s="11"/>
      <c r="AM258" s="11"/>
      <c r="AN258" s="11"/>
      <c r="AO258" s="11"/>
      <c r="AP258" s="11"/>
      <c r="AQ258" s="11"/>
      <c r="AR258" s="11"/>
      <c r="AS258" s="11"/>
      <c r="AT258" s="11"/>
      <c r="AU258" s="11"/>
      <c r="AV258" s="11"/>
      <c r="AW258" s="11"/>
      <c r="AX258" s="11"/>
      <c r="AY258" s="11"/>
      <c r="AZ258" s="11"/>
      <c r="BA258" s="11"/>
      <c r="BB258" s="11"/>
      <c r="BC258" s="11"/>
      <c r="BD258" s="11"/>
      <c r="BE258" s="11"/>
      <c r="BF258" s="11"/>
      <c r="BG258" s="11"/>
    </row>
    <row r="259" spans="5:59">
      <c r="H259" s="111"/>
      <c r="L259" s="1"/>
      <c r="M259" s="11"/>
      <c r="N259" s="11"/>
      <c r="O259" s="11"/>
      <c r="P259" s="11"/>
      <c r="Q259" s="11"/>
      <c r="R259" s="11"/>
      <c r="S259" s="11"/>
      <c r="T259" s="11"/>
      <c r="U259" s="11"/>
      <c r="V259" s="11"/>
      <c r="W259" s="11"/>
      <c r="X259" s="11"/>
      <c r="Y259" s="11"/>
      <c r="Z259" s="11"/>
      <c r="AA259" s="11"/>
      <c r="AB259" s="11"/>
      <c r="AC259" s="11"/>
      <c r="AD259" s="11"/>
      <c r="AE259" s="11"/>
      <c r="AF259" s="11"/>
      <c r="AG259" s="11"/>
      <c r="AH259" s="11"/>
      <c r="AI259" s="11"/>
      <c r="AJ259" s="11"/>
      <c r="AK259" s="11"/>
      <c r="AL259" s="11"/>
      <c r="AM259" s="11"/>
      <c r="AN259" s="11"/>
      <c r="AO259" s="11"/>
      <c r="AP259" s="11"/>
      <c r="AQ259" s="11"/>
      <c r="AR259" s="11"/>
      <c r="AS259" s="11"/>
      <c r="AT259" s="11"/>
      <c r="AU259" s="11"/>
      <c r="AV259" s="11"/>
      <c r="AW259" s="11"/>
      <c r="AX259" s="11"/>
      <c r="AY259" s="11"/>
      <c r="AZ259" s="11"/>
      <c r="BA259" s="11"/>
      <c r="BB259" s="11"/>
      <c r="BC259" s="11"/>
      <c r="BD259" s="11"/>
      <c r="BE259" s="11"/>
      <c r="BF259" s="11"/>
      <c r="BG259" s="11"/>
    </row>
    <row r="260" spans="5:59">
      <c r="H260" s="111"/>
      <c r="L260" s="1"/>
      <c r="M260" s="11"/>
      <c r="N260" s="11"/>
      <c r="O260" s="11"/>
      <c r="P260" s="11"/>
      <c r="Q260" s="11"/>
      <c r="R260" s="11"/>
      <c r="S260" s="11"/>
      <c r="T260" s="11"/>
      <c r="U260" s="11"/>
      <c r="V260" s="11"/>
      <c r="W260" s="11"/>
      <c r="X260" s="11"/>
      <c r="Y260" s="11"/>
      <c r="Z260" s="11"/>
      <c r="AA260" s="11"/>
      <c r="AB260" s="11"/>
      <c r="AC260" s="11"/>
      <c r="AD260" s="11"/>
      <c r="AE260" s="11"/>
      <c r="AF260" s="11"/>
      <c r="AG260" s="11"/>
      <c r="AH260" s="11"/>
      <c r="AI260" s="11"/>
      <c r="AJ260" s="11"/>
      <c r="AK260" s="11"/>
      <c r="AL260" s="11"/>
      <c r="AM260" s="11"/>
      <c r="AN260" s="11"/>
      <c r="AO260" s="11"/>
      <c r="AP260" s="11"/>
      <c r="AQ260" s="11"/>
      <c r="AR260" s="11"/>
      <c r="AS260" s="11"/>
      <c r="AT260" s="11"/>
      <c r="AU260" s="11"/>
      <c r="AV260" s="11"/>
      <c r="AW260" s="11"/>
      <c r="AX260" s="11"/>
      <c r="AY260" s="11"/>
      <c r="AZ260" s="11"/>
      <c r="BA260" s="11"/>
      <c r="BB260" s="11"/>
      <c r="BC260" s="11"/>
      <c r="BD260" s="11"/>
      <c r="BE260" s="11"/>
      <c r="BF260" s="11"/>
      <c r="BG260" s="11"/>
    </row>
    <row r="261" spans="5:59">
      <c r="H261" s="112"/>
      <c r="L261" s="1"/>
      <c r="M261" s="11"/>
      <c r="N261" s="11"/>
      <c r="O261" s="11"/>
      <c r="P261" s="11"/>
      <c r="Q261" s="11"/>
      <c r="R261" s="11"/>
      <c r="S261" s="11"/>
      <c r="T261" s="11"/>
      <c r="U261" s="11"/>
      <c r="V261" s="11"/>
      <c r="W261" s="11"/>
      <c r="X261" s="11"/>
      <c r="Y261" s="11"/>
      <c r="Z261" s="11"/>
      <c r="AA261" s="11"/>
      <c r="AB261" s="11"/>
      <c r="AC261" s="11"/>
      <c r="AD261" s="11"/>
      <c r="AE261" s="11"/>
      <c r="AF261" s="11"/>
      <c r="AG261" s="11"/>
      <c r="AH261" s="11"/>
      <c r="AI261" s="11"/>
      <c r="AJ261" s="11"/>
      <c r="AK261" s="11"/>
      <c r="AL261" s="11"/>
      <c r="AM261" s="11"/>
      <c r="AN261" s="11"/>
      <c r="AO261" s="11"/>
      <c r="AP261" s="11"/>
      <c r="AQ261" s="11"/>
      <c r="AR261" s="11"/>
      <c r="AS261" s="11"/>
      <c r="AT261" s="11"/>
      <c r="AU261" s="11"/>
      <c r="AV261" s="11"/>
      <c r="AW261" s="11"/>
      <c r="AX261" s="11"/>
      <c r="AY261" s="11"/>
      <c r="AZ261" s="11"/>
      <c r="BA261" s="11"/>
      <c r="BB261" s="11"/>
      <c r="BC261" s="11"/>
      <c r="BD261" s="11"/>
      <c r="BE261" s="11"/>
      <c r="BF261" s="11"/>
      <c r="BG261" s="11"/>
    </row>
    <row r="262" spans="5:59">
      <c r="H262" s="112"/>
      <c r="L262" s="1"/>
      <c r="M262" s="11"/>
      <c r="N262" s="11"/>
      <c r="O262" s="11"/>
      <c r="P262" s="11"/>
      <c r="Q262" s="11"/>
      <c r="R262" s="11"/>
      <c r="S262" s="11"/>
      <c r="T262" s="11"/>
      <c r="U262" s="11"/>
      <c r="V262" s="11"/>
      <c r="W262" s="11"/>
      <c r="X262" s="11"/>
      <c r="Y262" s="11"/>
      <c r="Z262" s="11"/>
      <c r="AA262" s="11"/>
      <c r="AB262" s="11"/>
      <c r="AC262" s="11"/>
      <c r="AD262" s="11"/>
      <c r="AE262" s="11"/>
      <c r="AF262" s="11"/>
      <c r="AG262" s="11"/>
      <c r="AH262" s="11"/>
      <c r="AI262" s="11"/>
      <c r="AJ262" s="11"/>
      <c r="AK262" s="11"/>
      <c r="AL262" s="11"/>
      <c r="AM262" s="11"/>
      <c r="AN262" s="11"/>
      <c r="AO262" s="11"/>
      <c r="AP262" s="11"/>
      <c r="AQ262" s="11"/>
      <c r="AR262" s="11"/>
      <c r="AS262" s="11"/>
      <c r="AT262" s="11"/>
      <c r="AU262" s="11"/>
      <c r="AV262" s="11"/>
      <c r="AW262" s="11"/>
      <c r="AX262" s="11"/>
      <c r="AY262" s="11"/>
      <c r="AZ262" s="11"/>
      <c r="BA262" s="11"/>
      <c r="BB262" s="11"/>
      <c r="BC262" s="11"/>
      <c r="BD262" s="11"/>
      <c r="BE262" s="11"/>
      <c r="BF262" s="11"/>
      <c r="BG262" s="11"/>
    </row>
    <row r="263" spans="5:59">
      <c r="H263" s="112"/>
      <c r="L263" s="1"/>
      <c r="M263" s="11"/>
      <c r="N263" s="11"/>
      <c r="O263" s="11"/>
      <c r="P263" s="11"/>
      <c r="Q263" s="11"/>
      <c r="R263" s="11"/>
      <c r="S263" s="11"/>
      <c r="T263" s="11"/>
      <c r="U263" s="11"/>
      <c r="V263" s="11"/>
      <c r="W263" s="11"/>
      <c r="X263" s="11"/>
      <c r="Y263" s="11"/>
      <c r="Z263" s="11"/>
      <c r="AA263" s="11"/>
      <c r="AB263" s="11"/>
      <c r="AC263" s="11"/>
      <c r="AD263" s="11"/>
      <c r="AE263" s="11"/>
      <c r="AF263" s="11"/>
      <c r="AG263" s="11"/>
      <c r="AH263" s="11"/>
      <c r="AI263" s="11"/>
      <c r="AJ263" s="11"/>
      <c r="AK263" s="11"/>
      <c r="AL263" s="11"/>
      <c r="AM263" s="11"/>
      <c r="AN263" s="11"/>
      <c r="AO263" s="11"/>
      <c r="AP263" s="11"/>
      <c r="AQ263" s="11"/>
      <c r="AR263" s="11"/>
      <c r="AS263" s="11"/>
      <c r="AT263" s="11"/>
      <c r="AU263" s="11"/>
      <c r="AV263" s="11"/>
      <c r="AW263" s="11"/>
      <c r="AX263" s="11"/>
      <c r="AY263" s="11"/>
      <c r="AZ263" s="11"/>
      <c r="BA263" s="11"/>
      <c r="BB263" s="11"/>
      <c r="BC263" s="11"/>
      <c r="BD263" s="11"/>
      <c r="BE263" s="11"/>
      <c r="BF263" s="11"/>
      <c r="BG263" s="11"/>
    </row>
    <row r="264" spans="5:59">
      <c r="H264" s="112"/>
      <c r="L264" s="5"/>
      <c r="M264" s="11"/>
      <c r="N264" s="11"/>
      <c r="O264" s="11"/>
      <c r="P264" s="11"/>
      <c r="Q264" s="11"/>
      <c r="R264" s="11"/>
      <c r="S264" s="11"/>
      <c r="T264" s="11"/>
      <c r="U264" s="11"/>
      <c r="V264" s="11"/>
      <c r="W264" s="11"/>
      <c r="X264" s="11"/>
      <c r="Y264" s="11"/>
      <c r="Z264" s="11"/>
      <c r="AA264" s="11"/>
      <c r="AB264" s="11"/>
      <c r="AC264" s="11"/>
      <c r="AD264" s="11"/>
      <c r="AE264" s="11"/>
      <c r="AF264" s="11"/>
      <c r="AG264" s="11"/>
      <c r="AH264" s="11"/>
      <c r="AI264" s="11"/>
      <c r="AJ264" s="11"/>
      <c r="AK264" s="11"/>
      <c r="AL264" s="11"/>
      <c r="AM264" s="11"/>
      <c r="AN264" s="11"/>
      <c r="AO264" s="11"/>
      <c r="AP264" s="11"/>
      <c r="AQ264" s="11"/>
      <c r="AR264" s="11"/>
      <c r="AS264" s="11"/>
      <c r="AT264" s="11"/>
      <c r="AU264" s="11"/>
      <c r="AV264" s="11"/>
      <c r="AW264" s="11"/>
      <c r="AX264" s="11"/>
      <c r="AY264" s="11"/>
      <c r="AZ264" s="11"/>
      <c r="BA264" s="11"/>
      <c r="BB264" s="11"/>
      <c r="BC264" s="11"/>
      <c r="BD264" s="11"/>
      <c r="BE264" s="11"/>
      <c r="BF264" s="11"/>
      <c r="BG264" s="11"/>
    </row>
    <row r="265" spans="5:59">
      <c r="H265" s="112"/>
      <c r="L265" s="5"/>
      <c r="M265" s="11"/>
      <c r="N265" s="11"/>
      <c r="O265" s="11"/>
      <c r="P265" s="11"/>
      <c r="Q265" s="11"/>
      <c r="R265" s="11"/>
      <c r="S265" s="11"/>
      <c r="T265" s="11"/>
      <c r="U265" s="11"/>
      <c r="V265" s="11"/>
      <c r="W265" s="11"/>
      <c r="X265" s="11"/>
      <c r="Y265" s="11"/>
      <c r="Z265" s="11"/>
      <c r="AA265" s="11"/>
      <c r="AB265" s="11"/>
      <c r="AC265" s="11"/>
      <c r="AD265" s="11"/>
      <c r="AE265" s="11"/>
      <c r="AF265" s="11"/>
      <c r="AG265" s="11"/>
      <c r="AH265" s="11"/>
      <c r="AI265" s="11"/>
      <c r="AJ265" s="11"/>
      <c r="AK265" s="11"/>
      <c r="AL265" s="11"/>
      <c r="AM265" s="11"/>
      <c r="AN265" s="11"/>
      <c r="AO265" s="11"/>
      <c r="AP265" s="11"/>
      <c r="AQ265" s="11"/>
      <c r="AR265" s="11"/>
      <c r="AS265" s="11"/>
      <c r="AT265" s="11"/>
      <c r="AU265" s="11"/>
      <c r="AV265" s="11"/>
      <c r="AW265" s="11"/>
      <c r="AX265" s="11"/>
      <c r="AY265" s="11"/>
      <c r="AZ265" s="11"/>
      <c r="BA265" s="11"/>
      <c r="BB265" s="11"/>
      <c r="BC265" s="11"/>
      <c r="BD265" s="11"/>
      <c r="BE265" s="11"/>
      <c r="BF265" s="11"/>
      <c r="BG265" s="11"/>
    </row>
    <row r="266" spans="5:59">
      <c r="H266" s="112"/>
      <c r="L266" s="5"/>
      <c r="M266" s="11"/>
      <c r="N266" s="11"/>
      <c r="O266" s="11"/>
      <c r="P266" s="11"/>
      <c r="Q266" s="11"/>
      <c r="R266" s="11"/>
      <c r="S266" s="11"/>
      <c r="T266" s="11"/>
      <c r="U266" s="11"/>
      <c r="V266" s="11"/>
      <c r="W266" s="11"/>
      <c r="X266" s="11"/>
      <c r="Y266" s="11"/>
      <c r="Z266" s="11"/>
      <c r="AA266" s="11"/>
      <c r="AB266" s="11"/>
      <c r="AC266" s="11"/>
      <c r="AD266" s="11"/>
      <c r="AE266" s="11"/>
      <c r="AF266" s="11"/>
      <c r="AG266" s="11"/>
      <c r="AH266" s="11"/>
      <c r="AI266" s="11"/>
      <c r="AJ266" s="11"/>
      <c r="AK266" s="11"/>
      <c r="AL266" s="11"/>
      <c r="AM266" s="11"/>
      <c r="AN266" s="11"/>
      <c r="AO266" s="11"/>
      <c r="AP266" s="11"/>
      <c r="AQ266" s="11"/>
      <c r="AR266" s="11"/>
      <c r="AS266" s="11"/>
      <c r="AT266" s="11"/>
      <c r="AU266" s="11"/>
      <c r="AV266" s="11"/>
      <c r="AW266" s="11"/>
      <c r="AX266" s="11"/>
      <c r="AY266" s="11"/>
      <c r="AZ266" s="11"/>
      <c r="BA266" s="11"/>
      <c r="BB266" s="11"/>
      <c r="BC266" s="11"/>
      <c r="BD266" s="11"/>
      <c r="BE266" s="11"/>
      <c r="BF266" s="11"/>
      <c r="BG266" s="11"/>
    </row>
    <row r="267" spans="5:59">
      <c r="H267" s="112"/>
      <c r="L267" s="5"/>
      <c r="M267" s="11"/>
      <c r="N267" s="11"/>
      <c r="O267" s="11"/>
      <c r="P267" s="11"/>
      <c r="Q267" s="11"/>
      <c r="R267" s="11"/>
      <c r="S267" s="11"/>
      <c r="T267" s="11"/>
      <c r="U267" s="11"/>
      <c r="V267" s="11"/>
      <c r="W267" s="11"/>
      <c r="X267" s="11"/>
      <c r="Y267" s="11"/>
      <c r="Z267" s="11"/>
      <c r="AA267" s="11"/>
      <c r="AB267" s="11"/>
      <c r="AC267" s="11"/>
      <c r="AD267" s="11"/>
      <c r="AE267" s="11"/>
      <c r="AF267" s="11"/>
      <c r="AG267" s="11"/>
      <c r="AH267" s="11"/>
      <c r="AI267" s="11"/>
      <c r="AJ267" s="11"/>
      <c r="AK267" s="11"/>
      <c r="AL267" s="11"/>
      <c r="AM267" s="11"/>
      <c r="AN267" s="11"/>
      <c r="AO267" s="11"/>
      <c r="AP267" s="11"/>
      <c r="AQ267" s="11"/>
      <c r="AR267" s="11"/>
      <c r="AS267" s="11"/>
      <c r="AT267" s="11"/>
      <c r="AU267" s="11"/>
      <c r="AV267" s="11"/>
      <c r="AW267" s="11"/>
      <c r="AX267" s="11"/>
      <c r="AY267" s="11"/>
      <c r="AZ267" s="11"/>
      <c r="BA267" s="11"/>
      <c r="BB267" s="11"/>
      <c r="BC267" s="11"/>
      <c r="BD267" s="11"/>
      <c r="BE267" s="11"/>
      <c r="BF267" s="11"/>
      <c r="BG267" s="11"/>
    </row>
    <row r="268" spans="5:59">
      <c r="H268" s="112"/>
      <c r="L268" s="5"/>
      <c r="M268" s="11"/>
      <c r="N268" s="11"/>
      <c r="O268" s="11"/>
      <c r="P268" s="11"/>
      <c r="Q268" s="11"/>
      <c r="R268" s="11"/>
      <c r="S268" s="11"/>
      <c r="T268" s="11"/>
      <c r="U268" s="11"/>
      <c r="V268" s="11"/>
      <c r="W268" s="11"/>
      <c r="X268" s="11"/>
      <c r="Y268" s="11"/>
      <c r="Z268" s="11"/>
      <c r="AA268" s="11"/>
      <c r="AB268" s="11"/>
      <c r="AC268" s="11"/>
      <c r="AD268" s="11"/>
      <c r="AE268" s="11"/>
      <c r="AF268" s="11"/>
      <c r="AG268" s="11"/>
      <c r="AH268" s="11"/>
      <c r="AI268" s="11"/>
      <c r="AJ268" s="11"/>
      <c r="AK268" s="11"/>
      <c r="AL268" s="11"/>
      <c r="AM268" s="11"/>
      <c r="AN268" s="11"/>
      <c r="AO268" s="11"/>
      <c r="AP268" s="11"/>
      <c r="AQ268" s="11"/>
      <c r="AR268" s="11"/>
      <c r="AS268" s="11"/>
      <c r="AT268" s="11"/>
      <c r="AU268" s="11"/>
      <c r="AV268" s="11"/>
      <c r="AW268" s="11"/>
      <c r="AX268" s="11"/>
      <c r="AY268" s="11"/>
      <c r="AZ268" s="11"/>
      <c r="BA268" s="11"/>
      <c r="BB268" s="11"/>
      <c r="BC268" s="11"/>
      <c r="BD268" s="11"/>
      <c r="BE268" s="11"/>
      <c r="BF268" s="11"/>
      <c r="BG268" s="11"/>
    </row>
    <row r="269" spans="5:59">
      <c r="H269" s="112"/>
      <c r="L269" s="5"/>
      <c r="M269" s="11"/>
      <c r="N269" s="11"/>
      <c r="O269" s="11"/>
      <c r="P269" s="11"/>
      <c r="Q269" s="11"/>
      <c r="R269" s="11"/>
      <c r="S269" s="11"/>
      <c r="T269" s="11"/>
      <c r="U269" s="11"/>
      <c r="V269" s="11"/>
      <c r="W269" s="11"/>
      <c r="X269" s="11"/>
      <c r="Y269" s="11"/>
      <c r="Z269" s="11"/>
      <c r="AA269" s="11"/>
      <c r="AB269" s="11"/>
      <c r="AC269" s="11"/>
      <c r="AD269" s="11"/>
      <c r="AE269" s="11"/>
      <c r="AF269" s="11"/>
      <c r="AG269" s="11"/>
      <c r="AH269" s="11"/>
      <c r="AI269" s="11"/>
      <c r="AJ269" s="11"/>
      <c r="AK269" s="11"/>
      <c r="AL269" s="11"/>
      <c r="AM269" s="11"/>
      <c r="AN269" s="11"/>
      <c r="AO269" s="11"/>
      <c r="AP269" s="11"/>
      <c r="AQ269" s="11"/>
      <c r="AR269" s="11"/>
      <c r="AS269" s="11"/>
      <c r="AT269" s="11"/>
      <c r="AU269" s="11"/>
      <c r="AV269" s="11"/>
      <c r="AW269" s="11"/>
      <c r="AX269" s="11"/>
      <c r="AY269" s="11"/>
      <c r="AZ269" s="11"/>
      <c r="BA269" s="11"/>
      <c r="BB269" s="11"/>
      <c r="BC269" s="11"/>
      <c r="BD269" s="11"/>
      <c r="BE269" s="11"/>
      <c r="BF269" s="11"/>
      <c r="BG269" s="11"/>
    </row>
    <row r="270" spans="5:59">
      <c r="H270" s="112"/>
      <c r="L270" s="5"/>
      <c r="M270" s="11"/>
      <c r="N270" s="11"/>
      <c r="O270" s="11"/>
      <c r="P270" s="11"/>
      <c r="Q270" s="11"/>
      <c r="R270" s="11"/>
      <c r="S270" s="11"/>
      <c r="T270" s="11"/>
      <c r="U270" s="11"/>
      <c r="V270" s="11"/>
      <c r="W270" s="11"/>
      <c r="X270" s="11"/>
      <c r="Y270" s="11"/>
      <c r="Z270" s="11"/>
      <c r="AA270" s="11"/>
      <c r="AB270" s="11"/>
      <c r="AC270" s="11"/>
      <c r="AD270" s="11"/>
      <c r="AE270" s="11"/>
      <c r="AF270" s="11"/>
      <c r="AG270" s="11"/>
      <c r="AH270" s="11"/>
      <c r="AI270" s="11"/>
      <c r="AJ270" s="11"/>
      <c r="AK270" s="11"/>
      <c r="AL270" s="11"/>
      <c r="AM270" s="11"/>
      <c r="AN270" s="11"/>
      <c r="AO270" s="11"/>
      <c r="AP270" s="11"/>
      <c r="AQ270" s="11"/>
      <c r="AR270" s="11"/>
      <c r="AS270" s="11"/>
      <c r="AT270" s="11"/>
      <c r="AU270" s="11"/>
      <c r="AV270" s="11"/>
      <c r="AW270" s="11"/>
      <c r="AX270" s="11"/>
      <c r="AY270" s="11"/>
      <c r="AZ270" s="11"/>
      <c r="BA270" s="11"/>
      <c r="BB270" s="11"/>
      <c r="BC270" s="11"/>
      <c r="BD270" s="11"/>
      <c r="BE270" s="11"/>
      <c r="BF270" s="11"/>
      <c r="BG270" s="11"/>
    </row>
    <row r="271" spans="5:59">
      <c r="E271" s="112"/>
      <c r="F271" s="112"/>
      <c r="G271" s="112"/>
      <c r="H271" s="112"/>
      <c r="L271" s="5"/>
      <c r="M271" s="11"/>
      <c r="N271" s="11"/>
      <c r="O271" s="11"/>
      <c r="P271" s="11"/>
      <c r="Q271" s="11"/>
      <c r="R271" s="11"/>
      <c r="S271" s="11"/>
      <c r="T271" s="11"/>
      <c r="U271" s="11"/>
      <c r="V271" s="11"/>
      <c r="W271" s="11"/>
      <c r="X271" s="11"/>
      <c r="Y271" s="11"/>
      <c r="Z271" s="11"/>
      <c r="AA271" s="11"/>
      <c r="AB271" s="11"/>
      <c r="AC271" s="11"/>
      <c r="AD271" s="11"/>
      <c r="AE271" s="11"/>
      <c r="AF271" s="11"/>
      <c r="AG271" s="11"/>
      <c r="AH271" s="11"/>
      <c r="AI271" s="11"/>
      <c r="AJ271" s="11"/>
      <c r="AK271" s="11"/>
      <c r="AL271" s="11"/>
      <c r="AM271" s="11"/>
      <c r="AN271" s="11"/>
      <c r="AO271" s="11"/>
      <c r="AP271" s="11"/>
      <c r="AQ271" s="11"/>
      <c r="AR271" s="11"/>
      <c r="AS271" s="11"/>
      <c r="AT271" s="11"/>
      <c r="AU271" s="11"/>
      <c r="AV271" s="11"/>
      <c r="AW271" s="11"/>
      <c r="AX271" s="11"/>
      <c r="AY271" s="11"/>
      <c r="AZ271" s="11"/>
      <c r="BA271" s="11"/>
      <c r="BB271" s="11"/>
      <c r="BC271" s="11"/>
      <c r="BD271" s="11"/>
      <c r="BE271" s="11"/>
      <c r="BF271" s="11"/>
      <c r="BG271" s="11"/>
    </row>
    <row r="272" spans="5:59">
      <c r="E272" s="112"/>
      <c r="F272" s="112"/>
      <c r="G272" s="112"/>
      <c r="H272" s="112"/>
      <c r="L272" s="5"/>
      <c r="M272" s="11"/>
      <c r="N272" s="11"/>
      <c r="O272" s="11"/>
      <c r="P272" s="11"/>
      <c r="Q272" s="11"/>
      <c r="R272" s="11"/>
      <c r="S272" s="11"/>
      <c r="T272" s="11"/>
      <c r="U272" s="11"/>
      <c r="V272" s="11"/>
      <c r="W272" s="11"/>
      <c r="X272" s="11"/>
      <c r="Y272" s="11"/>
      <c r="Z272" s="11"/>
      <c r="AA272" s="11"/>
      <c r="AB272" s="11"/>
      <c r="AC272" s="11"/>
      <c r="AD272" s="11"/>
      <c r="AE272" s="11"/>
      <c r="AF272" s="11"/>
      <c r="AG272" s="11"/>
      <c r="AH272" s="11"/>
      <c r="AI272" s="11"/>
      <c r="AJ272" s="11"/>
      <c r="AK272" s="11"/>
      <c r="AL272" s="11"/>
      <c r="AM272" s="11"/>
      <c r="AN272" s="11"/>
      <c r="AO272" s="11"/>
      <c r="AP272" s="11"/>
      <c r="AQ272" s="11"/>
      <c r="AR272" s="11"/>
      <c r="AS272" s="11"/>
      <c r="AT272" s="11"/>
      <c r="AU272" s="11"/>
      <c r="AV272" s="11"/>
      <c r="AW272" s="11"/>
      <c r="AX272" s="11"/>
      <c r="AY272" s="11"/>
      <c r="AZ272" s="11"/>
      <c r="BA272" s="11"/>
      <c r="BB272" s="11"/>
      <c r="BC272" s="11"/>
      <c r="BD272" s="11"/>
      <c r="BE272" s="11"/>
      <c r="BF272" s="11"/>
      <c r="BG272" s="11"/>
    </row>
    <row r="273" spans="5:59">
      <c r="E273" s="112"/>
      <c r="F273" s="112"/>
      <c r="G273" s="112"/>
      <c r="H273" s="112"/>
      <c r="L273" s="5"/>
      <c r="M273" s="11"/>
      <c r="N273" s="11"/>
      <c r="O273" s="11"/>
      <c r="P273" s="11"/>
      <c r="Q273" s="11"/>
      <c r="R273" s="11"/>
      <c r="S273" s="11"/>
      <c r="T273" s="11"/>
      <c r="U273" s="11"/>
      <c r="V273" s="11"/>
      <c r="W273" s="11"/>
      <c r="X273" s="11"/>
      <c r="Y273" s="11"/>
      <c r="Z273" s="11"/>
      <c r="AA273" s="11"/>
      <c r="AB273" s="11"/>
      <c r="AC273" s="11"/>
      <c r="AD273" s="11"/>
      <c r="AE273" s="11"/>
      <c r="AF273" s="11"/>
      <c r="AG273" s="11"/>
      <c r="AH273" s="11"/>
      <c r="AI273" s="11"/>
      <c r="AJ273" s="11"/>
      <c r="AK273" s="11"/>
      <c r="AL273" s="11"/>
      <c r="AM273" s="11"/>
      <c r="AN273" s="11"/>
      <c r="AO273" s="11"/>
      <c r="AP273" s="11"/>
      <c r="AQ273" s="11"/>
      <c r="AR273" s="11"/>
      <c r="AS273" s="11"/>
      <c r="AT273" s="11"/>
      <c r="AU273" s="11"/>
      <c r="AV273" s="11"/>
      <c r="AW273" s="11"/>
      <c r="AX273" s="11"/>
      <c r="AY273" s="11"/>
      <c r="AZ273" s="11"/>
      <c r="BA273" s="11"/>
      <c r="BB273" s="11"/>
      <c r="BC273" s="11"/>
      <c r="BD273" s="11"/>
      <c r="BE273" s="11"/>
      <c r="BF273" s="11"/>
      <c r="BG273" s="11"/>
    </row>
    <row r="274" spans="5:59">
      <c r="E274" s="112"/>
      <c r="F274" s="112"/>
      <c r="G274" s="112"/>
      <c r="H274" s="112"/>
      <c r="L274" s="5"/>
      <c r="M274" s="11"/>
      <c r="N274" s="11"/>
      <c r="O274" s="11"/>
      <c r="P274" s="11"/>
      <c r="Q274" s="11"/>
      <c r="R274" s="11"/>
      <c r="S274" s="11"/>
      <c r="T274" s="11"/>
      <c r="U274" s="11"/>
      <c r="V274" s="11"/>
      <c r="W274" s="11"/>
      <c r="X274" s="11"/>
      <c r="Y274" s="11"/>
      <c r="Z274" s="11"/>
      <c r="AA274" s="11"/>
      <c r="AB274" s="11"/>
      <c r="AC274" s="11"/>
      <c r="AD274" s="11"/>
      <c r="AE274" s="11"/>
      <c r="AF274" s="11"/>
      <c r="AG274" s="11"/>
      <c r="AH274" s="11"/>
      <c r="AI274" s="11"/>
      <c r="AJ274" s="11"/>
      <c r="AK274" s="11"/>
      <c r="AL274" s="11"/>
      <c r="AM274" s="11"/>
      <c r="AN274" s="11"/>
      <c r="AO274" s="11"/>
      <c r="AP274" s="11"/>
      <c r="AQ274" s="11"/>
      <c r="AR274" s="11"/>
      <c r="AS274" s="11"/>
      <c r="AT274" s="11"/>
      <c r="AU274" s="11"/>
      <c r="AV274" s="11"/>
      <c r="AW274" s="11"/>
      <c r="AX274" s="11"/>
      <c r="AY274" s="11"/>
      <c r="AZ274" s="11"/>
      <c r="BA274" s="11"/>
      <c r="BB274" s="11"/>
      <c r="BC274" s="11"/>
      <c r="BD274" s="11"/>
      <c r="BE274" s="11"/>
      <c r="BF274" s="11"/>
      <c r="BG274" s="11"/>
    </row>
    <row r="275" spans="5:59">
      <c r="L275" s="5"/>
      <c r="M275" s="11"/>
      <c r="N275" s="11"/>
      <c r="O275" s="11"/>
      <c r="P275" s="11"/>
      <c r="Q275" s="11"/>
      <c r="R275" s="11"/>
      <c r="S275" s="11"/>
      <c r="T275" s="11"/>
      <c r="U275" s="11"/>
      <c r="V275" s="11"/>
      <c r="W275" s="11"/>
      <c r="X275" s="11"/>
      <c r="Y275" s="11"/>
      <c r="Z275" s="11"/>
      <c r="AA275" s="11"/>
      <c r="AB275" s="11"/>
      <c r="AC275" s="11"/>
      <c r="AD275" s="11"/>
      <c r="AE275" s="11"/>
      <c r="AF275" s="11"/>
      <c r="AG275" s="11"/>
      <c r="AH275" s="11"/>
      <c r="AI275" s="11"/>
      <c r="AJ275" s="11"/>
      <c r="AK275" s="11"/>
      <c r="AL275" s="11"/>
      <c r="AM275" s="11"/>
      <c r="AN275" s="11"/>
      <c r="AO275" s="11"/>
      <c r="AP275" s="11"/>
      <c r="AQ275" s="11"/>
      <c r="AR275" s="11"/>
      <c r="AS275" s="11"/>
      <c r="AT275" s="11"/>
      <c r="AU275" s="11"/>
      <c r="AV275" s="11"/>
      <c r="AW275" s="11"/>
      <c r="AX275" s="11"/>
      <c r="AY275" s="11"/>
      <c r="AZ275" s="11"/>
      <c r="BA275" s="11"/>
      <c r="BB275" s="11"/>
      <c r="BC275" s="11"/>
      <c r="BD275" s="11"/>
      <c r="BE275" s="11"/>
      <c r="BF275" s="11"/>
      <c r="BG275" s="11"/>
    </row>
    <row r="276" spans="5:59">
      <c r="L276" s="5"/>
      <c r="M276" s="11"/>
      <c r="N276" s="11"/>
      <c r="O276" s="11"/>
      <c r="P276" s="11"/>
      <c r="Q276" s="11"/>
      <c r="R276" s="11"/>
      <c r="S276" s="11"/>
      <c r="T276" s="11"/>
      <c r="U276" s="11"/>
      <c r="V276" s="11"/>
      <c r="W276" s="11"/>
      <c r="X276" s="11"/>
      <c r="Y276" s="11"/>
      <c r="Z276" s="11"/>
      <c r="AA276" s="11"/>
      <c r="AB276" s="11"/>
      <c r="AC276" s="11"/>
      <c r="AD276" s="11"/>
      <c r="AE276" s="11"/>
      <c r="AF276" s="11"/>
      <c r="AG276" s="11"/>
      <c r="AH276" s="11"/>
      <c r="AI276" s="11"/>
      <c r="AJ276" s="11"/>
      <c r="AK276" s="11"/>
      <c r="AL276" s="11"/>
      <c r="AM276" s="11"/>
      <c r="AN276" s="11"/>
      <c r="AO276" s="11"/>
      <c r="AP276" s="11"/>
      <c r="AQ276" s="11"/>
      <c r="AR276" s="11"/>
      <c r="AS276" s="11"/>
      <c r="AT276" s="11"/>
      <c r="AU276" s="11"/>
      <c r="AV276" s="11"/>
      <c r="AW276" s="11"/>
      <c r="AX276" s="11"/>
      <c r="AY276" s="11"/>
      <c r="AZ276" s="11"/>
      <c r="BA276" s="11"/>
      <c r="BB276" s="11"/>
      <c r="BC276" s="11"/>
      <c r="BD276" s="11"/>
      <c r="BE276" s="11"/>
      <c r="BF276" s="11"/>
      <c r="BG276" s="11"/>
    </row>
    <row r="277" spans="5:59">
      <c r="L277" s="5"/>
      <c r="M277" s="11"/>
      <c r="N277" s="11"/>
      <c r="O277" s="11"/>
      <c r="P277" s="11"/>
      <c r="Q277" s="11"/>
      <c r="R277" s="11"/>
      <c r="S277" s="11"/>
      <c r="T277" s="11"/>
      <c r="U277" s="11"/>
      <c r="V277" s="11"/>
      <c r="W277" s="11"/>
      <c r="X277" s="11"/>
      <c r="Y277" s="11"/>
      <c r="Z277" s="11"/>
      <c r="AA277" s="11"/>
      <c r="AB277" s="11"/>
      <c r="AC277" s="11"/>
      <c r="AD277" s="11"/>
      <c r="AE277" s="11"/>
      <c r="AF277" s="11"/>
      <c r="AG277" s="11"/>
      <c r="AH277" s="11"/>
      <c r="AI277" s="11"/>
      <c r="AJ277" s="11"/>
      <c r="AK277" s="11"/>
      <c r="AL277" s="11"/>
      <c r="AM277" s="11"/>
      <c r="AN277" s="11"/>
      <c r="AO277" s="11"/>
      <c r="AP277" s="11"/>
      <c r="AQ277" s="11"/>
      <c r="AR277" s="11"/>
      <c r="AS277" s="11"/>
      <c r="AT277" s="11"/>
      <c r="AU277" s="11"/>
      <c r="AV277" s="11"/>
      <c r="AW277" s="11"/>
      <c r="AX277" s="11"/>
      <c r="AY277" s="11"/>
      <c r="AZ277" s="11"/>
      <c r="BA277" s="11"/>
      <c r="BB277" s="11"/>
      <c r="BC277" s="11"/>
      <c r="BD277" s="11"/>
      <c r="BE277" s="11"/>
      <c r="BF277" s="11"/>
      <c r="BG277" s="11"/>
    </row>
    <row r="278" spans="5:59">
      <c r="L278" s="5"/>
      <c r="M278" s="11"/>
      <c r="N278" s="11"/>
      <c r="O278" s="11"/>
      <c r="P278" s="11"/>
      <c r="Q278" s="11"/>
      <c r="R278" s="11"/>
      <c r="S278" s="11"/>
      <c r="T278" s="11"/>
      <c r="U278" s="11"/>
      <c r="V278" s="11"/>
      <c r="W278" s="11"/>
      <c r="X278" s="11"/>
      <c r="Y278" s="11"/>
      <c r="Z278" s="11"/>
      <c r="AA278" s="11"/>
      <c r="AB278" s="11"/>
      <c r="AC278" s="11"/>
      <c r="AD278" s="11"/>
      <c r="AE278" s="11"/>
      <c r="AF278" s="11"/>
      <c r="AG278" s="11"/>
      <c r="AH278" s="11"/>
      <c r="AI278" s="11"/>
      <c r="AJ278" s="11"/>
      <c r="AK278" s="11"/>
      <c r="AL278" s="11"/>
      <c r="AM278" s="11"/>
      <c r="AN278" s="11"/>
      <c r="AO278" s="11"/>
      <c r="AP278" s="11"/>
      <c r="AQ278" s="11"/>
      <c r="AR278" s="11"/>
      <c r="AS278" s="11"/>
      <c r="AT278" s="11"/>
      <c r="AU278" s="11"/>
      <c r="AV278" s="11"/>
      <c r="AW278" s="11"/>
      <c r="AX278" s="11"/>
      <c r="AY278" s="11"/>
      <c r="AZ278" s="11"/>
      <c r="BA278" s="11"/>
      <c r="BB278" s="11"/>
      <c r="BC278" s="11"/>
      <c r="BD278" s="11"/>
      <c r="BE278" s="11"/>
      <c r="BF278" s="11"/>
      <c r="BG278" s="11"/>
    </row>
    <row r="279" spans="5:59">
      <c r="L279" s="5"/>
      <c r="M279" s="11"/>
      <c r="N279" s="11"/>
      <c r="O279" s="11"/>
      <c r="P279" s="11"/>
      <c r="Q279" s="11"/>
      <c r="R279" s="11"/>
      <c r="S279" s="11"/>
      <c r="T279" s="11"/>
      <c r="U279" s="11"/>
      <c r="V279" s="11"/>
      <c r="W279" s="11"/>
      <c r="X279" s="11"/>
      <c r="Y279" s="11"/>
      <c r="Z279" s="11"/>
      <c r="AA279" s="11"/>
      <c r="AB279" s="11"/>
      <c r="AC279" s="11"/>
      <c r="AD279" s="11"/>
      <c r="AE279" s="11"/>
      <c r="AF279" s="11"/>
      <c r="AG279" s="11"/>
      <c r="AH279" s="11"/>
      <c r="AI279" s="11"/>
      <c r="AJ279" s="11"/>
      <c r="AK279" s="11"/>
      <c r="AL279" s="11"/>
      <c r="AM279" s="11"/>
      <c r="AN279" s="11"/>
      <c r="AO279" s="11"/>
      <c r="AP279" s="11"/>
      <c r="AQ279" s="11"/>
      <c r="AR279" s="11"/>
      <c r="AS279" s="11"/>
      <c r="AT279" s="11"/>
      <c r="AU279" s="11"/>
      <c r="AV279" s="11"/>
      <c r="AW279" s="11"/>
      <c r="AX279" s="11"/>
      <c r="AY279" s="11"/>
      <c r="AZ279" s="11"/>
      <c r="BA279" s="11"/>
      <c r="BB279" s="11"/>
      <c r="BC279" s="11"/>
      <c r="BD279" s="11"/>
      <c r="BE279" s="11"/>
      <c r="BF279" s="11"/>
      <c r="BG279" s="11"/>
    </row>
    <row r="280" spans="5:59">
      <c r="L280" s="5"/>
      <c r="M280" s="11"/>
      <c r="N280" s="11"/>
      <c r="O280" s="11"/>
      <c r="P280" s="11"/>
      <c r="Q280" s="11"/>
      <c r="R280" s="11"/>
      <c r="S280" s="11"/>
      <c r="T280" s="11"/>
      <c r="U280" s="11"/>
      <c r="V280" s="11"/>
      <c r="W280" s="11"/>
      <c r="X280" s="11"/>
      <c r="Y280" s="11"/>
      <c r="Z280" s="11"/>
      <c r="AA280" s="11"/>
      <c r="AB280" s="11"/>
      <c r="AC280" s="11"/>
      <c r="AD280" s="11"/>
      <c r="AE280" s="11"/>
      <c r="AF280" s="11"/>
      <c r="AG280" s="11"/>
      <c r="AH280" s="11"/>
      <c r="AI280" s="11"/>
      <c r="AJ280" s="11"/>
      <c r="AK280" s="11"/>
      <c r="AL280" s="11"/>
      <c r="AM280" s="11"/>
      <c r="AN280" s="11"/>
      <c r="AO280" s="11"/>
      <c r="AP280" s="11"/>
      <c r="AQ280" s="11"/>
      <c r="AR280" s="11"/>
      <c r="AS280" s="11"/>
      <c r="AT280" s="11"/>
      <c r="AU280" s="11"/>
      <c r="AV280" s="11"/>
      <c r="AW280" s="11"/>
      <c r="AX280" s="11"/>
      <c r="AY280" s="11"/>
      <c r="AZ280" s="11"/>
      <c r="BA280" s="11"/>
      <c r="BB280" s="11"/>
      <c r="BC280" s="11"/>
      <c r="BD280" s="11"/>
      <c r="BE280" s="11"/>
      <c r="BF280" s="11"/>
      <c r="BG280" s="11"/>
    </row>
    <row r="281" spans="5:59">
      <c r="L281" s="5"/>
      <c r="M281" s="11"/>
      <c r="N281" s="11"/>
      <c r="O281" s="11"/>
      <c r="P281" s="11"/>
      <c r="Q281" s="11"/>
      <c r="R281" s="11"/>
      <c r="S281" s="11"/>
      <c r="T281" s="11"/>
      <c r="U281" s="11"/>
      <c r="V281" s="11"/>
      <c r="W281" s="11"/>
      <c r="X281" s="11"/>
      <c r="Y281" s="11"/>
      <c r="Z281" s="11"/>
      <c r="AA281" s="11"/>
      <c r="AB281" s="11"/>
      <c r="AC281" s="11"/>
      <c r="AD281" s="11"/>
      <c r="AE281" s="11"/>
      <c r="AF281" s="11"/>
      <c r="AG281" s="11"/>
      <c r="AH281" s="11"/>
      <c r="AI281" s="11"/>
      <c r="AJ281" s="11"/>
      <c r="AK281" s="11"/>
      <c r="AL281" s="11"/>
      <c r="AM281" s="11"/>
      <c r="AN281" s="11"/>
      <c r="AO281" s="11"/>
      <c r="AP281" s="11"/>
      <c r="AQ281" s="11"/>
      <c r="AR281" s="11"/>
      <c r="AS281" s="11"/>
      <c r="AT281" s="11"/>
      <c r="AU281" s="11"/>
      <c r="AV281" s="11"/>
      <c r="AW281" s="11"/>
      <c r="AX281" s="11"/>
      <c r="AY281" s="11"/>
      <c r="AZ281" s="11"/>
      <c r="BA281" s="11"/>
      <c r="BB281" s="11"/>
      <c r="BC281" s="11"/>
      <c r="BD281" s="11"/>
      <c r="BE281" s="11"/>
      <c r="BF281" s="11"/>
      <c r="BG281" s="11"/>
    </row>
    <row r="282" spans="5:59">
      <c r="L282" s="5"/>
      <c r="M282" s="11"/>
      <c r="N282" s="11"/>
      <c r="O282" s="11"/>
      <c r="P282" s="11"/>
      <c r="Q282" s="11"/>
      <c r="R282" s="11"/>
      <c r="S282" s="11"/>
      <c r="T282" s="11"/>
      <c r="U282" s="11"/>
      <c r="V282" s="11"/>
      <c r="W282" s="11"/>
      <c r="X282" s="11"/>
      <c r="Y282" s="11"/>
      <c r="Z282" s="11"/>
      <c r="AA282" s="11"/>
      <c r="AB282" s="11"/>
      <c r="AC282" s="11"/>
      <c r="AD282" s="11"/>
      <c r="AE282" s="11"/>
      <c r="AF282" s="11"/>
      <c r="AG282" s="11"/>
      <c r="AH282" s="11"/>
      <c r="AI282" s="11"/>
      <c r="AJ282" s="11"/>
      <c r="AK282" s="11"/>
      <c r="AL282" s="11"/>
      <c r="AM282" s="11"/>
      <c r="AN282" s="11"/>
      <c r="AO282" s="11"/>
      <c r="AP282" s="11"/>
      <c r="AQ282" s="11"/>
      <c r="AR282" s="11"/>
      <c r="AS282" s="11"/>
      <c r="AT282" s="11"/>
      <c r="AU282" s="11"/>
      <c r="AV282" s="11"/>
      <c r="AW282" s="11"/>
      <c r="AX282" s="11"/>
      <c r="AY282" s="11"/>
      <c r="AZ282" s="11"/>
      <c r="BA282" s="11"/>
      <c r="BB282" s="11"/>
      <c r="BC282" s="11"/>
      <c r="BD282" s="11"/>
      <c r="BE282" s="11"/>
      <c r="BF282" s="11"/>
      <c r="BG282" s="11"/>
    </row>
    <row r="283" spans="5:59">
      <c r="L283" s="5"/>
      <c r="M283" s="11"/>
      <c r="N283" s="11"/>
      <c r="O283" s="11"/>
      <c r="P283" s="11"/>
      <c r="Q283" s="11"/>
      <c r="R283" s="11"/>
      <c r="S283" s="11"/>
      <c r="T283" s="11"/>
      <c r="U283" s="11"/>
      <c r="V283" s="11"/>
      <c r="W283" s="11"/>
      <c r="X283" s="11"/>
      <c r="Y283" s="11"/>
      <c r="Z283" s="11"/>
      <c r="AA283" s="11"/>
      <c r="AB283" s="11"/>
      <c r="AC283" s="11"/>
      <c r="AD283" s="11"/>
      <c r="AE283" s="11"/>
      <c r="AF283" s="11"/>
      <c r="AG283" s="11"/>
      <c r="AH283" s="11"/>
      <c r="AI283" s="11"/>
      <c r="AJ283" s="11"/>
      <c r="AK283" s="11"/>
      <c r="AL283" s="11"/>
      <c r="AM283" s="11"/>
      <c r="AN283" s="11"/>
      <c r="AO283" s="11"/>
      <c r="AP283" s="11"/>
      <c r="AQ283" s="11"/>
      <c r="AR283" s="11"/>
      <c r="AS283" s="11"/>
      <c r="AT283" s="11"/>
      <c r="AU283" s="11"/>
      <c r="AV283" s="11"/>
      <c r="AW283" s="11"/>
      <c r="AX283" s="11"/>
      <c r="AY283" s="11"/>
      <c r="AZ283" s="11"/>
      <c r="BA283" s="11"/>
      <c r="BB283" s="11"/>
      <c r="BC283" s="11"/>
      <c r="BD283" s="11"/>
      <c r="BE283" s="11"/>
      <c r="BF283" s="11"/>
      <c r="BG283" s="11"/>
    </row>
    <row r="284" spans="5:59">
      <c r="L284" s="5"/>
      <c r="M284" s="11"/>
      <c r="N284" s="11"/>
      <c r="O284" s="11"/>
      <c r="P284" s="11"/>
      <c r="Q284" s="11"/>
      <c r="R284" s="11"/>
      <c r="S284" s="11"/>
      <c r="T284" s="11"/>
      <c r="U284" s="11"/>
      <c r="V284" s="11"/>
      <c r="W284" s="11"/>
      <c r="X284" s="11"/>
      <c r="Y284" s="11"/>
      <c r="Z284" s="11"/>
      <c r="AA284" s="11"/>
      <c r="AB284" s="11"/>
      <c r="AC284" s="11"/>
      <c r="AD284" s="11"/>
      <c r="AE284" s="11"/>
      <c r="AF284" s="11"/>
      <c r="AG284" s="11"/>
      <c r="AH284" s="11"/>
      <c r="AI284" s="11"/>
      <c r="AJ284" s="11"/>
      <c r="AK284" s="11"/>
      <c r="AL284" s="11"/>
      <c r="AM284" s="11"/>
      <c r="AN284" s="11"/>
      <c r="AO284" s="11"/>
      <c r="AP284" s="11"/>
      <c r="AQ284" s="11"/>
      <c r="AR284" s="11"/>
      <c r="AS284" s="11"/>
      <c r="AT284" s="11"/>
      <c r="AU284" s="11"/>
      <c r="AV284" s="11"/>
      <c r="AW284" s="11"/>
      <c r="AX284" s="11"/>
      <c r="AY284" s="11"/>
      <c r="AZ284" s="11"/>
      <c r="BA284" s="11"/>
      <c r="BB284" s="11"/>
      <c r="BC284" s="11"/>
      <c r="BD284" s="11"/>
      <c r="BE284" s="11"/>
      <c r="BF284" s="11"/>
      <c r="BG284" s="11"/>
    </row>
    <row r="285" spans="5:59">
      <c r="M285" s="11"/>
      <c r="N285" s="11"/>
      <c r="O285" s="11"/>
      <c r="P285" s="11"/>
      <c r="Q285" s="11"/>
      <c r="R285" s="11"/>
      <c r="S285" s="11"/>
      <c r="T285" s="11"/>
      <c r="U285" s="11"/>
      <c r="V285" s="11"/>
      <c r="W285" s="11"/>
      <c r="X285" s="11"/>
      <c r="Y285" s="11"/>
      <c r="Z285" s="11"/>
      <c r="AA285" s="11"/>
      <c r="AB285" s="11"/>
      <c r="AC285" s="11"/>
      <c r="AD285" s="11"/>
      <c r="AE285" s="11"/>
      <c r="AF285" s="11"/>
      <c r="AG285" s="11"/>
      <c r="AH285" s="11"/>
      <c r="AI285" s="11"/>
      <c r="AJ285" s="11"/>
      <c r="AK285" s="11"/>
      <c r="AL285" s="11"/>
      <c r="AM285" s="11"/>
      <c r="AN285" s="11"/>
      <c r="AO285" s="11"/>
      <c r="AP285" s="11"/>
      <c r="AQ285" s="11"/>
      <c r="AR285" s="11"/>
      <c r="AS285" s="11"/>
      <c r="AT285" s="11"/>
      <c r="AU285" s="11"/>
      <c r="AV285" s="11"/>
      <c r="AW285" s="11"/>
      <c r="AX285" s="11"/>
      <c r="AY285" s="11"/>
      <c r="AZ285" s="11"/>
      <c r="BA285" s="11"/>
      <c r="BB285" s="11"/>
      <c r="BC285" s="11"/>
      <c r="BD285" s="11"/>
      <c r="BE285" s="11"/>
      <c r="BF285" s="11"/>
      <c r="BG285" s="11"/>
    </row>
    <row r="286" spans="5:59">
      <c r="M286" s="11"/>
      <c r="N286" s="11"/>
      <c r="O286" s="11"/>
      <c r="P286" s="11"/>
      <c r="Q286" s="11"/>
      <c r="R286" s="11"/>
      <c r="S286" s="11"/>
      <c r="T286" s="11"/>
      <c r="U286" s="11"/>
      <c r="V286" s="11"/>
      <c r="W286" s="11"/>
      <c r="X286" s="11"/>
      <c r="Y286" s="11"/>
      <c r="Z286" s="11"/>
      <c r="AA286" s="11"/>
      <c r="AB286" s="11"/>
      <c r="AC286" s="11"/>
      <c r="AD286" s="11"/>
      <c r="AE286" s="11"/>
      <c r="AF286" s="11"/>
      <c r="AG286" s="11"/>
      <c r="AH286" s="11"/>
      <c r="AI286" s="11"/>
      <c r="AJ286" s="11"/>
      <c r="AK286" s="11"/>
      <c r="AL286" s="11"/>
      <c r="AM286" s="11"/>
      <c r="AN286" s="11"/>
      <c r="AO286" s="11"/>
      <c r="AP286" s="11"/>
      <c r="AQ286" s="11"/>
      <c r="AR286" s="11"/>
      <c r="AS286" s="11"/>
      <c r="AT286" s="11"/>
      <c r="AU286" s="11"/>
      <c r="AV286" s="11"/>
      <c r="AW286" s="11"/>
      <c r="AX286" s="11"/>
      <c r="AY286" s="11"/>
      <c r="AZ286" s="11"/>
      <c r="BA286" s="11"/>
      <c r="BB286" s="11"/>
      <c r="BC286" s="11"/>
      <c r="BD286" s="11"/>
      <c r="BE286" s="11"/>
      <c r="BF286" s="11"/>
      <c r="BG286" s="11"/>
    </row>
    <row r="287" spans="5:59">
      <c r="M287" s="11"/>
      <c r="N287" s="11"/>
      <c r="O287" s="11"/>
      <c r="P287" s="11"/>
      <c r="Q287" s="11"/>
      <c r="R287" s="11"/>
      <c r="S287" s="11"/>
      <c r="T287" s="11"/>
      <c r="U287" s="11"/>
      <c r="V287" s="11"/>
      <c r="W287" s="11"/>
      <c r="X287" s="11"/>
      <c r="Y287" s="11"/>
      <c r="Z287" s="11"/>
      <c r="AA287" s="11"/>
      <c r="AB287" s="11"/>
      <c r="AC287" s="11"/>
      <c r="AD287" s="11"/>
      <c r="AE287" s="11"/>
      <c r="AF287" s="11"/>
      <c r="AG287" s="11"/>
      <c r="AH287" s="11"/>
      <c r="AI287" s="11"/>
      <c r="AJ287" s="11"/>
      <c r="AK287" s="11"/>
      <c r="AL287" s="11"/>
      <c r="AM287" s="11"/>
      <c r="AN287" s="11"/>
      <c r="AO287" s="11"/>
      <c r="AP287" s="11"/>
      <c r="AQ287" s="11"/>
      <c r="AR287" s="11"/>
      <c r="AS287" s="11"/>
      <c r="AT287" s="11"/>
      <c r="AU287" s="11"/>
      <c r="AV287" s="11"/>
      <c r="AW287" s="11"/>
      <c r="AX287" s="11"/>
      <c r="AY287" s="11"/>
      <c r="AZ287" s="11"/>
      <c r="BA287" s="11"/>
      <c r="BB287" s="11"/>
      <c r="BC287" s="11"/>
      <c r="BD287" s="11"/>
      <c r="BE287" s="11"/>
      <c r="BF287" s="11"/>
      <c r="BG287" s="11"/>
    </row>
    <row r="288" spans="5:59">
      <c r="M288" s="11"/>
      <c r="N288" s="11"/>
      <c r="O288" s="11"/>
      <c r="P288" s="11"/>
      <c r="Q288" s="11"/>
      <c r="R288" s="11"/>
      <c r="S288" s="11"/>
      <c r="T288" s="11"/>
      <c r="U288" s="11"/>
      <c r="V288" s="11"/>
      <c r="W288" s="11"/>
      <c r="X288" s="11"/>
      <c r="Y288" s="11"/>
      <c r="Z288" s="11"/>
      <c r="AA288" s="11"/>
      <c r="AB288" s="11"/>
      <c r="AC288" s="11"/>
      <c r="AD288" s="11"/>
      <c r="AE288" s="11"/>
      <c r="AF288" s="11"/>
      <c r="AG288" s="11"/>
      <c r="AH288" s="11"/>
      <c r="AI288" s="11"/>
      <c r="AJ288" s="11"/>
      <c r="AK288" s="11"/>
      <c r="AL288" s="11"/>
      <c r="AM288" s="11"/>
      <c r="AN288" s="11"/>
      <c r="AO288" s="11"/>
      <c r="AP288" s="11"/>
      <c r="AQ288" s="11"/>
      <c r="AR288" s="11"/>
      <c r="AS288" s="11"/>
      <c r="AT288" s="11"/>
      <c r="AU288" s="11"/>
      <c r="AV288" s="11"/>
      <c r="AW288" s="11"/>
      <c r="AX288" s="11"/>
      <c r="AY288" s="11"/>
      <c r="AZ288" s="11"/>
      <c r="BA288" s="11"/>
      <c r="BB288" s="11"/>
      <c r="BC288" s="11"/>
      <c r="BD288" s="11"/>
      <c r="BE288" s="11"/>
      <c r="BF288" s="11"/>
      <c r="BG288" s="11"/>
    </row>
    <row r="289" spans="5:59">
      <c r="M289" s="11"/>
      <c r="N289" s="11"/>
      <c r="O289" s="11"/>
      <c r="P289" s="11"/>
      <c r="Q289" s="11"/>
      <c r="R289" s="11"/>
      <c r="S289" s="11"/>
      <c r="T289" s="11"/>
      <c r="U289" s="11"/>
      <c r="V289" s="11"/>
      <c r="W289" s="11"/>
      <c r="X289" s="11"/>
      <c r="Y289" s="11"/>
      <c r="Z289" s="11"/>
      <c r="AA289" s="11"/>
      <c r="AB289" s="11"/>
      <c r="AC289" s="11"/>
      <c r="AD289" s="11"/>
      <c r="AE289" s="11"/>
      <c r="AF289" s="11"/>
      <c r="AG289" s="11"/>
      <c r="AH289" s="11"/>
      <c r="AI289" s="11"/>
      <c r="AJ289" s="11"/>
      <c r="AK289" s="11"/>
      <c r="AL289" s="11"/>
      <c r="AM289" s="11"/>
      <c r="AN289" s="11"/>
      <c r="AO289" s="11"/>
      <c r="AP289" s="11"/>
      <c r="AQ289" s="11"/>
      <c r="AR289" s="11"/>
      <c r="AS289" s="11"/>
      <c r="AT289" s="11"/>
      <c r="AU289" s="11"/>
      <c r="AV289" s="11"/>
      <c r="AW289" s="11"/>
      <c r="AX289" s="11"/>
      <c r="AY289" s="11"/>
      <c r="AZ289" s="11"/>
      <c r="BA289" s="11"/>
      <c r="BB289" s="11"/>
      <c r="BC289" s="11"/>
      <c r="BD289" s="11"/>
      <c r="BE289" s="11"/>
      <c r="BF289" s="11"/>
      <c r="BG289" s="11"/>
    </row>
    <row r="290" spans="5:59">
      <c r="M290" s="11"/>
      <c r="N290" s="11"/>
      <c r="O290" s="11"/>
      <c r="P290" s="11"/>
      <c r="Q290" s="11"/>
      <c r="R290" s="11"/>
      <c r="S290" s="11"/>
      <c r="T290" s="11"/>
      <c r="U290" s="11"/>
      <c r="V290" s="11"/>
      <c r="W290" s="11"/>
      <c r="X290" s="11"/>
      <c r="Y290" s="11"/>
      <c r="Z290" s="11"/>
      <c r="AA290" s="11"/>
      <c r="AB290" s="11"/>
      <c r="AC290" s="11"/>
      <c r="AD290" s="11"/>
      <c r="AE290" s="11"/>
      <c r="AF290" s="11"/>
      <c r="AG290" s="11"/>
      <c r="AH290" s="11"/>
      <c r="AI290" s="11"/>
      <c r="AJ290" s="11"/>
      <c r="AK290" s="11"/>
      <c r="AL290" s="11"/>
      <c r="AM290" s="11"/>
      <c r="AN290" s="11"/>
      <c r="AO290" s="11"/>
      <c r="AP290" s="11"/>
      <c r="AQ290" s="11"/>
      <c r="AR290" s="11"/>
      <c r="AS290" s="11"/>
      <c r="AT290" s="11"/>
      <c r="AU290" s="11"/>
      <c r="AV290" s="11"/>
      <c r="AW290" s="11"/>
      <c r="AX290" s="11"/>
      <c r="AY290" s="11"/>
      <c r="AZ290" s="11"/>
      <c r="BA290" s="11"/>
      <c r="BB290" s="11"/>
      <c r="BC290" s="11"/>
      <c r="BD290" s="11"/>
      <c r="BE290" s="11"/>
      <c r="BF290" s="11"/>
      <c r="BG290" s="11"/>
    </row>
    <row r="291" spans="5:59">
      <c r="M291" s="11"/>
      <c r="N291" s="11"/>
      <c r="O291" s="11"/>
      <c r="P291" s="11"/>
      <c r="Q291" s="11"/>
      <c r="R291" s="11"/>
      <c r="S291" s="11"/>
      <c r="T291" s="11"/>
      <c r="U291" s="11"/>
      <c r="V291" s="11"/>
      <c r="W291" s="11"/>
      <c r="X291" s="11"/>
      <c r="Y291" s="11"/>
      <c r="Z291" s="11"/>
      <c r="AA291" s="11"/>
      <c r="AB291" s="11"/>
      <c r="AC291" s="11"/>
      <c r="AD291" s="11"/>
      <c r="AE291" s="11"/>
      <c r="AF291" s="11"/>
      <c r="AG291" s="11"/>
      <c r="AH291" s="11"/>
      <c r="AI291" s="11"/>
      <c r="AJ291" s="11"/>
      <c r="AK291" s="11"/>
      <c r="AL291" s="11"/>
      <c r="AM291" s="11"/>
      <c r="AN291" s="11"/>
      <c r="AO291" s="11"/>
      <c r="AP291" s="11"/>
      <c r="AQ291" s="11"/>
      <c r="AR291" s="11"/>
      <c r="AS291" s="11"/>
      <c r="AT291" s="11"/>
      <c r="AU291" s="11"/>
      <c r="AV291" s="11"/>
      <c r="AW291" s="11"/>
      <c r="AX291" s="11"/>
      <c r="AY291" s="11"/>
      <c r="AZ291" s="11"/>
      <c r="BA291" s="11"/>
      <c r="BB291" s="11"/>
      <c r="BC291" s="11"/>
      <c r="BD291" s="11"/>
      <c r="BE291" s="11"/>
      <c r="BF291" s="11"/>
      <c r="BG291" s="11"/>
    </row>
    <row r="292" spans="5:59">
      <c r="M292" s="11"/>
      <c r="N292" s="11"/>
      <c r="O292" s="11"/>
      <c r="P292" s="11"/>
      <c r="Q292" s="11"/>
      <c r="R292" s="11"/>
      <c r="S292" s="11"/>
      <c r="T292" s="11"/>
      <c r="U292" s="11"/>
      <c r="V292" s="11"/>
      <c r="W292" s="11"/>
      <c r="X292" s="11"/>
      <c r="Y292" s="11"/>
      <c r="Z292" s="11"/>
      <c r="AA292" s="11"/>
      <c r="AB292" s="11"/>
      <c r="AC292" s="11"/>
      <c r="AD292" s="11"/>
      <c r="AE292" s="11"/>
      <c r="AF292" s="11"/>
      <c r="AG292" s="11"/>
      <c r="AH292" s="11"/>
      <c r="AI292" s="11"/>
      <c r="AJ292" s="11"/>
      <c r="AK292" s="11"/>
      <c r="AL292" s="11"/>
      <c r="AM292" s="11"/>
      <c r="AN292" s="11"/>
      <c r="AO292" s="11"/>
      <c r="AP292" s="11"/>
      <c r="AQ292" s="11"/>
      <c r="AR292" s="11"/>
      <c r="AS292" s="11"/>
      <c r="AT292" s="11"/>
      <c r="AU292" s="11"/>
      <c r="AV292" s="11"/>
      <c r="AW292" s="11"/>
      <c r="AX292" s="11"/>
      <c r="AY292" s="11"/>
      <c r="AZ292" s="11"/>
      <c r="BA292" s="11"/>
      <c r="BB292" s="11"/>
      <c r="BC292" s="11"/>
      <c r="BD292" s="11"/>
      <c r="BE292" s="11"/>
      <c r="BF292" s="11"/>
      <c r="BG292" s="11"/>
    </row>
    <row r="293" spans="5:59">
      <c r="M293" s="11"/>
      <c r="N293" s="11"/>
      <c r="O293" s="11"/>
      <c r="P293" s="11"/>
      <c r="Q293" s="11"/>
      <c r="R293" s="11"/>
      <c r="S293" s="11"/>
      <c r="T293" s="11"/>
      <c r="U293" s="11"/>
      <c r="V293" s="11"/>
      <c r="W293" s="11"/>
      <c r="X293" s="11"/>
      <c r="Y293" s="11"/>
      <c r="Z293" s="11"/>
      <c r="AA293" s="11"/>
      <c r="AB293" s="11"/>
      <c r="AC293" s="11"/>
      <c r="AD293" s="11"/>
      <c r="AE293" s="11"/>
      <c r="AF293" s="11"/>
      <c r="AG293" s="11"/>
      <c r="AH293" s="11"/>
      <c r="AI293" s="11"/>
      <c r="AJ293" s="11"/>
      <c r="AK293" s="11"/>
      <c r="AL293" s="11"/>
      <c r="AM293" s="11"/>
      <c r="AN293" s="11"/>
      <c r="AO293" s="11"/>
      <c r="AP293" s="11"/>
      <c r="AQ293" s="11"/>
      <c r="AR293" s="11"/>
      <c r="AS293" s="11"/>
      <c r="AT293" s="11"/>
      <c r="AU293" s="11"/>
      <c r="AV293" s="11"/>
      <c r="AW293" s="11"/>
      <c r="AX293" s="11"/>
      <c r="AY293" s="11"/>
      <c r="AZ293" s="11"/>
      <c r="BA293" s="11"/>
      <c r="BB293" s="11"/>
      <c r="BC293" s="11"/>
      <c r="BD293" s="11"/>
      <c r="BE293" s="11"/>
      <c r="BF293" s="11"/>
      <c r="BG293" s="11"/>
    </row>
    <row r="294" spans="5:59">
      <c r="M294" s="11"/>
      <c r="N294" s="11"/>
      <c r="O294" s="11"/>
      <c r="P294" s="11"/>
      <c r="Q294" s="11"/>
      <c r="R294" s="11"/>
      <c r="S294" s="11"/>
      <c r="T294" s="11"/>
      <c r="U294" s="11"/>
      <c r="V294" s="11"/>
      <c r="W294" s="11"/>
      <c r="X294" s="11"/>
      <c r="Y294" s="11"/>
      <c r="Z294" s="11"/>
      <c r="AA294" s="11"/>
      <c r="AB294" s="11"/>
      <c r="AC294" s="11"/>
      <c r="AD294" s="11"/>
      <c r="AE294" s="11"/>
      <c r="AF294" s="11"/>
      <c r="AG294" s="11"/>
      <c r="AH294" s="11"/>
      <c r="AI294" s="11"/>
      <c r="AJ294" s="11"/>
      <c r="AK294" s="11"/>
      <c r="AL294" s="11"/>
      <c r="AM294" s="11"/>
      <c r="AN294" s="11"/>
      <c r="AO294" s="11"/>
      <c r="AP294" s="11"/>
      <c r="AQ294" s="11"/>
      <c r="AR294" s="11"/>
      <c r="AS294" s="11"/>
      <c r="AT294" s="11"/>
      <c r="AU294" s="11"/>
      <c r="AV294" s="11"/>
      <c r="AW294" s="11"/>
      <c r="AX294" s="11"/>
      <c r="AY294" s="11"/>
      <c r="AZ294" s="11"/>
      <c r="BA294" s="11"/>
      <c r="BB294" s="11"/>
      <c r="BC294" s="11"/>
      <c r="BD294" s="11"/>
      <c r="BE294" s="11"/>
      <c r="BF294" s="11"/>
      <c r="BG294" s="11"/>
    </row>
    <row r="295" spans="5:59">
      <c r="E295" s="112"/>
      <c r="F295" s="112"/>
      <c r="G295" s="112"/>
      <c r="H295" s="112"/>
      <c r="M295" s="11"/>
      <c r="N295" s="11"/>
      <c r="O295" s="11"/>
      <c r="P295" s="11"/>
      <c r="Q295" s="11"/>
      <c r="R295" s="11"/>
      <c r="S295" s="11"/>
      <c r="T295" s="11"/>
      <c r="U295" s="11"/>
      <c r="V295" s="11"/>
      <c r="W295" s="11"/>
      <c r="X295" s="11"/>
      <c r="Y295" s="11"/>
      <c r="Z295" s="11"/>
      <c r="AA295" s="11"/>
      <c r="AB295" s="11"/>
      <c r="AC295" s="11"/>
      <c r="AD295" s="11"/>
      <c r="AE295" s="11"/>
      <c r="AF295" s="11"/>
      <c r="AG295" s="11"/>
      <c r="AH295" s="11"/>
      <c r="AI295" s="11"/>
      <c r="AJ295" s="11"/>
      <c r="AK295" s="11"/>
      <c r="AL295" s="11"/>
      <c r="AM295" s="11"/>
      <c r="AN295" s="11"/>
      <c r="AO295" s="11"/>
      <c r="AP295" s="11"/>
      <c r="AQ295" s="11"/>
      <c r="AR295" s="11"/>
      <c r="AS295" s="11"/>
      <c r="AT295" s="11"/>
      <c r="AU295" s="11"/>
      <c r="AV295" s="11"/>
      <c r="AW295" s="11"/>
      <c r="AX295" s="11"/>
      <c r="AY295" s="11"/>
      <c r="AZ295" s="11"/>
      <c r="BA295" s="11"/>
      <c r="BB295" s="11"/>
      <c r="BC295" s="11"/>
      <c r="BD295" s="11"/>
      <c r="BE295" s="11"/>
      <c r="BF295" s="11"/>
      <c r="BG295" s="11"/>
    </row>
    <row r="296" spans="5:59">
      <c r="E296" s="112"/>
      <c r="F296" s="112"/>
      <c r="G296" s="112"/>
      <c r="H296" s="112"/>
      <c r="M296" s="11"/>
      <c r="N296" s="11"/>
      <c r="O296" s="11"/>
      <c r="P296" s="11"/>
      <c r="Q296" s="11"/>
      <c r="R296" s="11"/>
      <c r="S296" s="11"/>
      <c r="T296" s="11"/>
      <c r="U296" s="11"/>
      <c r="V296" s="11"/>
      <c r="W296" s="11"/>
      <c r="X296" s="11"/>
      <c r="Y296" s="11"/>
      <c r="Z296" s="11"/>
      <c r="AA296" s="11"/>
      <c r="AB296" s="11"/>
      <c r="AC296" s="11"/>
      <c r="AD296" s="11"/>
      <c r="AE296" s="11"/>
      <c r="AF296" s="11"/>
      <c r="AG296" s="11"/>
      <c r="AH296" s="11"/>
      <c r="AI296" s="11"/>
      <c r="AJ296" s="11"/>
      <c r="AK296" s="11"/>
      <c r="AL296" s="11"/>
      <c r="AM296" s="11"/>
      <c r="AN296" s="11"/>
      <c r="AO296" s="11"/>
      <c r="AP296" s="11"/>
      <c r="AQ296" s="11"/>
      <c r="AR296" s="11"/>
      <c r="AS296" s="11"/>
      <c r="AT296" s="11"/>
      <c r="AU296" s="11"/>
      <c r="AV296" s="11"/>
      <c r="AW296" s="11"/>
      <c r="AX296" s="11"/>
      <c r="AY296" s="11"/>
      <c r="AZ296" s="11"/>
      <c r="BA296" s="11"/>
      <c r="BB296" s="11"/>
      <c r="BC296" s="11"/>
      <c r="BD296" s="11"/>
      <c r="BE296" s="11"/>
      <c r="BF296" s="11"/>
      <c r="BG296" s="11"/>
    </row>
    <row r="297" spans="5:59">
      <c r="E297" s="112"/>
      <c r="F297" s="112"/>
      <c r="G297" s="112"/>
      <c r="H297" s="112"/>
      <c r="M297" s="11"/>
      <c r="N297" s="11"/>
      <c r="O297" s="11"/>
      <c r="P297" s="11"/>
      <c r="Q297" s="11"/>
      <c r="R297" s="11"/>
      <c r="S297" s="11"/>
      <c r="T297" s="11"/>
      <c r="U297" s="11"/>
      <c r="V297" s="11"/>
      <c r="W297" s="11"/>
      <c r="X297" s="11"/>
      <c r="Y297" s="11"/>
      <c r="Z297" s="11"/>
      <c r="AA297" s="11"/>
      <c r="AB297" s="11"/>
      <c r="AC297" s="11"/>
      <c r="AD297" s="11"/>
      <c r="AE297" s="11"/>
      <c r="AF297" s="11"/>
      <c r="AG297" s="11"/>
      <c r="AH297" s="11"/>
      <c r="AI297" s="11"/>
      <c r="AJ297" s="11"/>
      <c r="AK297" s="11"/>
      <c r="AL297" s="11"/>
      <c r="AM297" s="11"/>
      <c r="AN297" s="11"/>
      <c r="AO297" s="11"/>
      <c r="AP297" s="11"/>
      <c r="AQ297" s="11"/>
      <c r="AR297" s="11"/>
      <c r="AS297" s="11"/>
      <c r="AT297" s="11"/>
      <c r="AU297" s="11"/>
      <c r="AV297" s="11"/>
      <c r="AW297" s="11"/>
      <c r="AX297" s="11"/>
      <c r="AY297" s="11"/>
      <c r="AZ297" s="11"/>
      <c r="BA297" s="11"/>
      <c r="BB297" s="11"/>
      <c r="BC297" s="11"/>
      <c r="BD297" s="11"/>
      <c r="BE297" s="11"/>
      <c r="BF297" s="11"/>
      <c r="BG297" s="11"/>
    </row>
    <row r="298" spans="5:59">
      <c r="E298" s="112"/>
      <c r="F298" s="112"/>
      <c r="G298" s="112"/>
      <c r="H298" s="112"/>
      <c r="M298" s="11"/>
      <c r="N298" s="11"/>
      <c r="O298" s="11"/>
      <c r="P298" s="11"/>
      <c r="Q298" s="11"/>
      <c r="R298" s="11"/>
      <c r="S298" s="11"/>
      <c r="T298" s="11"/>
      <c r="U298" s="11"/>
      <c r="V298" s="11"/>
      <c r="W298" s="11"/>
      <c r="X298" s="11"/>
      <c r="Y298" s="11"/>
      <c r="Z298" s="11"/>
      <c r="AA298" s="11"/>
      <c r="AB298" s="11"/>
      <c r="AC298" s="11"/>
      <c r="AD298" s="11"/>
      <c r="AE298" s="11"/>
      <c r="AF298" s="11"/>
      <c r="AG298" s="11"/>
      <c r="AH298" s="11"/>
      <c r="AI298" s="11"/>
      <c r="AJ298" s="11"/>
      <c r="AK298" s="11"/>
      <c r="AL298" s="11"/>
      <c r="AM298" s="11"/>
      <c r="AN298" s="11"/>
      <c r="AO298" s="11"/>
      <c r="AP298" s="11"/>
      <c r="AQ298" s="11"/>
      <c r="AR298" s="11"/>
      <c r="AS298" s="11"/>
      <c r="AT298" s="11"/>
      <c r="AU298" s="11"/>
      <c r="AV298" s="11"/>
      <c r="AW298" s="11"/>
      <c r="AX298" s="11"/>
      <c r="AY298" s="11"/>
      <c r="AZ298" s="11"/>
      <c r="BA298" s="11"/>
      <c r="BB298" s="11"/>
      <c r="BC298" s="11"/>
      <c r="BD298" s="11"/>
      <c r="BE298" s="11"/>
      <c r="BF298" s="11"/>
      <c r="BG298" s="11"/>
    </row>
    <row r="299" spans="5:59">
      <c r="M299" s="11"/>
      <c r="N299" s="11"/>
      <c r="O299" s="11"/>
      <c r="P299" s="11"/>
      <c r="Q299" s="11"/>
      <c r="R299" s="11"/>
      <c r="S299" s="11"/>
      <c r="T299" s="11"/>
      <c r="U299" s="11"/>
      <c r="V299" s="11"/>
      <c r="W299" s="11"/>
      <c r="X299" s="11"/>
      <c r="Y299" s="11"/>
      <c r="Z299" s="11"/>
      <c r="AA299" s="11"/>
      <c r="AB299" s="11"/>
      <c r="AC299" s="11"/>
      <c r="AD299" s="11"/>
      <c r="AE299" s="11"/>
      <c r="AF299" s="11"/>
      <c r="AG299" s="11"/>
      <c r="AH299" s="11"/>
      <c r="AI299" s="11"/>
      <c r="AJ299" s="11"/>
      <c r="AK299" s="11"/>
      <c r="AL299" s="11"/>
      <c r="AM299" s="11"/>
      <c r="AN299" s="11"/>
      <c r="AO299" s="11"/>
      <c r="AP299" s="11"/>
      <c r="AQ299" s="11"/>
      <c r="AR299" s="11"/>
      <c r="AS299" s="11"/>
      <c r="AT299" s="11"/>
      <c r="AU299" s="11"/>
      <c r="AV299" s="11"/>
      <c r="AW299" s="11"/>
      <c r="AX299" s="11"/>
      <c r="AY299" s="11"/>
      <c r="AZ299" s="11"/>
      <c r="BA299" s="11"/>
      <c r="BB299" s="11"/>
      <c r="BC299" s="11"/>
      <c r="BD299" s="11"/>
      <c r="BE299" s="11"/>
      <c r="BF299" s="11"/>
      <c r="BG299" s="11"/>
    </row>
    <row r="300" spans="5:59">
      <c r="M300" s="11"/>
      <c r="N300" s="11"/>
      <c r="O300" s="11"/>
      <c r="P300" s="11"/>
      <c r="Q300" s="11"/>
      <c r="R300" s="11"/>
      <c r="S300" s="11"/>
      <c r="T300" s="11"/>
      <c r="U300" s="11"/>
      <c r="V300" s="11"/>
      <c r="W300" s="11"/>
      <c r="X300" s="11"/>
      <c r="Y300" s="11"/>
      <c r="Z300" s="11"/>
      <c r="AA300" s="11"/>
      <c r="AB300" s="11"/>
      <c r="AC300" s="11"/>
      <c r="AD300" s="11"/>
      <c r="AE300" s="11"/>
      <c r="AF300" s="11"/>
      <c r="AG300" s="11"/>
      <c r="AH300" s="11"/>
      <c r="AI300" s="11"/>
      <c r="AJ300" s="11"/>
      <c r="AK300" s="11"/>
      <c r="AL300" s="11"/>
      <c r="AM300" s="11"/>
      <c r="AN300" s="11"/>
      <c r="AO300" s="11"/>
      <c r="AP300" s="11"/>
      <c r="AQ300" s="11"/>
      <c r="AR300" s="11"/>
      <c r="AS300" s="11"/>
      <c r="AT300" s="11"/>
      <c r="AU300" s="11"/>
      <c r="AV300" s="11"/>
      <c r="AW300" s="11"/>
      <c r="AX300" s="11"/>
      <c r="AY300" s="11"/>
      <c r="AZ300" s="11"/>
      <c r="BA300" s="11"/>
      <c r="BB300" s="11"/>
      <c r="BC300" s="11"/>
      <c r="BD300" s="11"/>
      <c r="BE300" s="11"/>
      <c r="BF300" s="11"/>
      <c r="BG300" s="11"/>
    </row>
    <row r="301" spans="5:59">
      <c r="M301" s="11"/>
      <c r="N301" s="11"/>
      <c r="O301" s="11"/>
      <c r="P301" s="11"/>
      <c r="Q301" s="11"/>
      <c r="R301" s="11"/>
      <c r="S301" s="11"/>
      <c r="T301" s="11"/>
      <c r="U301" s="11"/>
      <c r="V301" s="11"/>
      <c r="W301" s="11"/>
      <c r="X301" s="11"/>
      <c r="Y301" s="11"/>
      <c r="Z301" s="11"/>
      <c r="AA301" s="11"/>
      <c r="AB301" s="11"/>
      <c r="AC301" s="11"/>
      <c r="AD301" s="11"/>
      <c r="AE301" s="11"/>
      <c r="AF301" s="11"/>
      <c r="AG301" s="11"/>
      <c r="AH301" s="11"/>
      <c r="AI301" s="11"/>
      <c r="AJ301" s="11"/>
      <c r="AK301" s="11"/>
      <c r="AL301" s="11"/>
      <c r="AM301" s="11"/>
      <c r="AN301" s="11"/>
      <c r="AO301" s="11"/>
      <c r="AP301" s="11"/>
      <c r="AQ301" s="11"/>
      <c r="AR301" s="11"/>
      <c r="AS301" s="11"/>
      <c r="AT301" s="11"/>
      <c r="AU301" s="11"/>
      <c r="AV301" s="11"/>
      <c r="AW301" s="11"/>
      <c r="AX301" s="11"/>
      <c r="AY301" s="11"/>
      <c r="AZ301" s="11"/>
      <c r="BA301" s="11"/>
      <c r="BB301" s="11"/>
      <c r="BC301" s="11"/>
      <c r="BD301" s="11"/>
      <c r="BE301" s="11"/>
      <c r="BF301" s="11"/>
      <c r="BG301" s="11"/>
    </row>
    <row r="302" spans="5:59">
      <c r="M302" s="11"/>
      <c r="N302" s="11"/>
      <c r="O302" s="11"/>
      <c r="P302" s="11"/>
      <c r="Q302" s="11"/>
      <c r="R302" s="11"/>
      <c r="S302" s="11"/>
      <c r="T302" s="11"/>
      <c r="U302" s="11"/>
      <c r="V302" s="11"/>
      <c r="W302" s="11"/>
      <c r="X302" s="11"/>
      <c r="Y302" s="11"/>
      <c r="Z302" s="11"/>
      <c r="AA302" s="11"/>
      <c r="AB302" s="11"/>
      <c r="AC302" s="11"/>
      <c r="AD302" s="11"/>
      <c r="AE302" s="11"/>
      <c r="AF302" s="11"/>
      <c r="AG302" s="11"/>
      <c r="AH302" s="11"/>
      <c r="AI302" s="11"/>
      <c r="AJ302" s="11"/>
      <c r="AK302" s="11"/>
      <c r="AL302" s="11"/>
      <c r="AM302" s="11"/>
      <c r="AN302" s="11"/>
      <c r="AO302" s="11"/>
      <c r="AP302" s="11"/>
      <c r="AQ302" s="11"/>
      <c r="AR302" s="11"/>
      <c r="AS302" s="11"/>
      <c r="AT302" s="11"/>
      <c r="AU302" s="11"/>
      <c r="AV302" s="11"/>
      <c r="AW302" s="11"/>
      <c r="AX302" s="11"/>
      <c r="AY302" s="11"/>
      <c r="AZ302" s="11"/>
      <c r="BA302" s="11"/>
      <c r="BB302" s="11"/>
      <c r="BC302" s="11"/>
      <c r="BD302" s="11"/>
      <c r="BE302" s="11"/>
      <c r="BF302" s="11"/>
      <c r="BG302" s="11"/>
    </row>
    <row r="303" spans="5:59">
      <c r="M303" s="11"/>
      <c r="N303" s="11"/>
      <c r="O303" s="11"/>
      <c r="P303" s="11"/>
      <c r="Q303" s="11"/>
      <c r="R303" s="11"/>
      <c r="S303" s="11"/>
      <c r="T303" s="11"/>
      <c r="U303" s="11"/>
      <c r="V303" s="11"/>
      <c r="W303" s="11"/>
      <c r="X303" s="11"/>
      <c r="Y303" s="11"/>
      <c r="Z303" s="11"/>
      <c r="AA303" s="11"/>
      <c r="AB303" s="11"/>
      <c r="AC303" s="11"/>
      <c r="AD303" s="11"/>
      <c r="AE303" s="11"/>
      <c r="AF303" s="11"/>
      <c r="AG303" s="11"/>
      <c r="AH303" s="11"/>
      <c r="AI303" s="11"/>
      <c r="AJ303" s="11"/>
      <c r="AK303" s="11"/>
      <c r="AL303" s="11"/>
      <c r="AM303" s="11"/>
      <c r="AN303" s="11"/>
      <c r="AO303" s="11"/>
      <c r="AP303" s="11"/>
      <c r="AQ303" s="11"/>
      <c r="AR303" s="11"/>
      <c r="AS303" s="11"/>
      <c r="AT303" s="11"/>
      <c r="AU303" s="11"/>
      <c r="AV303" s="11"/>
      <c r="AW303" s="11"/>
      <c r="AX303" s="11"/>
      <c r="AY303" s="11"/>
      <c r="AZ303" s="11"/>
      <c r="BA303" s="11"/>
      <c r="BB303" s="11"/>
      <c r="BC303" s="11"/>
      <c r="BD303" s="11"/>
      <c r="BE303" s="11"/>
      <c r="BF303" s="11"/>
      <c r="BG303" s="11"/>
    </row>
    <row r="304" spans="5:59">
      <c r="M304" s="11"/>
      <c r="N304" s="11"/>
      <c r="O304" s="11"/>
      <c r="P304" s="11"/>
      <c r="Q304" s="11"/>
      <c r="R304" s="11"/>
      <c r="S304" s="11"/>
      <c r="T304" s="11"/>
      <c r="U304" s="11"/>
      <c r="V304" s="11"/>
      <c r="W304" s="11"/>
      <c r="X304" s="11"/>
      <c r="Y304" s="11"/>
      <c r="Z304" s="11"/>
      <c r="AA304" s="11"/>
      <c r="AB304" s="11"/>
      <c r="AC304" s="11"/>
      <c r="AD304" s="11"/>
      <c r="AE304" s="11"/>
      <c r="AF304" s="11"/>
      <c r="AG304" s="11"/>
      <c r="AH304" s="11"/>
      <c r="AI304" s="11"/>
      <c r="AJ304" s="11"/>
      <c r="AK304" s="11"/>
      <c r="AL304" s="11"/>
      <c r="AM304" s="11"/>
      <c r="AN304" s="11"/>
      <c r="AO304" s="11"/>
      <c r="AP304" s="11"/>
      <c r="AQ304" s="11"/>
      <c r="AR304" s="11"/>
      <c r="AS304" s="11"/>
      <c r="AT304" s="11"/>
      <c r="AU304" s="11"/>
      <c r="AV304" s="11"/>
      <c r="AW304" s="11"/>
      <c r="AX304" s="11"/>
      <c r="AY304" s="11"/>
      <c r="AZ304" s="11"/>
      <c r="BA304" s="11"/>
      <c r="BB304" s="11"/>
      <c r="BC304" s="11"/>
      <c r="BD304" s="11"/>
      <c r="BE304" s="11"/>
      <c r="BF304" s="11"/>
      <c r="BG304" s="11"/>
    </row>
    <row r="305" spans="13:59">
      <c r="M305" s="11"/>
      <c r="N305" s="11"/>
      <c r="O305" s="11"/>
      <c r="P305" s="11"/>
      <c r="Q305" s="11"/>
      <c r="R305" s="11"/>
      <c r="S305" s="11"/>
      <c r="T305" s="11"/>
      <c r="U305" s="11"/>
      <c r="V305" s="11"/>
      <c r="W305" s="11"/>
      <c r="X305" s="11"/>
      <c r="Y305" s="11"/>
      <c r="Z305" s="11"/>
      <c r="AA305" s="11"/>
      <c r="AB305" s="11"/>
      <c r="AC305" s="11"/>
      <c r="AD305" s="11"/>
      <c r="AE305" s="11"/>
      <c r="AF305" s="11"/>
      <c r="AG305" s="11"/>
      <c r="AH305" s="11"/>
      <c r="AI305" s="11"/>
      <c r="AJ305" s="11"/>
      <c r="AK305" s="11"/>
      <c r="AL305" s="11"/>
      <c r="AM305" s="11"/>
      <c r="AN305" s="11"/>
      <c r="AO305" s="11"/>
      <c r="AP305" s="11"/>
      <c r="AQ305" s="11"/>
      <c r="AR305" s="11"/>
      <c r="AS305" s="11"/>
      <c r="AT305" s="11"/>
      <c r="AU305" s="11"/>
      <c r="AV305" s="11"/>
      <c r="AW305" s="11"/>
      <c r="AX305" s="11"/>
      <c r="AY305" s="11"/>
      <c r="AZ305" s="11"/>
      <c r="BA305" s="11"/>
      <c r="BB305" s="11"/>
      <c r="BC305" s="11"/>
      <c r="BD305" s="11"/>
      <c r="BE305" s="11"/>
      <c r="BF305" s="11"/>
      <c r="BG305" s="11"/>
    </row>
    <row r="306" spans="13:59">
      <c r="M306" s="11"/>
      <c r="N306" s="11"/>
      <c r="O306" s="11"/>
      <c r="P306" s="11"/>
      <c r="Q306" s="11"/>
      <c r="R306" s="11"/>
      <c r="S306" s="11"/>
      <c r="T306" s="11"/>
      <c r="U306" s="11"/>
      <c r="V306" s="11"/>
      <c r="W306" s="11"/>
      <c r="X306" s="11"/>
      <c r="Y306" s="11"/>
      <c r="Z306" s="11"/>
      <c r="AA306" s="11"/>
      <c r="AB306" s="11"/>
      <c r="AC306" s="11"/>
      <c r="AD306" s="11"/>
      <c r="AE306" s="11"/>
      <c r="AF306" s="11"/>
      <c r="AG306" s="11"/>
      <c r="AH306" s="11"/>
      <c r="AI306" s="11"/>
      <c r="AJ306" s="11"/>
      <c r="AK306" s="11"/>
      <c r="AL306" s="11"/>
      <c r="AM306" s="11"/>
      <c r="AN306" s="11"/>
      <c r="AO306" s="11"/>
      <c r="AP306" s="11"/>
      <c r="AQ306" s="11"/>
      <c r="AR306" s="11"/>
      <c r="AS306" s="11"/>
      <c r="AT306" s="11"/>
      <c r="AU306" s="11"/>
      <c r="AV306" s="11"/>
      <c r="AW306" s="11"/>
      <c r="AX306" s="11"/>
      <c r="AY306" s="11"/>
      <c r="AZ306" s="11"/>
      <c r="BA306" s="11"/>
      <c r="BB306" s="11"/>
      <c r="BC306" s="11"/>
      <c r="BD306" s="11"/>
      <c r="BE306" s="11"/>
      <c r="BF306" s="11"/>
      <c r="BG306" s="11"/>
    </row>
    <row r="307" spans="13:59">
      <c r="M307" s="11"/>
      <c r="N307" s="11"/>
      <c r="O307" s="11"/>
      <c r="P307" s="11"/>
      <c r="Q307" s="11"/>
      <c r="R307" s="11"/>
      <c r="S307" s="11"/>
      <c r="T307" s="11"/>
      <c r="U307" s="11"/>
      <c r="V307" s="11"/>
      <c r="W307" s="11"/>
      <c r="X307" s="11"/>
      <c r="Y307" s="11"/>
      <c r="Z307" s="11"/>
      <c r="AA307" s="11"/>
      <c r="AB307" s="11"/>
      <c r="AC307" s="11"/>
      <c r="AD307" s="11"/>
      <c r="AE307" s="11"/>
      <c r="AF307" s="11"/>
      <c r="AG307" s="11"/>
      <c r="AH307" s="11"/>
      <c r="AI307" s="11"/>
      <c r="AJ307" s="11"/>
      <c r="AK307" s="11"/>
      <c r="AL307" s="11"/>
      <c r="AM307" s="11"/>
      <c r="AN307" s="11"/>
      <c r="AO307" s="11"/>
      <c r="AP307" s="11"/>
      <c r="AQ307" s="11"/>
      <c r="AR307" s="11"/>
      <c r="AS307" s="11"/>
      <c r="AT307" s="11"/>
      <c r="AU307" s="11"/>
      <c r="AV307" s="11"/>
      <c r="AW307" s="11"/>
      <c r="AX307" s="11"/>
      <c r="AY307" s="11"/>
      <c r="AZ307" s="11"/>
      <c r="BA307" s="11"/>
      <c r="BB307" s="11"/>
      <c r="BC307" s="11"/>
      <c r="BD307" s="11"/>
      <c r="BE307" s="11"/>
      <c r="BF307" s="11"/>
      <c r="BG307" s="11"/>
    </row>
    <row r="308" spans="13:59">
      <c r="M308" s="11"/>
      <c r="N308" s="11"/>
      <c r="O308" s="11"/>
      <c r="P308" s="11"/>
      <c r="Q308" s="11"/>
      <c r="R308" s="11"/>
      <c r="S308" s="11"/>
      <c r="T308" s="11"/>
      <c r="U308" s="11"/>
      <c r="V308" s="11"/>
      <c r="W308" s="11"/>
      <c r="X308" s="11"/>
      <c r="Y308" s="11"/>
      <c r="Z308" s="11"/>
      <c r="AA308" s="11"/>
      <c r="AB308" s="11"/>
      <c r="AC308" s="11"/>
      <c r="AD308" s="11"/>
      <c r="AE308" s="11"/>
      <c r="AF308" s="11"/>
      <c r="AG308" s="11"/>
      <c r="AH308" s="11"/>
      <c r="AI308" s="11"/>
      <c r="AJ308" s="11"/>
      <c r="AK308" s="11"/>
      <c r="AL308" s="11"/>
      <c r="AM308" s="11"/>
      <c r="AN308" s="11"/>
      <c r="AO308" s="11"/>
      <c r="AP308" s="11"/>
      <c r="AQ308" s="11"/>
      <c r="AR308" s="11"/>
      <c r="AS308" s="11"/>
      <c r="AT308" s="11"/>
      <c r="AU308" s="11"/>
      <c r="AV308" s="11"/>
      <c r="AW308" s="11"/>
      <c r="AX308" s="11"/>
      <c r="AY308" s="11"/>
      <c r="AZ308" s="11"/>
      <c r="BA308" s="11"/>
      <c r="BB308" s="11"/>
      <c r="BC308" s="11"/>
      <c r="BD308" s="11"/>
      <c r="BE308" s="11"/>
      <c r="BF308" s="11"/>
      <c r="BG308" s="11"/>
    </row>
    <row r="309" spans="13:59">
      <c r="M309" s="11"/>
      <c r="N309" s="11"/>
      <c r="O309" s="11"/>
      <c r="P309" s="11"/>
      <c r="Q309" s="11"/>
      <c r="R309" s="11"/>
      <c r="S309" s="11"/>
      <c r="T309" s="11"/>
      <c r="U309" s="11"/>
      <c r="V309" s="11"/>
      <c r="W309" s="11"/>
      <c r="X309" s="11"/>
      <c r="Y309" s="11"/>
      <c r="Z309" s="11"/>
      <c r="AA309" s="11"/>
      <c r="AB309" s="11"/>
      <c r="AC309" s="11"/>
      <c r="AD309" s="11"/>
      <c r="AE309" s="11"/>
      <c r="AF309" s="11"/>
      <c r="AG309" s="11"/>
      <c r="AH309" s="11"/>
      <c r="AI309" s="11"/>
      <c r="AJ309" s="11"/>
      <c r="AK309" s="11"/>
      <c r="AL309" s="11"/>
      <c r="AM309" s="11"/>
      <c r="AN309" s="11"/>
      <c r="AO309" s="11"/>
      <c r="AP309" s="11"/>
      <c r="AQ309" s="11"/>
      <c r="AR309" s="11"/>
      <c r="AS309" s="11"/>
      <c r="AT309" s="11"/>
      <c r="AU309" s="11"/>
      <c r="AV309" s="11"/>
      <c r="AW309" s="11"/>
      <c r="AX309" s="11"/>
      <c r="AY309" s="11"/>
      <c r="AZ309" s="11"/>
      <c r="BA309" s="11"/>
      <c r="BB309" s="11"/>
      <c r="BC309" s="11"/>
      <c r="BD309" s="11"/>
      <c r="BE309" s="11"/>
      <c r="BF309" s="11"/>
      <c r="BG309" s="11"/>
    </row>
    <row r="310" spans="13:59">
      <c r="M310" s="11"/>
      <c r="N310" s="11"/>
      <c r="O310" s="11"/>
      <c r="P310" s="11"/>
      <c r="Q310" s="11"/>
      <c r="R310" s="11"/>
      <c r="S310" s="11"/>
      <c r="T310" s="11"/>
      <c r="U310" s="11"/>
      <c r="V310" s="11"/>
      <c r="W310" s="11"/>
      <c r="X310" s="11"/>
      <c r="Y310" s="11"/>
      <c r="Z310" s="11"/>
      <c r="AA310" s="11"/>
      <c r="AB310" s="11"/>
      <c r="AC310" s="11"/>
      <c r="AD310" s="11"/>
      <c r="AE310" s="11"/>
      <c r="AF310" s="11"/>
      <c r="AG310" s="11"/>
      <c r="AH310" s="11"/>
      <c r="AI310" s="11"/>
      <c r="AJ310" s="11"/>
      <c r="AK310" s="11"/>
      <c r="AL310" s="11"/>
      <c r="AM310" s="11"/>
      <c r="AN310" s="11"/>
      <c r="AO310" s="11"/>
      <c r="AP310" s="11"/>
      <c r="AQ310" s="11"/>
      <c r="AR310" s="11"/>
      <c r="AS310" s="11"/>
      <c r="AT310" s="11"/>
      <c r="AU310" s="11"/>
      <c r="AV310" s="11"/>
      <c r="AW310" s="11"/>
      <c r="AX310" s="11"/>
      <c r="AY310" s="11"/>
      <c r="AZ310" s="11"/>
      <c r="BA310" s="11"/>
      <c r="BB310" s="11"/>
      <c r="BC310" s="11"/>
      <c r="BD310" s="11"/>
      <c r="BE310" s="11"/>
      <c r="BF310" s="11"/>
      <c r="BG310" s="11"/>
    </row>
    <row r="311" spans="13:59">
      <c r="M311" s="11"/>
      <c r="N311" s="11"/>
      <c r="O311" s="11"/>
      <c r="P311" s="11"/>
      <c r="Q311" s="11"/>
      <c r="R311" s="11"/>
      <c r="S311" s="11"/>
      <c r="T311" s="11"/>
      <c r="U311" s="11"/>
      <c r="V311" s="11"/>
      <c r="W311" s="11"/>
      <c r="X311" s="11"/>
      <c r="Y311" s="11"/>
      <c r="Z311" s="11"/>
      <c r="AA311" s="11"/>
      <c r="AB311" s="11"/>
      <c r="AC311" s="11"/>
      <c r="AD311" s="11"/>
      <c r="AE311" s="11"/>
      <c r="AF311" s="11"/>
      <c r="AG311" s="11"/>
      <c r="AH311" s="11"/>
      <c r="AI311" s="11"/>
      <c r="AJ311" s="11"/>
      <c r="AK311" s="11"/>
      <c r="AL311" s="11"/>
      <c r="AM311" s="11"/>
      <c r="AN311" s="11"/>
      <c r="AO311" s="11"/>
      <c r="AP311" s="11"/>
      <c r="AQ311" s="11"/>
      <c r="AR311" s="11"/>
      <c r="AS311" s="11"/>
      <c r="AT311" s="11"/>
      <c r="AU311" s="11"/>
      <c r="AV311" s="11"/>
      <c r="AW311" s="11"/>
      <c r="AX311" s="11"/>
      <c r="AY311" s="11"/>
      <c r="AZ311" s="11"/>
      <c r="BA311" s="11"/>
      <c r="BB311" s="11"/>
      <c r="BC311" s="11"/>
      <c r="BD311" s="11"/>
      <c r="BE311" s="11"/>
      <c r="BF311" s="11"/>
      <c r="BG311" s="11"/>
    </row>
    <row r="312" spans="13:59">
      <c r="M312" s="11"/>
      <c r="N312" s="11"/>
      <c r="O312" s="11"/>
      <c r="P312" s="11"/>
      <c r="Q312" s="11"/>
      <c r="R312" s="11"/>
      <c r="S312" s="11"/>
      <c r="T312" s="11"/>
      <c r="U312" s="11"/>
      <c r="V312" s="11"/>
      <c r="W312" s="11"/>
      <c r="X312" s="11"/>
      <c r="Y312" s="11"/>
      <c r="Z312" s="11"/>
      <c r="AA312" s="11"/>
      <c r="AB312" s="11"/>
      <c r="AC312" s="11"/>
      <c r="AD312" s="11"/>
      <c r="AE312" s="11"/>
      <c r="AF312" s="11"/>
      <c r="AG312" s="11"/>
      <c r="AH312" s="11"/>
      <c r="AI312" s="11"/>
      <c r="AJ312" s="11"/>
      <c r="AK312" s="11"/>
      <c r="AL312" s="11"/>
      <c r="AM312" s="11"/>
      <c r="AN312" s="11"/>
      <c r="AO312" s="11"/>
      <c r="AP312" s="11"/>
      <c r="AQ312" s="11"/>
      <c r="AR312" s="11"/>
      <c r="AS312" s="11"/>
      <c r="AT312" s="11"/>
      <c r="AU312" s="11"/>
      <c r="AV312" s="11"/>
      <c r="AW312" s="11"/>
      <c r="AX312" s="11"/>
      <c r="AY312" s="11"/>
      <c r="AZ312" s="11"/>
      <c r="BA312" s="11"/>
      <c r="BB312" s="11"/>
      <c r="BC312" s="11"/>
      <c r="BD312" s="11"/>
      <c r="BE312" s="11"/>
      <c r="BF312" s="11"/>
      <c r="BG312" s="11"/>
    </row>
    <row r="313" spans="13:59">
      <c r="M313" s="11"/>
      <c r="N313" s="11"/>
      <c r="O313" s="11"/>
      <c r="P313" s="11"/>
      <c r="Q313" s="11"/>
      <c r="R313" s="11"/>
      <c r="S313" s="11"/>
      <c r="T313" s="11"/>
      <c r="U313" s="11"/>
      <c r="V313" s="11"/>
      <c r="W313" s="11"/>
      <c r="X313" s="11"/>
      <c r="Y313" s="11"/>
      <c r="Z313" s="11"/>
      <c r="AA313" s="11"/>
      <c r="AB313" s="11"/>
      <c r="AC313" s="11"/>
      <c r="AD313" s="11"/>
      <c r="AE313" s="11"/>
      <c r="AF313" s="11"/>
      <c r="AG313" s="11"/>
      <c r="AH313" s="11"/>
      <c r="AI313" s="11"/>
      <c r="AJ313" s="11"/>
      <c r="AK313" s="11"/>
      <c r="AL313" s="11"/>
      <c r="AM313" s="11"/>
      <c r="AN313" s="11"/>
      <c r="AO313" s="11"/>
      <c r="AP313" s="11"/>
      <c r="AQ313" s="11"/>
      <c r="AR313" s="11"/>
      <c r="AS313" s="11"/>
      <c r="AT313" s="11"/>
      <c r="AU313" s="11"/>
      <c r="AV313" s="11"/>
      <c r="AW313" s="11"/>
      <c r="AX313" s="11"/>
      <c r="AY313" s="11"/>
      <c r="AZ313" s="11"/>
      <c r="BA313" s="11"/>
      <c r="BB313" s="11"/>
      <c r="BC313" s="11"/>
      <c r="BD313" s="11"/>
      <c r="BE313" s="11"/>
      <c r="BF313" s="11"/>
      <c r="BG313" s="11"/>
    </row>
    <row r="314" spans="13:59">
      <c r="M314" s="11"/>
      <c r="N314" s="11"/>
      <c r="O314" s="11"/>
      <c r="P314" s="11"/>
      <c r="Q314" s="11"/>
      <c r="R314" s="11"/>
      <c r="S314" s="11"/>
      <c r="T314" s="11"/>
      <c r="U314" s="11"/>
      <c r="V314" s="11"/>
      <c r="W314" s="11"/>
      <c r="X314" s="11"/>
      <c r="Y314" s="11"/>
      <c r="Z314" s="11"/>
      <c r="AA314" s="11"/>
      <c r="AB314" s="11"/>
      <c r="AC314" s="11"/>
      <c r="AD314" s="11"/>
      <c r="AE314" s="11"/>
      <c r="AF314" s="11"/>
      <c r="AG314" s="11"/>
      <c r="AH314" s="11"/>
      <c r="AI314" s="11"/>
      <c r="AJ314" s="11"/>
      <c r="AK314" s="11"/>
      <c r="AL314" s="11"/>
      <c r="AM314" s="11"/>
      <c r="AN314" s="11"/>
      <c r="AO314" s="11"/>
      <c r="AP314" s="11"/>
      <c r="AQ314" s="11"/>
      <c r="AR314" s="11"/>
      <c r="AS314" s="11"/>
      <c r="AT314" s="11"/>
      <c r="AU314" s="11"/>
      <c r="AV314" s="11"/>
      <c r="AW314" s="11"/>
      <c r="AX314" s="11"/>
      <c r="AY314" s="11"/>
      <c r="AZ314" s="11"/>
      <c r="BA314" s="11"/>
      <c r="BB314" s="11"/>
      <c r="BC314" s="11"/>
      <c r="BD314" s="11"/>
      <c r="BE314" s="11"/>
      <c r="BF314" s="11"/>
      <c r="BG314" s="11"/>
    </row>
    <row r="315" spans="13:59">
      <c r="M315" s="11"/>
      <c r="N315" s="11"/>
      <c r="O315" s="11"/>
      <c r="P315" s="11"/>
      <c r="Q315" s="11"/>
      <c r="R315" s="11"/>
      <c r="S315" s="11"/>
      <c r="T315" s="11"/>
      <c r="U315" s="11"/>
      <c r="V315" s="11"/>
      <c r="W315" s="11"/>
      <c r="X315" s="11"/>
      <c r="Y315" s="11"/>
      <c r="Z315" s="11"/>
      <c r="AA315" s="11"/>
      <c r="AB315" s="11"/>
      <c r="AC315" s="11"/>
      <c r="AD315" s="11"/>
      <c r="AE315" s="11"/>
      <c r="AF315" s="11"/>
      <c r="AG315" s="11"/>
      <c r="AH315" s="11"/>
      <c r="AI315" s="11"/>
      <c r="AJ315" s="11"/>
      <c r="AK315" s="11"/>
      <c r="AL315" s="11"/>
      <c r="AM315" s="11"/>
      <c r="AN315" s="11"/>
      <c r="AO315" s="11"/>
      <c r="AP315" s="11"/>
      <c r="AQ315" s="11"/>
      <c r="AR315" s="11"/>
      <c r="AS315" s="11"/>
      <c r="AT315" s="11"/>
      <c r="AU315" s="11"/>
      <c r="AV315" s="11"/>
      <c r="AW315" s="11"/>
      <c r="AX315" s="11"/>
      <c r="AY315" s="11"/>
      <c r="AZ315" s="11"/>
      <c r="BA315" s="11"/>
      <c r="BB315" s="11"/>
      <c r="BC315" s="11"/>
      <c r="BD315" s="11"/>
      <c r="BE315" s="11"/>
      <c r="BF315" s="11"/>
      <c r="BG315" s="11"/>
    </row>
    <row r="316" spans="13:59">
      <c r="M316" s="11"/>
      <c r="N316" s="11"/>
      <c r="O316" s="11"/>
      <c r="P316" s="11"/>
      <c r="Q316" s="11"/>
      <c r="R316" s="11"/>
      <c r="S316" s="11"/>
      <c r="T316" s="11"/>
      <c r="U316" s="11"/>
      <c r="V316" s="11"/>
      <c r="W316" s="11"/>
      <c r="X316" s="11"/>
      <c r="Y316" s="11"/>
      <c r="Z316" s="11"/>
      <c r="AA316" s="11"/>
      <c r="AB316" s="11"/>
      <c r="AC316" s="11"/>
      <c r="AD316" s="11"/>
      <c r="AE316" s="11"/>
      <c r="AF316" s="11"/>
      <c r="AG316" s="11"/>
      <c r="AH316" s="11"/>
      <c r="AI316" s="11"/>
      <c r="AJ316" s="11"/>
      <c r="AK316" s="11"/>
      <c r="AL316" s="11"/>
      <c r="AM316" s="11"/>
      <c r="AN316" s="11"/>
      <c r="AO316" s="11"/>
      <c r="AP316" s="11"/>
      <c r="AQ316" s="11"/>
      <c r="AR316" s="11"/>
      <c r="AS316" s="11"/>
      <c r="AT316" s="11"/>
      <c r="AU316" s="11"/>
      <c r="AV316" s="11"/>
      <c r="AW316" s="11"/>
      <c r="AX316" s="11"/>
      <c r="AY316" s="11"/>
      <c r="AZ316" s="11"/>
      <c r="BA316" s="11"/>
      <c r="BB316" s="11"/>
      <c r="BC316" s="11"/>
      <c r="BD316" s="11"/>
      <c r="BE316" s="11"/>
      <c r="BF316" s="11"/>
      <c r="BG316" s="11"/>
    </row>
    <row r="317" spans="13:59">
      <c r="M317" s="11"/>
      <c r="N317" s="11"/>
      <c r="O317" s="11"/>
      <c r="P317" s="11"/>
      <c r="Q317" s="11"/>
      <c r="R317" s="11"/>
      <c r="S317" s="11"/>
      <c r="T317" s="11"/>
      <c r="U317" s="11"/>
      <c r="V317" s="11"/>
      <c r="W317" s="11"/>
      <c r="X317" s="11"/>
      <c r="Y317" s="11"/>
      <c r="Z317" s="11"/>
      <c r="AA317" s="11"/>
      <c r="AB317" s="11"/>
      <c r="AC317" s="11"/>
      <c r="AD317" s="11"/>
      <c r="AE317" s="11"/>
      <c r="AF317" s="11"/>
      <c r="AG317" s="11"/>
      <c r="AH317" s="11"/>
      <c r="AI317" s="11"/>
      <c r="AJ317" s="11"/>
      <c r="AK317" s="11"/>
      <c r="AL317" s="11"/>
      <c r="AM317" s="11"/>
      <c r="AN317" s="11"/>
      <c r="AO317" s="11"/>
      <c r="AP317" s="11"/>
      <c r="AQ317" s="11"/>
      <c r="AR317" s="11"/>
      <c r="AS317" s="11"/>
      <c r="AT317" s="11"/>
      <c r="AU317" s="11"/>
      <c r="AV317" s="11"/>
      <c r="AW317" s="11"/>
      <c r="AX317" s="11"/>
      <c r="AY317" s="11"/>
      <c r="AZ317" s="11"/>
      <c r="BA317" s="11"/>
      <c r="BB317" s="11"/>
      <c r="BC317" s="11"/>
      <c r="BD317" s="11"/>
      <c r="BE317" s="11"/>
      <c r="BF317" s="11"/>
      <c r="BG317" s="11"/>
    </row>
    <row r="318" spans="13:59">
      <c r="M318" s="11"/>
      <c r="N318" s="11"/>
      <c r="O318" s="11"/>
      <c r="P318" s="11"/>
      <c r="Q318" s="11"/>
      <c r="R318" s="11"/>
      <c r="S318" s="11"/>
      <c r="T318" s="11"/>
      <c r="U318" s="11"/>
      <c r="V318" s="11"/>
      <c r="W318" s="11"/>
      <c r="X318" s="11"/>
      <c r="Y318" s="11"/>
      <c r="Z318" s="11"/>
      <c r="AA318" s="11"/>
      <c r="AB318" s="11"/>
      <c r="AC318" s="11"/>
      <c r="AD318" s="11"/>
      <c r="AE318" s="11"/>
      <c r="AF318" s="11"/>
      <c r="AG318" s="11"/>
      <c r="AH318" s="11"/>
      <c r="AI318" s="11"/>
      <c r="AJ318" s="11"/>
      <c r="AK318" s="11"/>
      <c r="AL318" s="11"/>
      <c r="AM318" s="11"/>
      <c r="AN318" s="11"/>
      <c r="AO318" s="11"/>
      <c r="AP318" s="11"/>
      <c r="AQ318" s="11"/>
      <c r="AR318" s="11"/>
      <c r="AS318" s="11"/>
      <c r="AT318" s="11"/>
      <c r="AU318" s="11"/>
      <c r="AV318" s="11"/>
      <c r="AW318" s="11"/>
      <c r="AX318" s="11"/>
      <c r="AY318" s="11"/>
      <c r="AZ318" s="11"/>
      <c r="BA318" s="11"/>
      <c r="BB318" s="11"/>
      <c r="BC318" s="11"/>
      <c r="BD318" s="11"/>
      <c r="BE318" s="11"/>
      <c r="BF318" s="11"/>
      <c r="BG318" s="11"/>
    </row>
    <row r="319" spans="13:59">
      <c r="M319" s="11"/>
      <c r="N319" s="11"/>
      <c r="O319" s="11"/>
      <c r="P319" s="11"/>
      <c r="Q319" s="11"/>
      <c r="R319" s="11"/>
      <c r="S319" s="11"/>
      <c r="T319" s="11"/>
      <c r="U319" s="11"/>
      <c r="V319" s="11"/>
      <c r="W319" s="11"/>
      <c r="X319" s="11"/>
      <c r="Y319" s="11"/>
      <c r="Z319" s="11"/>
      <c r="AA319" s="11"/>
      <c r="AB319" s="11"/>
      <c r="AC319" s="11"/>
      <c r="AD319" s="11"/>
      <c r="AE319" s="11"/>
      <c r="AF319" s="11"/>
      <c r="AG319" s="11"/>
      <c r="AH319" s="11"/>
      <c r="AI319" s="11"/>
      <c r="AJ319" s="11"/>
      <c r="AK319" s="11"/>
      <c r="AL319" s="11"/>
      <c r="AM319" s="11"/>
      <c r="AN319" s="11"/>
      <c r="AO319" s="11"/>
      <c r="AP319" s="11"/>
      <c r="AQ319" s="11"/>
      <c r="AR319" s="11"/>
      <c r="AS319" s="11"/>
      <c r="AT319" s="11"/>
      <c r="AU319" s="11"/>
      <c r="AV319" s="11"/>
      <c r="AW319" s="11"/>
      <c r="AX319" s="11"/>
      <c r="AY319" s="11"/>
      <c r="AZ319" s="11"/>
      <c r="BA319" s="11"/>
      <c r="BB319" s="11"/>
      <c r="BC319" s="11"/>
      <c r="BD319" s="11"/>
      <c r="BE319" s="11"/>
      <c r="BF319" s="11"/>
      <c r="BG319" s="11"/>
    </row>
    <row r="320" spans="13:59">
      <c r="M320" s="11"/>
      <c r="N320" s="11"/>
      <c r="O320" s="11"/>
      <c r="P320" s="11"/>
      <c r="Q320" s="11"/>
      <c r="R320" s="11"/>
      <c r="S320" s="11"/>
      <c r="T320" s="11"/>
      <c r="U320" s="11"/>
      <c r="V320" s="11"/>
      <c r="W320" s="11"/>
      <c r="X320" s="11"/>
      <c r="Y320" s="11"/>
      <c r="Z320" s="11"/>
      <c r="AA320" s="11"/>
      <c r="AB320" s="11"/>
      <c r="AC320" s="11"/>
      <c r="AD320" s="11"/>
      <c r="AE320" s="11"/>
      <c r="AF320" s="11"/>
      <c r="AG320" s="11"/>
      <c r="AH320" s="11"/>
      <c r="AI320" s="11"/>
      <c r="AJ320" s="11"/>
      <c r="AK320" s="11"/>
      <c r="AL320" s="11"/>
      <c r="AM320" s="11"/>
      <c r="AN320" s="11"/>
      <c r="AO320" s="11"/>
      <c r="AP320" s="11"/>
      <c r="AQ320" s="11"/>
      <c r="AR320" s="11"/>
      <c r="AS320" s="11"/>
      <c r="AT320" s="11"/>
      <c r="AU320" s="11"/>
      <c r="AV320" s="11"/>
      <c r="AW320" s="11"/>
      <c r="AX320" s="11"/>
      <c r="AY320" s="11"/>
      <c r="AZ320" s="11"/>
      <c r="BA320" s="11"/>
      <c r="BB320" s="11"/>
      <c r="BC320" s="11"/>
      <c r="BD320" s="11"/>
      <c r="BE320" s="11"/>
      <c r="BF320" s="11"/>
      <c r="BG320" s="11"/>
    </row>
    <row r="321" spans="2:59">
      <c r="M321" s="11"/>
      <c r="N321" s="11"/>
      <c r="O321" s="11"/>
      <c r="P321" s="11"/>
      <c r="Q321" s="11"/>
      <c r="R321" s="11"/>
      <c r="S321" s="11"/>
      <c r="T321" s="11"/>
      <c r="U321" s="11"/>
      <c r="V321" s="11"/>
      <c r="W321" s="11"/>
      <c r="X321" s="11"/>
      <c r="Y321" s="11"/>
      <c r="Z321" s="11"/>
      <c r="AA321" s="11"/>
      <c r="AB321" s="11"/>
      <c r="AC321" s="11"/>
      <c r="AD321" s="11"/>
      <c r="AE321" s="11"/>
      <c r="AF321" s="11"/>
      <c r="AG321" s="11"/>
      <c r="AH321" s="11"/>
      <c r="AI321" s="11"/>
      <c r="AJ321" s="11"/>
      <c r="AK321" s="11"/>
      <c r="AL321" s="11"/>
      <c r="AM321" s="11"/>
      <c r="AN321" s="11"/>
      <c r="AO321" s="11"/>
      <c r="AP321" s="11"/>
      <c r="AQ321" s="11"/>
      <c r="AR321" s="11"/>
      <c r="AS321" s="11"/>
      <c r="AT321" s="11"/>
      <c r="AU321" s="11"/>
      <c r="AV321" s="11"/>
      <c r="AW321" s="11"/>
      <c r="AX321" s="11"/>
      <c r="AY321" s="11"/>
      <c r="AZ321" s="11"/>
      <c r="BA321" s="11"/>
      <c r="BB321" s="11"/>
      <c r="BC321" s="11"/>
      <c r="BD321" s="11"/>
      <c r="BE321" s="11"/>
      <c r="BF321" s="11"/>
      <c r="BG321" s="11"/>
    </row>
    <row r="322" spans="2:59">
      <c r="M322" s="11"/>
      <c r="N322" s="11"/>
      <c r="O322" s="11"/>
      <c r="P322" s="11"/>
      <c r="Q322" s="11"/>
      <c r="R322" s="11"/>
      <c r="S322" s="11"/>
      <c r="T322" s="11"/>
      <c r="U322" s="11"/>
      <c r="V322" s="11"/>
      <c r="W322" s="11"/>
      <c r="X322" s="11"/>
      <c r="Y322" s="11"/>
      <c r="Z322" s="11"/>
      <c r="AA322" s="11"/>
      <c r="AB322" s="11"/>
      <c r="AC322" s="11"/>
      <c r="AD322" s="11"/>
      <c r="AE322" s="11"/>
      <c r="AF322" s="11"/>
      <c r="AG322" s="11"/>
      <c r="AH322" s="11"/>
      <c r="AI322" s="11"/>
      <c r="AJ322" s="11"/>
      <c r="AK322" s="11"/>
      <c r="AL322" s="11"/>
      <c r="AM322" s="11"/>
      <c r="AN322" s="11"/>
      <c r="AO322" s="11"/>
      <c r="AP322" s="11"/>
      <c r="AQ322" s="11"/>
      <c r="AR322" s="11"/>
      <c r="AS322" s="11"/>
      <c r="AT322" s="11"/>
      <c r="AU322" s="11"/>
      <c r="AV322" s="11"/>
      <c r="AW322" s="11"/>
      <c r="AX322" s="11"/>
      <c r="AY322" s="11"/>
      <c r="AZ322" s="11"/>
      <c r="BA322" s="11"/>
      <c r="BB322" s="11"/>
      <c r="BC322" s="11"/>
      <c r="BD322" s="11"/>
      <c r="BE322" s="11"/>
      <c r="BF322" s="11"/>
      <c r="BG322" s="11"/>
    </row>
    <row r="323" spans="2:59">
      <c r="M323" s="11"/>
      <c r="N323" s="11"/>
      <c r="O323" s="11"/>
      <c r="P323" s="11"/>
      <c r="Q323" s="11"/>
      <c r="R323" s="11"/>
      <c r="S323" s="11"/>
      <c r="T323" s="11"/>
      <c r="U323" s="11"/>
      <c r="V323" s="11"/>
      <c r="W323" s="11"/>
      <c r="X323" s="11"/>
      <c r="Y323" s="11"/>
      <c r="Z323" s="11"/>
      <c r="AA323" s="11"/>
      <c r="AB323" s="11"/>
      <c r="AC323" s="11"/>
      <c r="AD323" s="11"/>
      <c r="AE323" s="11"/>
      <c r="AF323" s="11"/>
      <c r="AG323" s="11"/>
      <c r="AH323" s="11"/>
      <c r="AI323" s="11"/>
      <c r="AJ323" s="11"/>
      <c r="AK323" s="11"/>
      <c r="AL323" s="11"/>
      <c r="AM323" s="11"/>
      <c r="AN323" s="11"/>
      <c r="AO323" s="11"/>
      <c r="AP323" s="11"/>
      <c r="AQ323" s="11"/>
      <c r="AR323" s="11"/>
      <c r="AS323" s="11"/>
      <c r="AT323" s="11"/>
      <c r="AU323" s="11"/>
      <c r="AV323" s="11"/>
      <c r="AW323" s="11"/>
      <c r="AX323" s="11"/>
      <c r="AY323" s="11"/>
      <c r="AZ323" s="11"/>
      <c r="BA323" s="11"/>
      <c r="BB323" s="11"/>
      <c r="BC323" s="11"/>
      <c r="BD323" s="11"/>
      <c r="BE323" s="11"/>
      <c r="BF323" s="11"/>
      <c r="BG323" s="11"/>
    </row>
    <row r="324" spans="2:59">
      <c r="M324" s="11"/>
      <c r="N324" s="11"/>
      <c r="O324" s="11"/>
      <c r="P324" s="11"/>
      <c r="Q324" s="11"/>
      <c r="R324" s="11"/>
      <c r="S324" s="11"/>
      <c r="T324" s="11"/>
      <c r="U324" s="11"/>
      <c r="V324" s="11"/>
      <c r="W324" s="11"/>
      <c r="X324" s="11"/>
      <c r="Y324" s="11"/>
      <c r="Z324" s="11"/>
      <c r="AA324" s="11"/>
      <c r="AB324" s="11"/>
      <c r="AC324" s="11"/>
      <c r="AD324" s="11"/>
      <c r="AE324" s="11"/>
      <c r="AF324" s="11"/>
      <c r="AG324" s="11"/>
      <c r="AH324" s="11"/>
      <c r="AI324" s="11"/>
      <c r="AJ324" s="11"/>
      <c r="AK324" s="11"/>
      <c r="AL324" s="11"/>
      <c r="AM324" s="11"/>
      <c r="AN324" s="11"/>
      <c r="AO324" s="11"/>
      <c r="AP324" s="11"/>
      <c r="AQ324" s="11"/>
      <c r="AR324" s="11"/>
      <c r="AS324" s="11"/>
      <c r="AT324" s="11"/>
      <c r="AU324" s="11"/>
      <c r="AV324" s="11"/>
      <c r="AW324" s="11"/>
      <c r="AX324" s="11"/>
      <c r="AY324" s="11"/>
      <c r="AZ324" s="11"/>
      <c r="BA324" s="11"/>
      <c r="BB324" s="11"/>
      <c r="BC324" s="11"/>
      <c r="BD324" s="11"/>
      <c r="BE324" s="11"/>
      <c r="BF324" s="11"/>
      <c r="BG324" s="11"/>
    </row>
    <row r="325" spans="2:59">
      <c r="M325" s="11"/>
      <c r="N325" s="11"/>
      <c r="O325" s="11"/>
      <c r="P325" s="11"/>
      <c r="Q325" s="11"/>
      <c r="R325" s="11"/>
      <c r="S325" s="11"/>
      <c r="T325" s="11"/>
      <c r="U325" s="11"/>
      <c r="V325" s="11"/>
      <c r="W325" s="11"/>
      <c r="X325" s="11"/>
      <c r="Y325" s="11"/>
      <c r="Z325" s="11"/>
      <c r="AA325" s="11"/>
      <c r="AB325" s="11"/>
      <c r="AC325" s="11"/>
      <c r="AD325" s="11"/>
      <c r="AE325" s="11"/>
      <c r="AF325" s="11"/>
      <c r="AG325" s="11"/>
      <c r="AH325" s="11"/>
      <c r="AI325" s="11"/>
      <c r="AJ325" s="11"/>
      <c r="AK325" s="11"/>
      <c r="AL325" s="11"/>
      <c r="AM325" s="11"/>
      <c r="AN325" s="11"/>
      <c r="AO325" s="11"/>
      <c r="AP325" s="11"/>
      <c r="AQ325" s="11"/>
      <c r="AR325" s="11"/>
      <c r="AS325" s="11"/>
      <c r="AT325" s="11"/>
      <c r="AU325" s="11"/>
      <c r="AV325" s="11"/>
      <c r="AW325" s="11"/>
      <c r="AX325" s="11"/>
      <c r="AY325" s="11"/>
      <c r="AZ325" s="11"/>
      <c r="BA325" s="11"/>
      <c r="BB325" s="11"/>
      <c r="BC325" s="11"/>
      <c r="BD325" s="11"/>
      <c r="BE325" s="11"/>
      <c r="BF325" s="11"/>
      <c r="BG325" s="11"/>
    </row>
    <row r="326" spans="2:59">
      <c r="B326"/>
      <c r="M326" s="11"/>
      <c r="N326" s="11"/>
      <c r="O326" s="11"/>
      <c r="P326" s="11"/>
      <c r="Q326" s="11"/>
      <c r="R326" s="11"/>
      <c r="S326" s="11"/>
      <c r="T326" s="11"/>
      <c r="U326" s="11"/>
      <c r="V326" s="11"/>
      <c r="W326" s="11"/>
      <c r="X326" s="11"/>
      <c r="Y326" s="11"/>
      <c r="Z326" s="11"/>
      <c r="AA326" s="11"/>
      <c r="AB326" s="11"/>
      <c r="AC326" s="11"/>
      <c r="AD326" s="11"/>
      <c r="AE326" s="11"/>
      <c r="AF326" s="11"/>
      <c r="AG326" s="11"/>
      <c r="AH326" s="11"/>
      <c r="AI326" s="11"/>
      <c r="AJ326" s="11"/>
      <c r="AK326" s="11"/>
      <c r="AL326" s="11"/>
      <c r="AM326" s="11"/>
      <c r="AN326" s="11"/>
      <c r="AO326" s="11"/>
      <c r="AP326" s="11"/>
      <c r="AQ326" s="11"/>
      <c r="AR326" s="11"/>
      <c r="AS326" s="11"/>
      <c r="AT326" s="11"/>
      <c r="AU326" s="11"/>
      <c r="AV326" s="11"/>
      <c r="AW326" s="11"/>
      <c r="AX326" s="11"/>
      <c r="AY326" s="11"/>
      <c r="AZ326" s="11"/>
      <c r="BA326" s="11"/>
      <c r="BB326" s="11"/>
      <c r="BC326" s="11"/>
      <c r="BD326" s="11"/>
      <c r="BE326" s="11"/>
      <c r="BF326" s="11"/>
      <c r="BG326" s="11"/>
    </row>
    <row r="327" spans="2:59">
      <c r="B327"/>
      <c r="M327" s="11"/>
      <c r="N327" s="11"/>
      <c r="O327" s="11"/>
      <c r="P327" s="11"/>
      <c r="Q327" s="11"/>
      <c r="R327" s="11"/>
      <c r="S327" s="11"/>
      <c r="T327" s="11"/>
      <c r="U327" s="11"/>
      <c r="V327" s="11"/>
      <c r="W327" s="11"/>
      <c r="X327" s="11"/>
      <c r="Y327" s="11"/>
      <c r="Z327" s="11"/>
      <c r="AA327" s="11"/>
      <c r="AB327" s="11"/>
      <c r="AC327" s="11"/>
      <c r="AD327" s="11"/>
      <c r="AE327" s="11"/>
      <c r="AF327" s="11"/>
      <c r="AG327" s="11"/>
      <c r="AH327" s="11"/>
      <c r="AI327" s="11"/>
      <c r="AJ327" s="11"/>
      <c r="AK327" s="11"/>
      <c r="AL327" s="11"/>
      <c r="AM327" s="11"/>
      <c r="AN327" s="11"/>
      <c r="AO327" s="11"/>
      <c r="AP327" s="11"/>
      <c r="AQ327" s="11"/>
      <c r="AR327" s="11"/>
      <c r="AS327" s="11"/>
      <c r="AT327" s="11"/>
      <c r="AU327" s="11"/>
      <c r="AV327" s="11"/>
      <c r="AW327" s="11"/>
      <c r="AX327" s="11"/>
      <c r="AY327" s="11"/>
      <c r="AZ327" s="11"/>
      <c r="BA327" s="11"/>
      <c r="BB327" s="11"/>
      <c r="BC327" s="11"/>
      <c r="BD327" s="11"/>
      <c r="BE327" s="11"/>
      <c r="BF327" s="11"/>
      <c r="BG327" s="11"/>
    </row>
    <row r="328" spans="2:59">
      <c r="B328"/>
      <c r="M328" s="11"/>
      <c r="N328" s="11"/>
      <c r="O328" s="11"/>
      <c r="P328" s="11"/>
      <c r="Q328" s="11"/>
      <c r="R328" s="11"/>
      <c r="S328" s="11"/>
      <c r="T328" s="11"/>
      <c r="U328" s="11"/>
      <c r="V328" s="11"/>
      <c r="W328" s="11"/>
      <c r="X328" s="11"/>
      <c r="Y328" s="11"/>
      <c r="Z328" s="11"/>
      <c r="AA328" s="11"/>
      <c r="AB328" s="11"/>
      <c r="AC328" s="11"/>
      <c r="AD328" s="11"/>
      <c r="AE328" s="11"/>
      <c r="AF328" s="11"/>
      <c r="AG328" s="11"/>
      <c r="AH328" s="11"/>
      <c r="AI328" s="11"/>
      <c r="AJ328" s="11"/>
      <c r="AK328" s="11"/>
      <c r="AL328" s="11"/>
      <c r="AM328" s="11"/>
      <c r="AN328" s="11"/>
      <c r="AO328" s="11"/>
      <c r="AP328" s="11"/>
      <c r="AQ328" s="11"/>
      <c r="AR328" s="11"/>
      <c r="AS328" s="11"/>
      <c r="AT328" s="11"/>
      <c r="AU328" s="11"/>
      <c r="AV328" s="11"/>
      <c r="AW328" s="11"/>
      <c r="AX328" s="11"/>
      <c r="AY328" s="11"/>
      <c r="AZ328" s="11"/>
      <c r="BA328" s="11"/>
      <c r="BB328" s="11"/>
      <c r="BC328" s="11"/>
      <c r="BD328" s="11"/>
      <c r="BE328" s="11"/>
      <c r="BF328" s="11"/>
      <c r="BG328" s="11"/>
    </row>
    <row r="329" spans="2:59">
      <c r="B329"/>
      <c r="M329" s="11"/>
      <c r="N329" s="11"/>
      <c r="O329" s="11"/>
      <c r="P329" s="11"/>
      <c r="Q329" s="11"/>
      <c r="R329" s="11"/>
      <c r="S329" s="11"/>
      <c r="T329" s="11"/>
      <c r="U329" s="11"/>
      <c r="V329" s="11"/>
      <c r="W329" s="11"/>
      <c r="X329" s="11"/>
      <c r="Y329" s="11"/>
      <c r="Z329" s="11"/>
      <c r="AA329" s="11"/>
      <c r="AB329" s="11"/>
      <c r="AC329" s="11"/>
      <c r="AD329" s="11"/>
      <c r="AE329" s="11"/>
      <c r="AF329" s="11"/>
      <c r="AG329" s="11"/>
      <c r="AH329" s="11"/>
      <c r="AI329" s="11"/>
      <c r="AJ329" s="11"/>
      <c r="AK329" s="11"/>
      <c r="AL329" s="11"/>
      <c r="AM329" s="11"/>
      <c r="AN329" s="11"/>
      <c r="AO329" s="11"/>
      <c r="AP329" s="11"/>
      <c r="AQ329" s="11"/>
      <c r="AR329" s="11"/>
      <c r="AS329" s="11"/>
      <c r="AT329" s="11"/>
      <c r="AU329" s="11"/>
      <c r="AV329" s="11"/>
      <c r="AW329" s="11"/>
      <c r="AX329" s="11"/>
      <c r="AY329" s="11"/>
      <c r="AZ329" s="11"/>
      <c r="BA329" s="11"/>
      <c r="BB329" s="11"/>
      <c r="BC329" s="11"/>
      <c r="BD329" s="11"/>
      <c r="BE329" s="11"/>
      <c r="BF329" s="11"/>
      <c r="BG329" s="11"/>
    </row>
    <row r="330" spans="2:59">
      <c r="B330"/>
      <c r="M330" s="11"/>
      <c r="N330" s="11"/>
      <c r="O330" s="11"/>
      <c r="P330" s="11"/>
      <c r="Q330" s="11"/>
      <c r="R330" s="11"/>
      <c r="S330" s="11"/>
      <c r="T330" s="11"/>
      <c r="U330" s="11"/>
      <c r="V330" s="11"/>
      <c r="W330" s="11"/>
      <c r="X330" s="11"/>
      <c r="Y330" s="11"/>
      <c r="Z330" s="11"/>
      <c r="AA330" s="11"/>
      <c r="AB330" s="11"/>
      <c r="AC330" s="11"/>
      <c r="AD330" s="11"/>
      <c r="AE330" s="11"/>
      <c r="AF330" s="11"/>
      <c r="AG330" s="11"/>
      <c r="AH330" s="11"/>
      <c r="AI330" s="11"/>
      <c r="AJ330" s="11"/>
      <c r="AK330" s="11"/>
      <c r="AL330" s="11"/>
      <c r="AM330" s="11"/>
      <c r="AN330" s="11"/>
      <c r="AO330" s="11"/>
      <c r="AP330" s="11"/>
      <c r="AQ330" s="11"/>
      <c r="AR330" s="11"/>
      <c r="AS330" s="11"/>
      <c r="AT330" s="11"/>
      <c r="AU330" s="11"/>
      <c r="AV330" s="11"/>
      <c r="AW330" s="11"/>
      <c r="AX330" s="11"/>
      <c r="AY330" s="11"/>
      <c r="AZ330" s="11"/>
      <c r="BA330" s="11"/>
      <c r="BB330" s="11"/>
      <c r="BC330" s="11"/>
      <c r="BD330" s="11"/>
      <c r="BE330" s="11"/>
      <c r="BF330" s="11"/>
      <c r="BG330" s="11"/>
    </row>
    <row r="331" spans="2:59">
      <c r="B331"/>
      <c r="E331" s="112"/>
      <c r="F331" s="112"/>
      <c r="G331" s="112"/>
      <c r="H331" s="112"/>
      <c r="M331" s="11"/>
      <c r="N331" s="11"/>
      <c r="O331" s="11"/>
      <c r="P331" s="11"/>
      <c r="Q331" s="11"/>
      <c r="R331" s="11"/>
      <c r="S331" s="11"/>
      <c r="T331" s="11"/>
      <c r="U331" s="11"/>
      <c r="V331" s="11"/>
      <c r="W331" s="11"/>
      <c r="X331" s="11"/>
      <c r="Y331" s="11"/>
      <c r="Z331" s="11"/>
      <c r="AA331" s="11"/>
      <c r="AB331" s="11"/>
      <c r="AC331" s="11"/>
      <c r="AD331" s="11"/>
      <c r="AE331" s="11"/>
      <c r="AF331" s="11"/>
      <c r="AG331" s="11"/>
      <c r="AH331" s="11"/>
      <c r="AI331" s="11"/>
      <c r="AJ331" s="11"/>
      <c r="AK331" s="11"/>
      <c r="AL331" s="11"/>
      <c r="AM331" s="11"/>
      <c r="AN331" s="11"/>
      <c r="AO331" s="11"/>
      <c r="AP331" s="11"/>
      <c r="AQ331" s="11"/>
      <c r="AR331" s="11"/>
      <c r="AS331" s="11"/>
      <c r="AT331" s="11"/>
      <c r="AU331" s="11"/>
      <c r="AV331" s="11"/>
      <c r="AW331" s="11"/>
      <c r="AX331" s="11"/>
      <c r="AY331" s="11"/>
      <c r="AZ331" s="11"/>
      <c r="BA331" s="11"/>
      <c r="BB331" s="11"/>
      <c r="BC331" s="11"/>
      <c r="BD331" s="11"/>
      <c r="BE331" s="11"/>
      <c r="BF331" s="11"/>
      <c r="BG331" s="11"/>
    </row>
    <row r="332" spans="2:59">
      <c r="B332"/>
      <c r="E332" s="112"/>
      <c r="F332" s="112"/>
      <c r="G332" s="112"/>
      <c r="H332" s="112"/>
      <c r="M332" s="11"/>
      <c r="N332" s="11"/>
      <c r="O332" s="11"/>
      <c r="P332" s="11"/>
      <c r="Q332" s="11"/>
      <c r="R332" s="11"/>
      <c r="S332" s="11"/>
      <c r="T332" s="11"/>
      <c r="U332" s="11"/>
      <c r="V332" s="11"/>
      <c r="W332" s="11"/>
      <c r="X332" s="11"/>
      <c r="Y332" s="11"/>
      <c r="Z332" s="11"/>
      <c r="AA332" s="11"/>
      <c r="AB332" s="11"/>
      <c r="AC332" s="11"/>
      <c r="AD332" s="11"/>
      <c r="AE332" s="11"/>
      <c r="AF332" s="11"/>
      <c r="AG332" s="11"/>
      <c r="AH332" s="11"/>
      <c r="AI332" s="11"/>
      <c r="AJ332" s="11"/>
      <c r="AK332" s="11"/>
      <c r="AL332" s="11"/>
      <c r="AM332" s="11"/>
      <c r="AN332" s="11"/>
      <c r="AO332" s="11"/>
      <c r="AP332" s="11"/>
      <c r="AQ332" s="11"/>
      <c r="AR332" s="11"/>
      <c r="AS332" s="11"/>
      <c r="AT332" s="11"/>
      <c r="AU332" s="11"/>
      <c r="AV332" s="11"/>
      <c r="AW332" s="11"/>
      <c r="AX332" s="11"/>
      <c r="AY332" s="11"/>
      <c r="AZ332" s="11"/>
      <c r="BA332" s="11"/>
      <c r="BB332" s="11"/>
      <c r="BC332" s="11"/>
      <c r="BD332" s="11"/>
      <c r="BE332" s="11"/>
      <c r="BF332" s="11"/>
      <c r="BG332" s="11"/>
    </row>
    <row r="333" spans="2:59">
      <c r="B333"/>
      <c r="E333" s="112"/>
      <c r="F333" s="112"/>
      <c r="G333" s="112"/>
      <c r="H333" s="112"/>
      <c r="M333" s="11"/>
      <c r="N333" s="11"/>
      <c r="O333" s="11"/>
      <c r="P333" s="11"/>
      <c r="Q333" s="11"/>
      <c r="R333" s="11"/>
      <c r="S333" s="11"/>
      <c r="T333" s="11"/>
      <c r="U333" s="11"/>
      <c r="V333" s="11"/>
      <c r="W333" s="11"/>
      <c r="X333" s="11"/>
      <c r="Y333" s="11"/>
      <c r="Z333" s="11"/>
      <c r="AA333" s="11"/>
      <c r="AB333" s="11"/>
      <c r="AC333" s="11"/>
      <c r="AD333" s="11"/>
      <c r="AE333" s="11"/>
      <c r="AF333" s="11"/>
      <c r="AG333" s="11"/>
      <c r="AH333" s="11"/>
      <c r="AI333" s="11"/>
      <c r="AJ333" s="11"/>
      <c r="AK333" s="11"/>
      <c r="AL333" s="11"/>
      <c r="AM333" s="11"/>
      <c r="AN333" s="11"/>
      <c r="AO333" s="11"/>
      <c r="AP333" s="11"/>
      <c r="AQ333" s="11"/>
      <c r="AR333" s="11"/>
      <c r="AS333" s="11"/>
      <c r="AT333" s="11"/>
      <c r="AU333" s="11"/>
      <c r="AV333" s="11"/>
      <c r="AW333" s="11"/>
      <c r="AX333" s="11"/>
      <c r="AY333" s="11"/>
      <c r="AZ333" s="11"/>
      <c r="BA333" s="11"/>
      <c r="BB333" s="11"/>
      <c r="BC333" s="11"/>
      <c r="BD333" s="11"/>
      <c r="BE333" s="11"/>
      <c r="BF333" s="11"/>
      <c r="BG333" s="11"/>
    </row>
    <row r="334" spans="2:59">
      <c r="B334"/>
      <c r="E334" s="112"/>
      <c r="F334" s="112"/>
      <c r="G334" s="112"/>
      <c r="H334" s="112"/>
      <c r="M334" s="11"/>
      <c r="N334" s="11"/>
      <c r="O334" s="11"/>
      <c r="P334" s="11"/>
      <c r="Q334" s="11"/>
      <c r="R334" s="11"/>
      <c r="S334" s="11"/>
      <c r="T334" s="11"/>
      <c r="U334" s="11"/>
      <c r="V334" s="11"/>
      <c r="W334" s="11"/>
      <c r="X334" s="11"/>
      <c r="Y334" s="11"/>
      <c r="Z334" s="11"/>
      <c r="AA334" s="11"/>
      <c r="AB334" s="11"/>
      <c r="AC334" s="11"/>
      <c r="AD334" s="11"/>
      <c r="AE334" s="11"/>
      <c r="AF334" s="11"/>
      <c r="AG334" s="11"/>
      <c r="AH334" s="11"/>
      <c r="AI334" s="11"/>
      <c r="AJ334" s="11"/>
      <c r="AK334" s="11"/>
      <c r="AL334" s="11"/>
      <c r="AM334" s="11"/>
      <c r="AN334" s="11"/>
      <c r="AO334" s="11"/>
      <c r="AP334" s="11"/>
      <c r="AQ334" s="11"/>
      <c r="AR334" s="11"/>
      <c r="AS334" s="11"/>
      <c r="AT334" s="11"/>
      <c r="AU334" s="11"/>
      <c r="AV334" s="11"/>
      <c r="AW334" s="11"/>
      <c r="AX334" s="11"/>
      <c r="AY334" s="11"/>
      <c r="AZ334" s="11"/>
      <c r="BA334" s="11"/>
      <c r="BB334" s="11"/>
      <c r="BC334" s="11"/>
      <c r="BD334" s="11"/>
      <c r="BE334" s="11"/>
      <c r="BF334" s="11"/>
      <c r="BG334" s="11"/>
    </row>
    <row r="335" spans="2:59">
      <c r="B335"/>
      <c r="D335" s="112"/>
      <c r="E335" s="112"/>
      <c r="F335" s="112"/>
      <c r="G335" s="112"/>
      <c r="H335" s="112"/>
      <c r="M335" s="11"/>
      <c r="N335" s="11"/>
      <c r="O335" s="11"/>
      <c r="P335" s="11"/>
      <c r="Q335" s="11"/>
      <c r="R335" s="11"/>
      <c r="S335" s="11"/>
      <c r="T335" s="11"/>
      <c r="U335" s="11"/>
      <c r="V335" s="11"/>
      <c r="W335" s="11"/>
      <c r="X335" s="11"/>
      <c r="Y335" s="11"/>
      <c r="Z335" s="11"/>
      <c r="AA335" s="11"/>
      <c r="AB335" s="11"/>
      <c r="AC335" s="11"/>
      <c r="AD335" s="11"/>
      <c r="AE335" s="11"/>
      <c r="AF335" s="11"/>
      <c r="AG335" s="11"/>
      <c r="AH335" s="11"/>
      <c r="AI335" s="11"/>
      <c r="AJ335" s="11"/>
      <c r="AK335" s="11"/>
      <c r="AL335" s="11"/>
      <c r="AM335" s="11"/>
      <c r="AN335" s="11"/>
      <c r="AO335" s="11"/>
      <c r="AP335" s="11"/>
      <c r="AQ335" s="11"/>
      <c r="AR335" s="11"/>
      <c r="AS335" s="11"/>
      <c r="AT335" s="11"/>
      <c r="AU335" s="11"/>
      <c r="AV335" s="11"/>
      <c r="AW335" s="11"/>
      <c r="AX335" s="11"/>
      <c r="AY335" s="11"/>
      <c r="AZ335" s="11"/>
      <c r="BA335" s="11"/>
      <c r="BB335" s="11"/>
      <c r="BC335" s="11"/>
      <c r="BD335" s="11"/>
      <c r="BE335" s="11"/>
      <c r="BF335" s="11"/>
      <c r="BG335" s="11"/>
    </row>
    <row r="336" spans="2:59">
      <c r="B336"/>
      <c r="D336" s="112"/>
      <c r="E336" s="112"/>
      <c r="F336" s="112"/>
      <c r="G336" s="112"/>
      <c r="H336" s="112"/>
      <c r="M336" s="11"/>
      <c r="N336" s="11"/>
      <c r="O336" s="11"/>
      <c r="P336" s="11"/>
      <c r="Q336" s="11"/>
      <c r="R336" s="11"/>
      <c r="S336" s="11"/>
      <c r="T336" s="11"/>
      <c r="U336" s="11"/>
      <c r="V336" s="11"/>
      <c r="W336" s="11"/>
      <c r="X336" s="11"/>
      <c r="Y336" s="11"/>
      <c r="Z336" s="11"/>
      <c r="AA336" s="11"/>
      <c r="AB336" s="11"/>
      <c r="AC336" s="11"/>
      <c r="AD336" s="11"/>
      <c r="AE336" s="11"/>
      <c r="AF336" s="11"/>
      <c r="AG336" s="11"/>
      <c r="AH336" s="11"/>
      <c r="AI336" s="11"/>
      <c r="AJ336" s="11"/>
      <c r="AK336" s="11"/>
      <c r="AL336" s="11"/>
      <c r="AM336" s="11"/>
      <c r="AN336" s="11"/>
      <c r="AO336" s="11"/>
      <c r="AP336" s="11"/>
      <c r="AQ336" s="11"/>
      <c r="AR336" s="11"/>
      <c r="AS336" s="11"/>
      <c r="AT336" s="11"/>
      <c r="AU336" s="11"/>
      <c r="AV336" s="11"/>
      <c r="AW336" s="11"/>
      <c r="AX336" s="11"/>
      <c r="AY336" s="11"/>
      <c r="AZ336" s="11"/>
      <c r="BA336" s="11"/>
      <c r="BB336" s="11"/>
      <c r="BC336" s="11"/>
      <c r="BD336" s="11"/>
      <c r="BE336" s="11"/>
      <c r="BF336" s="11"/>
      <c r="BG336" s="11"/>
    </row>
    <row r="337" spans="2:59">
      <c r="B337"/>
      <c r="M337" s="11"/>
      <c r="N337" s="11"/>
      <c r="O337" s="11"/>
      <c r="P337" s="11"/>
      <c r="Q337" s="11"/>
      <c r="R337" s="11"/>
      <c r="S337" s="11"/>
      <c r="T337" s="11"/>
      <c r="U337" s="11"/>
      <c r="V337" s="11"/>
      <c r="W337" s="11"/>
      <c r="X337" s="11"/>
      <c r="Y337" s="11"/>
      <c r="Z337" s="11"/>
      <c r="AA337" s="11"/>
      <c r="AB337" s="11"/>
      <c r="AC337" s="11"/>
      <c r="AD337" s="11"/>
      <c r="AE337" s="11"/>
      <c r="AF337" s="11"/>
      <c r="AG337" s="11"/>
      <c r="AH337" s="11"/>
      <c r="AI337" s="11"/>
      <c r="AJ337" s="11"/>
      <c r="AK337" s="11"/>
      <c r="AL337" s="11"/>
      <c r="AM337" s="11"/>
      <c r="AN337" s="11"/>
      <c r="AO337" s="11"/>
      <c r="AP337" s="11"/>
      <c r="AQ337" s="11"/>
      <c r="AR337" s="11"/>
      <c r="AS337" s="11"/>
      <c r="AT337" s="11"/>
      <c r="AU337" s="11"/>
      <c r="AV337" s="11"/>
      <c r="AW337" s="11"/>
      <c r="AX337" s="11"/>
      <c r="AY337" s="11"/>
      <c r="AZ337" s="11"/>
      <c r="BA337" s="11"/>
      <c r="BB337" s="11"/>
      <c r="BC337" s="11"/>
      <c r="BD337" s="11"/>
      <c r="BE337" s="11"/>
      <c r="BF337" s="11"/>
      <c r="BG337" s="11"/>
    </row>
    <row r="338" spans="2:59">
      <c r="B338"/>
      <c r="M338" s="11"/>
      <c r="N338" s="11"/>
      <c r="O338" s="11"/>
      <c r="P338" s="11"/>
      <c r="Q338" s="11"/>
      <c r="R338" s="11"/>
      <c r="S338" s="11"/>
      <c r="T338" s="11"/>
      <c r="U338" s="11"/>
      <c r="V338" s="11"/>
      <c r="W338" s="11"/>
      <c r="X338" s="11"/>
      <c r="Y338" s="11"/>
      <c r="Z338" s="11"/>
      <c r="AA338" s="11"/>
      <c r="AB338" s="11"/>
      <c r="AC338" s="11"/>
      <c r="AD338" s="11"/>
      <c r="AE338" s="11"/>
      <c r="AF338" s="11"/>
      <c r="AG338" s="11"/>
      <c r="AH338" s="11"/>
      <c r="AI338" s="11"/>
      <c r="AJ338" s="11"/>
      <c r="AK338" s="11"/>
      <c r="AL338" s="11"/>
      <c r="AM338" s="11"/>
      <c r="AN338" s="11"/>
      <c r="AO338" s="11"/>
      <c r="AP338" s="11"/>
      <c r="AQ338" s="11"/>
      <c r="AR338" s="11"/>
      <c r="AS338" s="11"/>
      <c r="AT338" s="11"/>
      <c r="AU338" s="11"/>
      <c r="AV338" s="11"/>
      <c r="AW338" s="11"/>
      <c r="AX338" s="11"/>
      <c r="AY338" s="11"/>
      <c r="AZ338" s="11"/>
      <c r="BA338" s="11"/>
      <c r="BB338" s="11"/>
      <c r="BC338" s="11"/>
      <c r="BD338" s="11"/>
      <c r="BE338" s="11"/>
      <c r="BF338" s="11"/>
      <c r="BG338" s="11"/>
    </row>
    <row r="339" spans="2:59">
      <c r="B339"/>
      <c r="M339" s="11"/>
      <c r="N339" s="11"/>
      <c r="O339" s="11"/>
      <c r="P339" s="11"/>
      <c r="Q339" s="11"/>
      <c r="R339" s="11"/>
      <c r="S339" s="11"/>
      <c r="T339" s="11"/>
      <c r="U339" s="11"/>
      <c r="V339" s="11"/>
      <c r="W339" s="11"/>
      <c r="X339" s="11"/>
      <c r="Y339" s="11"/>
      <c r="Z339" s="11"/>
      <c r="AA339" s="11"/>
      <c r="AB339" s="11"/>
      <c r="AC339" s="11"/>
      <c r="AD339" s="11"/>
      <c r="AE339" s="11"/>
      <c r="AF339" s="11"/>
      <c r="AG339" s="11"/>
      <c r="AH339" s="11"/>
      <c r="AI339" s="11"/>
      <c r="AJ339" s="11"/>
      <c r="AK339" s="11"/>
      <c r="AL339" s="11"/>
      <c r="AM339" s="11"/>
      <c r="AN339" s="11"/>
      <c r="AO339" s="11"/>
      <c r="AP339" s="11"/>
      <c r="AQ339" s="11"/>
      <c r="AR339" s="11"/>
      <c r="AS339" s="11"/>
      <c r="AT339" s="11"/>
      <c r="AU339" s="11"/>
      <c r="AV339" s="11"/>
      <c r="AW339" s="11"/>
      <c r="AX339" s="11"/>
      <c r="AY339" s="11"/>
      <c r="AZ339" s="11"/>
      <c r="BA339" s="11"/>
      <c r="BB339" s="11"/>
      <c r="BC339" s="11"/>
      <c r="BD339" s="11"/>
      <c r="BE339" s="11"/>
      <c r="BF339" s="11"/>
      <c r="BG339" s="11"/>
    </row>
    <row r="340" spans="2:59">
      <c r="B340"/>
      <c r="M340" s="11"/>
      <c r="N340" s="11"/>
      <c r="O340" s="11"/>
      <c r="P340" s="11"/>
      <c r="Q340" s="11"/>
      <c r="R340" s="11"/>
      <c r="S340" s="11"/>
      <c r="T340" s="11"/>
      <c r="U340" s="11"/>
      <c r="V340" s="11"/>
      <c r="W340" s="11"/>
      <c r="X340" s="11"/>
      <c r="Y340" s="11"/>
      <c r="Z340" s="11"/>
      <c r="AA340" s="11"/>
      <c r="AB340" s="11"/>
      <c r="AC340" s="11"/>
      <c r="AD340" s="11"/>
      <c r="AE340" s="11"/>
      <c r="AF340" s="11"/>
      <c r="AG340" s="11"/>
      <c r="AH340" s="11"/>
      <c r="AI340" s="11"/>
      <c r="AJ340" s="11"/>
      <c r="AK340" s="11"/>
      <c r="AL340" s="11"/>
      <c r="AM340" s="11"/>
      <c r="AN340" s="11"/>
      <c r="AO340" s="11"/>
      <c r="AP340" s="11"/>
      <c r="AQ340" s="11"/>
      <c r="AR340" s="11"/>
      <c r="AS340" s="11"/>
      <c r="AT340" s="11"/>
      <c r="AU340" s="11"/>
      <c r="AV340" s="11"/>
      <c r="AW340" s="11"/>
      <c r="AX340" s="11"/>
      <c r="AY340" s="11"/>
      <c r="AZ340" s="11"/>
      <c r="BA340" s="11"/>
      <c r="BB340" s="11"/>
      <c r="BC340" s="11"/>
      <c r="BD340" s="11"/>
      <c r="BE340" s="11"/>
      <c r="BF340" s="11"/>
      <c r="BG340" s="11"/>
    </row>
    <row r="341" spans="2:59">
      <c r="M341" s="11"/>
      <c r="N341" s="11"/>
      <c r="O341" s="11"/>
      <c r="P341" s="11"/>
      <c r="Q341" s="11"/>
      <c r="R341" s="11"/>
      <c r="S341" s="11"/>
      <c r="T341" s="11"/>
      <c r="U341" s="11"/>
      <c r="V341" s="11"/>
      <c r="W341" s="11"/>
      <c r="X341" s="11"/>
      <c r="Y341" s="11"/>
      <c r="Z341" s="11"/>
      <c r="AA341" s="11"/>
      <c r="AB341" s="11"/>
      <c r="AC341" s="11"/>
      <c r="AD341" s="11"/>
      <c r="AE341" s="11"/>
      <c r="AF341" s="11"/>
      <c r="AG341" s="11"/>
      <c r="AH341" s="11"/>
      <c r="AI341" s="11"/>
      <c r="AJ341" s="11"/>
      <c r="AK341" s="11"/>
      <c r="AL341" s="11"/>
      <c r="AM341" s="11"/>
      <c r="AN341" s="11"/>
      <c r="AO341" s="11"/>
      <c r="AP341" s="11"/>
      <c r="AQ341" s="11"/>
      <c r="AR341" s="11"/>
      <c r="AS341" s="11"/>
      <c r="AT341" s="11"/>
      <c r="AU341" s="11"/>
      <c r="AV341" s="11"/>
      <c r="AW341" s="11"/>
      <c r="AX341" s="11"/>
      <c r="AY341" s="11"/>
      <c r="AZ341" s="11"/>
      <c r="BA341" s="11"/>
      <c r="BB341" s="11"/>
      <c r="BC341" s="11"/>
      <c r="BD341" s="11"/>
      <c r="BE341" s="11"/>
      <c r="BF341" s="11"/>
      <c r="BG341" s="11"/>
    </row>
    <row r="342" spans="2:59">
      <c r="M342" s="11"/>
      <c r="N342" s="11"/>
      <c r="O342" s="11"/>
      <c r="P342" s="11"/>
      <c r="Q342" s="11"/>
      <c r="R342" s="11"/>
      <c r="S342" s="11"/>
      <c r="T342" s="11"/>
      <c r="U342" s="11"/>
      <c r="V342" s="11"/>
      <c r="W342" s="11"/>
      <c r="X342" s="11"/>
      <c r="Y342" s="11"/>
      <c r="Z342" s="11"/>
      <c r="AA342" s="11"/>
      <c r="AB342" s="11"/>
      <c r="AC342" s="11"/>
      <c r="AD342" s="11"/>
      <c r="AE342" s="11"/>
      <c r="AF342" s="11"/>
      <c r="AG342" s="11"/>
      <c r="AH342" s="11"/>
      <c r="AI342" s="11"/>
      <c r="AJ342" s="11"/>
      <c r="AK342" s="11"/>
      <c r="AL342" s="11"/>
      <c r="AM342" s="11"/>
      <c r="AN342" s="11"/>
      <c r="AO342" s="11"/>
      <c r="AP342" s="11"/>
      <c r="AQ342" s="11"/>
      <c r="AR342" s="11"/>
      <c r="AS342" s="11"/>
      <c r="AT342" s="11"/>
      <c r="AU342" s="11"/>
      <c r="AV342" s="11"/>
      <c r="AW342" s="11"/>
      <c r="AX342" s="11"/>
      <c r="AY342" s="11"/>
      <c r="AZ342" s="11"/>
      <c r="BA342" s="11"/>
      <c r="BB342" s="11"/>
      <c r="BC342" s="11"/>
      <c r="BD342" s="11"/>
      <c r="BE342" s="11"/>
      <c r="BF342" s="11"/>
      <c r="BG342" s="11"/>
    </row>
    <row r="343" spans="2:59">
      <c r="M343" s="11"/>
      <c r="N343" s="11"/>
      <c r="O343" s="11"/>
      <c r="P343" s="11"/>
      <c r="Q343" s="11"/>
      <c r="R343" s="11"/>
      <c r="S343" s="11"/>
      <c r="T343" s="11"/>
      <c r="U343" s="11"/>
      <c r="V343" s="11"/>
      <c r="W343" s="11"/>
      <c r="X343" s="11"/>
      <c r="Y343" s="11"/>
      <c r="Z343" s="11"/>
      <c r="AA343" s="11"/>
      <c r="AB343" s="11"/>
      <c r="AC343" s="11"/>
      <c r="AD343" s="11"/>
      <c r="AE343" s="11"/>
      <c r="AF343" s="11"/>
      <c r="AG343" s="11"/>
      <c r="AH343" s="11"/>
      <c r="AI343" s="11"/>
      <c r="AJ343" s="11"/>
      <c r="AK343" s="11"/>
      <c r="AL343" s="11"/>
      <c r="AM343" s="11"/>
      <c r="AN343" s="11"/>
      <c r="AO343" s="11"/>
      <c r="AP343" s="11"/>
      <c r="AQ343" s="11"/>
      <c r="AR343" s="11"/>
      <c r="AS343" s="11"/>
      <c r="AT343" s="11"/>
      <c r="AU343" s="11"/>
      <c r="AV343" s="11"/>
      <c r="AW343" s="11"/>
      <c r="AX343" s="11"/>
      <c r="AY343" s="11"/>
      <c r="AZ343" s="11"/>
      <c r="BA343" s="11"/>
      <c r="BB343" s="11"/>
      <c r="BC343" s="11"/>
      <c r="BD343" s="11"/>
      <c r="BE343" s="11"/>
      <c r="BF343" s="11"/>
      <c r="BG343" s="11"/>
    </row>
    <row r="344" spans="2:59">
      <c r="M344" s="11"/>
      <c r="N344" s="11"/>
      <c r="O344" s="11"/>
      <c r="P344" s="11"/>
      <c r="Q344" s="11"/>
      <c r="R344" s="11"/>
      <c r="S344" s="11"/>
      <c r="T344" s="11"/>
      <c r="U344" s="11"/>
      <c r="V344" s="11"/>
      <c r="W344" s="11"/>
      <c r="X344" s="11"/>
      <c r="Y344" s="11"/>
      <c r="Z344" s="11"/>
      <c r="AA344" s="11"/>
      <c r="AB344" s="11"/>
      <c r="AC344" s="11"/>
      <c r="AD344" s="11"/>
      <c r="AE344" s="11"/>
      <c r="AF344" s="11"/>
      <c r="AG344" s="11"/>
      <c r="AH344" s="11"/>
      <c r="AI344" s="11"/>
      <c r="AJ344" s="11"/>
      <c r="AK344" s="11"/>
      <c r="AL344" s="11"/>
      <c r="AM344" s="11"/>
      <c r="AN344" s="11"/>
      <c r="AO344" s="11"/>
      <c r="AP344" s="11"/>
      <c r="AQ344" s="11"/>
      <c r="AR344" s="11"/>
      <c r="AS344" s="11"/>
      <c r="AT344" s="11"/>
      <c r="AU344" s="11"/>
      <c r="AV344" s="11"/>
      <c r="AW344" s="11"/>
      <c r="AX344" s="11"/>
      <c r="AY344" s="11"/>
      <c r="AZ344" s="11"/>
      <c r="BA344" s="11"/>
      <c r="BB344" s="11"/>
      <c r="BC344" s="11"/>
      <c r="BD344" s="11"/>
      <c r="BE344" s="11"/>
      <c r="BF344" s="11"/>
      <c r="BG344" s="11"/>
    </row>
    <row r="345" spans="2:59">
      <c r="M345" s="11"/>
      <c r="N345" s="11"/>
      <c r="O345" s="11"/>
      <c r="P345" s="11"/>
      <c r="Q345" s="11"/>
      <c r="R345" s="11"/>
      <c r="S345" s="11"/>
      <c r="T345" s="11"/>
      <c r="U345" s="11"/>
      <c r="V345" s="11"/>
      <c r="W345" s="11"/>
      <c r="X345" s="11"/>
      <c r="Y345" s="11"/>
      <c r="Z345" s="11"/>
      <c r="AA345" s="11"/>
      <c r="AB345" s="11"/>
      <c r="AC345" s="11"/>
      <c r="AD345" s="11"/>
      <c r="AE345" s="11"/>
      <c r="AF345" s="11"/>
      <c r="AG345" s="11"/>
      <c r="AH345" s="11"/>
      <c r="AI345" s="11"/>
      <c r="AJ345" s="11"/>
      <c r="AK345" s="11"/>
      <c r="AL345" s="11"/>
      <c r="AM345" s="11"/>
      <c r="AN345" s="11"/>
      <c r="AO345" s="11"/>
      <c r="AP345" s="11"/>
      <c r="AQ345" s="11"/>
      <c r="AR345" s="11"/>
      <c r="AS345" s="11"/>
      <c r="AT345" s="11"/>
      <c r="AU345" s="11"/>
      <c r="AV345" s="11"/>
      <c r="AW345" s="11"/>
      <c r="AX345" s="11"/>
      <c r="AY345" s="11"/>
      <c r="AZ345" s="11"/>
      <c r="BA345" s="11"/>
      <c r="BB345" s="11"/>
      <c r="BC345" s="11"/>
      <c r="BD345" s="11"/>
      <c r="BE345" s="11"/>
      <c r="BF345" s="11"/>
      <c r="BG345" s="11"/>
    </row>
    <row r="346" spans="2:59">
      <c r="M346" s="11"/>
      <c r="N346" s="11"/>
      <c r="O346" s="11"/>
      <c r="P346" s="11"/>
      <c r="Q346" s="11"/>
      <c r="R346" s="11"/>
      <c r="S346" s="11"/>
      <c r="T346" s="11"/>
      <c r="U346" s="11"/>
      <c r="V346" s="11"/>
      <c r="W346" s="11"/>
      <c r="X346" s="11"/>
      <c r="Y346" s="11"/>
      <c r="Z346" s="11"/>
      <c r="AA346" s="11"/>
      <c r="AB346" s="11"/>
      <c r="AC346" s="11"/>
      <c r="AD346" s="11"/>
      <c r="AE346" s="11"/>
      <c r="AF346" s="11"/>
      <c r="AG346" s="11"/>
      <c r="AH346" s="11"/>
      <c r="AI346" s="11"/>
      <c r="AJ346" s="11"/>
      <c r="AK346" s="11"/>
      <c r="AL346" s="11"/>
      <c r="AM346" s="11"/>
      <c r="AN346" s="11"/>
      <c r="AO346" s="11"/>
      <c r="AP346" s="11"/>
      <c r="AQ346" s="11"/>
      <c r="AR346" s="11"/>
      <c r="AS346" s="11"/>
      <c r="AT346" s="11"/>
      <c r="AU346" s="11"/>
      <c r="AV346" s="11"/>
      <c r="AW346" s="11"/>
      <c r="AX346" s="11"/>
      <c r="AY346" s="11"/>
      <c r="AZ346" s="11"/>
      <c r="BA346" s="11"/>
      <c r="BB346" s="11"/>
      <c r="BC346" s="11"/>
      <c r="BD346" s="11"/>
      <c r="BE346" s="11"/>
      <c r="BF346" s="11"/>
      <c r="BG346" s="11"/>
    </row>
    <row r="347" spans="2:59">
      <c r="M347" s="11"/>
      <c r="N347" s="11"/>
      <c r="O347" s="11"/>
      <c r="P347" s="11"/>
      <c r="Q347" s="11"/>
      <c r="R347" s="11"/>
      <c r="S347" s="11"/>
      <c r="T347" s="11"/>
      <c r="U347" s="11"/>
      <c r="V347" s="11"/>
      <c r="W347" s="11"/>
      <c r="X347" s="11"/>
      <c r="Y347" s="11"/>
      <c r="Z347" s="11"/>
      <c r="AA347" s="11"/>
      <c r="AB347" s="11"/>
      <c r="AC347" s="11"/>
      <c r="AD347" s="11"/>
      <c r="AE347" s="11"/>
      <c r="AF347" s="11"/>
      <c r="AG347" s="11"/>
      <c r="AH347" s="11"/>
      <c r="AI347" s="11"/>
      <c r="AJ347" s="11"/>
      <c r="AK347" s="11"/>
      <c r="AL347" s="11"/>
      <c r="AM347" s="11"/>
      <c r="AN347" s="11"/>
      <c r="AO347" s="11"/>
      <c r="AP347" s="11"/>
      <c r="AQ347" s="11"/>
      <c r="AR347" s="11"/>
      <c r="AS347" s="11"/>
      <c r="AT347" s="11"/>
      <c r="AU347" s="11"/>
      <c r="AV347" s="11"/>
      <c r="AW347" s="11"/>
      <c r="AX347" s="11"/>
      <c r="AY347" s="11"/>
      <c r="AZ347" s="11"/>
      <c r="BA347" s="11"/>
      <c r="BB347" s="11"/>
      <c r="BC347" s="11"/>
      <c r="BD347" s="11"/>
      <c r="BE347" s="11"/>
      <c r="BF347" s="11"/>
      <c r="BG347" s="11"/>
    </row>
    <row r="348" spans="2:59">
      <c r="M348" s="11"/>
      <c r="N348" s="11"/>
      <c r="O348" s="11"/>
      <c r="P348" s="11"/>
      <c r="Q348" s="11"/>
      <c r="R348" s="11"/>
      <c r="S348" s="11"/>
      <c r="T348" s="11"/>
      <c r="U348" s="11"/>
      <c r="V348" s="11"/>
      <c r="W348" s="11"/>
      <c r="X348" s="11"/>
      <c r="Y348" s="11"/>
      <c r="Z348" s="11"/>
      <c r="AA348" s="11"/>
      <c r="AB348" s="11"/>
      <c r="AC348" s="11"/>
      <c r="AD348" s="11"/>
      <c r="AE348" s="11"/>
      <c r="AF348" s="11"/>
      <c r="AG348" s="11"/>
      <c r="AH348" s="11"/>
      <c r="AI348" s="11"/>
      <c r="AJ348" s="11"/>
      <c r="AK348" s="11"/>
      <c r="AL348" s="11"/>
      <c r="AM348" s="11"/>
      <c r="AN348" s="11"/>
      <c r="AO348" s="11"/>
      <c r="AP348" s="11"/>
      <c r="AQ348" s="11"/>
      <c r="AR348" s="11"/>
      <c r="AS348" s="11"/>
      <c r="AT348" s="11"/>
      <c r="AU348" s="11"/>
      <c r="AV348" s="11"/>
      <c r="AW348" s="11"/>
      <c r="AX348" s="11"/>
      <c r="AY348" s="11"/>
      <c r="AZ348" s="11"/>
      <c r="BA348" s="11"/>
      <c r="BB348" s="11"/>
      <c r="BC348" s="11"/>
      <c r="BD348" s="11"/>
      <c r="BE348" s="11"/>
      <c r="BF348" s="11"/>
      <c r="BG348" s="11"/>
    </row>
    <row r="349" spans="2:59">
      <c r="M349" s="11"/>
      <c r="N349" s="11"/>
      <c r="O349" s="11"/>
      <c r="P349" s="11"/>
      <c r="Q349" s="11"/>
      <c r="R349" s="11"/>
      <c r="S349" s="11"/>
      <c r="T349" s="11"/>
      <c r="U349" s="11"/>
      <c r="V349" s="11"/>
      <c r="W349" s="11"/>
      <c r="X349" s="11"/>
      <c r="Y349" s="11"/>
      <c r="Z349" s="11"/>
      <c r="AA349" s="11"/>
      <c r="AB349" s="11"/>
      <c r="AC349" s="11"/>
      <c r="AD349" s="11"/>
      <c r="AE349" s="11"/>
      <c r="AF349" s="11"/>
      <c r="AG349" s="11"/>
      <c r="AH349" s="11"/>
      <c r="AI349" s="11"/>
      <c r="AJ349" s="11"/>
      <c r="AK349" s="11"/>
      <c r="AL349" s="11"/>
      <c r="AM349" s="11"/>
      <c r="AN349" s="11"/>
      <c r="AO349" s="11"/>
      <c r="AP349" s="11"/>
      <c r="AQ349" s="11"/>
      <c r="AR349" s="11"/>
      <c r="AS349" s="11"/>
      <c r="AT349" s="11"/>
      <c r="AU349" s="11"/>
      <c r="AV349" s="11"/>
      <c r="AW349" s="11"/>
      <c r="AX349" s="11"/>
      <c r="AY349" s="11"/>
      <c r="AZ349" s="11"/>
      <c r="BA349" s="11"/>
      <c r="BB349" s="11"/>
      <c r="BC349" s="11"/>
      <c r="BD349" s="11"/>
      <c r="BE349" s="11"/>
      <c r="BF349" s="11"/>
      <c r="BG349" s="11"/>
    </row>
    <row r="350" spans="2:59">
      <c r="M350" s="11"/>
      <c r="N350" s="11"/>
      <c r="O350" s="11"/>
      <c r="P350" s="11"/>
      <c r="Q350" s="11"/>
      <c r="R350" s="11"/>
      <c r="S350" s="11"/>
      <c r="T350" s="11"/>
      <c r="U350" s="11"/>
      <c r="V350" s="11"/>
      <c r="W350" s="11"/>
      <c r="X350" s="11"/>
      <c r="Y350" s="11"/>
      <c r="Z350" s="11"/>
      <c r="AA350" s="11"/>
      <c r="AB350" s="11"/>
      <c r="AC350" s="11"/>
      <c r="AD350" s="11"/>
      <c r="AE350" s="11"/>
      <c r="AF350" s="11"/>
      <c r="AG350" s="11"/>
      <c r="AH350" s="11"/>
      <c r="AI350" s="11"/>
      <c r="AJ350" s="11"/>
      <c r="AK350" s="11"/>
      <c r="AL350" s="11"/>
      <c r="AM350" s="11"/>
      <c r="AN350" s="11"/>
      <c r="AO350" s="11"/>
      <c r="AP350" s="11"/>
      <c r="AQ350" s="11"/>
      <c r="AR350" s="11"/>
      <c r="AS350" s="11"/>
      <c r="AT350" s="11"/>
      <c r="AU350" s="11"/>
      <c r="AV350" s="11"/>
      <c r="AW350" s="11"/>
      <c r="AX350" s="11"/>
      <c r="AY350" s="11"/>
      <c r="AZ350" s="11"/>
      <c r="BA350" s="11"/>
      <c r="BB350" s="11"/>
      <c r="BC350" s="11"/>
      <c r="BD350" s="11"/>
      <c r="BE350" s="11"/>
      <c r="BF350" s="11"/>
      <c r="BG350" s="11"/>
    </row>
    <row r="351" spans="2:59">
      <c r="M351" s="11"/>
      <c r="N351" s="11"/>
      <c r="O351" s="11"/>
      <c r="P351" s="11"/>
      <c r="Q351" s="11"/>
      <c r="R351" s="11"/>
      <c r="S351" s="11"/>
      <c r="T351" s="11"/>
      <c r="U351" s="11"/>
      <c r="V351" s="11"/>
      <c r="W351" s="11"/>
      <c r="X351" s="11"/>
      <c r="Y351" s="11"/>
      <c r="Z351" s="11"/>
      <c r="AA351" s="11"/>
      <c r="AB351" s="11"/>
      <c r="AC351" s="11"/>
      <c r="AD351" s="11"/>
      <c r="AE351" s="11"/>
      <c r="AF351" s="11"/>
      <c r="AG351" s="11"/>
      <c r="AH351" s="11"/>
      <c r="AI351" s="11"/>
      <c r="AJ351" s="11"/>
      <c r="AK351" s="11"/>
      <c r="AL351" s="11"/>
      <c r="AM351" s="11"/>
      <c r="AN351" s="11"/>
      <c r="AO351" s="11"/>
      <c r="AP351" s="11"/>
      <c r="AQ351" s="11"/>
      <c r="AR351" s="11"/>
      <c r="AS351" s="11"/>
      <c r="AT351" s="11"/>
      <c r="AU351" s="11"/>
      <c r="AV351" s="11"/>
      <c r="AW351" s="11"/>
      <c r="AX351" s="11"/>
      <c r="AY351" s="11"/>
      <c r="AZ351" s="11"/>
      <c r="BA351" s="11"/>
      <c r="BB351" s="11"/>
      <c r="BC351" s="11"/>
      <c r="BD351" s="11"/>
      <c r="BE351" s="11"/>
      <c r="BF351" s="11"/>
      <c r="BG351" s="11"/>
    </row>
    <row r="352" spans="2:59">
      <c r="M352" s="11"/>
      <c r="N352" s="11"/>
      <c r="O352" s="11"/>
      <c r="P352" s="11"/>
      <c r="Q352" s="11"/>
      <c r="R352" s="11"/>
      <c r="S352" s="11"/>
      <c r="T352" s="11"/>
      <c r="U352" s="11"/>
      <c r="V352" s="11"/>
      <c r="W352" s="11"/>
      <c r="X352" s="11"/>
      <c r="Y352" s="11"/>
      <c r="Z352" s="11"/>
      <c r="AA352" s="11"/>
      <c r="AB352" s="11"/>
      <c r="AC352" s="11"/>
      <c r="AD352" s="11"/>
      <c r="AE352" s="11"/>
      <c r="AF352" s="11"/>
      <c r="AG352" s="11"/>
      <c r="AH352" s="11"/>
      <c r="AI352" s="11"/>
      <c r="AJ352" s="11"/>
      <c r="AK352" s="11"/>
      <c r="AL352" s="11"/>
      <c r="AM352" s="11"/>
      <c r="AN352" s="11"/>
      <c r="AO352" s="11"/>
      <c r="AP352" s="11"/>
      <c r="AQ352" s="11"/>
      <c r="AR352" s="11"/>
      <c r="AS352" s="11"/>
      <c r="AT352" s="11"/>
      <c r="AU352" s="11"/>
      <c r="AV352" s="11"/>
      <c r="AW352" s="11"/>
      <c r="AX352" s="11"/>
      <c r="AY352" s="11"/>
      <c r="AZ352" s="11"/>
      <c r="BA352" s="11"/>
      <c r="BB352" s="11"/>
      <c r="BC352" s="11"/>
      <c r="BD352" s="11"/>
      <c r="BE352" s="11"/>
      <c r="BF352" s="11"/>
      <c r="BG352" s="11"/>
    </row>
    <row r="353" spans="13:59">
      <c r="M353" s="11"/>
      <c r="N353" s="11"/>
      <c r="O353" s="11"/>
      <c r="P353" s="11"/>
      <c r="Q353" s="11"/>
      <c r="R353" s="11"/>
      <c r="S353" s="11"/>
      <c r="T353" s="11"/>
      <c r="U353" s="11"/>
      <c r="V353" s="11"/>
      <c r="W353" s="11"/>
      <c r="X353" s="11"/>
      <c r="Y353" s="11"/>
      <c r="Z353" s="11"/>
      <c r="AA353" s="11"/>
      <c r="AB353" s="11"/>
      <c r="AC353" s="11"/>
      <c r="AD353" s="11"/>
      <c r="AE353" s="11"/>
      <c r="AF353" s="11"/>
      <c r="AG353" s="11"/>
      <c r="AH353" s="11"/>
      <c r="AI353" s="11"/>
      <c r="AJ353" s="11"/>
      <c r="AK353" s="11"/>
      <c r="AL353" s="11"/>
      <c r="AM353" s="11"/>
      <c r="AN353" s="11"/>
      <c r="AO353" s="11"/>
      <c r="AP353" s="11"/>
      <c r="AQ353" s="11"/>
      <c r="AR353" s="11"/>
      <c r="AS353" s="11"/>
      <c r="AT353" s="11"/>
      <c r="AU353" s="11"/>
      <c r="AV353" s="11"/>
      <c r="AW353" s="11"/>
      <c r="AX353" s="11"/>
      <c r="AY353" s="11"/>
      <c r="AZ353" s="11"/>
      <c r="BA353" s="11"/>
      <c r="BB353" s="11"/>
      <c r="BC353" s="11"/>
      <c r="BD353" s="11"/>
      <c r="BE353" s="11"/>
      <c r="BF353" s="11"/>
      <c r="BG353" s="11"/>
    </row>
    <row r="354" spans="13:59">
      <c r="M354" s="11"/>
      <c r="N354" s="11"/>
      <c r="O354" s="11"/>
      <c r="P354" s="11"/>
      <c r="Q354" s="11"/>
      <c r="R354" s="11"/>
      <c r="S354" s="11"/>
      <c r="T354" s="11"/>
      <c r="U354" s="11"/>
      <c r="V354" s="11"/>
      <c r="W354" s="11"/>
      <c r="X354" s="11"/>
      <c r="Y354" s="11"/>
      <c r="Z354" s="11"/>
      <c r="AA354" s="11"/>
      <c r="AB354" s="11"/>
      <c r="AC354" s="11"/>
      <c r="AD354" s="11"/>
      <c r="AE354" s="11"/>
      <c r="AF354" s="11"/>
      <c r="AG354" s="11"/>
      <c r="AH354" s="11"/>
      <c r="AI354" s="11"/>
      <c r="AJ354" s="11"/>
      <c r="AK354" s="11"/>
      <c r="AL354" s="11"/>
      <c r="AM354" s="11"/>
      <c r="AN354" s="11"/>
      <c r="AO354" s="11"/>
      <c r="AP354" s="11"/>
      <c r="AQ354" s="11"/>
      <c r="AR354" s="11"/>
      <c r="AS354" s="11"/>
      <c r="AT354" s="11"/>
      <c r="AU354" s="11"/>
      <c r="AV354" s="11"/>
      <c r="AW354" s="11"/>
      <c r="AX354" s="11"/>
      <c r="AY354" s="11"/>
      <c r="AZ354" s="11"/>
      <c r="BA354" s="11"/>
      <c r="BB354" s="11"/>
      <c r="BC354" s="11"/>
      <c r="BD354" s="11"/>
      <c r="BE354" s="11"/>
      <c r="BF354" s="11"/>
      <c r="BG354" s="11"/>
    </row>
    <row r="355" spans="13:59">
      <c r="M355" s="11"/>
      <c r="N355" s="11"/>
      <c r="O355" s="11"/>
      <c r="P355" s="11"/>
      <c r="Q355" s="11"/>
      <c r="R355" s="11"/>
      <c r="S355" s="11"/>
      <c r="T355" s="11"/>
      <c r="U355" s="11"/>
      <c r="V355" s="11"/>
      <c r="W355" s="11"/>
      <c r="X355" s="11"/>
      <c r="Y355" s="11"/>
      <c r="Z355" s="11"/>
      <c r="AA355" s="11"/>
      <c r="AB355" s="11"/>
      <c r="AC355" s="11"/>
      <c r="AD355" s="11"/>
      <c r="AE355" s="11"/>
      <c r="AF355" s="11"/>
      <c r="AG355" s="11"/>
      <c r="AH355" s="11"/>
      <c r="AI355" s="11"/>
      <c r="AJ355" s="11"/>
      <c r="AK355" s="11"/>
      <c r="AL355" s="11"/>
      <c r="AM355" s="11"/>
      <c r="AN355" s="11"/>
      <c r="AO355" s="11"/>
      <c r="AP355" s="11"/>
      <c r="AQ355" s="11"/>
      <c r="AR355" s="11"/>
      <c r="AS355" s="11"/>
      <c r="AT355" s="11"/>
      <c r="AU355" s="11"/>
      <c r="AV355" s="11"/>
      <c r="AW355" s="11"/>
      <c r="AX355" s="11"/>
      <c r="AY355" s="11"/>
      <c r="AZ355" s="11"/>
      <c r="BA355" s="11"/>
      <c r="BB355" s="11"/>
      <c r="BC355" s="11"/>
      <c r="BD355" s="11"/>
      <c r="BE355" s="11"/>
      <c r="BF355" s="11"/>
      <c r="BG355" s="11"/>
    </row>
    <row r="356" spans="13:59">
      <c r="M356" s="11"/>
      <c r="N356" s="11"/>
      <c r="O356" s="11"/>
      <c r="P356" s="11"/>
      <c r="Q356" s="11"/>
      <c r="R356" s="11"/>
      <c r="S356" s="11"/>
      <c r="T356" s="11"/>
      <c r="U356" s="11"/>
      <c r="V356" s="11"/>
      <c r="W356" s="11"/>
      <c r="X356" s="11"/>
      <c r="Y356" s="11"/>
      <c r="Z356" s="11"/>
      <c r="AA356" s="11"/>
      <c r="AB356" s="11"/>
      <c r="AC356" s="11"/>
      <c r="AD356" s="11"/>
      <c r="AE356" s="11"/>
      <c r="AF356" s="11"/>
      <c r="AG356" s="11"/>
      <c r="AH356" s="11"/>
      <c r="AI356" s="11"/>
      <c r="AJ356" s="11"/>
      <c r="AK356" s="11"/>
      <c r="AL356" s="11"/>
      <c r="AM356" s="11"/>
      <c r="AN356" s="11"/>
      <c r="AO356" s="11"/>
      <c r="AP356" s="11"/>
      <c r="AQ356" s="11"/>
      <c r="AR356" s="11"/>
      <c r="AS356" s="11"/>
      <c r="AT356" s="11"/>
      <c r="AU356" s="11"/>
      <c r="AV356" s="11"/>
      <c r="AW356" s="11"/>
      <c r="AX356" s="11"/>
      <c r="AY356" s="11"/>
      <c r="AZ356" s="11"/>
      <c r="BA356" s="11"/>
      <c r="BB356" s="11"/>
      <c r="BC356" s="11"/>
      <c r="BD356" s="11"/>
      <c r="BE356" s="11"/>
      <c r="BF356" s="11"/>
      <c r="BG356" s="11"/>
    </row>
    <row r="357" spans="13:59">
      <c r="M357" s="11"/>
      <c r="N357" s="11"/>
      <c r="O357" s="11"/>
      <c r="P357" s="11"/>
      <c r="Q357" s="11"/>
      <c r="R357" s="11"/>
      <c r="S357" s="11"/>
      <c r="T357" s="11"/>
      <c r="U357" s="11"/>
      <c r="V357" s="11"/>
      <c r="W357" s="11"/>
      <c r="X357" s="11"/>
      <c r="Y357" s="11"/>
      <c r="Z357" s="11"/>
      <c r="AA357" s="11"/>
      <c r="AB357" s="11"/>
      <c r="AC357" s="11"/>
      <c r="AD357" s="11"/>
      <c r="AE357" s="11"/>
      <c r="AF357" s="11"/>
      <c r="AG357" s="11"/>
      <c r="AH357" s="11"/>
      <c r="AI357" s="11"/>
      <c r="AJ357" s="11"/>
      <c r="AK357" s="11"/>
      <c r="AL357" s="11"/>
      <c r="AM357" s="11"/>
      <c r="AN357" s="11"/>
      <c r="AO357" s="11"/>
      <c r="AP357" s="11"/>
      <c r="AQ357" s="11"/>
      <c r="AR357" s="11"/>
      <c r="AS357" s="11"/>
      <c r="AT357" s="11"/>
      <c r="AU357" s="11"/>
      <c r="AV357" s="11"/>
      <c r="AW357" s="11"/>
      <c r="AX357" s="11"/>
      <c r="AY357" s="11"/>
      <c r="AZ357" s="11"/>
      <c r="BA357" s="11"/>
      <c r="BB357" s="11"/>
      <c r="BC357" s="11"/>
      <c r="BD357" s="11"/>
      <c r="BE357" s="11"/>
      <c r="BF357" s="11"/>
      <c r="BG357" s="11"/>
    </row>
    <row r="358" spans="13:59">
      <c r="M358" s="11"/>
      <c r="N358" s="11"/>
      <c r="O358" s="11"/>
      <c r="P358" s="11"/>
      <c r="Q358" s="11"/>
      <c r="R358" s="11"/>
      <c r="S358" s="11"/>
      <c r="T358" s="11"/>
      <c r="U358" s="11"/>
      <c r="V358" s="11"/>
      <c r="W358" s="11"/>
      <c r="X358" s="11"/>
      <c r="Y358" s="11"/>
      <c r="Z358" s="11"/>
      <c r="AA358" s="11"/>
      <c r="AB358" s="11"/>
      <c r="AC358" s="11"/>
      <c r="AD358" s="11"/>
      <c r="AE358" s="11"/>
      <c r="AF358" s="11"/>
      <c r="AG358" s="11"/>
      <c r="AH358" s="11"/>
      <c r="AI358" s="11"/>
      <c r="AJ358" s="11"/>
      <c r="AK358" s="11"/>
      <c r="AL358" s="11"/>
      <c r="AM358" s="11"/>
      <c r="AN358" s="11"/>
      <c r="AO358" s="11"/>
      <c r="AP358" s="11"/>
      <c r="AQ358" s="11"/>
      <c r="AR358" s="11"/>
      <c r="AS358" s="11"/>
      <c r="AT358" s="11"/>
      <c r="AU358" s="11"/>
      <c r="AV358" s="11"/>
      <c r="AW358" s="11"/>
      <c r="AX358" s="11"/>
      <c r="AY358" s="11"/>
      <c r="AZ358" s="11"/>
      <c r="BA358" s="11"/>
      <c r="BB358" s="11"/>
      <c r="BC358" s="11"/>
      <c r="BD358" s="11"/>
      <c r="BE358" s="11"/>
      <c r="BF358" s="11"/>
      <c r="BG358" s="11"/>
    </row>
    <row r="359" spans="13:59">
      <c r="M359" s="11"/>
      <c r="N359" s="11"/>
      <c r="O359" s="11"/>
      <c r="P359" s="11"/>
      <c r="Q359" s="11"/>
      <c r="R359" s="11"/>
      <c r="S359" s="11"/>
      <c r="T359" s="11"/>
      <c r="U359" s="11"/>
      <c r="V359" s="11"/>
      <c r="W359" s="11"/>
      <c r="X359" s="11"/>
      <c r="Y359" s="11"/>
      <c r="Z359" s="11"/>
      <c r="AA359" s="11"/>
      <c r="AB359" s="11"/>
      <c r="AC359" s="11"/>
      <c r="AD359" s="11"/>
      <c r="AE359" s="11"/>
      <c r="AF359" s="11"/>
      <c r="AG359" s="11"/>
      <c r="AH359" s="11"/>
      <c r="AI359" s="11"/>
      <c r="AJ359" s="11"/>
      <c r="AK359" s="11"/>
      <c r="AL359" s="11"/>
      <c r="AM359" s="11"/>
      <c r="AN359" s="11"/>
      <c r="AO359" s="11"/>
      <c r="AP359" s="11"/>
      <c r="AQ359" s="11"/>
      <c r="AR359" s="11"/>
      <c r="AS359" s="11"/>
      <c r="AT359" s="11"/>
      <c r="AU359" s="11"/>
      <c r="AV359" s="11"/>
      <c r="AW359" s="11"/>
      <c r="AX359" s="11"/>
      <c r="AY359" s="11"/>
      <c r="AZ359" s="11"/>
      <c r="BA359" s="11"/>
      <c r="BB359" s="11"/>
      <c r="BC359" s="11"/>
      <c r="BD359" s="11"/>
      <c r="BE359" s="11"/>
      <c r="BF359" s="11"/>
      <c r="BG359" s="11"/>
    </row>
    <row r="360" spans="13:59">
      <c r="M360" s="11"/>
      <c r="N360" s="11"/>
      <c r="O360" s="11"/>
      <c r="P360" s="11"/>
      <c r="Q360" s="11"/>
      <c r="R360" s="11"/>
      <c r="S360" s="11"/>
      <c r="T360" s="11"/>
      <c r="U360" s="11"/>
      <c r="V360" s="11"/>
      <c r="W360" s="11"/>
      <c r="X360" s="11"/>
      <c r="Y360" s="11"/>
      <c r="Z360" s="11"/>
      <c r="AA360" s="11"/>
      <c r="AB360" s="11"/>
      <c r="AC360" s="11"/>
      <c r="AD360" s="11"/>
      <c r="AE360" s="11"/>
      <c r="AF360" s="11"/>
      <c r="AG360" s="11"/>
      <c r="AH360" s="11"/>
      <c r="AI360" s="11"/>
      <c r="AJ360" s="11"/>
      <c r="AK360" s="11"/>
      <c r="AL360" s="11"/>
      <c r="AM360" s="11"/>
      <c r="AN360" s="11"/>
      <c r="AO360" s="11"/>
      <c r="AP360" s="11"/>
      <c r="AQ360" s="11"/>
      <c r="AR360" s="11"/>
      <c r="AS360" s="11"/>
      <c r="AT360" s="11"/>
      <c r="AU360" s="11"/>
      <c r="AV360" s="11"/>
      <c r="AW360" s="11"/>
      <c r="AX360" s="11"/>
      <c r="AY360" s="11"/>
      <c r="AZ360" s="11"/>
      <c r="BA360" s="11"/>
      <c r="BB360" s="11"/>
      <c r="BC360" s="11"/>
      <c r="BD360" s="11"/>
      <c r="BE360" s="11"/>
      <c r="BF360" s="11"/>
      <c r="BG360" s="11"/>
    </row>
    <row r="361" spans="13:59">
      <c r="M361" s="11"/>
      <c r="N361" s="11"/>
      <c r="O361" s="11"/>
      <c r="P361" s="11"/>
      <c r="Q361" s="11"/>
      <c r="R361" s="11"/>
      <c r="S361" s="11"/>
      <c r="T361" s="11"/>
      <c r="U361" s="11"/>
      <c r="V361" s="11"/>
      <c r="W361" s="11"/>
      <c r="X361" s="11"/>
      <c r="Y361" s="11"/>
      <c r="Z361" s="11"/>
      <c r="AA361" s="11"/>
      <c r="AB361" s="11"/>
      <c r="AC361" s="11"/>
      <c r="AD361" s="11"/>
      <c r="AE361" s="11"/>
      <c r="AF361" s="11"/>
      <c r="AG361" s="11"/>
      <c r="AH361" s="11"/>
      <c r="AI361" s="11"/>
      <c r="AJ361" s="11"/>
      <c r="AK361" s="11"/>
      <c r="AL361" s="11"/>
      <c r="AM361" s="11"/>
      <c r="AN361" s="11"/>
      <c r="AO361" s="11"/>
      <c r="AP361" s="11"/>
      <c r="AQ361" s="11"/>
      <c r="AR361" s="11"/>
      <c r="AS361" s="11"/>
      <c r="AT361" s="11"/>
      <c r="AU361" s="11"/>
      <c r="AV361" s="11"/>
      <c r="AW361" s="11"/>
      <c r="AX361" s="11"/>
      <c r="AY361" s="11"/>
      <c r="AZ361" s="11"/>
      <c r="BA361" s="11"/>
      <c r="BB361" s="11"/>
      <c r="BC361" s="11"/>
      <c r="BD361" s="11"/>
      <c r="BE361" s="11"/>
      <c r="BF361" s="11"/>
      <c r="BG361" s="11"/>
    </row>
    <row r="362" spans="13:59">
      <c r="M362" s="11"/>
      <c r="N362" s="11"/>
      <c r="O362" s="11"/>
      <c r="P362" s="11"/>
      <c r="Q362" s="11"/>
      <c r="R362" s="11"/>
      <c r="S362" s="11"/>
      <c r="T362" s="11"/>
      <c r="U362" s="11"/>
      <c r="V362" s="11"/>
      <c r="W362" s="11"/>
      <c r="X362" s="11"/>
      <c r="Y362" s="11"/>
      <c r="Z362" s="11"/>
      <c r="AA362" s="11"/>
      <c r="AB362" s="11"/>
      <c r="AC362" s="11"/>
      <c r="AD362" s="11"/>
      <c r="AE362" s="11"/>
      <c r="AF362" s="11"/>
      <c r="AG362" s="11"/>
      <c r="AH362" s="11"/>
      <c r="AI362" s="11"/>
      <c r="AJ362" s="11"/>
      <c r="AK362" s="11"/>
      <c r="AL362" s="11"/>
      <c r="AM362" s="11"/>
      <c r="AN362" s="11"/>
      <c r="AO362" s="11"/>
      <c r="AP362" s="11"/>
      <c r="AQ362" s="11"/>
      <c r="AR362" s="11"/>
      <c r="AS362" s="11"/>
      <c r="AT362" s="11"/>
      <c r="AU362" s="11"/>
      <c r="AV362" s="11"/>
      <c r="AW362" s="11"/>
      <c r="AX362" s="11"/>
      <c r="AY362" s="11"/>
      <c r="AZ362" s="11"/>
      <c r="BA362" s="11"/>
      <c r="BB362" s="11"/>
      <c r="BC362" s="11"/>
      <c r="BD362" s="11"/>
      <c r="BE362" s="11"/>
      <c r="BF362" s="11"/>
      <c r="BG362" s="11"/>
    </row>
    <row r="363" spans="13:59">
      <c r="M363" s="11"/>
      <c r="N363" s="11"/>
      <c r="O363" s="11"/>
      <c r="P363" s="11"/>
      <c r="Q363" s="11"/>
      <c r="R363" s="11"/>
      <c r="S363" s="11"/>
      <c r="T363" s="11"/>
      <c r="U363" s="11"/>
      <c r="V363" s="11"/>
      <c r="W363" s="11"/>
      <c r="X363" s="11"/>
      <c r="Y363" s="11"/>
      <c r="Z363" s="11"/>
      <c r="AA363" s="11"/>
      <c r="AB363" s="11"/>
      <c r="AC363" s="11"/>
      <c r="AD363" s="11"/>
      <c r="AE363" s="11"/>
      <c r="AF363" s="11"/>
      <c r="AG363" s="11"/>
      <c r="AH363" s="11"/>
      <c r="AI363" s="11"/>
      <c r="AJ363" s="11"/>
      <c r="AK363" s="11"/>
      <c r="AL363" s="11"/>
      <c r="AM363" s="11"/>
      <c r="AN363" s="11"/>
      <c r="AO363" s="11"/>
      <c r="AP363" s="11"/>
      <c r="AQ363" s="11"/>
      <c r="AR363" s="11"/>
      <c r="AS363" s="11"/>
      <c r="AT363" s="11"/>
      <c r="AU363" s="11"/>
      <c r="AV363" s="11"/>
      <c r="AW363" s="11"/>
      <c r="AX363" s="11"/>
      <c r="AY363" s="11"/>
      <c r="AZ363" s="11"/>
      <c r="BA363" s="11"/>
      <c r="BB363" s="11"/>
      <c r="BC363" s="11"/>
      <c r="BD363" s="11"/>
      <c r="BE363" s="11"/>
      <c r="BF363" s="11"/>
      <c r="BG363" s="11"/>
    </row>
    <row r="364" spans="13:59">
      <c r="M364" s="11"/>
      <c r="N364" s="11"/>
      <c r="O364" s="11"/>
      <c r="P364" s="11"/>
      <c r="Q364" s="11"/>
      <c r="R364" s="11"/>
      <c r="S364" s="11"/>
      <c r="T364" s="11"/>
      <c r="U364" s="11"/>
      <c r="V364" s="11"/>
      <c r="W364" s="11"/>
      <c r="X364" s="11"/>
      <c r="Y364" s="11"/>
      <c r="Z364" s="11"/>
      <c r="AA364" s="11"/>
      <c r="AB364" s="11"/>
      <c r="AC364" s="11"/>
      <c r="AD364" s="11"/>
      <c r="AE364" s="11"/>
      <c r="AF364" s="11"/>
      <c r="AG364" s="11"/>
      <c r="AH364" s="11"/>
      <c r="AI364" s="11"/>
      <c r="AJ364" s="11"/>
      <c r="AK364" s="11"/>
      <c r="AL364" s="11"/>
      <c r="AM364" s="11"/>
      <c r="AN364" s="11"/>
      <c r="AO364" s="11"/>
      <c r="AP364" s="11"/>
      <c r="AQ364" s="11"/>
      <c r="AR364" s="11"/>
      <c r="AS364" s="11"/>
      <c r="AT364" s="11"/>
      <c r="AU364" s="11"/>
      <c r="AV364" s="11"/>
      <c r="AW364" s="11"/>
      <c r="AX364" s="11"/>
      <c r="AY364" s="11"/>
      <c r="AZ364" s="11"/>
      <c r="BA364" s="11"/>
      <c r="BB364" s="11"/>
      <c r="BC364" s="11"/>
      <c r="BD364" s="11"/>
      <c r="BE364" s="11"/>
      <c r="BF364" s="11"/>
      <c r="BG364" s="11"/>
    </row>
    <row r="365" spans="13:59">
      <c r="M365" s="11"/>
      <c r="N365" s="11"/>
      <c r="O365" s="11"/>
      <c r="P365" s="11"/>
      <c r="Q365" s="11"/>
      <c r="R365" s="11"/>
      <c r="S365" s="11"/>
      <c r="T365" s="11"/>
      <c r="U365" s="11"/>
      <c r="V365" s="11"/>
      <c r="W365" s="11"/>
      <c r="X365" s="11"/>
      <c r="Y365" s="11"/>
      <c r="Z365" s="11"/>
      <c r="AA365" s="11"/>
      <c r="AB365" s="11"/>
      <c r="AC365" s="11"/>
      <c r="AD365" s="11"/>
      <c r="AE365" s="11"/>
      <c r="AF365" s="11"/>
      <c r="AG365" s="11"/>
      <c r="AH365" s="11"/>
      <c r="AI365" s="11"/>
      <c r="AJ365" s="11"/>
      <c r="AK365" s="11"/>
      <c r="AL365" s="11"/>
      <c r="AM365" s="11"/>
      <c r="AN365" s="11"/>
      <c r="AO365" s="11"/>
      <c r="AP365" s="11"/>
      <c r="AQ365" s="11"/>
      <c r="AR365" s="11"/>
      <c r="AS365" s="11"/>
      <c r="AT365" s="11"/>
      <c r="AU365" s="11"/>
      <c r="AV365" s="11"/>
      <c r="AW365" s="11"/>
      <c r="AX365" s="11"/>
      <c r="AY365" s="11"/>
      <c r="AZ365" s="11"/>
      <c r="BA365" s="11"/>
      <c r="BB365" s="11"/>
      <c r="BC365" s="11"/>
      <c r="BD365" s="11"/>
      <c r="BE365" s="11"/>
      <c r="BF365" s="11"/>
      <c r="BG365" s="11"/>
    </row>
    <row r="366" spans="13:59">
      <c r="M366" s="11"/>
      <c r="N366" s="11"/>
      <c r="O366" s="11"/>
      <c r="P366" s="11"/>
      <c r="Q366" s="11"/>
      <c r="R366" s="11"/>
      <c r="S366" s="11"/>
      <c r="T366" s="11"/>
      <c r="U366" s="11"/>
      <c r="V366" s="11"/>
      <c r="W366" s="11"/>
      <c r="X366" s="11"/>
      <c r="Y366" s="11"/>
      <c r="Z366" s="11"/>
      <c r="AA366" s="11"/>
      <c r="AB366" s="11"/>
      <c r="AC366" s="11"/>
      <c r="AD366" s="11"/>
      <c r="AE366" s="11"/>
      <c r="AF366" s="11"/>
      <c r="AG366" s="11"/>
      <c r="AH366" s="11"/>
      <c r="AI366" s="11"/>
      <c r="AJ366" s="11"/>
      <c r="AK366" s="11"/>
      <c r="AL366" s="11"/>
      <c r="AM366" s="11"/>
      <c r="AN366" s="11"/>
      <c r="AO366" s="11"/>
      <c r="AP366" s="11"/>
      <c r="AQ366" s="11"/>
      <c r="AR366" s="11"/>
      <c r="AS366" s="11"/>
      <c r="AT366" s="11"/>
      <c r="AU366" s="11"/>
      <c r="AV366" s="11"/>
      <c r="AW366" s="11"/>
      <c r="AX366" s="11"/>
      <c r="AY366" s="11"/>
      <c r="AZ366" s="11"/>
      <c r="BA366" s="11"/>
      <c r="BB366" s="11"/>
      <c r="BC366" s="11"/>
      <c r="BD366" s="11"/>
      <c r="BE366" s="11"/>
      <c r="BF366" s="11"/>
      <c r="BG366" s="11"/>
    </row>
    <row r="367" spans="13:59">
      <c r="M367" s="11"/>
      <c r="N367" s="11"/>
      <c r="O367" s="11"/>
      <c r="P367" s="11"/>
      <c r="Q367" s="11"/>
      <c r="R367" s="11"/>
      <c r="S367" s="11"/>
      <c r="T367" s="11"/>
      <c r="U367" s="11"/>
      <c r="V367" s="11"/>
      <c r="W367" s="11"/>
      <c r="X367" s="11"/>
      <c r="Y367" s="11"/>
      <c r="Z367" s="11"/>
      <c r="AA367" s="11"/>
      <c r="AB367" s="11"/>
      <c r="AC367" s="11"/>
      <c r="AD367" s="11"/>
      <c r="AE367" s="11"/>
      <c r="AF367" s="11"/>
      <c r="AG367" s="11"/>
      <c r="AH367" s="11"/>
      <c r="AI367" s="11"/>
      <c r="AJ367" s="11"/>
      <c r="AK367" s="11"/>
      <c r="AL367" s="11"/>
      <c r="AM367" s="11"/>
      <c r="AN367" s="11"/>
      <c r="AO367" s="11"/>
      <c r="AP367" s="11"/>
      <c r="AQ367" s="11"/>
      <c r="AR367" s="11"/>
      <c r="AS367" s="11"/>
      <c r="AT367" s="11"/>
      <c r="AU367" s="11"/>
      <c r="AV367" s="11"/>
      <c r="AW367" s="11"/>
      <c r="AX367" s="11"/>
      <c r="AY367" s="11"/>
      <c r="AZ367" s="11"/>
      <c r="BA367" s="11"/>
      <c r="BB367" s="11"/>
      <c r="BC367" s="11"/>
      <c r="BD367" s="11"/>
      <c r="BE367" s="11"/>
      <c r="BF367" s="11"/>
      <c r="BG367" s="11"/>
    </row>
    <row r="368" spans="13:59">
      <c r="M368" s="11"/>
      <c r="N368" s="11"/>
      <c r="O368" s="11"/>
      <c r="P368" s="11"/>
      <c r="Q368" s="11"/>
      <c r="R368" s="11"/>
      <c r="S368" s="11"/>
      <c r="T368" s="11"/>
      <c r="U368" s="11"/>
      <c r="V368" s="11"/>
      <c r="W368" s="11"/>
      <c r="X368" s="11"/>
      <c r="Y368" s="11"/>
      <c r="Z368" s="11"/>
      <c r="AA368" s="11"/>
      <c r="AB368" s="11"/>
      <c r="AC368" s="11"/>
      <c r="AD368" s="11"/>
      <c r="AE368" s="11"/>
      <c r="AF368" s="11"/>
      <c r="AG368" s="11"/>
      <c r="AH368" s="11"/>
      <c r="AI368" s="11"/>
      <c r="AJ368" s="11"/>
      <c r="AK368" s="11"/>
      <c r="AL368" s="11"/>
      <c r="AM368" s="11"/>
      <c r="AN368" s="11"/>
      <c r="AO368" s="11"/>
      <c r="AP368" s="11"/>
      <c r="AQ368" s="11"/>
      <c r="AR368" s="11"/>
      <c r="AS368" s="11"/>
      <c r="AT368" s="11"/>
      <c r="AU368" s="11"/>
      <c r="AV368" s="11"/>
      <c r="AW368" s="11"/>
      <c r="AX368" s="11"/>
      <c r="AY368" s="11"/>
      <c r="AZ368" s="11"/>
      <c r="BA368" s="11"/>
      <c r="BB368" s="11"/>
      <c r="BC368" s="11"/>
      <c r="BD368" s="11"/>
      <c r="BE368" s="11"/>
      <c r="BF368" s="11"/>
      <c r="BG368" s="11"/>
    </row>
    <row r="767" spans="9:11">
      <c r="I767" s="5"/>
      <c r="J767" s="5"/>
      <c r="K767" s="5"/>
    </row>
    <row r="768" spans="9:11">
      <c r="I768" s="5"/>
      <c r="J768" s="5"/>
      <c r="K768" s="5"/>
    </row>
  </sheetData>
  <pageMargins left="0.196527777777778" right="0.118055555555556" top="0.15763888888888899" bottom="0.15763888888888899" header="0.51180555555555496" footer="0.51180555555555496"/>
  <pageSetup paperSize="9" firstPageNumber="0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>
  <dimension ref="A1:CK959"/>
  <sheetViews>
    <sheetView workbookViewId="0">
      <selection activeCell="Z41" sqref="Z41"/>
    </sheetView>
  </sheetViews>
  <sheetFormatPr defaultRowHeight="14.4"/>
  <cols>
    <col min="1" max="1" width="2.33203125" customWidth="1"/>
    <col min="2" max="2" width="7" customWidth="1"/>
    <col min="3" max="3" width="25.88671875" style="82" customWidth="1"/>
    <col min="4" max="4" width="9.5546875" customWidth="1"/>
    <col min="5" max="5" width="1.6640625" customWidth="1"/>
    <col min="6" max="6" width="7.44140625" customWidth="1"/>
    <col min="7" max="7" width="24.88671875" customWidth="1"/>
    <col min="8" max="8" width="7.6640625" customWidth="1"/>
    <col min="9" max="9" width="2.109375" customWidth="1"/>
    <col min="10" max="10" width="7.44140625" customWidth="1"/>
    <col min="11" max="11" width="24.44140625" customWidth="1"/>
    <col min="12" max="12" width="8.44140625" customWidth="1"/>
    <col min="13" max="13" width="2.109375" customWidth="1"/>
    <col min="14" max="14" width="7.33203125" customWidth="1"/>
    <col min="15" max="15" width="20.88671875" customWidth="1"/>
    <col min="16" max="16" width="8.44140625" customWidth="1"/>
    <col min="17" max="17" width="1.6640625" customWidth="1"/>
    <col min="18" max="18" width="7.5546875" customWidth="1"/>
    <col min="19" max="19" width="18.109375" customWidth="1"/>
    <col min="20" max="20" width="8" customWidth="1"/>
    <col min="21" max="21" width="1.88671875" customWidth="1"/>
    <col min="22" max="22" width="7.33203125" customWidth="1"/>
    <col min="23" max="23" width="18.88671875" customWidth="1"/>
    <col min="24" max="24" width="7.44140625" customWidth="1"/>
    <col min="25" max="25" width="8.5546875" customWidth="1"/>
    <col min="26" max="26" width="6.88671875" customWidth="1"/>
    <col min="27" max="27" width="8.33203125" customWidth="1"/>
    <col min="28" max="28" width="6.109375" customWidth="1"/>
    <col min="29" max="29" width="8" customWidth="1"/>
    <col min="30" max="30" width="6.33203125" customWidth="1"/>
    <col min="32" max="32" width="8.6640625" customWidth="1"/>
  </cols>
  <sheetData>
    <row r="1" spans="2:89" ht="16.5" customHeight="1" thickBot="1">
      <c r="B1" s="1833" t="s">
        <v>119</v>
      </c>
      <c r="C1" s="1834"/>
      <c r="D1" s="2916"/>
      <c r="F1" s="777" t="s">
        <v>562</v>
      </c>
      <c r="G1" s="76"/>
      <c r="H1" s="76"/>
      <c r="I1" s="98"/>
      <c r="J1" s="1683" t="s">
        <v>259</v>
      </c>
      <c r="K1" s="776"/>
      <c r="L1" s="436"/>
      <c r="M1" s="5"/>
      <c r="N1" s="1683" t="s">
        <v>563</v>
      </c>
      <c r="O1" s="770"/>
      <c r="P1" s="1825"/>
      <c r="Q1" s="5"/>
      <c r="R1" s="1683" t="s">
        <v>260</v>
      </c>
      <c r="S1" s="76"/>
      <c r="T1" s="62"/>
      <c r="U1" s="1"/>
      <c r="V1" s="775" t="s">
        <v>261</v>
      </c>
      <c r="W1" s="76"/>
      <c r="X1" s="436"/>
      <c r="Y1" s="112"/>
      <c r="Z1" s="210"/>
      <c r="AA1" s="133"/>
      <c r="AB1" s="193"/>
      <c r="AC1" s="122"/>
      <c r="AD1" s="112"/>
      <c r="AE1" s="112"/>
      <c r="AF1" s="11"/>
      <c r="AG1" s="11"/>
      <c r="AH1" s="11"/>
      <c r="AI1" s="11"/>
      <c r="AJ1" s="11"/>
      <c r="AK1" s="11"/>
      <c r="AL1" s="11"/>
      <c r="AM1" s="11"/>
      <c r="AN1" s="11"/>
      <c r="AO1" s="11"/>
      <c r="AP1" s="11"/>
      <c r="AQ1" s="11"/>
      <c r="AR1" s="11"/>
      <c r="AS1" s="11"/>
      <c r="AT1" s="11"/>
      <c r="AU1" s="11"/>
      <c r="AV1" s="11"/>
      <c r="AW1" s="11"/>
      <c r="AX1" s="11"/>
      <c r="AY1" s="11"/>
      <c r="AZ1" s="11"/>
      <c r="BA1" s="11"/>
      <c r="BB1" s="11"/>
    </row>
    <row r="2" spans="2:89" ht="14.25" customHeight="1">
      <c r="B2" s="90"/>
      <c r="C2" s="175" t="s">
        <v>156</v>
      </c>
      <c r="D2" s="62"/>
      <c r="E2" s="22"/>
      <c r="F2" s="1538"/>
      <c r="G2" s="175" t="s">
        <v>156</v>
      </c>
      <c r="H2" s="141"/>
      <c r="I2" s="112"/>
      <c r="J2" s="1538"/>
      <c r="K2" s="175" t="s">
        <v>156</v>
      </c>
      <c r="L2" s="141"/>
      <c r="M2" s="7"/>
      <c r="N2" s="1538"/>
      <c r="O2" s="176" t="s">
        <v>156</v>
      </c>
      <c r="P2" s="141"/>
      <c r="Q2" s="5"/>
      <c r="R2" s="90"/>
      <c r="S2" s="175" t="s">
        <v>156</v>
      </c>
      <c r="T2" s="62"/>
      <c r="U2" s="1"/>
      <c r="V2" s="1538"/>
      <c r="W2" s="176" t="s">
        <v>156</v>
      </c>
      <c r="X2" s="141"/>
      <c r="Y2" s="302"/>
      <c r="AC2" s="2352"/>
      <c r="AD2" s="201"/>
      <c r="AE2" s="112"/>
      <c r="AF2" s="11"/>
      <c r="AG2" s="11"/>
      <c r="AH2" s="11"/>
      <c r="AI2" s="11"/>
      <c r="AJ2" s="11"/>
      <c r="AK2" s="11"/>
      <c r="AL2" s="11"/>
      <c r="AM2" s="11"/>
      <c r="AN2" s="11"/>
      <c r="AO2" s="11"/>
      <c r="AP2" s="11"/>
      <c r="AQ2" s="11"/>
      <c r="AR2" s="11"/>
      <c r="AS2" s="11"/>
      <c r="AT2" s="11"/>
      <c r="AU2" s="11"/>
      <c r="AV2" s="11"/>
      <c r="AW2" s="11"/>
      <c r="AX2" s="11"/>
      <c r="AY2" s="11"/>
      <c r="AZ2" s="11"/>
      <c r="BA2" s="11"/>
      <c r="BB2" s="11"/>
    </row>
    <row r="3" spans="2:89">
      <c r="B3" s="380" t="s">
        <v>418</v>
      </c>
      <c r="C3" s="510" t="s">
        <v>494</v>
      </c>
      <c r="D3" s="274">
        <v>210</v>
      </c>
      <c r="E3" s="22"/>
      <c r="F3" s="389" t="s">
        <v>422</v>
      </c>
      <c r="G3" s="1632" t="s">
        <v>827</v>
      </c>
      <c r="H3" s="778" t="s">
        <v>858</v>
      </c>
      <c r="I3" s="304"/>
      <c r="J3" s="442" t="s">
        <v>346</v>
      </c>
      <c r="K3" s="1154" t="s">
        <v>332</v>
      </c>
      <c r="L3" s="390">
        <v>60</v>
      </c>
      <c r="M3" s="7"/>
      <c r="N3" s="254" t="s">
        <v>1053</v>
      </c>
      <c r="O3" s="271" t="s">
        <v>1054</v>
      </c>
      <c r="P3" s="397">
        <v>60</v>
      </c>
      <c r="Q3" s="5"/>
      <c r="R3" s="254" t="s">
        <v>415</v>
      </c>
      <c r="S3" s="271" t="s">
        <v>1133</v>
      </c>
      <c r="T3" s="397">
        <v>60</v>
      </c>
      <c r="U3" s="1"/>
      <c r="V3" s="356" t="s">
        <v>470</v>
      </c>
      <c r="W3" s="289" t="s">
        <v>471</v>
      </c>
      <c r="X3" s="274">
        <v>60</v>
      </c>
      <c r="Y3" s="147"/>
      <c r="AD3" s="112"/>
      <c r="AE3" s="112"/>
      <c r="AF3" s="11"/>
      <c r="AG3" s="11"/>
      <c r="AH3" s="112"/>
      <c r="AI3" s="11"/>
      <c r="AJ3" s="11"/>
      <c r="AK3" s="11"/>
      <c r="AL3" s="112"/>
      <c r="AM3" s="112"/>
      <c r="AN3" s="11"/>
      <c r="AO3" s="11"/>
      <c r="AP3" s="11"/>
      <c r="AQ3" s="11"/>
      <c r="AR3" s="11"/>
      <c r="AS3" s="11"/>
      <c r="AT3" s="11"/>
      <c r="AU3" s="11"/>
      <c r="AV3" s="11"/>
      <c r="AW3" s="11"/>
      <c r="AX3" s="11"/>
      <c r="AY3" s="11"/>
      <c r="AZ3" s="11"/>
      <c r="BA3" s="11"/>
      <c r="BB3" s="11"/>
    </row>
    <row r="4" spans="2:89" ht="13.5" customHeight="1">
      <c r="B4" s="2252" t="s">
        <v>349</v>
      </c>
      <c r="C4" s="1632" t="s">
        <v>348</v>
      </c>
      <c r="D4" s="358">
        <v>30</v>
      </c>
      <c r="E4" s="384"/>
      <c r="F4" s="256" t="s">
        <v>1108</v>
      </c>
      <c r="G4" s="249" t="s">
        <v>697</v>
      </c>
      <c r="H4" s="275">
        <v>200</v>
      </c>
      <c r="I4" s="112"/>
      <c r="J4" s="677" t="s">
        <v>448</v>
      </c>
      <c r="K4" s="271" t="s">
        <v>475</v>
      </c>
      <c r="L4" s="274" t="s">
        <v>857</v>
      </c>
      <c r="M4" s="5"/>
      <c r="N4" s="69"/>
      <c r="O4" s="2658" t="s">
        <v>1055</v>
      </c>
      <c r="P4" s="79"/>
      <c r="Q4" s="5"/>
      <c r="R4" s="254" t="s">
        <v>459</v>
      </c>
      <c r="S4" s="249" t="s">
        <v>466</v>
      </c>
      <c r="T4" s="274">
        <v>120</v>
      </c>
      <c r="U4" s="1"/>
      <c r="V4" s="678"/>
      <c r="W4" s="179" t="s">
        <v>472</v>
      </c>
      <c r="X4" s="1786"/>
      <c r="Y4" s="137"/>
      <c r="AC4" s="5"/>
      <c r="AD4" s="112"/>
      <c r="AE4" s="112"/>
      <c r="AF4" s="112"/>
      <c r="AG4" s="112"/>
      <c r="AH4" s="112"/>
      <c r="AI4" s="112"/>
      <c r="AJ4" s="112"/>
      <c r="AK4" s="112"/>
      <c r="AL4" s="112"/>
      <c r="AM4" s="112"/>
      <c r="AN4" s="112"/>
      <c r="AO4" s="112"/>
      <c r="AP4" s="112"/>
      <c r="AQ4" s="112"/>
      <c r="AR4" s="112"/>
      <c r="AS4" s="112"/>
      <c r="AT4" s="112"/>
      <c r="AU4" s="112"/>
      <c r="AV4" s="112"/>
      <c r="AW4" s="112"/>
      <c r="AX4" s="112"/>
      <c r="AY4" s="112"/>
      <c r="AZ4" s="112"/>
      <c r="BA4" s="112"/>
      <c r="BB4" s="112"/>
      <c r="BC4" s="112"/>
      <c r="BD4" s="112"/>
      <c r="BE4" s="112"/>
      <c r="BF4" s="112"/>
      <c r="BG4" s="112"/>
      <c r="BH4" s="112"/>
      <c r="BI4" s="112"/>
      <c r="BJ4" s="112"/>
      <c r="BK4" s="112"/>
      <c r="BL4" s="112"/>
      <c r="BM4" s="112"/>
      <c r="BN4" s="112"/>
      <c r="BO4" s="112"/>
      <c r="BP4" s="112"/>
      <c r="BQ4" s="112"/>
      <c r="BR4" s="112"/>
      <c r="BS4" s="112"/>
      <c r="BT4" s="112"/>
      <c r="BU4" s="112"/>
      <c r="BV4" s="112"/>
      <c r="BW4" s="112"/>
      <c r="BX4" s="112"/>
      <c r="BY4" s="112"/>
      <c r="BZ4" s="112"/>
      <c r="CA4" s="112"/>
      <c r="CB4" s="112"/>
      <c r="CC4" s="112"/>
      <c r="CD4" s="112"/>
      <c r="CE4" s="112"/>
      <c r="CF4" s="112"/>
      <c r="CG4" s="112"/>
      <c r="CH4" s="112"/>
      <c r="CI4" s="112"/>
      <c r="CJ4" s="112"/>
      <c r="CK4" s="112"/>
    </row>
    <row r="5" spans="2:89" ht="13.5" customHeight="1">
      <c r="B5" s="1083" t="s">
        <v>353</v>
      </c>
      <c r="C5" s="249" t="s">
        <v>90</v>
      </c>
      <c r="D5" s="275">
        <v>200</v>
      </c>
      <c r="E5" s="56"/>
      <c r="F5" s="3172" t="s">
        <v>796</v>
      </c>
      <c r="G5" s="249" t="s">
        <v>798</v>
      </c>
      <c r="H5" s="272">
        <v>10</v>
      </c>
      <c r="I5" s="112"/>
      <c r="J5" s="254" t="s">
        <v>1049</v>
      </c>
      <c r="K5" s="271" t="s">
        <v>1050</v>
      </c>
      <c r="L5" s="274">
        <v>180</v>
      </c>
      <c r="M5" s="5"/>
      <c r="N5" s="817" t="s">
        <v>477</v>
      </c>
      <c r="O5" s="249" t="s">
        <v>476</v>
      </c>
      <c r="P5" s="358" t="s">
        <v>855</v>
      </c>
      <c r="Q5" s="1048"/>
      <c r="R5" s="356" t="s">
        <v>463</v>
      </c>
      <c r="S5" s="447" t="s">
        <v>461</v>
      </c>
      <c r="T5" s="274">
        <v>180</v>
      </c>
      <c r="U5" s="1"/>
      <c r="V5" s="442" t="s">
        <v>949</v>
      </c>
      <c r="W5" s="289" t="s">
        <v>956</v>
      </c>
      <c r="X5" s="274" t="s">
        <v>866</v>
      </c>
      <c r="Y5" s="137"/>
      <c r="AC5" s="11"/>
      <c r="AD5" s="112"/>
      <c r="AE5" s="112"/>
      <c r="AF5" s="112"/>
      <c r="AG5" s="112"/>
      <c r="AH5" s="112"/>
      <c r="AI5" s="112"/>
      <c r="AJ5" s="112"/>
      <c r="AK5" s="112"/>
      <c r="AL5" s="112"/>
      <c r="AM5" s="112"/>
      <c r="AN5" s="112"/>
      <c r="AO5" s="112"/>
      <c r="AP5" s="112"/>
      <c r="AQ5" s="112"/>
      <c r="AR5" s="112"/>
      <c r="AS5" s="112"/>
      <c r="AT5" s="112"/>
      <c r="AU5" s="112"/>
      <c r="AV5" s="112"/>
      <c r="AW5" s="112"/>
      <c r="AX5" s="112"/>
      <c r="AY5" s="112"/>
      <c r="AZ5" s="112"/>
      <c r="BA5" s="112"/>
      <c r="BB5" s="112"/>
      <c r="BC5" s="112"/>
      <c r="BD5" s="112"/>
      <c r="BE5" s="112"/>
      <c r="BF5" s="112"/>
      <c r="BG5" s="112"/>
      <c r="BH5" s="112"/>
      <c r="BI5" s="112"/>
      <c r="BJ5" s="112"/>
      <c r="BK5" s="112"/>
      <c r="BL5" s="112"/>
      <c r="BM5" s="112"/>
      <c r="BN5" s="112"/>
      <c r="BO5" s="112"/>
      <c r="BP5" s="112"/>
      <c r="BQ5" s="112"/>
      <c r="BR5" s="112"/>
      <c r="BS5" s="112"/>
      <c r="BT5" s="112"/>
      <c r="BU5" s="112"/>
      <c r="BV5" s="112"/>
      <c r="BW5" s="112"/>
      <c r="BX5" s="112"/>
      <c r="BY5" s="112"/>
      <c r="BZ5" s="112"/>
      <c r="CA5" s="112"/>
      <c r="CB5" s="112"/>
      <c r="CC5" s="112"/>
      <c r="CD5" s="112"/>
      <c r="CE5" s="112"/>
      <c r="CF5" s="112"/>
      <c r="CG5" s="112"/>
      <c r="CH5" s="112"/>
      <c r="CI5" s="112"/>
      <c r="CJ5" s="112"/>
      <c r="CK5" s="112"/>
    </row>
    <row r="6" spans="2:89" ht="13.5" customHeight="1">
      <c r="B6" s="3182" t="s">
        <v>9</v>
      </c>
      <c r="C6" s="1943" t="s">
        <v>469</v>
      </c>
      <c r="D6" s="358">
        <v>35</v>
      </c>
      <c r="E6" s="56"/>
      <c r="F6" s="256" t="s">
        <v>9</v>
      </c>
      <c r="G6" s="249" t="s">
        <v>10</v>
      </c>
      <c r="H6" s="275">
        <v>40</v>
      </c>
      <c r="I6" s="112"/>
      <c r="J6" s="256" t="s">
        <v>514</v>
      </c>
      <c r="K6" s="249" t="s">
        <v>296</v>
      </c>
      <c r="L6" s="272">
        <v>200</v>
      </c>
      <c r="M6" s="5"/>
      <c r="N6" s="254" t="s">
        <v>487</v>
      </c>
      <c r="O6" s="271" t="s">
        <v>488</v>
      </c>
      <c r="P6" s="397">
        <v>200</v>
      </c>
      <c r="Q6" s="5"/>
      <c r="R6" s="1643"/>
      <c r="S6" s="448" t="s">
        <v>462</v>
      </c>
      <c r="T6" s="395"/>
      <c r="U6" s="1"/>
      <c r="V6" s="442" t="s">
        <v>950</v>
      </c>
      <c r="W6" s="2572" t="s">
        <v>951</v>
      </c>
      <c r="X6" s="274" t="s">
        <v>1104</v>
      </c>
      <c r="Y6" s="137"/>
      <c r="AC6" s="5"/>
      <c r="AD6" s="112"/>
      <c r="AE6" s="112"/>
      <c r="AF6" s="112"/>
      <c r="AG6" s="112"/>
      <c r="AH6" s="112"/>
      <c r="AI6" s="112"/>
      <c r="AJ6" s="112"/>
      <c r="AK6" s="112"/>
      <c r="AL6" s="112"/>
      <c r="AM6" s="112"/>
      <c r="AN6" s="112"/>
      <c r="AO6" s="112"/>
      <c r="AP6" s="112"/>
      <c r="AQ6" s="112"/>
      <c r="AR6" s="112"/>
      <c r="AS6" s="112"/>
      <c r="AT6" s="112"/>
      <c r="AU6" s="112"/>
      <c r="AV6" s="112"/>
      <c r="AW6" s="112"/>
      <c r="AX6" s="112"/>
      <c r="AY6" s="112"/>
      <c r="AZ6" s="112"/>
      <c r="BA6" s="112"/>
      <c r="BB6" s="112"/>
      <c r="BC6" s="112"/>
      <c r="BD6" s="112"/>
      <c r="BE6" s="112"/>
      <c r="BF6" s="112"/>
      <c r="BG6" s="112"/>
      <c r="BH6" s="112"/>
      <c r="BI6" s="112"/>
      <c r="BJ6" s="112"/>
      <c r="BK6" s="112"/>
      <c r="BL6" s="112"/>
      <c r="BM6" s="112"/>
      <c r="BN6" s="112"/>
      <c r="BO6" s="112"/>
      <c r="BP6" s="112"/>
      <c r="BQ6" s="112"/>
      <c r="BR6" s="112"/>
      <c r="BS6" s="112"/>
      <c r="BT6" s="112"/>
      <c r="BU6" s="112"/>
      <c r="BV6" s="112"/>
      <c r="BW6" s="112"/>
      <c r="BX6" s="112"/>
      <c r="BY6" s="112"/>
      <c r="BZ6" s="112"/>
      <c r="CA6" s="112"/>
      <c r="CB6" s="112"/>
      <c r="CC6" s="112"/>
      <c r="CD6" s="112"/>
      <c r="CE6" s="112"/>
      <c r="CF6" s="112"/>
      <c r="CG6" s="112"/>
      <c r="CH6" s="112"/>
      <c r="CI6" s="112"/>
      <c r="CJ6" s="112"/>
      <c r="CK6" s="112"/>
    </row>
    <row r="7" spans="2:89">
      <c r="B7" s="1083" t="s">
        <v>9</v>
      </c>
      <c r="C7" s="249" t="s">
        <v>10</v>
      </c>
      <c r="D7" s="272">
        <v>35</v>
      </c>
      <c r="E7" s="7"/>
      <c r="F7" s="2002" t="s">
        <v>644</v>
      </c>
      <c r="G7" s="249" t="s">
        <v>445</v>
      </c>
      <c r="H7" s="274">
        <v>115</v>
      </c>
      <c r="I7" s="205"/>
      <c r="J7" s="256" t="s">
        <v>9</v>
      </c>
      <c r="K7" s="249" t="s">
        <v>10</v>
      </c>
      <c r="L7" s="272">
        <v>50</v>
      </c>
      <c r="M7" s="5"/>
      <c r="N7" s="314"/>
      <c r="O7" s="351" t="s">
        <v>489</v>
      </c>
      <c r="P7" s="295"/>
      <c r="Q7" s="5"/>
      <c r="R7" s="2574" t="s">
        <v>803</v>
      </c>
      <c r="S7" s="271" t="s">
        <v>751</v>
      </c>
      <c r="T7" s="274">
        <v>200</v>
      </c>
      <c r="U7" s="1"/>
      <c r="V7" s="314" t="s">
        <v>1018</v>
      </c>
      <c r="W7" s="2562" t="s">
        <v>960</v>
      </c>
      <c r="X7" s="295"/>
      <c r="Y7" s="137"/>
      <c r="AC7" s="5"/>
      <c r="AD7" s="112"/>
      <c r="AE7" s="112"/>
      <c r="AF7" s="112"/>
      <c r="AG7" s="112"/>
      <c r="AH7" s="112"/>
      <c r="AI7" s="112"/>
      <c r="AJ7" s="112"/>
      <c r="AK7" s="112"/>
      <c r="AL7" s="112"/>
      <c r="AM7" s="112"/>
      <c r="AN7" s="112"/>
      <c r="AO7" s="112"/>
      <c r="AP7" s="112"/>
      <c r="AQ7" s="112"/>
      <c r="AR7" s="112"/>
      <c r="AS7" s="112"/>
      <c r="AT7" s="112"/>
      <c r="AU7" s="112"/>
      <c r="AV7" s="112"/>
      <c r="AW7" s="112"/>
      <c r="AX7" s="112"/>
      <c r="AY7" s="112"/>
      <c r="AZ7" s="112"/>
      <c r="BA7" s="112"/>
      <c r="BB7" s="112"/>
      <c r="BC7" s="112"/>
      <c r="BD7" s="112"/>
      <c r="BE7" s="112"/>
      <c r="BF7" s="112"/>
      <c r="BG7" s="112"/>
      <c r="BH7" s="112"/>
      <c r="BI7" s="112"/>
      <c r="BJ7" s="112"/>
      <c r="BK7" s="112"/>
      <c r="BL7" s="112"/>
      <c r="BM7" s="112"/>
      <c r="BN7" s="112"/>
      <c r="BO7" s="112"/>
      <c r="BP7" s="112"/>
      <c r="BQ7" s="112"/>
      <c r="BR7" s="112"/>
      <c r="BS7" s="112"/>
      <c r="BT7" s="112"/>
      <c r="BU7" s="112"/>
      <c r="BV7" s="112"/>
      <c r="BW7" s="112"/>
      <c r="BX7" s="112"/>
      <c r="BY7" s="112"/>
      <c r="BZ7" s="112"/>
      <c r="CA7" s="112"/>
      <c r="CB7" s="112"/>
      <c r="CC7" s="112"/>
      <c r="CD7" s="112"/>
      <c r="CE7" s="112"/>
      <c r="CF7" s="112"/>
      <c r="CG7" s="112"/>
      <c r="CH7" s="112"/>
      <c r="CI7" s="112"/>
      <c r="CJ7" s="112"/>
      <c r="CK7" s="112"/>
    </row>
    <row r="8" spans="2:89" ht="15" thickBot="1">
      <c r="B8" s="1083" t="s">
        <v>9</v>
      </c>
      <c r="C8" s="249" t="s">
        <v>389</v>
      </c>
      <c r="D8" s="272">
        <v>30</v>
      </c>
      <c r="E8" s="7"/>
      <c r="F8" s="1443" t="s">
        <v>361</v>
      </c>
      <c r="G8" s="1444"/>
      <c r="H8" s="1725">
        <f>H4+H5+H6+H7+160+40</f>
        <v>565</v>
      </c>
      <c r="I8" s="106"/>
      <c r="J8" s="256" t="s">
        <v>9</v>
      </c>
      <c r="K8" s="249" t="s">
        <v>389</v>
      </c>
      <c r="L8" s="272">
        <v>30</v>
      </c>
      <c r="M8" s="5"/>
      <c r="N8" s="3183" t="s">
        <v>9</v>
      </c>
      <c r="O8" s="249" t="s">
        <v>10</v>
      </c>
      <c r="P8" s="272">
        <v>50</v>
      </c>
      <c r="Q8" s="5"/>
      <c r="R8" s="69"/>
      <c r="S8" s="412" t="s">
        <v>752</v>
      </c>
      <c r="T8" s="79"/>
      <c r="U8" s="1"/>
      <c r="V8" s="1921" t="s">
        <v>354</v>
      </c>
      <c r="W8" s="289" t="s">
        <v>158</v>
      </c>
      <c r="X8" s="397">
        <v>200</v>
      </c>
      <c r="Y8" s="137"/>
      <c r="AC8" s="5"/>
      <c r="AD8" s="112"/>
      <c r="AE8" s="112"/>
      <c r="AF8" s="112"/>
      <c r="AG8" s="112"/>
      <c r="AH8" s="112"/>
      <c r="AI8" s="112"/>
      <c r="AJ8" s="112"/>
      <c r="AK8" s="112"/>
      <c r="AL8" s="112"/>
      <c r="AM8" s="112"/>
      <c r="AN8" s="112"/>
      <c r="AO8" s="112"/>
      <c r="AP8" s="112"/>
      <c r="AQ8" s="112"/>
      <c r="AR8" s="112"/>
      <c r="AS8" s="112"/>
      <c r="AT8" s="112"/>
      <c r="AU8" s="112"/>
      <c r="AV8" s="112"/>
      <c r="AW8" s="112"/>
      <c r="AX8" s="112"/>
      <c r="AY8" s="112"/>
      <c r="AZ8" s="112"/>
      <c r="BA8" s="112"/>
      <c r="BB8" s="112"/>
      <c r="BC8" s="112"/>
      <c r="BD8" s="112"/>
      <c r="BE8" s="112"/>
      <c r="BF8" s="112"/>
      <c r="BG8" s="112"/>
      <c r="BH8" s="112"/>
      <c r="BI8" s="112"/>
      <c r="BJ8" s="112"/>
      <c r="BK8" s="112"/>
      <c r="BL8" s="112"/>
      <c r="BM8" s="112"/>
      <c r="BN8" s="112"/>
      <c r="BO8" s="112"/>
      <c r="BP8" s="112"/>
      <c r="BQ8" s="112"/>
      <c r="BR8" s="112"/>
      <c r="BS8" s="112"/>
      <c r="BT8" s="112"/>
      <c r="BU8" s="112"/>
      <c r="BV8" s="112"/>
      <c r="BW8" s="112"/>
      <c r="BX8" s="112"/>
      <c r="BY8" s="112"/>
      <c r="BZ8" s="112"/>
      <c r="CA8" s="112"/>
      <c r="CB8" s="112"/>
      <c r="CC8" s="112"/>
      <c r="CD8" s="112"/>
      <c r="CE8" s="112"/>
      <c r="CF8" s="112"/>
      <c r="CG8" s="112"/>
      <c r="CH8" s="112"/>
      <c r="CI8" s="112"/>
      <c r="CJ8" s="112"/>
      <c r="CK8" s="112"/>
    </row>
    <row r="9" spans="2:89" ht="15.75" customHeight="1" thickBot="1">
      <c r="B9" s="1542" t="s">
        <v>441</v>
      </c>
      <c r="C9" s="249" t="s">
        <v>643</v>
      </c>
      <c r="D9" s="272">
        <v>100</v>
      </c>
      <c r="E9" s="56"/>
      <c r="F9" s="382"/>
      <c r="G9" s="175" t="s">
        <v>123</v>
      </c>
      <c r="H9" s="62"/>
      <c r="I9" s="106"/>
      <c r="J9" s="1443" t="s">
        <v>361</v>
      </c>
      <c r="K9" s="1444"/>
      <c r="L9" s="2957">
        <f>L3+L6+L7+L8+110+20+L5</f>
        <v>650</v>
      </c>
      <c r="M9" s="5"/>
      <c r="N9" s="3183" t="s">
        <v>9</v>
      </c>
      <c r="O9" s="249" t="s">
        <v>389</v>
      </c>
      <c r="P9" s="272">
        <v>40</v>
      </c>
      <c r="Q9" s="5"/>
      <c r="R9" s="256" t="s">
        <v>9</v>
      </c>
      <c r="S9" s="249" t="s">
        <v>10</v>
      </c>
      <c r="T9" s="272">
        <v>30</v>
      </c>
      <c r="U9" s="1"/>
      <c r="V9" s="256" t="s">
        <v>9</v>
      </c>
      <c r="W9" s="263" t="s">
        <v>10</v>
      </c>
      <c r="X9" s="272">
        <v>50</v>
      </c>
      <c r="Y9" s="137"/>
      <c r="AC9" s="5"/>
      <c r="AD9" s="112"/>
      <c r="AE9" s="112"/>
      <c r="AF9" s="112"/>
      <c r="AG9" s="112"/>
      <c r="AH9" s="112"/>
      <c r="AI9" s="112"/>
      <c r="AJ9" s="112"/>
      <c r="AK9" s="112"/>
      <c r="AL9" s="112"/>
      <c r="AM9" s="112"/>
      <c r="AN9" s="112"/>
      <c r="AO9" s="112"/>
      <c r="AP9" s="112"/>
      <c r="AQ9" s="112"/>
      <c r="AR9" s="112"/>
      <c r="AS9" s="112"/>
      <c r="AT9" s="112"/>
      <c r="AU9" s="112"/>
      <c r="AV9" s="112"/>
      <c r="AW9" s="112"/>
      <c r="AX9" s="112"/>
      <c r="AY9" s="112"/>
      <c r="AZ9" s="112"/>
      <c r="BA9" s="112"/>
      <c r="BB9" s="112"/>
      <c r="BC9" s="112"/>
      <c r="BD9" s="112"/>
      <c r="BE9" s="112"/>
      <c r="BF9" s="112"/>
      <c r="BG9" s="112"/>
      <c r="BH9" s="112"/>
      <c r="BI9" s="112"/>
      <c r="BJ9" s="112"/>
      <c r="BK9" s="112"/>
      <c r="BL9" s="112"/>
      <c r="BM9" s="112"/>
      <c r="BN9" s="112"/>
      <c r="BO9" s="112"/>
      <c r="BP9" s="112"/>
      <c r="BQ9" s="112"/>
      <c r="BR9" s="112"/>
      <c r="BS9" s="112"/>
      <c r="BT9" s="112"/>
      <c r="BU9" s="112"/>
      <c r="BV9" s="112"/>
      <c r="BW9" s="112"/>
      <c r="BX9" s="112"/>
      <c r="BY9" s="112"/>
      <c r="BZ9" s="112"/>
      <c r="CA9" s="112"/>
      <c r="CB9" s="112"/>
      <c r="CC9" s="112"/>
      <c r="CD9" s="112"/>
      <c r="CE9" s="112"/>
      <c r="CF9" s="112"/>
      <c r="CG9" s="112"/>
      <c r="CH9" s="112"/>
      <c r="CI9" s="112"/>
      <c r="CJ9" s="112"/>
      <c r="CK9" s="112"/>
    </row>
    <row r="10" spans="2:89" ht="13.5" customHeight="1" thickBot="1">
      <c r="B10" s="1443" t="s">
        <v>361</v>
      </c>
      <c r="C10" s="1444"/>
      <c r="D10" s="1725">
        <f>SUM(D3:D9)</f>
        <v>640</v>
      </c>
      <c r="E10" s="56"/>
      <c r="F10" s="356" t="s">
        <v>470</v>
      </c>
      <c r="G10" s="510" t="s">
        <v>1134</v>
      </c>
      <c r="H10" s="358">
        <v>60</v>
      </c>
      <c r="I10" s="106"/>
      <c r="J10" s="382"/>
      <c r="K10" s="680" t="s">
        <v>123</v>
      </c>
      <c r="L10" s="62"/>
      <c r="M10" s="53"/>
      <c r="N10" s="1443" t="s">
        <v>361</v>
      </c>
      <c r="O10" s="1444"/>
      <c r="P10" s="2957">
        <f>P3+P6+P8+50+155+P9</f>
        <v>555</v>
      </c>
      <c r="Q10" s="53"/>
      <c r="R10" s="256" t="s">
        <v>9</v>
      </c>
      <c r="S10" s="249" t="s">
        <v>389</v>
      </c>
      <c r="T10" s="272">
        <v>20</v>
      </c>
      <c r="U10" s="1"/>
      <c r="V10" s="256" t="s">
        <v>9</v>
      </c>
      <c r="W10" s="263" t="s">
        <v>389</v>
      </c>
      <c r="X10" s="272">
        <v>30</v>
      </c>
      <c r="Y10" s="137"/>
      <c r="AC10" s="5"/>
      <c r="AD10" s="112"/>
      <c r="AE10" s="112"/>
      <c r="AF10" s="112"/>
      <c r="AG10" s="112"/>
      <c r="AH10" s="112"/>
      <c r="AI10" s="112"/>
      <c r="AJ10" s="112"/>
      <c r="AK10" s="112"/>
      <c r="AL10" s="112"/>
      <c r="AM10" s="112"/>
      <c r="AN10" s="112"/>
      <c r="AO10" s="112"/>
      <c r="AP10" s="112"/>
      <c r="AQ10" s="112"/>
      <c r="AR10" s="112"/>
      <c r="AS10" s="112"/>
      <c r="AT10" s="112"/>
      <c r="AU10" s="112"/>
      <c r="AV10" s="112"/>
      <c r="AW10" s="112"/>
      <c r="AX10" s="112"/>
      <c r="AY10" s="112"/>
      <c r="AZ10" s="112"/>
      <c r="BA10" s="112"/>
      <c r="BB10" s="112"/>
      <c r="BC10" s="112"/>
      <c r="BD10" s="112"/>
      <c r="BE10" s="112"/>
      <c r="BF10" s="112"/>
      <c r="BG10" s="112"/>
      <c r="BH10" s="112"/>
      <c r="BI10" s="112"/>
      <c r="BJ10" s="112"/>
      <c r="BK10" s="112"/>
      <c r="BL10" s="112"/>
      <c r="BM10" s="112"/>
      <c r="BN10" s="112"/>
      <c r="BO10" s="112"/>
      <c r="BP10" s="112"/>
      <c r="BQ10" s="112"/>
      <c r="BR10" s="112"/>
      <c r="BS10" s="112"/>
      <c r="BT10" s="112"/>
      <c r="BU10" s="112"/>
      <c r="BV10" s="112"/>
      <c r="BW10" s="112"/>
      <c r="BX10" s="112"/>
      <c r="BY10" s="112"/>
      <c r="BZ10" s="112"/>
      <c r="CA10" s="112"/>
      <c r="CB10" s="112"/>
      <c r="CC10" s="112"/>
      <c r="CD10" s="112"/>
      <c r="CE10" s="112"/>
      <c r="CF10" s="112"/>
      <c r="CG10" s="112"/>
      <c r="CH10" s="112"/>
      <c r="CI10" s="112"/>
      <c r="CJ10" s="112"/>
      <c r="CK10" s="112"/>
    </row>
    <row r="11" spans="2:89" ht="13.5" customHeight="1" thickBot="1">
      <c r="B11" s="382"/>
      <c r="C11" s="175" t="s">
        <v>123</v>
      </c>
      <c r="D11" s="62"/>
      <c r="E11" s="7"/>
      <c r="F11" s="1923" t="s">
        <v>628</v>
      </c>
      <c r="G11" s="249" t="s">
        <v>559</v>
      </c>
      <c r="H11" s="392">
        <v>250</v>
      </c>
      <c r="I11" s="112"/>
      <c r="J11" s="1600" t="s">
        <v>555</v>
      </c>
      <c r="K11" s="262" t="s">
        <v>337</v>
      </c>
      <c r="L11" s="275">
        <v>60</v>
      </c>
      <c r="M11" s="53"/>
      <c r="N11" s="382"/>
      <c r="O11" s="175" t="s">
        <v>123</v>
      </c>
      <c r="P11" s="62"/>
      <c r="Q11" s="5"/>
      <c r="R11" s="1443" t="s">
        <v>361</v>
      </c>
      <c r="S11" s="1444"/>
      <c r="T11" s="1725">
        <f>SUM(T3:T10)</f>
        <v>610</v>
      </c>
      <c r="U11" s="1"/>
      <c r="V11" s="1443" t="s">
        <v>361</v>
      </c>
      <c r="W11" s="1444"/>
      <c r="X11" s="1725">
        <f>X3+X8+X9+X10+100+20+115+65</f>
        <v>640</v>
      </c>
      <c r="Y11" s="150"/>
      <c r="AC11" s="5"/>
      <c r="AD11" s="112"/>
      <c r="AE11" s="112"/>
      <c r="AF11" s="112"/>
      <c r="AG11" s="112"/>
      <c r="AH11" s="144"/>
      <c r="AI11" s="112"/>
      <c r="AJ11" s="112"/>
      <c r="AK11" s="112"/>
      <c r="AL11" s="112"/>
      <c r="AM11" s="112"/>
      <c r="AN11" s="112"/>
      <c r="AO11" s="112"/>
      <c r="AP11" s="112"/>
      <c r="AQ11" s="112"/>
      <c r="AR11" s="112"/>
      <c r="AS11" s="112"/>
      <c r="AT11" s="112"/>
      <c r="AU11" s="112"/>
      <c r="AV11" s="112"/>
      <c r="AW11" s="112"/>
      <c r="AX11" s="112"/>
      <c r="AY11" s="112"/>
      <c r="AZ11" s="112"/>
      <c r="BA11" s="112"/>
      <c r="BB11" s="112"/>
      <c r="BC11" s="112"/>
      <c r="BD11" s="112"/>
      <c r="BE11" s="112"/>
      <c r="BF11" s="112"/>
      <c r="BG11" s="112"/>
      <c r="BH11" s="112"/>
      <c r="BI11" s="112"/>
      <c r="BJ11" s="112"/>
      <c r="BK11" s="112"/>
      <c r="BL11" s="112"/>
      <c r="BM11" s="112"/>
      <c r="BN11" s="112"/>
      <c r="BO11" s="112"/>
      <c r="BP11" s="112"/>
      <c r="BQ11" s="112"/>
      <c r="BR11" s="112"/>
      <c r="BS11" s="112"/>
      <c r="BT11" s="112"/>
      <c r="BU11" s="112"/>
      <c r="BV11" s="112"/>
      <c r="BW11" s="112"/>
      <c r="BX11" s="112"/>
      <c r="BY11" s="112"/>
      <c r="BZ11" s="112"/>
      <c r="CA11" s="112"/>
      <c r="CB11" s="112"/>
      <c r="CC11" s="112"/>
      <c r="CD11" s="112"/>
      <c r="CE11" s="112"/>
      <c r="CF11" s="112"/>
      <c r="CG11" s="112"/>
      <c r="CH11" s="112"/>
      <c r="CI11" s="112"/>
      <c r="CJ11" s="112"/>
      <c r="CK11" s="112"/>
    </row>
    <row r="12" spans="2:89">
      <c r="B12" s="254" t="s">
        <v>415</v>
      </c>
      <c r="C12" s="271" t="s">
        <v>1135</v>
      </c>
      <c r="D12" s="397">
        <v>60</v>
      </c>
      <c r="E12" s="18"/>
      <c r="F12" s="254" t="s">
        <v>540</v>
      </c>
      <c r="G12" s="271" t="s">
        <v>541</v>
      </c>
      <c r="H12" s="397">
        <v>120</v>
      </c>
      <c r="I12" s="112"/>
      <c r="J12" s="267" t="s">
        <v>556</v>
      </c>
      <c r="K12" s="249" t="s">
        <v>550</v>
      </c>
      <c r="L12" s="272">
        <v>250</v>
      </c>
      <c r="M12" s="5"/>
      <c r="N12" s="1882" t="s">
        <v>633</v>
      </c>
      <c r="O12" s="249" t="s">
        <v>333</v>
      </c>
      <c r="P12" s="392">
        <v>60</v>
      </c>
      <c r="Q12" s="5"/>
      <c r="R12" s="382"/>
      <c r="S12" s="175" t="s">
        <v>123</v>
      </c>
      <c r="T12" s="62"/>
      <c r="U12" s="1"/>
      <c r="V12" s="769"/>
      <c r="W12" s="381" t="s">
        <v>123</v>
      </c>
      <c r="X12" s="241"/>
      <c r="Y12" s="148"/>
      <c r="AC12" s="1"/>
      <c r="AD12" s="112"/>
      <c r="AE12" s="112"/>
      <c r="AF12" s="112"/>
      <c r="AG12" s="112"/>
      <c r="AH12" s="112"/>
      <c r="AI12" s="112"/>
      <c r="AJ12" s="112"/>
      <c r="AK12" s="112"/>
      <c r="AL12" s="112"/>
      <c r="AM12" s="112"/>
      <c r="AN12" s="112"/>
      <c r="AO12" s="112"/>
      <c r="AP12" s="112"/>
      <c r="AQ12" s="112"/>
      <c r="AR12" s="112"/>
      <c r="AS12" s="112"/>
      <c r="AT12" s="112"/>
      <c r="AU12" s="112"/>
      <c r="AV12" s="112"/>
      <c r="AW12" s="112"/>
      <c r="AX12" s="112"/>
      <c r="AY12" s="112"/>
      <c r="AZ12" s="112"/>
      <c r="BA12" s="112"/>
      <c r="BB12" s="112"/>
      <c r="BC12" s="112"/>
      <c r="BD12" s="112"/>
      <c r="BE12" s="112"/>
      <c r="BF12" s="112"/>
      <c r="BG12" s="112"/>
      <c r="BH12" s="112"/>
      <c r="BI12" s="112"/>
      <c r="BJ12" s="112"/>
      <c r="BK12" s="112"/>
      <c r="BL12" s="112"/>
      <c r="BM12" s="112"/>
      <c r="BN12" s="112"/>
      <c r="BO12" s="112"/>
      <c r="BP12" s="112"/>
      <c r="BQ12" s="112"/>
      <c r="BR12" s="112"/>
      <c r="BS12" s="112"/>
      <c r="BT12" s="112"/>
      <c r="BU12" s="112"/>
      <c r="BV12" s="112"/>
      <c r="BW12" s="112"/>
      <c r="BX12" s="112"/>
      <c r="BY12" s="112"/>
      <c r="BZ12" s="112"/>
      <c r="CA12" s="112"/>
      <c r="CB12" s="112"/>
      <c r="CC12" s="112"/>
      <c r="CD12" s="112"/>
      <c r="CE12" s="112"/>
      <c r="CF12" s="112"/>
      <c r="CG12" s="112"/>
      <c r="CH12" s="112"/>
      <c r="CI12" s="112"/>
      <c r="CJ12" s="112"/>
      <c r="CK12" s="112"/>
    </row>
    <row r="13" spans="2:89">
      <c r="B13" s="254" t="s">
        <v>521</v>
      </c>
      <c r="C13" s="529" t="s">
        <v>1136</v>
      </c>
      <c r="D13" s="390">
        <v>250</v>
      </c>
      <c r="E13" s="722"/>
      <c r="F13" s="383"/>
      <c r="G13" s="679" t="s">
        <v>539</v>
      </c>
      <c r="H13" s="79"/>
      <c r="I13" s="205"/>
      <c r="J13" s="2157" t="s">
        <v>726</v>
      </c>
      <c r="K13" s="249" t="s">
        <v>727</v>
      </c>
      <c r="L13" s="272" t="s">
        <v>245</v>
      </c>
      <c r="M13" s="53"/>
      <c r="N13" s="2542" t="s">
        <v>808</v>
      </c>
      <c r="O13" s="249" t="s">
        <v>729</v>
      </c>
      <c r="P13" s="390">
        <v>250</v>
      </c>
      <c r="Q13" s="5"/>
      <c r="R13" s="442" t="s">
        <v>1059</v>
      </c>
      <c r="S13" s="379" t="s">
        <v>1060</v>
      </c>
      <c r="T13" s="390">
        <v>60</v>
      </c>
      <c r="U13" s="1"/>
      <c r="V13" s="3070" t="s">
        <v>1094</v>
      </c>
      <c r="W13" s="289" t="s">
        <v>1095</v>
      </c>
      <c r="X13" s="2900">
        <v>60</v>
      </c>
      <c r="Y13" s="421"/>
      <c r="AC13" s="5"/>
      <c r="AD13" s="112"/>
      <c r="AE13" s="112"/>
      <c r="AF13" s="112"/>
      <c r="AG13" s="112"/>
      <c r="AH13" s="112"/>
      <c r="AI13" s="112"/>
      <c r="AJ13" s="112"/>
      <c r="AK13" s="112"/>
      <c r="AL13" s="112"/>
      <c r="AM13" s="112"/>
      <c r="AN13" s="112"/>
      <c r="AO13" s="112"/>
      <c r="AP13" s="112"/>
      <c r="AQ13" s="112"/>
      <c r="AR13" s="112"/>
      <c r="AS13" s="112"/>
      <c r="AT13" s="112"/>
      <c r="AU13" s="112"/>
      <c r="AV13" s="112"/>
      <c r="AW13" s="112"/>
      <c r="AX13" s="112"/>
      <c r="AY13" s="112"/>
      <c r="AZ13" s="112"/>
      <c r="BA13" s="112"/>
      <c r="BB13" s="112"/>
      <c r="BC13" s="112"/>
      <c r="BD13" s="112"/>
      <c r="BE13" s="112"/>
      <c r="BF13" s="112"/>
      <c r="BG13" s="112"/>
      <c r="BH13" s="112"/>
      <c r="BI13" s="112"/>
      <c r="BJ13" s="112"/>
      <c r="BK13" s="112"/>
      <c r="BL13" s="112"/>
      <c r="BM13" s="112"/>
      <c r="BN13" s="112"/>
      <c r="BO13" s="112"/>
      <c r="BP13" s="112"/>
      <c r="BQ13" s="112"/>
      <c r="BR13" s="112"/>
      <c r="BS13" s="112"/>
      <c r="BT13" s="112"/>
      <c r="BU13" s="112"/>
      <c r="BV13" s="112"/>
      <c r="BW13" s="112"/>
      <c r="BX13" s="112"/>
      <c r="BY13" s="112"/>
      <c r="BZ13" s="112"/>
      <c r="CA13" s="112"/>
      <c r="CB13" s="112"/>
      <c r="CC13" s="112"/>
      <c r="CD13" s="112"/>
      <c r="CE13" s="112"/>
      <c r="CF13" s="112"/>
      <c r="CG13" s="112"/>
      <c r="CH13" s="112"/>
      <c r="CI13" s="112"/>
      <c r="CJ13" s="112"/>
      <c r="CK13" s="112"/>
    </row>
    <row r="14" spans="2:89" ht="14.25" customHeight="1">
      <c r="B14" s="389" t="s">
        <v>526</v>
      </c>
      <c r="C14" s="679" t="s">
        <v>527</v>
      </c>
      <c r="D14" s="292">
        <v>120</v>
      </c>
      <c r="E14" s="384"/>
      <c r="F14" s="442" t="s">
        <v>542</v>
      </c>
      <c r="G14" s="379" t="s">
        <v>544</v>
      </c>
      <c r="H14" s="390" t="s">
        <v>876</v>
      </c>
      <c r="I14" s="119"/>
      <c r="J14" s="254" t="s">
        <v>557</v>
      </c>
      <c r="K14" s="376" t="s">
        <v>721</v>
      </c>
      <c r="L14" s="397">
        <v>180</v>
      </c>
      <c r="M14" s="5"/>
      <c r="N14" s="256" t="s">
        <v>569</v>
      </c>
      <c r="O14" s="379" t="s">
        <v>566</v>
      </c>
      <c r="P14" s="275">
        <v>100</v>
      </c>
      <c r="Q14" s="164"/>
      <c r="R14" s="1882" t="s">
        <v>634</v>
      </c>
      <c r="S14" s="249" t="s">
        <v>734</v>
      </c>
      <c r="T14" s="274">
        <v>250</v>
      </c>
      <c r="U14" s="1"/>
      <c r="V14" s="173" t="s">
        <v>1011</v>
      </c>
      <c r="W14" s="289" t="s">
        <v>1010</v>
      </c>
      <c r="X14" s="2900">
        <v>250</v>
      </c>
      <c r="Y14" s="421"/>
      <c r="AC14" s="146"/>
      <c r="AD14" s="112"/>
      <c r="AE14" s="112"/>
      <c r="AF14" s="112"/>
      <c r="AG14" s="112"/>
      <c r="AH14" s="112"/>
      <c r="AI14" s="112"/>
      <c r="AJ14" s="132"/>
      <c r="AK14" s="121"/>
      <c r="AL14" s="112"/>
      <c r="AM14" s="112"/>
      <c r="AN14" s="112"/>
      <c r="AO14" s="112"/>
      <c r="AP14" s="112"/>
      <c r="AQ14" s="112"/>
      <c r="AR14" s="112"/>
      <c r="AS14" s="112"/>
      <c r="AT14" s="112"/>
      <c r="AU14" s="112"/>
      <c r="AV14" s="112"/>
      <c r="AW14" s="112"/>
      <c r="AX14" s="112"/>
      <c r="AY14" s="112"/>
      <c r="AZ14" s="112"/>
      <c r="BA14" s="112"/>
      <c r="BB14" s="112"/>
      <c r="BC14" s="112"/>
      <c r="BD14" s="112"/>
      <c r="BE14" s="112"/>
      <c r="BF14" s="112"/>
      <c r="BG14" s="112"/>
      <c r="BH14" s="112"/>
      <c r="BI14" s="112"/>
      <c r="BJ14" s="112"/>
      <c r="BK14" s="112"/>
      <c r="BL14" s="112"/>
      <c r="BM14" s="112"/>
      <c r="BN14" s="112"/>
      <c r="BO14" s="112"/>
      <c r="BP14" s="112"/>
      <c r="BQ14" s="112"/>
      <c r="BR14" s="112"/>
      <c r="BS14" s="112"/>
      <c r="BT14" s="112"/>
      <c r="BU14" s="112"/>
      <c r="BV14" s="112"/>
      <c r="BW14" s="112"/>
      <c r="BX14" s="112"/>
      <c r="BY14" s="112"/>
      <c r="BZ14" s="112"/>
      <c r="CA14" s="112"/>
      <c r="CB14" s="112"/>
      <c r="CC14" s="112"/>
      <c r="CD14" s="112"/>
      <c r="CE14" s="112"/>
      <c r="CF14" s="112"/>
      <c r="CG14" s="112"/>
      <c r="CH14" s="112"/>
      <c r="CI14" s="112"/>
      <c r="CJ14" s="112"/>
      <c r="CK14" s="112"/>
    </row>
    <row r="15" spans="2:89" ht="15" customHeight="1">
      <c r="B15" s="254" t="s">
        <v>624</v>
      </c>
      <c r="C15" s="1907" t="s">
        <v>533</v>
      </c>
      <c r="D15" s="274">
        <v>180</v>
      </c>
      <c r="E15" s="7"/>
      <c r="F15" s="69"/>
      <c r="G15" s="768" t="s">
        <v>543</v>
      </c>
      <c r="H15" s="79"/>
      <c r="I15" s="111"/>
      <c r="J15" s="1915" t="s">
        <v>545</v>
      </c>
      <c r="K15" s="1758" t="s">
        <v>235</v>
      </c>
      <c r="L15" s="274">
        <v>200</v>
      </c>
      <c r="M15" s="11"/>
      <c r="N15" s="254" t="s">
        <v>622</v>
      </c>
      <c r="O15" s="1907" t="s">
        <v>621</v>
      </c>
      <c r="P15" s="274">
        <v>180</v>
      </c>
      <c r="Q15" s="53"/>
      <c r="R15" s="1882" t="s">
        <v>647</v>
      </c>
      <c r="S15" s="249" t="s">
        <v>577</v>
      </c>
      <c r="T15" s="274">
        <v>190</v>
      </c>
      <c r="U15" s="1"/>
      <c r="V15" s="173" t="s">
        <v>1002</v>
      </c>
      <c r="W15" s="2533" t="s">
        <v>965</v>
      </c>
      <c r="X15" s="178">
        <v>100</v>
      </c>
      <c r="Y15" s="421"/>
      <c r="AC15" s="747"/>
      <c r="AD15" s="112"/>
      <c r="AE15" s="195"/>
      <c r="AF15" s="112"/>
      <c r="AG15" s="112"/>
      <c r="AH15" s="112"/>
      <c r="AI15" s="112"/>
      <c r="AJ15" s="132"/>
      <c r="AK15" s="121"/>
      <c r="AL15" s="112"/>
      <c r="AM15" s="112"/>
      <c r="AN15" s="112"/>
      <c r="AO15" s="112"/>
      <c r="AP15" s="112"/>
      <c r="AQ15" s="112"/>
      <c r="AR15" s="112"/>
      <c r="AS15" s="112"/>
      <c r="AT15" s="112"/>
      <c r="AU15" s="112"/>
      <c r="AV15" s="112"/>
      <c r="AW15" s="112"/>
      <c r="AX15" s="112"/>
      <c r="AY15" s="112"/>
      <c r="AZ15" s="112"/>
      <c r="BA15" s="112"/>
      <c r="BB15" s="112"/>
      <c r="BC15" s="112"/>
      <c r="BD15" s="112"/>
      <c r="BE15" s="112"/>
      <c r="BF15" s="112"/>
      <c r="BG15" s="112"/>
      <c r="BH15" s="112"/>
      <c r="BI15" s="112"/>
      <c r="BJ15" s="112"/>
      <c r="BK15" s="112"/>
      <c r="BL15" s="112"/>
      <c r="BM15" s="112"/>
      <c r="BN15" s="112"/>
      <c r="BO15" s="112"/>
      <c r="BP15" s="112"/>
      <c r="BQ15" s="112"/>
      <c r="BR15" s="112"/>
      <c r="BS15" s="112"/>
      <c r="BT15" s="112"/>
      <c r="BU15" s="112"/>
      <c r="BV15" s="112"/>
      <c r="BW15" s="112"/>
      <c r="BX15" s="112"/>
      <c r="BY15" s="112"/>
      <c r="BZ15" s="112"/>
      <c r="CA15" s="112"/>
      <c r="CB15" s="112"/>
      <c r="CC15" s="112"/>
      <c r="CD15" s="112"/>
      <c r="CE15" s="112"/>
      <c r="CF15" s="112"/>
      <c r="CG15" s="112"/>
      <c r="CH15" s="112"/>
      <c r="CI15" s="112"/>
      <c r="CJ15" s="112"/>
      <c r="CK15" s="112"/>
    </row>
    <row r="16" spans="2:89">
      <c r="B16" s="256" t="s">
        <v>423</v>
      </c>
      <c r="C16" s="249" t="s">
        <v>292</v>
      </c>
      <c r="D16" s="272">
        <v>200</v>
      </c>
      <c r="E16" s="7"/>
      <c r="F16" s="2249" t="s">
        <v>354</v>
      </c>
      <c r="G16" s="3173" t="s">
        <v>158</v>
      </c>
      <c r="H16" s="397">
        <v>200</v>
      </c>
      <c r="I16" s="106"/>
      <c r="J16" s="280" t="s">
        <v>9</v>
      </c>
      <c r="K16" s="249" t="s">
        <v>10</v>
      </c>
      <c r="L16" s="272">
        <v>70</v>
      </c>
      <c r="M16" s="5"/>
      <c r="N16" s="256" t="s">
        <v>514</v>
      </c>
      <c r="O16" s="249" t="s">
        <v>122</v>
      </c>
      <c r="P16" s="272">
        <v>200</v>
      </c>
      <c r="Q16" s="5"/>
      <c r="R16" s="2919" t="s">
        <v>648</v>
      </c>
      <c r="S16" s="2765" t="s">
        <v>736</v>
      </c>
      <c r="T16" s="274">
        <v>120</v>
      </c>
      <c r="U16" s="1"/>
      <c r="V16" s="2906"/>
      <c r="W16" s="179" t="s">
        <v>1003</v>
      </c>
      <c r="X16" s="2939"/>
      <c r="Y16" s="421"/>
      <c r="AC16" s="164"/>
      <c r="AD16" s="112"/>
      <c r="AE16" s="112"/>
      <c r="AF16" s="112"/>
      <c r="AG16" s="112"/>
      <c r="AH16" s="112"/>
      <c r="AI16" s="112"/>
      <c r="AJ16" s="132"/>
      <c r="AK16" s="125"/>
      <c r="AL16" s="112"/>
      <c r="AM16" s="112"/>
      <c r="AN16" s="112"/>
      <c r="AO16" s="112"/>
      <c r="AP16" s="112"/>
      <c r="AQ16" s="112"/>
      <c r="AR16" s="112"/>
      <c r="AS16" s="112"/>
      <c r="AT16" s="112"/>
      <c r="AU16" s="112"/>
      <c r="AV16" s="112"/>
      <c r="AW16" s="112"/>
      <c r="AX16" s="112"/>
      <c r="AY16" s="112"/>
      <c r="AZ16" s="112"/>
      <c r="BA16" s="112"/>
      <c r="BB16" s="112"/>
      <c r="BC16" s="112"/>
      <c r="BD16" s="112"/>
      <c r="BE16" s="112"/>
      <c r="BF16" s="112"/>
      <c r="BG16" s="112"/>
      <c r="BH16" s="112"/>
      <c r="BI16" s="112"/>
      <c r="BJ16" s="112"/>
      <c r="BK16" s="112"/>
      <c r="BL16" s="112"/>
      <c r="BM16" s="112"/>
      <c r="BN16" s="112"/>
      <c r="BO16" s="112"/>
      <c r="BP16" s="112"/>
      <c r="BQ16" s="112"/>
      <c r="BR16" s="112"/>
      <c r="BS16" s="112"/>
      <c r="BT16" s="112"/>
      <c r="BU16" s="112"/>
      <c r="BV16" s="112"/>
      <c r="BW16" s="112"/>
      <c r="BX16" s="112"/>
      <c r="BY16" s="112"/>
      <c r="BZ16" s="112"/>
      <c r="CA16" s="112"/>
      <c r="CB16" s="112"/>
      <c r="CC16" s="112"/>
      <c r="CD16" s="112"/>
      <c r="CE16" s="112"/>
      <c r="CF16" s="112"/>
      <c r="CG16" s="112"/>
      <c r="CH16" s="112"/>
      <c r="CI16" s="112"/>
      <c r="CJ16" s="112"/>
      <c r="CK16" s="112"/>
    </row>
    <row r="17" spans="2:89" ht="15.6">
      <c r="B17" s="286" t="s">
        <v>9</v>
      </c>
      <c r="C17" s="351" t="s">
        <v>10</v>
      </c>
      <c r="D17" s="272">
        <v>60</v>
      </c>
      <c r="E17" s="7"/>
      <c r="F17" s="256" t="s">
        <v>9</v>
      </c>
      <c r="G17" s="249" t="s">
        <v>10</v>
      </c>
      <c r="H17" s="272">
        <v>70</v>
      </c>
      <c r="I17" s="106"/>
      <c r="J17" s="280" t="s">
        <v>9</v>
      </c>
      <c r="K17" s="249" t="s">
        <v>389</v>
      </c>
      <c r="L17" s="272">
        <v>50</v>
      </c>
      <c r="M17" s="5"/>
      <c r="N17" s="1604" t="s">
        <v>9</v>
      </c>
      <c r="O17" s="249" t="s">
        <v>10</v>
      </c>
      <c r="P17" s="272">
        <v>60</v>
      </c>
      <c r="Q17" s="53"/>
      <c r="R17" s="1882" t="s">
        <v>646</v>
      </c>
      <c r="S17" s="249" t="s">
        <v>739</v>
      </c>
      <c r="T17" s="274">
        <v>200</v>
      </c>
      <c r="U17" s="1"/>
      <c r="V17" s="173" t="s">
        <v>969</v>
      </c>
      <c r="W17" s="2533" t="s">
        <v>966</v>
      </c>
      <c r="X17" s="178" t="s">
        <v>970</v>
      </c>
      <c r="Y17" s="421"/>
      <c r="AC17" s="53"/>
      <c r="AD17" s="112"/>
      <c r="AE17" s="112"/>
      <c r="AF17" s="112"/>
      <c r="AG17" s="112"/>
      <c r="AH17" s="112"/>
      <c r="AI17" s="112"/>
      <c r="AJ17" s="132"/>
      <c r="AK17" s="128"/>
      <c r="AL17" s="112"/>
      <c r="AM17" s="112"/>
      <c r="AN17" s="112"/>
      <c r="AO17" s="112"/>
      <c r="AP17" s="112"/>
      <c r="AQ17" s="112"/>
      <c r="AR17" s="112"/>
      <c r="AS17" s="112"/>
      <c r="AT17" s="112"/>
      <c r="AU17" s="112"/>
      <c r="AV17" s="112"/>
      <c r="AW17" s="112"/>
      <c r="AX17" s="112"/>
      <c r="AY17" s="112"/>
      <c r="AZ17" s="112"/>
      <c r="BA17" s="112"/>
      <c r="BB17" s="112"/>
      <c r="BC17" s="112"/>
      <c r="BD17" s="112"/>
      <c r="BE17" s="112"/>
      <c r="BF17" s="112"/>
      <c r="BG17" s="112"/>
      <c r="BH17" s="112"/>
      <c r="BI17" s="112"/>
      <c r="BJ17" s="112"/>
      <c r="BK17" s="112"/>
      <c r="BL17" s="112"/>
      <c r="BM17" s="112"/>
      <c r="BN17" s="112"/>
      <c r="BO17" s="112"/>
      <c r="BP17" s="112"/>
      <c r="BQ17" s="112"/>
      <c r="BR17" s="112"/>
      <c r="BS17" s="112"/>
      <c r="BT17" s="112"/>
      <c r="BU17" s="112"/>
      <c r="BV17" s="112"/>
      <c r="BW17" s="112"/>
      <c r="BX17" s="112"/>
      <c r="BY17" s="112"/>
      <c r="BZ17" s="112"/>
      <c r="CA17" s="112"/>
      <c r="CB17" s="112"/>
      <c r="CC17" s="112"/>
      <c r="CD17" s="112"/>
      <c r="CE17" s="112"/>
      <c r="CF17" s="112"/>
      <c r="CG17" s="112"/>
      <c r="CH17" s="112"/>
      <c r="CI17" s="112"/>
      <c r="CJ17" s="112"/>
      <c r="CK17" s="112"/>
    </row>
    <row r="18" spans="2:89">
      <c r="B18" s="256" t="s">
        <v>9</v>
      </c>
      <c r="C18" s="249" t="s">
        <v>389</v>
      </c>
      <c r="D18" s="272">
        <v>40</v>
      </c>
      <c r="E18" s="7"/>
      <c r="F18" s="256" t="s">
        <v>9</v>
      </c>
      <c r="G18" s="249" t="s">
        <v>389</v>
      </c>
      <c r="H18" s="272">
        <v>50</v>
      </c>
      <c r="I18" s="106"/>
      <c r="J18" s="267" t="s">
        <v>442</v>
      </c>
      <c r="K18" s="249" t="s">
        <v>291</v>
      </c>
      <c r="L18" s="272">
        <v>100</v>
      </c>
      <c r="M18" s="5"/>
      <c r="N18" s="280" t="s">
        <v>9</v>
      </c>
      <c r="O18" s="249" t="s">
        <v>389</v>
      </c>
      <c r="P18" s="272">
        <v>40</v>
      </c>
      <c r="Q18" s="53"/>
      <c r="R18" s="1602" t="s">
        <v>9</v>
      </c>
      <c r="S18" s="249" t="s">
        <v>10</v>
      </c>
      <c r="T18" s="272">
        <v>35</v>
      </c>
      <c r="U18" s="1"/>
      <c r="V18" s="2906" t="s">
        <v>968</v>
      </c>
      <c r="W18" s="179" t="s">
        <v>967</v>
      </c>
      <c r="X18" s="2939"/>
      <c r="Y18" s="421"/>
      <c r="AC18" s="107"/>
      <c r="AD18" s="112"/>
      <c r="AE18" s="112"/>
      <c r="AF18" s="112"/>
      <c r="AG18" s="112"/>
      <c r="AH18" s="112"/>
      <c r="AI18" s="112"/>
      <c r="AJ18" s="132"/>
      <c r="AK18" s="121"/>
      <c r="AL18" s="112"/>
      <c r="AM18" s="112"/>
      <c r="AN18" s="112"/>
      <c r="AO18" s="112"/>
      <c r="AP18" s="112"/>
      <c r="AQ18" s="112"/>
      <c r="AR18" s="112"/>
      <c r="AS18" s="112"/>
      <c r="AT18" s="112"/>
      <c r="AU18" s="112"/>
      <c r="AV18" s="112"/>
      <c r="AW18" s="112"/>
      <c r="AX18" s="112"/>
      <c r="AY18" s="112"/>
      <c r="AZ18" s="112"/>
      <c r="BA18" s="112"/>
      <c r="BB18" s="112"/>
      <c r="BC18" s="112"/>
      <c r="BD18" s="112"/>
      <c r="BE18" s="112"/>
      <c r="BF18" s="112"/>
      <c r="BG18" s="112"/>
      <c r="BH18" s="112"/>
      <c r="BI18" s="112"/>
      <c r="BJ18" s="112"/>
      <c r="BK18" s="112"/>
      <c r="BL18" s="112"/>
      <c r="BM18" s="112"/>
      <c r="BN18" s="112"/>
      <c r="BO18" s="112"/>
      <c r="BP18" s="112"/>
      <c r="BQ18" s="112"/>
      <c r="BR18" s="112"/>
      <c r="BS18" s="112"/>
      <c r="BT18" s="112"/>
      <c r="BU18" s="112"/>
      <c r="BV18" s="112"/>
      <c r="BW18" s="112"/>
      <c r="BX18" s="112"/>
      <c r="BY18" s="112"/>
      <c r="BZ18" s="112"/>
      <c r="CA18" s="112"/>
      <c r="CB18" s="112"/>
      <c r="CC18" s="112"/>
      <c r="CD18" s="112"/>
      <c r="CE18" s="112"/>
      <c r="CF18" s="112"/>
      <c r="CG18" s="112"/>
      <c r="CH18" s="112"/>
      <c r="CI18" s="112"/>
      <c r="CJ18" s="112"/>
      <c r="CK18" s="112"/>
    </row>
    <row r="19" spans="2:89" ht="15" thickBot="1">
      <c r="B19" s="1443" t="s">
        <v>362</v>
      </c>
      <c r="C19" s="906"/>
      <c r="D19" s="2155">
        <f>SUM(D12:D18)</f>
        <v>910</v>
      </c>
      <c r="E19" s="7"/>
      <c r="F19" s="1443" t="s">
        <v>362</v>
      </c>
      <c r="G19" s="1610"/>
      <c r="H19" s="2155">
        <f>H10+H11+H12+H16+H17+H18+90+90</f>
        <v>930</v>
      </c>
      <c r="I19" s="121"/>
      <c r="J19" s="1443" t="s">
        <v>362</v>
      </c>
      <c r="K19" s="1610"/>
      <c r="L19" s="2155">
        <f>L11+L12+L14+L15+L16+L17+L18+50+50</f>
        <v>1010</v>
      </c>
      <c r="M19" s="5"/>
      <c r="N19" s="2002" t="s">
        <v>644</v>
      </c>
      <c r="O19" s="249" t="s">
        <v>445</v>
      </c>
      <c r="P19" s="272">
        <v>120</v>
      </c>
      <c r="Q19" s="5"/>
      <c r="R19" s="280" t="s">
        <v>9</v>
      </c>
      <c r="S19" s="249" t="s">
        <v>389</v>
      </c>
      <c r="T19" s="272">
        <v>30</v>
      </c>
      <c r="U19" s="1"/>
      <c r="V19" s="2906" t="s">
        <v>423</v>
      </c>
      <c r="W19" s="179" t="s">
        <v>292</v>
      </c>
      <c r="X19" s="2939">
        <v>200</v>
      </c>
      <c r="Y19" s="421"/>
      <c r="AC19" s="53"/>
      <c r="AD19" s="112"/>
      <c r="AE19" s="112"/>
      <c r="AF19" s="112"/>
      <c r="AG19" s="112"/>
      <c r="AH19" s="112"/>
      <c r="AI19" s="112"/>
      <c r="AJ19" s="132"/>
      <c r="AK19" s="112"/>
      <c r="AL19" s="112"/>
      <c r="AM19" s="112"/>
      <c r="AN19" s="112"/>
      <c r="AO19" s="112"/>
      <c r="AP19" s="112"/>
      <c r="AQ19" s="112"/>
      <c r="AR19" s="112"/>
      <c r="AS19" s="112"/>
      <c r="AT19" s="112"/>
      <c r="AU19" s="112"/>
      <c r="AV19" s="112"/>
      <c r="AW19" s="112"/>
      <c r="AX19" s="112"/>
      <c r="AY19" s="112"/>
      <c r="AZ19" s="112"/>
      <c r="BA19" s="112"/>
      <c r="BB19" s="112"/>
      <c r="BC19" s="112"/>
      <c r="BD19" s="112"/>
      <c r="BE19" s="112"/>
      <c r="BF19" s="112"/>
      <c r="BG19" s="112"/>
      <c r="BH19" s="112"/>
      <c r="BI19" s="112"/>
      <c r="BJ19" s="112"/>
      <c r="BK19" s="112"/>
      <c r="BL19" s="112"/>
      <c r="BM19" s="112"/>
      <c r="BN19" s="112"/>
      <c r="BO19" s="112"/>
      <c r="BP19" s="112"/>
      <c r="BQ19" s="112"/>
      <c r="BR19" s="112"/>
      <c r="BS19" s="112"/>
      <c r="BT19" s="112"/>
      <c r="BU19" s="112"/>
      <c r="BV19" s="112"/>
      <c r="BW19" s="112"/>
      <c r="BX19" s="112"/>
      <c r="BY19" s="112"/>
      <c r="BZ19" s="112"/>
      <c r="CA19" s="112"/>
      <c r="CB19" s="112"/>
      <c r="CC19" s="112"/>
      <c r="CD19" s="112"/>
      <c r="CE19" s="112"/>
      <c r="CF19" s="112"/>
      <c r="CG19" s="112"/>
      <c r="CH19" s="112"/>
      <c r="CI19" s="112"/>
      <c r="CJ19" s="112"/>
      <c r="CK19" s="112"/>
    </row>
    <row r="20" spans="2:89" ht="15" customHeight="1" thickBot="1">
      <c r="B20" s="382"/>
      <c r="C20" s="175" t="s">
        <v>232</v>
      </c>
      <c r="D20" s="676"/>
      <c r="E20" s="7"/>
      <c r="F20" s="382"/>
      <c r="G20" s="175" t="s">
        <v>232</v>
      </c>
      <c r="H20" s="676"/>
      <c r="I20" s="106"/>
      <c r="J20" s="382"/>
      <c r="K20" s="175" t="s">
        <v>232</v>
      </c>
      <c r="L20" s="676"/>
      <c r="M20" s="5"/>
      <c r="N20" s="1443" t="s">
        <v>362</v>
      </c>
      <c r="O20" s="1610"/>
      <c r="P20" s="2155">
        <f>SUM(P12:P19)</f>
        <v>1010</v>
      </c>
      <c r="Q20" s="102"/>
      <c r="R20" s="267" t="s">
        <v>441</v>
      </c>
      <c r="S20" s="249" t="s">
        <v>643</v>
      </c>
      <c r="T20" s="272">
        <v>105</v>
      </c>
      <c r="U20" s="1"/>
      <c r="V20" s="200" t="s">
        <v>9</v>
      </c>
      <c r="W20" s="263" t="s">
        <v>10</v>
      </c>
      <c r="X20" s="273">
        <v>70</v>
      </c>
      <c r="Y20" s="421"/>
      <c r="AC20" s="107"/>
      <c r="AD20" s="112"/>
      <c r="AE20" s="112"/>
      <c r="AF20" s="112"/>
      <c r="AG20" s="112"/>
      <c r="AH20" s="112"/>
      <c r="AI20" s="112"/>
      <c r="AJ20" s="132"/>
      <c r="AK20" s="121"/>
      <c r="AL20" s="112"/>
      <c r="AM20" s="112"/>
      <c r="AN20" s="112"/>
      <c r="AO20" s="112"/>
      <c r="AP20" s="112"/>
      <c r="AQ20" s="112"/>
      <c r="AR20" s="112"/>
      <c r="AS20" s="112"/>
      <c r="AT20" s="112"/>
      <c r="AU20" s="112"/>
      <c r="AV20" s="112"/>
      <c r="AW20" s="112"/>
      <c r="AX20" s="112"/>
      <c r="AY20" s="112"/>
      <c r="AZ20" s="112"/>
      <c r="BA20" s="112"/>
      <c r="BB20" s="112"/>
      <c r="BC20" s="112"/>
      <c r="BD20" s="112"/>
      <c r="BE20" s="112"/>
      <c r="BF20" s="112"/>
      <c r="BG20" s="112"/>
      <c r="BH20" s="112"/>
      <c r="BI20" s="112"/>
      <c r="BJ20" s="112"/>
      <c r="BK20" s="112"/>
      <c r="BL20" s="112"/>
      <c r="BM20" s="112"/>
      <c r="BN20" s="112"/>
      <c r="BO20" s="112"/>
      <c r="BP20" s="112"/>
      <c r="BQ20" s="112"/>
      <c r="BR20" s="112"/>
      <c r="BS20" s="112"/>
      <c r="BT20" s="112"/>
      <c r="BU20" s="112"/>
      <c r="BV20" s="112"/>
      <c r="BW20" s="112"/>
      <c r="BX20" s="112"/>
      <c r="BY20" s="112"/>
      <c r="BZ20" s="112"/>
      <c r="CA20" s="112"/>
      <c r="CB20" s="112"/>
      <c r="CC20" s="112"/>
      <c r="CD20" s="112"/>
      <c r="CE20" s="112"/>
      <c r="CF20" s="112"/>
      <c r="CG20" s="112"/>
      <c r="CH20" s="112"/>
      <c r="CI20" s="112"/>
      <c r="CJ20" s="112"/>
      <c r="CK20" s="112"/>
    </row>
    <row r="21" spans="2:89" ht="16.2" thickBot="1">
      <c r="B21" s="1915" t="s">
        <v>545</v>
      </c>
      <c r="C21" s="249" t="s">
        <v>235</v>
      </c>
      <c r="D21" s="2255">
        <v>200</v>
      </c>
      <c r="E21" s="7"/>
      <c r="F21" s="2035" t="s">
        <v>640</v>
      </c>
      <c r="G21" s="249" t="s">
        <v>639</v>
      </c>
      <c r="H21" s="275">
        <v>200</v>
      </c>
      <c r="I21" s="106"/>
      <c r="J21" s="254" t="s">
        <v>653</v>
      </c>
      <c r="K21" s="249" t="s">
        <v>233</v>
      </c>
      <c r="L21" s="397">
        <v>200</v>
      </c>
      <c r="M21" s="5"/>
      <c r="N21" s="382"/>
      <c r="O21" s="175" t="s">
        <v>232</v>
      </c>
      <c r="P21" s="676"/>
      <c r="Q21" s="5"/>
      <c r="R21" s="1443" t="s">
        <v>362</v>
      </c>
      <c r="S21" s="906"/>
      <c r="T21" s="2155">
        <f>SUM(T13:T20)</f>
        <v>990</v>
      </c>
      <c r="U21" s="1"/>
      <c r="V21" s="200" t="s">
        <v>9</v>
      </c>
      <c r="W21" s="263" t="s">
        <v>389</v>
      </c>
      <c r="X21" s="248">
        <v>44</v>
      </c>
      <c r="Y21" s="421"/>
      <c r="AC21" s="747"/>
      <c r="AD21" s="112"/>
      <c r="AE21" s="195"/>
      <c r="AF21" s="195"/>
      <c r="AG21" s="127"/>
      <c r="AH21" s="112"/>
      <c r="AI21" s="112"/>
      <c r="AJ21" s="112"/>
      <c r="AK21" s="112"/>
      <c r="AL21" s="112"/>
      <c r="AM21" s="112"/>
      <c r="AN21" s="112"/>
      <c r="AO21" s="112"/>
      <c r="AP21" s="112"/>
      <c r="AQ21" s="112"/>
      <c r="AR21" s="112"/>
      <c r="AS21" s="112"/>
      <c r="AT21" s="112"/>
      <c r="AU21" s="112"/>
      <c r="AV21" s="112"/>
      <c r="AW21" s="112"/>
      <c r="AX21" s="112"/>
      <c r="AY21" s="112"/>
      <c r="AZ21" s="112"/>
      <c r="BA21" s="112"/>
      <c r="BB21" s="112"/>
      <c r="BC21" s="112"/>
      <c r="BD21" s="112"/>
      <c r="BE21" s="112"/>
      <c r="BF21" s="112"/>
      <c r="BG21" s="112"/>
      <c r="BH21" s="112"/>
      <c r="BI21" s="112"/>
      <c r="BJ21" s="112"/>
      <c r="BK21" s="112"/>
      <c r="BL21" s="112"/>
      <c r="BM21" s="112"/>
      <c r="BN21" s="112"/>
      <c r="BO21" s="112"/>
      <c r="BP21" s="112"/>
      <c r="BQ21" s="112"/>
      <c r="BR21" s="112"/>
      <c r="BS21" s="112"/>
      <c r="BT21" s="112"/>
      <c r="BU21" s="112"/>
      <c r="BV21" s="112"/>
      <c r="BW21" s="112"/>
      <c r="BX21" s="112"/>
      <c r="BY21" s="112"/>
      <c r="BZ21" s="112"/>
      <c r="CA21" s="112"/>
      <c r="CB21" s="112"/>
      <c r="CC21" s="112"/>
      <c r="CD21" s="112"/>
      <c r="CE21" s="112"/>
      <c r="CF21" s="112"/>
      <c r="CG21" s="112"/>
      <c r="CH21" s="112"/>
      <c r="CI21" s="112"/>
      <c r="CJ21" s="112"/>
      <c r="CK21" s="112"/>
    </row>
    <row r="22" spans="2:89" ht="15.6">
      <c r="B22" s="2252" t="s">
        <v>649</v>
      </c>
      <c r="C22" s="249" t="s">
        <v>246</v>
      </c>
      <c r="D22" s="2145" t="s">
        <v>871</v>
      </c>
      <c r="E22" s="7"/>
      <c r="F22" s="254" t="s">
        <v>814</v>
      </c>
      <c r="G22" s="271" t="s">
        <v>717</v>
      </c>
      <c r="H22" s="274" t="s">
        <v>867</v>
      </c>
      <c r="I22" s="106"/>
      <c r="J22" s="254" t="s">
        <v>682</v>
      </c>
      <c r="K22" s="271" t="s">
        <v>683</v>
      </c>
      <c r="L22" s="274" t="s">
        <v>869</v>
      </c>
      <c r="M22" s="1"/>
      <c r="N22" s="1704" t="s">
        <v>480</v>
      </c>
      <c r="O22" s="249" t="s">
        <v>481</v>
      </c>
      <c r="P22" s="275">
        <v>200</v>
      </c>
      <c r="Q22" s="7"/>
      <c r="R22" s="382"/>
      <c r="S22" s="175" t="s">
        <v>232</v>
      </c>
      <c r="T22" s="676"/>
      <c r="U22" s="1"/>
      <c r="V22" s="2909" t="s">
        <v>644</v>
      </c>
      <c r="W22" s="263" t="s">
        <v>445</v>
      </c>
      <c r="X22" s="2910">
        <v>125</v>
      </c>
      <c r="Y22" s="112"/>
      <c r="AC22" s="747"/>
      <c r="AD22" s="112"/>
      <c r="AE22" s="195"/>
      <c r="AF22" s="195"/>
      <c r="AG22" s="127"/>
      <c r="AH22" s="112"/>
      <c r="AI22" s="112"/>
      <c r="AJ22" s="112"/>
      <c r="AK22" s="112"/>
      <c r="AL22" s="112"/>
      <c r="AM22" s="112"/>
      <c r="AN22" s="112"/>
      <c r="AO22" s="112"/>
      <c r="AP22" s="112"/>
      <c r="AQ22" s="112"/>
      <c r="AR22" s="112"/>
      <c r="AS22" s="112"/>
      <c r="AT22" s="112"/>
      <c r="AU22" s="112"/>
      <c r="AV22" s="112"/>
      <c r="AW22" s="112"/>
      <c r="AX22" s="112"/>
      <c r="AY22" s="112"/>
      <c r="AZ22" s="112"/>
      <c r="BA22" s="112"/>
      <c r="BB22" s="112"/>
      <c r="BC22" s="112"/>
      <c r="BD22" s="112"/>
      <c r="BE22" s="112"/>
      <c r="BF22" s="112"/>
      <c r="BG22" s="112"/>
      <c r="BH22" s="112"/>
      <c r="BI22" s="112"/>
      <c r="BJ22" s="112"/>
      <c r="BK22" s="112"/>
      <c r="BL22" s="112"/>
      <c r="BM22" s="112"/>
      <c r="BN22" s="112"/>
      <c r="BO22" s="112"/>
      <c r="BP22" s="112"/>
      <c r="BQ22" s="112"/>
      <c r="BR22" s="112"/>
      <c r="BS22" s="112"/>
      <c r="BT22" s="112"/>
      <c r="BU22" s="112"/>
      <c r="BV22" s="112"/>
      <c r="BW22" s="112"/>
      <c r="BX22" s="112"/>
      <c r="BY22" s="112"/>
      <c r="BZ22" s="112"/>
      <c r="CA22" s="112"/>
      <c r="CB22" s="112"/>
      <c r="CC22" s="112"/>
      <c r="CD22" s="112"/>
      <c r="CE22" s="112"/>
      <c r="CF22" s="112"/>
      <c r="CG22" s="112"/>
      <c r="CH22" s="112"/>
      <c r="CI22" s="112"/>
      <c r="CJ22" s="112"/>
      <c r="CK22" s="112"/>
    </row>
    <row r="23" spans="2:89" ht="14.25" customHeight="1" thickBot="1">
      <c r="B23" s="267" t="s">
        <v>442</v>
      </c>
      <c r="C23" s="249" t="s">
        <v>291</v>
      </c>
      <c r="D23" s="272">
        <v>140</v>
      </c>
      <c r="E23" s="92"/>
      <c r="F23" s="69"/>
      <c r="G23" s="412" t="s">
        <v>716</v>
      </c>
      <c r="H23" s="79"/>
      <c r="I23" s="112"/>
      <c r="J23" s="314" t="s">
        <v>702</v>
      </c>
      <c r="K23" s="679" t="s">
        <v>701</v>
      </c>
      <c r="L23" s="79"/>
      <c r="M23" s="715"/>
      <c r="N23" s="255" t="s">
        <v>680</v>
      </c>
      <c r="O23" s="262" t="s">
        <v>822</v>
      </c>
      <c r="P23" s="275">
        <v>115</v>
      </c>
      <c r="Q23" s="5"/>
      <c r="R23" s="254" t="s">
        <v>653</v>
      </c>
      <c r="S23" s="249" t="s">
        <v>233</v>
      </c>
      <c r="T23" s="397">
        <v>200</v>
      </c>
      <c r="U23" s="1"/>
      <c r="V23" s="1443" t="s">
        <v>362</v>
      </c>
      <c r="W23" s="1610"/>
      <c r="X23" s="1685">
        <f>X13+X14+X15+X19+X20+X21+X22+100+80</f>
        <v>1029</v>
      </c>
      <c r="Y23" s="112"/>
      <c r="AC23" s="5"/>
      <c r="AD23" s="112"/>
      <c r="AE23" s="112"/>
      <c r="AF23" s="195"/>
      <c r="AG23" s="127"/>
      <c r="AH23" s="112"/>
      <c r="AI23" s="112"/>
      <c r="AJ23" s="112"/>
      <c r="AK23" s="112"/>
      <c r="AL23" s="112"/>
      <c r="AM23" s="112"/>
      <c r="AN23" s="112"/>
      <c r="AO23" s="112"/>
      <c r="AP23" s="112"/>
      <c r="AQ23" s="112"/>
      <c r="AR23" s="112"/>
      <c r="AS23" s="112"/>
      <c r="AT23" s="112"/>
      <c r="AU23" s="112"/>
      <c r="AV23" s="112"/>
      <c r="AW23" s="112"/>
      <c r="AX23" s="112"/>
      <c r="AY23" s="112"/>
      <c r="AZ23" s="112"/>
      <c r="BA23" s="112"/>
      <c r="BB23" s="112"/>
      <c r="BC23" s="112"/>
      <c r="BD23" s="112"/>
      <c r="BE23" s="112"/>
      <c r="BF23" s="112"/>
      <c r="BG23" s="112"/>
      <c r="BH23" s="112"/>
      <c r="BI23" s="112"/>
      <c r="BJ23" s="112"/>
      <c r="BK23" s="112"/>
      <c r="BL23" s="112"/>
      <c r="BM23" s="112"/>
      <c r="BN23" s="112"/>
      <c r="BO23" s="112"/>
      <c r="BP23" s="112"/>
      <c r="BQ23" s="112"/>
      <c r="BR23" s="112"/>
      <c r="BS23" s="112"/>
      <c r="BT23" s="112"/>
      <c r="BU23" s="112"/>
      <c r="BV23" s="112"/>
      <c r="BW23" s="112"/>
      <c r="BX23" s="112"/>
      <c r="BY23" s="112"/>
      <c r="BZ23" s="112"/>
      <c r="CA23" s="112"/>
      <c r="CB23" s="112"/>
      <c r="CC23" s="112"/>
      <c r="CD23" s="112"/>
      <c r="CE23" s="112"/>
      <c r="CF23" s="112"/>
      <c r="CG23" s="112"/>
      <c r="CH23" s="112"/>
      <c r="CI23" s="112"/>
      <c r="CJ23" s="112"/>
      <c r="CK23" s="112"/>
    </row>
    <row r="24" spans="2:89" ht="15" customHeight="1" thickBot="1">
      <c r="B24" s="1443" t="s">
        <v>363</v>
      </c>
      <c r="C24" s="1444"/>
      <c r="D24" s="1725">
        <f>D21+D23+20+30</f>
        <v>390</v>
      </c>
      <c r="E24" s="7"/>
      <c r="F24" s="256" t="s">
        <v>9</v>
      </c>
      <c r="G24" s="249" t="s">
        <v>389</v>
      </c>
      <c r="H24" s="272">
        <v>30</v>
      </c>
      <c r="I24" s="112"/>
      <c r="J24" s="256" t="s">
        <v>9</v>
      </c>
      <c r="K24" s="249" t="s">
        <v>676</v>
      </c>
      <c r="L24" s="272">
        <v>32</v>
      </c>
      <c r="M24" s="127"/>
      <c r="N24" s="3182" t="s">
        <v>9</v>
      </c>
      <c r="O24" s="1943" t="s">
        <v>469</v>
      </c>
      <c r="P24" s="358">
        <v>20</v>
      </c>
      <c r="Q24" s="5"/>
      <c r="R24" s="254" t="s">
        <v>669</v>
      </c>
      <c r="S24" s="2048" t="s">
        <v>670</v>
      </c>
      <c r="T24" s="397" t="s">
        <v>700</v>
      </c>
      <c r="U24" s="1"/>
      <c r="V24" s="382"/>
      <c r="W24" s="175" t="s">
        <v>232</v>
      </c>
      <c r="X24" s="676"/>
      <c r="Y24" s="206"/>
      <c r="AC24" s="107"/>
      <c r="AD24" s="112"/>
      <c r="AE24" s="195"/>
      <c r="AF24" s="195"/>
      <c r="AG24" s="195"/>
      <c r="AH24" s="112"/>
      <c r="AI24" s="112"/>
      <c r="AJ24" s="112"/>
      <c r="AK24" s="112"/>
      <c r="AL24" s="112"/>
      <c r="AM24" s="112"/>
      <c r="AN24" s="112"/>
      <c r="AO24" s="112"/>
      <c r="AP24" s="112"/>
      <c r="AQ24" s="112"/>
      <c r="AR24" s="112"/>
      <c r="AS24" s="112"/>
      <c r="AT24" s="112"/>
      <c r="AU24" s="112"/>
      <c r="AV24" s="112"/>
      <c r="AW24" s="112"/>
      <c r="AX24" s="112"/>
      <c r="AY24" s="112"/>
      <c r="AZ24" s="112"/>
      <c r="BA24" s="112"/>
      <c r="BB24" s="112"/>
      <c r="BC24" s="112"/>
      <c r="BD24" s="112"/>
      <c r="BE24" s="112"/>
      <c r="BF24" s="112"/>
      <c r="BG24" s="112"/>
      <c r="BH24" s="112"/>
      <c r="BI24" s="112"/>
      <c r="BJ24" s="112"/>
      <c r="BK24" s="112"/>
      <c r="BL24" s="112"/>
      <c r="BM24" s="112"/>
      <c r="BN24" s="112"/>
      <c r="BO24" s="112"/>
      <c r="BP24" s="112"/>
      <c r="BQ24" s="112"/>
      <c r="BR24" s="112"/>
      <c r="BS24" s="112"/>
      <c r="BT24" s="112"/>
      <c r="BU24" s="112"/>
      <c r="BV24" s="112"/>
      <c r="BW24" s="112"/>
      <c r="BX24" s="112"/>
      <c r="BY24" s="112"/>
      <c r="BZ24" s="112"/>
      <c r="CA24" s="112"/>
      <c r="CB24" s="112"/>
      <c r="CC24" s="112"/>
      <c r="CD24" s="112"/>
      <c r="CE24" s="112"/>
      <c r="CF24" s="112"/>
      <c r="CG24" s="112"/>
      <c r="CH24" s="112"/>
      <c r="CI24" s="112"/>
      <c r="CJ24" s="112"/>
      <c r="CK24" s="112"/>
    </row>
    <row r="25" spans="2:89" ht="14.25" customHeight="1" thickBot="1">
      <c r="B25" s="852"/>
      <c r="C25" s="11"/>
      <c r="D25" s="49"/>
      <c r="E25" s="205"/>
      <c r="F25" s="1443" t="s">
        <v>363</v>
      </c>
      <c r="G25" s="1444"/>
      <c r="H25" s="1725">
        <f>H21+H24+110+20</f>
        <v>360</v>
      </c>
      <c r="I25" s="205"/>
      <c r="J25" s="1443" t="s">
        <v>363</v>
      </c>
      <c r="K25" s="1444"/>
      <c r="L25" s="1725">
        <f>L21+L24+110+25</f>
        <v>367</v>
      </c>
      <c r="M25" s="715"/>
      <c r="N25" s="280" t="s">
        <v>9</v>
      </c>
      <c r="O25" s="249" t="s">
        <v>389</v>
      </c>
      <c r="P25" s="272">
        <v>30</v>
      </c>
      <c r="Q25" s="5"/>
      <c r="R25" s="180"/>
      <c r="S25" s="412" t="s">
        <v>671</v>
      </c>
      <c r="T25" s="295"/>
      <c r="U25" s="1"/>
      <c r="V25" s="1083" t="s">
        <v>353</v>
      </c>
      <c r="W25" s="263" t="s">
        <v>90</v>
      </c>
      <c r="X25" s="273">
        <v>200</v>
      </c>
      <c r="Y25" s="195"/>
      <c r="AA25" s="82"/>
      <c r="AC25" s="113"/>
      <c r="AD25" s="112"/>
      <c r="AE25" s="195"/>
      <c r="AF25" s="195"/>
      <c r="AG25" s="195"/>
      <c r="AH25" s="112"/>
      <c r="AI25" s="112"/>
      <c r="AJ25" s="112"/>
      <c r="AK25" s="112"/>
      <c r="AL25" s="112"/>
      <c r="AM25" s="112"/>
      <c r="AN25" s="112"/>
      <c r="AO25" s="112"/>
      <c r="AP25" s="112"/>
      <c r="AQ25" s="112"/>
      <c r="AR25" s="112"/>
      <c r="AS25" s="112"/>
      <c r="AT25" s="112"/>
      <c r="AU25" s="112"/>
      <c r="AV25" s="112"/>
      <c r="AW25" s="112"/>
      <c r="AX25" s="112"/>
      <c r="AY25" s="112"/>
      <c r="AZ25" s="112"/>
      <c r="BA25" s="112"/>
      <c r="BB25" s="112"/>
      <c r="BC25" s="112"/>
      <c r="BD25" s="112"/>
      <c r="BE25" s="112"/>
      <c r="BF25" s="112"/>
      <c r="BG25" s="112"/>
      <c r="BH25" s="112"/>
      <c r="BI25" s="112"/>
      <c r="BJ25" s="112"/>
      <c r="BK25" s="112"/>
      <c r="BL25" s="112"/>
      <c r="BM25" s="112"/>
      <c r="BN25" s="112"/>
      <c r="BO25" s="112"/>
      <c r="BP25" s="112"/>
      <c r="BQ25" s="112"/>
      <c r="BR25" s="112"/>
      <c r="BS25" s="112"/>
      <c r="BT25" s="112"/>
      <c r="BU25" s="112"/>
      <c r="BV25" s="112"/>
      <c r="BW25" s="112"/>
      <c r="BX25" s="112"/>
      <c r="BY25" s="112"/>
      <c r="BZ25" s="112"/>
      <c r="CA25" s="112"/>
      <c r="CB25" s="112"/>
      <c r="CC25" s="112"/>
      <c r="CD25" s="112"/>
      <c r="CE25" s="112"/>
      <c r="CF25" s="112"/>
      <c r="CG25" s="112"/>
      <c r="CH25" s="112"/>
      <c r="CI25" s="112"/>
      <c r="CJ25" s="112"/>
      <c r="CK25" s="112"/>
    </row>
    <row r="26" spans="2:89" ht="14.25" customHeight="1" thickBot="1">
      <c r="E26" s="11"/>
      <c r="F26" s="1880"/>
      <c r="G26" s="49"/>
      <c r="H26" s="1879"/>
      <c r="I26" s="112"/>
      <c r="J26" s="1"/>
      <c r="K26" s="1"/>
      <c r="L26" s="1"/>
      <c r="M26" s="127"/>
      <c r="N26" s="1443" t="s">
        <v>363</v>
      </c>
      <c r="O26" s="1444"/>
      <c r="P26" s="1725">
        <f>SUM(P22:P25)</f>
        <v>365</v>
      </c>
      <c r="Q26" s="5"/>
      <c r="R26" s="256" t="s">
        <v>9</v>
      </c>
      <c r="S26" s="249" t="s">
        <v>10</v>
      </c>
      <c r="T26" s="272">
        <v>30</v>
      </c>
      <c r="U26" s="1"/>
      <c r="V26" s="254" t="s">
        <v>975</v>
      </c>
      <c r="W26" s="2533" t="s">
        <v>976</v>
      </c>
      <c r="X26" s="397">
        <v>90</v>
      </c>
      <c r="Y26" s="112"/>
      <c r="Z26" s="11"/>
      <c r="AA26" s="49"/>
      <c r="AB26" s="11"/>
      <c r="AC26" s="5"/>
      <c r="AD26" s="112"/>
      <c r="AE26" s="195"/>
      <c r="AF26" s="195"/>
      <c r="AG26" s="195"/>
      <c r="AH26" s="112"/>
      <c r="AI26" s="112"/>
      <c r="AJ26" s="112"/>
      <c r="AK26" s="112"/>
      <c r="AL26" s="112"/>
      <c r="AM26" s="112"/>
      <c r="AN26" s="112"/>
      <c r="AO26" s="112"/>
      <c r="AP26" s="112"/>
      <c r="AQ26" s="112"/>
      <c r="AR26" s="112"/>
      <c r="AS26" s="112"/>
      <c r="AT26" s="112"/>
      <c r="AU26" s="112"/>
      <c r="AV26" s="112"/>
      <c r="AW26" s="112"/>
      <c r="AX26" s="112"/>
      <c r="AY26" s="112"/>
      <c r="AZ26" s="112"/>
      <c r="BA26" s="112"/>
      <c r="BB26" s="112"/>
      <c r="BC26" s="112"/>
      <c r="BD26" s="112"/>
      <c r="BE26" s="112"/>
      <c r="BF26" s="112"/>
      <c r="BG26" s="112"/>
      <c r="BH26" s="112"/>
      <c r="BI26" s="112"/>
      <c r="BJ26" s="112"/>
      <c r="BK26" s="112"/>
      <c r="BL26" s="112"/>
      <c r="BM26" s="112"/>
      <c r="BN26" s="112"/>
      <c r="BO26" s="112"/>
      <c r="BP26" s="112"/>
      <c r="BQ26" s="112"/>
      <c r="BR26" s="112"/>
      <c r="BS26" s="112"/>
      <c r="BT26" s="112"/>
      <c r="BU26" s="112"/>
      <c r="BV26" s="112"/>
      <c r="BW26" s="112"/>
      <c r="BX26" s="112"/>
      <c r="BY26" s="112"/>
      <c r="BZ26" s="112"/>
      <c r="CA26" s="112"/>
      <c r="CB26" s="112"/>
      <c r="CC26" s="112"/>
      <c r="CD26" s="112"/>
      <c r="CE26" s="112"/>
      <c r="CF26" s="112"/>
      <c r="CG26" s="112"/>
      <c r="CH26" s="112"/>
      <c r="CI26" s="112"/>
      <c r="CJ26" s="112"/>
      <c r="CK26" s="112"/>
    </row>
    <row r="27" spans="2:89" ht="17.25" customHeight="1" thickBot="1">
      <c r="B27" s="775" t="s">
        <v>944</v>
      </c>
      <c r="C27" s="76"/>
      <c r="D27" s="436"/>
      <c r="E27" s="168"/>
      <c r="F27" s="2853" t="s">
        <v>945</v>
      </c>
      <c r="G27" s="118"/>
      <c r="H27" s="2956"/>
      <c r="I27" s="106"/>
      <c r="J27" s="2170" t="s">
        <v>946</v>
      </c>
      <c r="K27" s="47"/>
      <c r="L27" s="2171"/>
      <c r="M27" s="2327"/>
      <c r="O27" s="82"/>
      <c r="Q27" s="7"/>
      <c r="R27" s="1443" t="s">
        <v>363</v>
      </c>
      <c r="S27" s="1610"/>
      <c r="T27" s="81">
        <f>T23+T26+100+20</f>
        <v>350</v>
      </c>
      <c r="U27" s="5"/>
      <c r="V27" s="2857" t="s">
        <v>796</v>
      </c>
      <c r="W27" s="263" t="s">
        <v>799</v>
      </c>
      <c r="X27" s="272">
        <v>10</v>
      </c>
      <c r="Y27" s="112"/>
      <c r="Z27" s="11"/>
      <c r="AA27" s="49"/>
      <c r="AB27" s="11"/>
      <c r="AC27" s="5"/>
      <c r="AD27" s="112"/>
      <c r="AE27" s="195"/>
      <c r="AF27" s="195"/>
      <c r="AG27" s="195"/>
      <c r="AH27" s="112"/>
      <c r="AI27" s="112"/>
      <c r="AJ27" s="112"/>
      <c r="AK27" s="112"/>
      <c r="AL27" s="112"/>
      <c r="AM27" s="112"/>
      <c r="AN27" s="112"/>
      <c r="AO27" s="112"/>
      <c r="AP27" s="112"/>
      <c r="AQ27" s="112"/>
      <c r="AR27" s="112"/>
      <c r="AS27" s="112"/>
      <c r="AT27" s="112"/>
      <c r="AU27" s="112"/>
      <c r="AV27" s="112"/>
      <c r="AW27" s="112"/>
      <c r="AX27" s="112"/>
      <c r="AY27" s="112"/>
      <c r="AZ27" s="112"/>
      <c r="BA27" s="112"/>
      <c r="BB27" s="112"/>
      <c r="BC27" s="112"/>
      <c r="BD27" s="112"/>
      <c r="BE27" s="112"/>
      <c r="BF27" s="112"/>
      <c r="BG27" s="112"/>
      <c r="BH27" s="112"/>
      <c r="BI27" s="112"/>
      <c r="BJ27" s="112"/>
      <c r="BK27" s="112"/>
      <c r="BL27" s="112"/>
      <c r="BM27" s="112"/>
      <c r="BN27" s="112"/>
      <c r="BO27" s="112"/>
      <c r="BP27" s="112"/>
      <c r="BQ27" s="112"/>
      <c r="BR27" s="112"/>
      <c r="BS27" s="112"/>
      <c r="BT27" s="112"/>
      <c r="BU27" s="112"/>
      <c r="BV27" s="112"/>
      <c r="BW27" s="112"/>
      <c r="BX27" s="112"/>
      <c r="BY27" s="112"/>
      <c r="BZ27" s="112"/>
      <c r="CA27" s="112"/>
      <c r="CB27" s="112"/>
      <c r="CC27" s="112"/>
      <c r="CD27" s="112"/>
      <c r="CE27" s="112"/>
      <c r="CF27" s="112"/>
      <c r="CG27" s="112"/>
      <c r="CH27" s="112"/>
      <c r="CI27" s="112"/>
      <c r="CJ27" s="112"/>
      <c r="CK27" s="112"/>
    </row>
    <row r="28" spans="2:89" ht="14.25" customHeight="1" thickBot="1">
      <c r="B28" s="1538"/>
      <c r="C28" s="176" t="s">
        <v>156</v>
      </c>
      <c r="D28" s="141"/>
      <c r="E28" s="384"/>
      <c r="F28" s="90"/>
      <c r="G28" s="175" t="s">
        <v>156</v>
      </c>
      <c r="H28" s="62"/>
      <c r="I28" s="106"/>
      <c r="J28" s="90"/>
      <c r="K28" s="175" t="s">
        <v>156</v>
      </c>
      <c r="L28" s="62"/>
      <c r="M28" s="127"/>
      <c r="N28" s="777" t="s">
        <v>947</v>
      </c>
      <c r="O28" s="1663"/>
      <c r="P28" s="438"/>
      <c r="Q28" s="5"/>
      <c r="S28" s="82"/>
      <c r="U28" s="5"/>
      <c r="V28" s="256" t="s">
        <v>9</v>
      </c>
      <c r="W28" s="263" t="s">
        <v>676</v>
      </c>
      <c r="X28" s="272">
        <v>30</v>
      </c>
      <c r="Y28" s="112"/>
      <c r="Z28" s="11"/>
      <c r="AA28" s="49"/>
      <c r="AB28" s="11"/>
      <c r="AC28" s="5"/>
      <c r="AD28" s="112"/>
      <c r="AE28" s="195"/>
      <c r="AF28" s="424"/>
      <c r="AG28" s="195"/>
      <c r="AH28" s="112"/>
      <c r="AI28" s="112"/>
      <c r="AJ28" s="112"/>
      <c r="AK28" s="112"/>
      <c r="AL28" s="112"/>
      <c r="AM28" s="112"/>
      <c r="AN28" s="112"/>
      <c r="AO28" s="112"/>
      <c r="AP28" s="112"/>
      <c r="AQ28" s="112"/>
      <c r="AR28" s="112"/>
      <c r="AS28" s="112"/>
      <c r="AT28" s="112"/>
      <c r="AU28" s="112"/>
      <c r="AV28" s="112"/>
      <c r="AW28" s="112"/>
      <c r="AX28" s="112"/>
      <c r="AY28" s="112"/>
      <c r="AZ28" s="112"/>
      <c r="BA28" s="112"/>
      <c r="BB28" s="112"/>
      <c r="BC28" s="112"/>
      <c r="BD28" s="112"/>
      <c r="BE28" s="112"/>
      <c r="BF28" s="112"/>
      <c r="BG28" s="112"/>
      <c r="BH28" s="112"/>
      <c r="BI28" s="112"/>
      <c r="BJ28" s="112"/>
      <c r="BK28" s="112"/>
      <c r="BL28" s="112"/>
      <c r="BM28" s="112"/>
      <c r="BN28" s="112"/>
      <c r="BO28" s="112"/>
      <c r="BP28" s="112"/>
      <c r="BQ28" s="112"/>
      <c r="BR28" s="112"/>
      <c r="BS28" s="112"/>
      <c r="BT28" s="112"/>
      <c r="BU28" s="112"/>
      <c r="BV28" s="112"/>
      <c r="BW28" s="112"/>
      <c r="BX28" s="112"/>
      <c r="BY28" s="112"/>
      <c r="BZ28" s="112"/>
      <c r="CA28" s="112"/>
      <c r="CB28" s="112"/>
      <c r="CC28" s="112"/>
      <c r="CD28" s="112"/>
      <c r="CE28" s="112"/>
      <c r="CF28" s="112"/>
      <c r="CG28" s="112"/>
      <c r="CH28" s="112"/>
      <c r="CI28" s="112"/>
      <c r="CJ28" s="112"/>
      <c r="CK28" s="112"/>
    </row>
    <row r="29" spans="2:89" ht="15" customHeight="1" thickBot="1">
      <c r="B29" s="442" t="s">
        <v>346</v>
      </c>
      <c r="C29" s="379" t="s">
        <v>1132</v>
      </c>
      <c r="D29" s="390">
        <v>60</v>
      </c>
      <c r="E29" s="56"/>
      <c r="F29" s="1826" t="s">
        <v>1067</v>
      </c>
      <c r="G29" s="262" t="s">
        <v>337</v>
      </c>
      <c r="H29" s="397">
        <v>60</v>
      </c>
      <c r="I29" s="112"/>
      <c r="J29" s="380" t="s">
        <v>412</v>
      </c>
      <c r="K29" s="249" t="s">
        <v>483</v>
      </c>
      <c r="L29" s="274">
        <v>230</v>
      </c>
      <c r="M29" s="127"/>
      <c r="N29" s="90"/>
      <c r="O29" s="175" t="s">
        <v>156</v>
      </c>
      <c r="P29" s="62"/>
      <c r="Q29" s="5"/>
      <c r="R29" s="777" t="s">
        <v>948</v>
      </c>
      <c r="S29" s="76"/>
      <c r="T29" s="436"/>
      <c r="U29" s="5"/>
      <c r="V29" s="1887" t="s">
        <v>9</v>
      </c>
      <c r="W29" s="1822" t="s">
        <v>469</v>
      </c>
      <c r="X29" s="361">
        <v>21</v>
      </c>
      <c r="Y29" s="112"/>
      <c r="Z29" s="11"/>
      <c r="AA29" s="49"/>
      <c r="AB29" s="11"/>
      <c r="AC29" s="5"/>
      <c r="AD29" s="112"/>
      <c r="AE29" s="195"/>
      <c r="AF29" s="112"/>
      <c r="AG29" s="112"/>
      <c r="AH29" s="112"/>
      <c r="AI29" s="112"/>
      <c r="AJ29" s="112"/>
      <c r="AK29" s="112"/>
      <c r="AL29" s="112"/>
      <c r="AM29" s="112"/>
      <c r="AN29" s="112"/>
      <c r="AO29" s="112"/>
      <c r="AP29" s="112"/>
      <c r="AQ29" s="112"/>
      <c r="AR29" s="112"/>
      <c r="AS29" s="112"/>
      <c r="AT29" s="112"/>
      <c r="AU29" s="112"/>
      <c r="AV29" s="112"/>
      <c r="AW29" s="112"/>
      <c r="AX29" s="112"/>
      <c r="AY29" s="112"/>
      <c r="AZ29" s="112"/>
      <c r="BA29" s="112"/>
      <c r="BB29" s="112"/>
      <c r="BC29" s="112"/>
      <c r="BD29" s="112"/>
      <c r="BE29" s="112"/>
      <c r="BF29" s="112"/>
      <c r="BG29" s="112"/>
      <c r="BH29" s="112"/>
      <c r="BI29" s="112"/>
      <c r="BJ29" s="112"/>
      <c r="BK29" s="112"/>
      <c r="BL29" s="112"/>
      <c r="BM29" s="112"/>
      <c r="BN29" s="112"/>
      <c r="BO29" s="112"/>
      <c r="BP29" s="112"/>
      <c r="BQ29" s="112"/>
      <c r="BR29" s="112"/>
      <c r="BS29" s="112"/>
      <c r="BT29" s="112"/>
      <c r="BU29" s="112"/>
      <c r="BV29" s="112"/>
      <c r="BW29" s="112"/>
      <c r="BX29" s="112"/>
      <c r="BY29" s="112"/>
      <c r="BZ29" s="112"/>
      <c r="CA29" s="112"/>
      <c r="CB29" s="112"/>
      <c r="CC29" s="112"/>
      <c r="CD29" s="112"/>
      <c r="CE29" s="112"/>
      <c r="CF29" s="112"/>
      <c r="CG29" s="112"/>
      <c r="CH29" s="112"/>
      <c r="CI29" s="112"/>
      <c r="CJ29" s="112"/>
      <c r="CK29" s="112"/>
    </row>
    <row r="30" spans="2:89" ht="16.5" customHeight="1" thickBot="1">
      <c r="B30" s="442" t="s">
        <v>501</v>
      </c>
      <c r="C30" s="271" t="s">
        <v>574</v>
      </c>
      <c r="D30" s="274">
        <v>120</v>
      </c>
      <c r="E30" s="56"/>
      <c r="F30" s="256" t="s">
        <v>503</v>
      </c>
      <c r="G30" s="351" t="s">
        <v>149</v>
      </c>
      <c r="H30" s="272" t="s">
        <v>856</v>
      </c>
      <c r="I30" s="112"/>
      <c r="J30" s="2919" t="s">
        <v>796</v>
      </c>
      <c r="K30" s="249" t="s">
        <v>799</v>
      </c>
      <c r="L30" s="272">
        <v>10</v>
      </c>
      <c r="M30" s="53"/>
      <c r="N30" s="254" t="s">
        <v>470</v>
      </c>
      <c r="O30" s="249" t="s">
        <v>468</v>
      </c>
      <c r="P30" s="274">
        <v>60</v>
      </c>
      <c r="Q30" s="5"/>
      <c r="R30" s="90"/>
      <c r="S30" s="175" t="s">
        <v>156</v>
      </c>
      <c r="T30" s="62"/>
      <c r="U30" s="5"/>
      <c r="V30" s="1443" t="s">
        <v>363</v>
      </c>
      <c r="W30" s="1444"/>
      <c r="X30" s="2155">
        <f>SUM(X25:X29)</f>
        <v>351</v>
      </c>
      <c r="Y30" s="112"/>
      <c r="Z30" s="5"/>
      <c r="AA30" s="5"/>
      <c r="AB30" s="5"/>
      <c r="AC30" s="5"/>
      <c r="AD30" s="112"/>
      <c r="AE30" s="195"/>
      <c r="AF30" s="120"/>
      <c r="AG30" s="112"/>
      <c r="AH30" s="112"/>
      <c r="AI30" s="112"/>
      <c r="AJ30" s="112"/>
      <c r="AK30" s="112"/>
      <c r="AL30" s="112"/>
      <c r="AM30" s="112"/>
      <c r="AN30" s="112"/>
      <c r="AO30" s="112"/>
      <c r="AP30" s="112"/>
      <c r="AQ30" s="112"/>
      <c r="AR30" s="112"/>
      <c r="AS30" s="112"/>
      <c r="AT30" s="112"/>
      <c r="AU30" s="112"/>
      <c r="AV30" s="112"/>
      <c r="AW30" s="112"/>
      <c r="AX30" s="112"/>
      <c r="AY30" s="112"/>
      <c r="AZ30" s="112"/>
      <c r="BA30" s="112"/>
      <c r="BB30" s="112"/>
      <c r="BC30" s="112"/>
      <c r="BD30" s="112"/>
      <c r="BE30" s="112"/>
      <c r="BF30" s="112"/>
      <c r="BG30" s="112"/>
      <c r="BH30" s="112"/>
      <c r="BI30" s="112"/>
      <c r="BJ30" s="112"/>
      <c r="BK30" s="112"/>
      <c r="BL30" s="112"/>
      <c r="BM30" s="112"/>
      <c r="BN30" s="112"/>
      <c r="BO30" s="112"/>
      <c r="BP30" s="112"/>
      <c r="BQ30" s="112"/>
      <c r="BR30" s="112"/>
      <c r="BS30" s="112"/>
      <c r="BT30" s="112"/>
      <c r="BU30" s="112"/>
      <c r="BV30" s="112"/>
      <c r="BW30" s="112"/>
      <c r="BX30" s="112"/>
      <c r="BY30" s="112"/>
      <c r="BZ30" s="112"/>
      <c r="CA30" s="112"/>
      <c r="CB30" s="112"/>
      <c r="CC30" s="112"/>
      <c r="CD30" s="112"/>
      <c r="CE30" s="112"/>
      <c r="CF30" s="112"/>
      <c r="CG30" s="112"/>
      <c r="CH30" s="112"/>
      <c r="CI30" s="112"/>
      <c r="CJ30" s="112"/>
      <c r="CK30" s="112"/>
    </row>
    <row r="31" spans="2:89" ht="15" customHeight="1" thickBot="1">
      <c r="B31" s="314" t="s">
        <v>498</v>
      </c>
      <c r="C31" s="412" t="s">
        <v>500</v>
      </c>
      <c r="D31" s="863">
        <v>80</v>
      </c>
      <c r="E31" s="7"/>
      <c r="F31" s="254" t="s">
        <v>511</v>
      </c>
      <c r="G31" s="249" t="s">
        <v>158</v>
      </c>
      <c r="H31" s="397">
        <v>200</v>
      </c>
      <c r="I31" s="106"/>
      <c r="J31" s="254" t="s">
        <v>829</v>
      </c>
      <c r="K31" s="271" t="s">
        <v>14</v>
      </c>
      <c r="L31" s="274">
        <v>200</v>
      </c>
      <c r="M31" s="5"/>
      <c r="N31" s="356" t="s">
        <v>790</v>
      </c>
      <c r="O31" s="271" t="s">
        <v>44</v>
      </c>
      <c r="P31" s="274" t="s">
        <v>854</v>
      </c>
      <c r="Q31" s="5"/>
      <c r="R31" s="3162" t="s">
        <v>334</v>
      </c>
      <c r="S31" s="271" t="s">
        <v>333</v>
      </c>
      <c r="T31" s="274">
        <v>60</v>
      </c>
      <c r="U31" s="5"/>
      <c r="V31" s="11"/>
      <c r="W31" s="181"/>
      <c r="X31" s="11"/>
      <c r="Y31" s="112"/>
      <c r="Z31" s="1"/>
      <c r="AA31" s="1"/>
      <c r="AB31" s="1"/>
      <c r="AC31" s="5"/>
      <c r="AD31" s="112"/>
      <c r="AE31" s="225"/>
      <c r="AF31" s="112"/>
      <c r="AG31" s="269"/>
      <c r="AH31" s="112"/>
      <c r="AI31" s="112"/>
      <c r="AJ31" s="112"/>
      <c r="AK31" s="210"/>
      <c r="AL31" s="133"/>
      <c r="AM31" s="193"/>
      <c r="AN31" s="152"/>
      <c r="AO31" s="112"/>
      <c r="AP31" s="112"/>
      <c r="AQ31" s="133"/>
      <c r="AR31" s="112"/>
      <c r="AS31" s="112"/>
      <c r="AT31" s="107"/>
      <c r="AU31" s="112"/>
      <c r="AV31" s="112"/>
      <c r="AW31" s="112"/>
      <c r="AX31" s="112"/>
      <c r="AY31" s="112"/>
      <c r="AZ31" s="112"/>
      <c r="BA31" s="112"/>
      <c r="BB31" s="112"/>
      <c r="BC31" s="112"/>
      <c r="BD31" s="112"/>
      <c r="BE31" s="112"/>
      <c r="BF31" s="112"/>
      <c r="BG31" s="112"/>
      <c r="BH31" s="112"/>
      <c r="BI31" s="112"/>
      <c r="BJ31" s="112"/>
      <c r="BK31" s="112"/>
      <c r="BL31" s="112"/>
      <c r="BM31" s="112"/>
      <c r="BN31" s="112"/>
      <c r="BO31" s="112"/>
      <c r="BP31" s="112"/>
      <c r="BQ31" s="112"/>
      <c r="BR31" s="112"/>
      <c r="BS31" s="112"/>
      <c r="BT31" s="112"/>
      <c r="BU31" s="112"/>
      <c r="BV31" s="112"/>
      <c r="BW31" s="112"/>
      <c r="BX31" s="112"/>
      <c r="BY31" s="112"/>
      <c r="BZ31" s="112"/>
      <c r="CA31" s="112"/>
      <c r="CB31" s="112"/>
      <c r="CC31" s="112"/>
      <c r="CD31" s="112"/>
      <c r="CE31" s="112"/>
      <c r="CF31" s="112"/>
      <c r="CG31" s="112"/>
      <c r="CH31" s="112"/>
      <c r="CI31" s="112"/>
      <c r="CJ31" s="112"/>
      <c r="CK31" s="112"/>
    </row>
    <row r="32" spans="2:89" ht="13.5" customHeight="1">
      <c r="B32" s="1802" t="s">
        <v>457</v>
      </c>
      <c r="C32" s="440" t="s">
        <v>235</v>
      </c>
      <c r="D32" s="3170">
        <v>200</v>
      </c>
      <c r="E32" s="56"/>
      <c r="F32" s="280" t="s">
        <v>9</v>
      </c>
      <c r="G32" s="249" t="s">
        <v>10</v>
      </c>
      <c r="H32" s="272">
        <v>60</v>
      </c>
      <c r="I32" s="112"/>
      <c r="J32" s="294" t="s">
        <v>9</v>
      </c>
      <c r="K32" s="249" t="s">
        <v>10</v>
      </c>
      <c r="L32" s="272">
        <v>50</v>
      </c>
      <c r="M32" s="5"/>
      <c r="N32" s="1436" t="s">
        <v>425</v>
      </c>
      <c r="O32" s="351" t="s">
        <v>789</v>
      </c>
      <c r="P32" s="79"/>
      <c r="Q32" s="5"/>
      <c r="R32" s="254" t="s">
        <v>819</v>
      </c>
      <c r="S32" s="1943" t="s">
        <v>453</v>
      </c>
      <c r="T32" s="358">
        <v>235</v>
      </c>
      <c r="U32" s="5"/>
      <c r="V32" s="775" t="s">
        <v>927</v>
      </c>
      <c r="W32" s="76"/>
      <c r="X32" s="1663"/>
      <c r="Y32" s="302"/>
      <c r="Z32" s="1"/>
      <c r="AA32" s="1"/>
      <c r="AB32" s="1"/>
      <c r="AC32" s="747"/>
      <c r="AD32" s="201"/>
      <c r="AE32" s="172"/>
      <c r="AF32" s="205"/>
      <c r="AG32" s="206"/>
      <c r="AH32" s="112"/>
      <c r="AI32" s="112"/>
      <c r="AJ32" s="112"/>
      <c r="AK32" s="112"/>
      <c r="AL32" s="186"/>
      <c r="AM32" s="112"/>
      <c r="AN32" s="226"/>
      <c r="AO32" s="205"/>
      <c r="AP32" s="206"/>
      <c r="AQ32" s="226"/>
      <c r="AR32" s="205"/>
      <c r="AS32" s="206"/>
      <c r="AT32" s="226"/>
      <c r="AU32" s="205"/>
      <c r="AV32" s="206"/>
      <c r="AW32" s="112"/>
      <c r="AX32" s="112"/>
      <c r="AY32" s="112"/>
      <c r="AZ32" s="112"/>
      <c r="BA32" s="112"/>
      <c r="BB32" s="112"/>
      <c r="BC32" s="112"/>
      <c r="BD32" s="112"/>
      <c r="BE32" s="112"/>
      <c r="BF32" s="112"/>
      <c r="BG32" s="112"/>
      <c r="BH32" s="112"/>
      <c r="BI32" s="112"/>
      <c r="BJ32" s="112"/>
      <c r="BK32" s="112"/>
      <c r="BL32" s="112"/>
      <c r="BM32" s="112"/>
      <c r="BN32" s="112"/>
      <c r="BO32" s="112"/>
      <c r="BP32" s="112"/>
      <c r="BQ32" s="112"/>
      <c r="BR32" s="112"/>
      <c r="BS32" s="112"/>
      <c r="BT32" s="112"/>
      <c r="BU32" s="112"/>
      <c r="BV32" s="112"/>
      <c r="BW32" s="112"/>
      <c r="BX32" s="112"/>
      <c r="BY32" s="112"/>
      <c r="BZ32" s="112"/>
      <c r="CA32" s="112"/>
      <c r="CB32" s="112"/>
      <c r="CC32" s="112"/>
      <c r="CD32" s="112"/>
      <c r="CE32" s="112"/>
      <c r="CF32" s="112"/>
      <c r="CG32" s="112"/>
      <c r="CH32" s="112"/>
      <c r="CI32" s="112"/>
      <c r="CJ32" s="112"/>
      <c r="CK32" s="112"/>
    </row>
    <row r="33" spans="1:89">
      <c r="B33" s="256" t="s">
        <v>9</v>
      </c>
      <c r="C33" s="249" t="s">
        <v>10</v>
      </c>
      <c r="D33" s="272">
        <v>70</v>
      </c>
      <c r="E33" s="7"/>
      <c r="F33" s="280" t="s">
        <v>9</v>
      </c>
      <c r="G33" s="249" t="s">
        <v>389</v>
      </c>
      <c r="H33" s="272">
        <v>40</v>
      </c>
      <c r="I33" s="112"/>
      <c r="J33" s="294" t="s">
        <v>9</v>
      </c>
      <c r="K33" s="249" t="s">
        <v>389</v>
      </c>
      <c r="L33" s="272">
        <v>30</v>
      </c>
      <c r="M33" s="53"/>
      <c r="N33" s="267" t="s">
        <v>561</v>
      </c>
      <c r="O33" s="1694" t="s">
        <v>435</v>
      </c>
      <c r="P33" s="415">
        <v>120</v>
      </c>
      <c r="Q33" s="5"/>
      <c r="R33" s="256" t="s">
        <v>423</v>
      </c>
      <c r="S33" s="249" t="s">
        <v>122</v>
      </c>
      <c r="T33" s="275">
        <v>200</v>
      </c>
      <c r="U33" s="5"/>
      <c r="V33" s="442" t="s">
        <v>1031</v>
      </c>
      <c r="W33" s="2568" t="s">
        <v>1029</v>
      </c>
      <c r="X33" s="390">
        <v>250</v>
      </c>
      <c r="Y33" s="150"/>
      <c r="Z33" s="1"/>
      <c r="AA33" s="1"/>
      <c r="AB33" s="1"/>
      <c r="AC33" s="127"/>
      <c r="AD33" s="112"/>
      <c r="AE33" s="112"/>
      <c r="AF33" s="112"/>
      <c r="AG33" s="121"/>
      <c r="AH33" s="107"/>
      <c r="AI33" s="106"/>
      <c r="AJ33" s="112"/>
      <c r="AK33" s="121"/>
      <c r="AL33" s="107"/>
      <c r="AM33" s="106"/>
      <c r="AN33" s="110"/>
      <c r="AO33" s="111"/>
      <c r="AP33" s="137"/>
      <c r="AQ33" s="413"/>
      <c r="AR33" s="111"/>
      <c r="AS33" s="137"/>
      <c r="AT33" s="107"/>
      <c r="AU33" s="106"/>
      <c r="AV33" s="137"/>
      <c r="AW33" s="112"/>
      <c r="AX33" s="112"/>
      <c r="AY33" s="112"/>
      <c r="AZ33" s="112"/>
      <c r="BA33" s="112"/>
      <c r="BB33" s="112"/>
      <c r="BC33" s="112"/>
      <c r="BD33" s="112"/>
      <c r="BE33" s="112"/>
      <c r="BF33" s="112"/>
      <c r="BG33" s="112"/>
      <c r="BH33" s="112"/>
      <c r="BI33" s="112"/>
      <c r="BJ33" s="112"/>
      <c r="BK33" s="112"/>
      <c r="BL33" s="112"/>
      <c r="BM33" s="112"/>
      <c r="BN33" s="112"/>
      <c r="BO33" s="112"/>
      <c r="BP33" s="112"/>
      <c r="BQ33" s="112"/>
      <c r="BR33" s="112"/>
      <c r="BS33" s="112"/>
      <c r="BT33" s="112"/>
      <c r="BU33" s="112"/>
      <c r="BV33" s="112"/>
      <c r="BW33" s="112"/>
      <c r="BX33" s="112"/>
      <c r="BY33" s="112"/>
      <c r="BZ33" s="112"/>
      <c r="CA33" s="112"/>
      <c r="CB33" s="112"/>
      <c r="CC33" s="112"/>
      <c r="CD33" s="112"/>
      <c r="CE33" s="112"/>
      <c r="CF33" s="112"/>
      <c r="CG33" s="112"/>
      <c r="CH33" s="112"/>
      <c r="CI33" s="112"/>
      <c r="CJ33" s="112"/>
      <c r="CK33" s="112"/>
    </row>
    <row r="34" spans="1:89" ht="12" customHeight="1" thickBot="1">
      <c r="B34" s="256" t="s">
        <v>9</v>
      </c>
      <c r="C34" s="249" t="s">
        <v>389</v>
      </c>
      <c r="D34" s="272">
        <v>40</v>
      </c>
      <c r="E34" s="14"/>
      <c r="F34" s="1443" t="s">
        <v>361</v>
      </c>
      <c r="G34" s="1444"/>
      <c r="H34" s="1725">
        <f>H29+H31+H32+H33+50+155</f>
        <v>565</v>
      </c>
      <c r="I34" s="112"/>
      <c r="J34" s="267" t="s">
        <v>441</v>
      </c>
      <c r="K34" s="271" t="s">
        <v>293</v>
      </c>
      <c r="L34" s="274">
        <v>100</v>
      </c>
      <c r="M34" s="53"/>
      <c r="N34" s="1704" t="s">
        <v>480</v>
      </c>
      <c r="O34" s="249" t="s">
        <v>481</v>
      </c>
      <c r="P34" s="275">
        <v>200</v>
      </c>
      <c r="Q34" s="5"/>
      <c r="R34" s="256" t="s">
        <v>9</v>
      </c>
      <c r="S34" s="249" t="s">
        <v>10</v>
      </c>
      <c r="T34" s="275">
        <v>60</v>
      </c>
      <c r="U34" s="5"/>
      <c r="V34" s="1542" t="s">
        <v>349</v>
      </c>
      <c r="W34" s="2581" t="s">
        <v>348</v>
      </c>
      <c r="X34" s="358">
        <v>10</v>
      </c>
      <c r="Y34" s="144"/>
      <c r="Z34" s="1"/>
      <c r="AA34" s="1"/>
      <c r="AB34" s="1"/>
      <c r="AC34" s="747"/>
      <c r="AD34" s="112"/>
      <c r="AE34" s="112"/>
      <c r="AF34" s="112"/>
      <c r="AG34" s="121"/>
      <c r="AH34" s="117"/>
      <c r="AI34" s="110"/>
      <c r="AJ34" s="112"/>
      <c r="AK34" s="121"/>
      <c r="AL34" s="117"/>
      <c r="AM34" s="110"/>
      <c r="AN34" s="110"/>
      <c r="AO34" s="111"/>
      <c r="AP34" s="137"/>
      <c r="AQ34" s="107"/>
      <c r="AR34" s="106"/>
      <c r="AS34" s="150"/>
      <c r="AT34" s="107"/>
      <c r="AU34" s="106"/>
      <c r="AV34" s="150"/>
      <c r="AW34" s="112"/>
      <c r="AX34" s="112"/>
      <c r="AY34" s="112"/>
      <c r="AZ34" s="112"/>
      <c r="BA34" s="112"/>
      <c r="BB34" s="112"/>
      <c r="BC34" s="112"/>
      <c r="BD34" s="112"/>
      <c r="BE34" s="112"/>
      <c r="BF34" s="112"/>
      <c r="BG34" s="112"/>
      <c r="BH34" s="112"/>
      <c r="BI34" s="112"/>
      <c r="BJ34" s="112"/>
      <c r="BK34" s="112"/>
      <c r="BL34" s="112"/>
      <c r="BM34" s="112"/>
      <c r="BN34" s="112"/>
      <c r="BO34" s="112"/>
      <c r="BP34" s="112"/>
      <c r="BQ34" s="112"/>
      <c r="BR34" s="112"/>
      <c r="BS34" s="112"/>
      <c r="BT34" s="112"/>
      <c r="BU34" s="112"/>
      <c r="BV34" s="112"/>
      <c r="BW34" s="112"/>
      <c r="BX34" s="112"/>
      <c r="BY34" s="112"/>
      <c r="BZ34" s="112"/>
      <c r="CA34" s="112"/>
      <c r="CB34" s="112"/>
      <c r="CC34" s="112"/>
      <c r="CD34" s="112"/>
      <c r="CE34" s="112"/>
      <c r="CF34" s="112"/>
      <c r="CG34" s="112"/>
      <c r="CH34" s="112"/>
      <c r="CI34" s="112"/>
      <c r="CJ34" s="112"/>
      <c r="CK34" s="112"/>
    </row>
    <row r="35" spans="1:89" ht="15.75" customHeight="1" thickBot="1">
      <c r="B35" s="2002" t="s">
        <v>644</v>
      </c>
      <c r="C35" s="249" t="s">
        <v>445</v>
      </c>
      <c r="D35" s="415">
        <v>100</v>
      </c>
      <c r="E35" s="56"/>
      <c r="F35" s="382"/>
      <c r="G35" s="175" t="s">
        <v>123</v>
      </c>
      <c r="H35" s="62"/>
      <c r="I35" s="112"/>
      <c r="J35" s="1185" t="s">
        <v>361</v>
      </c>
      <c r="K35" s="1186"/>
      <c r="L35" s="2918">
        <f>SUM(L29:L34)</f>
        <v>620</v>
      </c>
      <c r="M35" s="5"/>
      <c r="N35" s="286" t="s">
        <v>9</v>
      </c>
      <c r="O35" s="351" t="s">
        <v>10</v>
      </c>
      <c r="P35" s="395">
        <v>40</v>
      </c>
      <c r="Q35" s="5"/>
      <c r="R35" s="256" t="s">
        <v>9</v>
      </c>
      <c r="S35" s="249" t="s">
        <v>389</v>
      </c>
      <c r="T35" s="272">
        <v>40</v>
      </c>
      <c r="U35" s="5"/>
      <c r="V35" s="442" t="s">
        <v>974</v>
      </c>
      <c r="W35" s="263" t="s">
        <v>235</v>
      </c>
      <c r="X35" s="781">
        <v>200</v>
      </c>
      <c r="Y35" s="150"/>
      <c r="Z35" s="1"/>
      <c r="AA35" s="1"/>
      <c r="AB35" s="1"/>
      <c r="AC35" s="5"/>
      <c r="AD35" s="112"/>
      <c r="AE35" s="112"/>
      <c r="AF35" s="112"/>
      <c r="AG35" s="121"/>
      <c r="AH35" s="107"/>
      <c r="AI35" s="106"/>
      <c r="AJ35" s="112"/>
      <c r="AK35" s="121"/>
      <c r="AL35" s="107"/>
      <c r="AM35" s="106"/>
      <c r="AN35" s="110"/>
      <c r="AO35" s="111"/>
      <c r="AP35" s="137"/>
      <c r="AQ35" s="110"/>
      <c r="AR35" s="111"/>
      <c r="AS35" s="137"/>
      <c r="AT35" s="107"/>
      <c r="AU35" s="106"/>
      <c r="AV35" s="150"/>
      <c r="AW35" s="112"/>
      <c r="AX35" s="112"/>
      <c r="AY35" s="112"/>
      <c r="AZ35" s="112"/>
      <c r="BA35" s="112"/>
      <c r="BB35" s="112"/>
      <c r="BC35" s="112"/>
      <c r="BD35" s="112"/>
      <c r="BE35" s="112"/>
      <c r="BF35" s="112"/>
      <c r="BG35" s="112"/>
      <c r="BH35" s="112"/>
      <c r="BI35" s="112"/>
      <c r="BJ35" s="112"/>
      <c r="BK35" s="112"/>
      <c r="BL35" s="112"/>
      <c r="BM35" s="112"/>
      <c r="BN35" s="112"/>
      <c r="BO35" s="112"/>
      <c r="BP35" s="112"/>
      <c r="BQ35" s="112"/>
      <c r="BR35" s="112"/>
      <c r="BS35" s="112"/>
      <c r="BT35" s="112"/>
      <c r="BU35" s="112"/>
      <c r="BV35" s="112"/>
      <c r="BW35" s="112"/>
      <c r="BX35" s="112"/>
      <c r="BY35" s="112"/>
      <c r="BZ35" s="112"/>
      <c r="CA35" s="112"/>
      <c r="CB35" s="112"/>
      <c r="CC35" s="112"/>
      <c r="CD35" s="112"/>
      <c r="CE35" s="112"/>
      <c r="CF35" s="112"/>
      <c r="CG35" s="112"/>
      <c r="CH35" s="112"/>
      <c r="CI35" s="112"/>
      <c r="CJ35" s="112"/>
      <c r="CK35" s="112"/>
    </row>
    <row r="36" spans="1:89" ht="15" thickBot="1">
      <c r="B36" s="1443" t="s">
        <v>361</v>
      </c>
      <c r="C36" s="1444"/>
      <c r="D36" s="2957">
        <f>SUM(D29:D35)</f>
        <v>670</v>
      </c>
      <c r="E36" s="7"/>
      <c r="F36" s="442" t="s">
        <v>1068</v>
      </c>
      <c r="G36" s="379" t="s">
        <v>1116</v>
      </c>
      <c r="H36" s="390">
        <v>60</v>
      </c>
      <c r="I36" s="205"/>
      <c r="J36" s="382"/>
      <c r="K36" s="175" t="s">
        <v>123</v>
      </c>
      <c r="L36" s="62"/>
      <c r="M36" s="5"/>
      <c r="N36" s="256" t="s">
        <v>9</v>
      </c>
      <c r="O36" s="249" t="s">
        <v>389</v>
      </c>
      <c r="P36" s="272">
        <v>30</v>
      </c>
      <c r="Q36" s="5"/>
      <c r="R36" s="1443" t="s">
        <v>361</v>
      </c>
      <c r="S36" s="1610"/>
      <c r="T36" s="2155">
        <f>SUM(T31:T35)</f>
        <v>595</v>
      </c>
      <c r="U36" s="5"/>
      <c r="V36" s="256" t="s">
        <v>1124</v>
      </c>
      <c r="W36" s="263" t="s">
        <v>1123</v>
      </c>
      <c r="X36" s="272">
        <v>40</v>
      </c>
      <c r="Y36" s="147"/>
      <c r="Z36" s="1"/>
      <c r="AA36" s="1"/>
      <c r="AB36" s="1"/>
      <c r="AC36" s="5"/>
      <c r="AD36" s="112"/>
      <c r="AE36" s="112"/>
      <c r="AF36" s="112"/>
      <c r="AG36" s="121"/>
      <c r="AH36" s="132"/>
      <c r="AI36" s="369"/>
      <c r="AJ36" s="112"/>
      <c r="AK36" s="121"/>
      <c r="AL36" s="132"/>
      <c r="AM36" s="369"/>
      <c r="AN36" s="107"/>
      <c r="AO36" s="121"/>
      <c r="AP36" s="288"/>
      <c r="AQ36" s="110"/>
      <c r="AR36" s="130"/>
      <c r="AS36" s="150"/>
      <c r="AT36" s="107"/>
      <c r="AU36" s="106"/>
      <c r="AV36" s="150"/>
      <c r="AW36" s="112"/>
      <c r="AX36" s="112"/>
      <c r="AY36" s="112"/>
      <c r="AZ36" s="112"/>
      <c r="BA36" s="112"/>
      <c r="BB36" s="112"/>
      <c r="BC36" s="112"/>
      <c r="BD36" s="112"/>
      <c r="BE36" s="112"/>
      <c r="BF36" s="112"/>
      <c r="BG36" s="112"/>
      <c r="BH36" s="112"/>
      <c r="BI36" s="112"/>
      <c r="BJ36" s="112"/>
      <c r="BK36" s="112"/>
      <c r="BL36" s="112"/>
      <c r="BM36" s="112"/>
      <c r="BN36" s="112"/>
      <c r="BO36" s="112"/>
      <c r="BP36" s="112"/>
      <c r="BQ36" s="112"/>
      <c r="BR36" s="112"/>
      <c r="BS36" s="112"/>
      <c r="BT36" s="112"/>
      <c r="BU36" s="112"/>
      <c r="BV36" s="112"/>
      <c r="BW36" s="112"/>
      <c r="BX36" s="112"/>
      <c r="BY36" s="112"/>
      <c r="BZ36" s="112"/>
      <c r="CA36" s="112"/>
      <c r="CB36" s="112"/>
      <c r="CC36" s="112"/>
      <c r="CD36" s="112"/>
      <c r="CE36" s="112"/>
      <c r="CF36" s="112"/>
      <c r="CG36" s="112"/>
      <c r="CH36" s="112"/>
      <c r="CI36" s="112"/>
      <c r="CJ36" s="112"/>
      <c r="CK36" s="112"/>
    </row>
    <row r="37" spans="1:89" ht="13.5" customHeight="1" thickBot="1">
      <c r="B37" s="382"/>
      <c r="C37" s="175" t="s">
        <v>123</v>
      </c>
      <c r="D37" s="62"/>
      <c r="E37" s="1790"/>
      <c r="F37" s="256" t="s">
        <v>629</v>
      </c>
      <c r="G37" s="1934" t="s">
        <v>588</v>
      </c>
      <c r="H37" s="392">
        <v>250</v>
      </c>
      <c r="I37" s="111"/>
      <c r="J37" s="254" t="s">
        <v>415</v>
      </c>
      <c r="K37" s="271" t="s">
        <v>493</v>
      </c>
      <c r="L37" s="397">
        <v>60</v>
      </c>
      <c r="M37" s="5"/>
      <c r="N37" s="1443" t="s">
        <v>361</v>
      </c>
      <c r="O37" s="1444"/>
      <c r="P37" s="1725">
        <f>P30+P33+P34+P35+P36+150+40</f>
        <v>640</v>
      </c>
      <c r="Q37" s="5"/>
      <c r="R37" s="382"/>
      <c r="S37" s="175" t="s">
        <v>123</v>
      </c>
      <c r="T37" s="62"/>
      <c r="U37" s="5"/>
      <c r="V37" s="256" t="s">
        <v>9</v>
      </c>
      <c r="W37" s="263" t="s">
        <v>10</v>
      </c>
      <c r="X37" s="272">
        <v>60</v>
      </c>
      <c r="Y37" s="150"/>
      <c r="AA37" s="82"/>
      <c r="AC37" s="100"/>
      <c r="AD37" s="112"/>
      <c r="AE37" s="112"/>
      <c r="AF37" s="112"/>
      <c r="AG37" s="121"/>
      <c r="AH37" s="107"/>
      <c r="AI37" s="104"/>
      <c r="AJ37" s="112"/>
      <c r="AK37" s="121"/>
      <c r="AL37" s="107"/>
      <c r="AM37" s="104"/>
      <c r="AN37" s="133"/>
      <c r="AO37" s="127"/>
      <c r="AP37" s="578"/>
      <c r="AQ37" s="110"/>
      <c r="AR37" s="111"/>
      <c r="AS37" s="148"/>
      <c r="AT37" s="107"/>
      <c r="AU37" s="106"/>
      <c r="AV37" s="150"/>
      <c r="AW37" s="112"/>
      <c r="AX37" s="112"/>
      <c r="AY37" s="112"/>
      <c r="AZ37" s="112"/>
      <c r="BA37" s="112"/>
      <c r="BB37" s="112"/>
      <c r="BC37" s="112"/>
      <c r="BD37" s="112"/>
      <c r="BE37" s="112"/>
      <c r="BF37" s="112"/>
      <c r="BG37" s="112"/>
      <c r="BH37" s="112"/>
      <c r="BI37" s="112"/>
      <c r="BJ37" s="112"/>
      <c r="BK37" s="112"/>
      <c r="BL37" s="112"/>
      <c r="BM37" s="112"/>
      <c r="BN37" s="112"/>
      <c r="BO37" s="112"/>
      <c r="BP37" s="112"/>
      <c r="BQ37" s="112"/>
      <c r="BR37" s="112"/>
      <c r="BS37" s="112"/>
      <c r="BT37" s="112"/>
      <c r="BU37" s="112"/>
      <c r="BV37" s="112"/>
      <c r="BW37" s="112"/>
      <c r="BX37" s="112"/>
      <c r="BY37" s="112"/>
      <c r="BZ37" s="112"/>
      <c r="CA37" s="112"/>
      <c r="CB37" s="112"/>
      <c r="CC37" s="112"/>
      <c r="CD37" s="112"/>
      <c r="CE37" s="112"/>
      <c r="CF37" s="112"/>
      <c r="CG37" s="112"/>
      <c r="CH37" s="112"/>
      <c r="CI37" s="112"/>
      <c r="CJ37" s="112"/>
      <c r="CK37" s="112"/>
    </row>
    <row r="38" spans="1:89" ht="12.75" customHeight="1">
      <c r="B38" s="254" t="s">
        <v>1053</v>
      </c>
      <c r="C38" s="271" t="s">
        <v>1054</v>
      </c>
      <c r="D38" s="397">
        <v>60</v>
      </c>
      <c r="E38" s="384"/>
      <c r="F38" s="256" t="s">
        <v>592</v>
      </c>
      <c r="G38" s="249" t="s">
        <v>593</v>
      </c>
      <c r="H38" s="292" t="s">
        <v>865</v>
      </c>
      <c r="I38" s="106"/>
      <c r="J38" s="383"/>
      <c r="K38" s="351" t="s">
        <v>1071</v>
      </c>
      <c r="L38" s="79"/>
      <c r="M38" s="5"/>
      <c r="N38" s="382"/>
      <c r="O38" s="175" t="s">
        <v>123</v>
      </c>
      <c r="P38" s="62"/>
      <c r="Q38" s="5"/>
      <c r="R38" s="442" t="s">
        <v>1086</v>
      </c>
      <c r="S38" s="249" t="s">
        <v>1120</v>
      </c>
      <c r="T38" s="390">
        <v>60</v>
      </c>
      <c r="U38" s="5"/>
      <c r="V38" s="256" t="s">
        <v>9</v>
      </c>
      <c r="W38" s="263" t="s">
        <v>389</v>
      </c>
      <c r="X38" s="272">
        <v>40</v>
      </c>
      <c r="Y38" s="150"/>
      <c r="Z38" s="163"/>
      <c r="AA38" s="1"/>
      <c r="AB38" s="1"/>
      <c r="AC38" s="100"/>
      <c r="AD38" s="112"/>
      <c r="AE38" s="112"/>
      <c r="AF38" s="426"/>
      <c r="AG38" s="121"/>
      <c r="AH38" s="107"/>
      <c r="AI38" s="104"/>
      <c r="AJ38" s="112"/>
      <c r="AK38" s="121"/>
      <c r="AL38" s="107"/>
      <c r="AM38" s="104"/>
      <c r="AN38" s="107"/>
      <c r="AO38" s="111"/>
      <c r="AP38" s="137"/>
      <c r="AQ38" s="110"/>
      <c r="AR38" s="111"/>
      <c r="AS38" s="148"/>
      <c r="AT38" s="107"/>
      <c r="AU38" s="121"/>
      <c r="AV38" s="150"/>
      <c r="AW38" s="112"/>
      <c r="AX38" s="112"/>
      <c r="AY38" s="112"/>
      <c r="AZ38" s="112"/>
      <c r="BA38" s="112"/>
      <c r="BB38" s="112"/>
      <c r="BC38" s="112"/>
      <c r="BD38" s="112"/>
      <c r="BE38" s="112"/>
      <c r="BF38" s="112"/>
      <c r="BG38" s="112"/>
      <c r="BH38" s="112"/>
      <c r="BI38" s="112"/>
      <c r="BJ38" s="112"/>
      <c r="BK38" s="112"/>
      <c r="BL38" s="112"/>
      <c r="BM38" s="112"/>
      <c r="BN38" s="112"/>
      <c r="BO38" s="112"/>
      <c r="BP38" s="112"/>
      <c r="BQ38" s="112"/>
      <c r="BR38" s="112"/>
      <c r="BS38" s="112"/>
      <c r="BT38" s="112"/>
      <c r="BU38" s="112"/>
      <c r="BV38" s="112"/>
      <c r="BW38" s="112"/>
      <c r="BX38" s="112"/>
      <c r="BY38" s="112"/>
      <c r="BZ38" s="112"/>
      <c r="CA38" s="112"/>
      <c r="CB38" s="112"/>
      <c r="CC38" s="112"/>
      <c r="CD38" s="112"/>
      <c r="CE38" s="112"/>
      <c r="CF38" s="112"/>
      <c r="CG38" s="112"/>
      <c r="CH38" s="112"/>
      <c r="CI38" s="112"/>
      <c r="CJ38" s="112"/>
      <c r="CK38" s="112"/>
    </row>
    <row r="39" spans="1:89" ht="12.75" customHeight="1" thickBot="1">
      <c r="B39" s="69"/>
      <c r="C39" s="2658" t="s">
        <v>1055</v>
      </c>
      <c r="D39" s="79"/>
      <c r="E39" s="7"/>
      <c r="F39" s="256" t="s">
        <v>698</v>
      </c>
      <c r="G39" s="249" t="s">
        <v>697</v>
      </c>
      <c r="H39" s="275">
        <v>200</v>
      </c>
      <c r="I39" s="106"/>
      <c r="J39" s="1997" t="s">
        <v>605</v>
      </c>
      <c r="K39" s="249" t="s">
        <v>604</v>
      </c>
      <c r="L39" s="392">
        <v>250</v>
      </c>
      <c r="M39" s="5"/>
      <c r="N39" s="1932" t="s">
        <v>1059</v>
      </c>
      <c r="O39" s="249" t="s">
        <v>1082</v>
      </c>
      <c r="P39" s="274">
        <v>60</v>
      </c>
      <c r="Q39" s="5"/>
      <c r="R39" s="1965" t="s">
        <v>612</v>
      </c>
      <c r="S39" s="271" t="s">
        <v>758</v>
      </c>
      <c r="T39" s="397">
        <v>250</v>
      </c>
      <c r="U39" s="5"/>
      <c r="V39" s="1443" t="s">
        <v>361</v>
      </c>
      <c r="W39" s="1444"/>
      <c r="X39" s="2957">
        <f>SUM(X33:X38)</f>
        <v>600</v>
      </c>
      <c r="Y39" s="150"/>
      <c r="Z39" s="5"/>
      <c r="AA39" s="1"/>
      <c r="AB39" s="1"/>
      <c r="AC39" s="5"/>
      <c r="AD39" s="112"/>
      <c r="AE39" s="112"/>
      <c r="AF39" s="413"/>
      <c r="AG39" s="111"/>
      <c r="AH39" s="166"/>
      <c r="AI39" s="112"/>
      <c r="AJ39" s="112"/>
      <c r="AK39" s="157"/>
      <c r="AL39" s="107"/>
      <c r="AM39" s="104"/>
      <c r="AN39" s="112"/>
      <c r="AO39" s="112"/>
      <c r="AP39" s="112"/>
      <c r="AQ39" s="110"/>
      <c r="AR39" s="111"/>
      <c r="AS39" s="148"/>
      <c r="AT39" s="146"/>
      <c r="AU39" s="112"/>
      <c r="AV39" s="112"/>
      <c r="AW39" s="112"/>
      <c r="AX39" s="112"/>
      <c r="AY39" s="112"/>
      <c r="AZ39" s="112"/>
      <c r="BA39" s="112"/>
      <c r="BB39" s="112"/>
      <c r="BC39" s="112"/>
      <c r="BD39" s="112"/>
      <c r="BE39" s="112"/>
      <c r="BF39" s="112"/>
      <c r="BG39" s="112"/>
      <c r="BH39" s="112"/>
      <c r="BI39" s="112"/>
      <c r="BJ39" s="112"/>
      <c r="BK39" s="112"/>
      <c r="BL39" s="112"/>
      <c r="BM39" s="112"/>
      <c r="BN39" s="112"/>
      <c r="BO39" s="112"/>
      <c r="BP39" s="112"/>
      <c r="BQ39" s="112"/>
      <c r="BR39" s="112"/>
      <c r="BS39" s="112"/>
      <c r="BT39" s="112"/>
      <c r="BU39" s="112"/>
      <c r="BV39" s="112"/>
      <c r="BW39" s="112"/>
      <c r="BX39" s="112"/>
      <c r="BY39" s="112"/>
      <c r="BZ39" s="112"/>
      <c r="CA39" s="112"/>
      <c r="CB39" s="112"/>
      <c r="CC39" s="112"/>
      <c r="CD39" s="112"/>
      <c r="CE39" s="112"/>
      <c r="CF39" s="112"/>
      <c r="CG39" s="112"/>
      <c r="CH39" s="112"/>
      <c r="CI39" s="112"/>
      <c r="CJ39" s="112"/>
      <c r="CK39" s="112"/>
    </row>
    <row r="40" spans="1:89">
      <c r="B40" s="1826" t="s">
        <v>811</v>
      </c>
      <c r="C40" s="271" t="s">
        <v>631</v>
      </c>
      <c r="D40" s="390">
        <v>250</v>
      </c>
      <c r="E40" s="7"/>
      <c r="F40" s="3022" t="s">
        <v>9</v>
      </c>
      <c r="G40" s="1943" t="s">
        <v>469</v>
      </c>
      <c r="H40" s="358">
        <v>50</v>
      </c>
      <c r="I40" s="106"/>
      <c r="J40" s="383" t="s">
        <v>599</v>
      </c>
      <c r="K40" s="1958" t="s">
        <v>823</v>
      </c>
      <c r="L40" s="274">
        <v>120</v>
      </c>
      <c r="M40" s="5"/>
      <c r="N40" s="442" t="s">
        <v>812</v>
      </c>
      <c r="O40" s="247" t="s">
        <v>152</v>
      </c>
      <c r="P40" s="272">
        <v>250</v>
      </c>
      <c r="Q40" s="5"/>
      <c r="R40" s="254" t="s">
        <v>1140</v>
      </c>
      <c r="S40" s="1958" t="s">
        <v>1122</v>
      </c>
      <c r="T40" s="274">
        <v>120</v>
      </c>
      <c r="U40" s="5"/>
      <c r="V40" s="382"/>
      <c r="W40" s="175" t="s">
        <v>123</v>
      </c>
      <c r="X40" s="62"/>
      <c r="Y40" s="150"/>
      <c r="Z40" s="210"/>
      <c r="AA40" s="1"/>
      <c r="AB40" s="1"/>
      <c r="AC40" s="210"/>
      <c r="AD40" s="112"/>
      <c r="AE40" s="112"/>
      <c r="AF40" s="112"/>
      <c r="AG40" s="112"/>
      <c r="AH40" s="112"/>
      <c r="AI40" s="112"/>
      <c r="AJ40" s="132"/>
      <c r="AK40" s="112"/>
      <c r="AL40" s="120"/>
      <c r="AM40" s="112"/>
      <c r="AN40" s="192"/>
      <c r="AO40" s="112"/>
      <c r="AP40" s="112"/>
      <c r="AQ40" s="107"/>
      <c r="AR40" s="106"/>
      <c r="AS40" s="150"/>
      <c r="AT40" s="226"/>
      <c r="AU40" s="205"/>
      <c r="AV40" s="206"/>
      <c r="AW40" s="112"/>
      <c r="AX40" s="112"/>
      <c r="AY40" s="112"/>
      <c r="AZ40" s="112"/>
      <c r="BA40" s="112"/>
      <c r="BB40" s="112"/>
      <c r="BC40" s="112"/>
      <c r="BD40" s="112"/>
      <c r="BE40" s="112"/>
      <c r="BF40" s="112"/>
      <c r="BG40" s="112"/>
      <c r="BH40" s="112"/>
      <c r="BI40" s="112"/>
      <c r="BJ40" s="112"/>
      <c r="BK40" s="112"/>
      <c r="BL40" s="112"/>
      <c r="BM40" s="112"/>
      <c r="BN40" s="112"/>
      <c r="BO40" s="112"/>
      <c r="BP40" s="112"/>
      <c r="BQ40" s="112"/>
      <c r="BR40" s="112"/>
      <c r="BS40" s="112"/>
      <c r="BT40" s="112"/>
      <c r="BU40" s="112"/>
      <c r="BV40" s="112"/>
      <c r="BW40" s="112"/>
      <c r="BX40" s="112"/>
      <c r="BY40" s="112"/>
      <c r="BZ40" s="112"/>
      <c r="CA40" s="112"/>
      <c r="CB40" s="112"/>
      <c r="CC40" s="112"/>
      <c r="CD40" s="112"/>
      <c r="CE40" s="112"/>
      <c r="CF40" s="112"/>
      <c r="CG40" s="112"/>
      <c r="CH40" s="112"/>
      <c r="CI40" s="112"/>
      <c r="CJ40" s="112"/>
      <c r="CK40" s="112"/>
    </row>
    <row r="41" spans="1:89">
      <c r="B41" s="180"/>
      <c r="C41" s="412" t="s">
        <v>632</v>
      </c>
      <c r="D41" s="295"/>
      <c r="E41" s="7"/>
      <c r="F41" s="256" t="s">
        <v>9</v>
      </c>
      <c r="G41" s="249" t="s">
        <v>10</v>
      </c>
      <c r="H41" s="272">
        <v>70</v>
      </c>
      <c r="I41" s="112"/>
      <c r="J41" s="356" t="s">
        <v>1072</v>
      </c>
      <c r="K41" s="2159" t="s">
        <v>1073</v>
      </c>
      <c r="L41" s="274" t="s">
        <v>1017</v>
      </c>
      <c r="M41" s="5"/>
      <c r="N41" s="2035" t="s">
        <v>816</v>
      </c>
      <c r="O41" s="351" t="s">
        <v>626</v>
      </c>
      <c r="P41" s="1979">
        <v>100</v>
      </c>
      <c r="Q41" s="5"/>
      <c r="R41" s="254" t="s">
        <v>557</v>
      </c>
      <c r="S41" s="376" t="s">
        <v>613</v>
      </c>
      <c r="T41" s="397">
        <v>180</v>
      </c>
      <c r="U41" s="5"/>
      <c r="V41" s="254" t="s">
        <v>1099</v>
      </c>
      <c r="W41" s="289" t="s">
        <v>1097</v>
      </c>
      <c r="X41" s="390">
        <v>60</v>
      </c>
      <c r="Y41" s="421"/>
      <c r="Z41" s="112"/>
      <c r="AA41" s="1"/>
      <c r="AB41" s="1"/>
      <c r="AC41" s="5"/>
      <c r="AD41" s="112"/>
      <c r="AE41" s="112"/>
      <c r="AF41" s="112"/>
      <c r="AG41" s="112"/>
      <c r="AH41" s="112"/>
      <c r="AI41" s="112"/>
      <c r="AJ41" s="132"/>
      <c r="AK41" s="131"/>
      <c r="AL41" s="186"/>
      <c r="AM41" s="112"/>
      <c r="AN41" s="226"/>
      <c r="AO41" s="205"/>
      <c r="AP41" s="206"/>
      <c r="AQ41" s="112"/>
      <c r="AR41" s="112"/>
      <c r="AS41" s="112"/>
      <c r="AT41" s="107"/>
      <c r="AU41" s="106"/>
      <c r="AV41" s="150"/>
      <c r="AW41" s="112"/>
      <c r="AX41" s="112"/>
      <c r="AY41" s="112"/>
      <c r="AZ41" s="112"/>
      <c r="BA41" s="112"/>
      <c r="BB41" s="112"/>
      <c r="BC41" s="112"/>
      <c r="BD41" s="112"/>
      <c r="BE41" s="112"/>
      <c r="BF41" s="112"/>
      <c r="BG41" s="112"/>
      <c r="BH41" s="112"/>
      <c r="BI41" s="112"/>
      <c r="BJ41" s="112"/>
      <c r="BK41" s="112"/>
      <c r="BL41" s="112"/>
      <c r="BM41" s="112"/>
      <c r="BN41" s="112"/>
      <c r="BO41" s="112"/>
      <c r="BP41" s="112"/>
      <c r="BQ41" s="112"/>
      <c r="BR41" s="112"/>
      <c r="BS41" s="112"/>
      <c r="BT41" s="112"/>
      <c r="BU41" s="112"/>
      <c r="BV41" s="112"/>
      <c r="BW41" s="112"/>
      <c r="BX41" s="112"/>
      <c r="BY41" s="112"/>
      <c r="BZ41" s="112"/>
      <c r="CA41" s="112"/>
      <c r="CB41" s="112"/>
      <c r="CC41" s="112"/>
      <c r="CD41" s="112"/>
      <c r="CE41" s="112"/>
      <c r="CF41" s="112"/>
      <c r="CG41" s="112"/>
      <c r="CH41" s="112"/>
      <c r="CI41" s="112"/>
      <c r="CJ41" s="112"/>
      <c r="CK41" s="112"/>
    </row>
    <row r="42" spans="1:89" ht="13.5" customHeight="1">
      <c r="B42" s="254" t="s">
        <v>636</v>
      </c>
      <c r="C42" s="1943" t="s">
        <v>820</v>
      </c>
      <c r="D42" s="274">
        <v>120</v>
      </c>
      <c r="E42" s="7"/>
      <c r="F42" s="256" t="s">
        <v>9</v>
      </c>
      <c r="G42" s="249" t="s">
        <v>389</v>
      </c>
      <c r="H42" s="272">
        <v>40</v>
      </c>
      <c r="I42" s="205"/>
      <c r="J42" s="3165" t="s">
        <v>557</v>
      </c>
      <c r="K42" s="3051" t="s">
        <v>1074</v>
      </c>
      <c r="L42" s="79"/>
      <c r="M42" s="5"/>
      <c r="N42" s="254" t="s">
        <v>617</v>
      </c>
      <c r="O42" s="1934" t="s">
        <v>619</v>
      </c>
      <c r="P42" s="397">
        <v>180</v>
      </c>
      <c r="Q42" s="5"/>
      <c r="R42" s="1915" t="s">
        <v>545</v>
      </c>
      <c r="S42" s="249" t="s">
        <v>235</v>
      </c>
      <c r="T42" s="274">
        <v>200</v>
      </c>
      <c r="U42" s="1"/>
      <c r="V42" s="3071"/>
      <c r="W42" s="179" t="s">
        <v>1098</v>
      </c>
      <c r="X42" s="3072"/>
      <c r="Y42" s="421"/>
      <c r="Z42" s="2702"/>
      <c r="AA42" s="1"/>
      <c r="AB42" s="1"/>
      <c r="AC42" s="2702"/>
      <c r="AD42" s="112"/>
      <c r="AE42" s="112"/>
      <c r="AF42" s="112"/>
      <c r="AG42" s="112"/>
      <c r="AH42" s="112"/>
      <c r="AI42" s="112"/>
      <c r="AJ42" s="132"/>
      <c r="AK42" s="413"/>
      <c r="AL42" s="107"/>
      <c r="AM42" s="369"/>
      <c r="AN42" s="107"/>
      <c r="AO42" s="106"/>
      <c r="AP42" s="150"/>
      <c r="AQ42" s="146"/>
      <c r="AR42" s="112"/>
      <c r="AS42" s="112"/>
      <c r="AT42" s="107"/>
      <c r="AU42" s="106"/>
      <c r="AV42" s="150"/>
      <c r="AW42" s="112"/>
      <c r="AX42" s="112"/>
      <c r="AY42" s="112"/>
      <c r="AZ42" s="112"/>
      <c r="BA42" s="112"/>
      <c r="BB42" s="112"/>
      <c r="BC42" s="112"/>
      <c r="BD42" s="112"/>
      <c r="BE42" s="112"/>
      <c r="BF42" s="112"/>
      <c r="BG42" s="112"/>
      <c r="BH42" s="112"/>
      <c r="BI42" s="112"/>
      <c r="BJ42" s="112"/>
      <c r="BK42" s="112"/>
      <c r="BL42" s="112"/>
      <c r="BM42" s="112"/>
      <c r="BN42" s="112"/>
      <c r="BO42" s="112"/>
      <c r="BP42" s="112"/>
      <c r="BQ42" s="112"/>
      <c r="BR42" s="112"/>
      <c r="BS42" s="112"/>
      <c r="BT42" s="112"/>
      <c r="BU42" s="112"/>
      <c r="BV42" s="112"/>
      <c r="BW42" s="112"/>
      <c r="BX42" s="112"/>
      <c r="BY42" s="112"/>
      <c r="BZ42" s="112"/>
      <c r="CA42" s="112"/>
      <c r="CB42" s="112"/>
      <c r="CC42" s="112"/>
      <c r="CD42" s="112"/>
      <c r="CE42" s="112"/>
      <c r="CF42" s="112"/>
      <c r="CG42" s="112"/>
      <c r="CH42" s="112"/>
      <c r="CI42" s="112"/>
      <c r="CJ42" s="112"/>
      <c r="CK42" s="112"/>
    </row>
    <row r="43" spans="1:89" ht="14.25" customHeight="1">
      <c r="B43" s="254" t="s">
        <v>1061</v>
      </c>
      <c r="C43" s="271" t="s">
        <v>1062</v>
      </c>
      <c r="D43" s="274">
        <v>180</v>
      </c>
      <c r="E43" s="7"/>
      <c r="F43" s="1704" t="s">
        <v>442</v>
      </c>
      <c r="G43" s="249" t="s">
        <v>291</v>
      </c>
      <c r="H43" s="272">
        <v>100</v>
      </c>
      <c r="I43" s="106"/>
      <c r="J43" s="3126" t="s">
        <v>803</v>
      </c>
      <c r="K43" s="447" t="s">
        <v>751</v>
      </c>
      <c r="L43" s="274">
        <v>200</v>
      </c>
      <c r="M43" s="5"/>
      <c r="N43" s="69"/>
      <c r="O43" s="412" t="s">
        <v>610</v>
      </c>
      <c r="P43" s="79"/>
      <c r="Q43" s="5"/>
      <c r="R43" s="256" t="s">
        <v>9</v>
      </c>
      <c r="S43" s="249" t="s">
        <v>10</v>
      </c>
      <c r="T43" s="272">
        <v>70</v>
      </c>
      <c r="U43" s="5"/>
      <c r="V43" s="2183" t="s">
        <v>1037</v>
      </c>
      <c r="W43" s="289" t="s">
        <v>993</v>
      </c>
      <c r="X43" s="390">
        <v>250</v>
      </c>
      <c r="Y43" s="421"/>
      <c r="Z43" s="717"/>
      <c r="AA43" s="1"/>
      <c r="AB43" s="1"/>
      <c r="AC43" s="5"/>
      <c r="AD43" s="112"/>
      <c r="AE43" s="112"/>
      <c r="AF43" s="112"/>
      <c r="AG43" s="112"/>
      <c r="AH43" s="112"/>
      <c r="AI43" s="112"/>
      <c r="AJ43" s="132"/>
      <c r="AK43" s="124"/>
      <c r="AL43" s="107"/>
      <c r="AM43" s="104"/>
      <c r="AN43" s="107"/>
      <c r="AO43" s="106"/>
      <c r="AP43" s="150"/>
      <c r="AQ43" s="172"/>
      <c r="AR43" s="205"/>
      <c r="AS43" s="206"/>
      <c r="AT43" s="107"/>
      <c r="AU43" s="106"/>
      <c r="AV43" s="150"/>
      <c r="AW43" s="112"/>
      <c r="AX43" s="112"/>
      <c r="AY43" s="112"/>
      <c r="AZ43" s="112"/>
      <c r="BA43" s="112"/>
      <c r="BB43" s="112"/>
      <c r="BC43" s="112"/>
      <c r="BD43" s="112"/>
      <c r="BE43" s="112"/>
      <c r="BF43" s="112"/>
      <c r="BG43" s="112"/>
      <c r="BH43" s="112"/>
      <c r="BI43" s="112"/>
      <c r="BJ43" s="112"/>
      <c r="BK43" s="112"/>
      <c r="BL43" s="112"/>
      <c r="BM43" s="112"/>
      <c r="BN43" s="112"/>
      <c r="BO43" s="112"/>
      <c r="BP43" s="112"/>
      <c r="BQ43" s="112"/>
      <c r="BR43" s="112"/>
      <c r="BS43" s="112"/>
      <c r="BT43" s="112"/>
      <c r="BU43" s="112"/>
      <c r="BV43" s="112"/>
      <c r="BW43" s="112"/>
      <c r="BX43" s="112"/>
      <c r="BY43" s="112"/>
      <c r="BZ43" s="112"/>
      <c r="CA43" s="112"/>
      <c r="CB43" s="112"/>
      <c r="CC43" s="112"/>
      <c r="CD43" s="112"/>
      <c r="CE43" s="112"/>
      <c r="CF43" s="112"/>
      <c r="CG43" s="112"/>
      <c r="CH43" s="112"/>
      <c r="CI43" s="112"/>
      <c r="CJ43" s="112"/>
      <c r="CK43" s="112"/>
    </row>
    <row r="44" spans="1:89" ht="15" customHeight="1" thickBot="1">
      <c r="A44" s="98"/>
      <c r="B44" s="256" t="s">
        <v>514</v>
      </c>
      <c r="C44" s="249" t="s">
        <v>296</v>
      </c>
      <c r="D44" s="272">
        <v>200</v>
      </c>
      <c r="E44" s="92"/>
      <c r="F44" s="1443" t="s">
        <v>362</v>
      </c>
      <c r="G44" s="1610"/>
      <c r="H44" s="2155">
        <f>H36+H37+H39+H40+H41+H42+H43+80+130</f>
        <v>980</v>
      </c>
      <c r="I44" s="106"/>
      <c r="J44" s="678"/>
      <c r="K44" s="3166" t="s">
        <v>802</v>
      </c>
      <c r="L44" s="79"/>
      <c r="M44" s="5"/>
      <c r="N44" s="1921" t="s">
        <v>354</v>
      </c>
      <c r="O44" s="447" t="s">
        <v>165</v>
      </c>
      <c r="P44" s="397">
        <v>200</v>
      </c>
      <c r="Q44" s="5"/>
      <c r="R44" s="256" t="s">
        <v>9</v>
      </c>
      <c r="S44" s="249" t="s">
        <v>389</v>
      </c>
      <c r="T44" s="272">
        <v>40</v>
      </c>
      <c r="U44" s="5"/>
      <c r="V44" s="254" t="s">
        <v>995</v>
      </c>
      <c r="W44" s="1822" t="s">
        <v>237</v>
      </c>
      <c r="X44" s="274">
        <v>200</v>
      </c>
      <c r="Y44" s="421"/>
      <c r="Z44" s="669"/>
      <c r="AA44" s="1"/>
      <c r="AB44" s="1"/>
      <c r="AC44" s="5"/>
      <c r="AD44" s="112"/>
      <c r="AE44" s="112"/>
      <c r="AF44" s="112"/>
      <c r="AG44" s="112"/>
      <c r="AH44" s="112"/>
      <c r="AI44" s="112"/>
      <c r="AJ44" s="132"/>
      <c r="AK44" s="124"/>
      <c r="AL44" s="107"/>
      <c r="AM44" s="104"/>
      <c r="AN44" s="117"/>
      <c r="AO44" s="119"/>
      <c r="AP44" s="147"/>
      <c r="AQ44" s="107"/>
      <c r="AR44" s="119"/>
      <c r="AS44" s="147"/>
      <c r="AT44" s="107"/>
      <c r="AU44" s="106"/>
      <c r="AV44" s="150"/>
      <c r="AW44" s="112"/>
      <c r="AX44" s="112"/>
      <c r="AY44" s="112"/>
      <c r="AZ44" s="112"/>
      <c r="BA44" s="112"/>
      <c r="BB44" s="112"/>
      <c r="BC44" s="112"/>
      <c r="BD44" s="112"/>
      <c r="BE44" s="112"/>
      <c r="BF44" s="112"/>
      <c r="BG44" s="112"/>
      <c r="BH44" s="112"/>
      <c r="BI44" s="112"/>
      <c r="BJ44" s="112"/>
      <c r="BK44" s="112"/>
      <c r="BL44" s="112"/>
      <c r="BM44" s="112"/>
      <c r="BN44" s="112"/>
      <c r="BO44" s="112"/>
      <c r="BP44" s="112"/>
      <c r="BQ44" s="112"/>
      <c r="BR44" s="112"/>
      <c r="BS44" s="112"/>
      <c r="BT44" s="112"/>
      <c r="BU44" s="112"/>
      <c r="BV44" s="112"/>
      <c r="BW44" s="112"/>
      <c r="BX44" s="112"/>
      <c r="BY44" s="112"/>
      <c r="BZ44" s="112"/>
      <c r="CA44" s="112"/>
      <c r="CB44" s="112"/>
      <c r="CC44" s="112"/>
      <c r="CD44" s="112"/>
      <c r="CE44" s="112"/>
      <c r="CF44" s="112"/>
      <c r="CG44" s="112"/>
      <c r="CH44" s="112"/>
      <c r="CI44" s="112"/>
      <c r="CJ44" s="112"/>
      <c r="CK44" s="112"/>
    </row>
    <row r="45" spans="1:89" ht="14.25" customHeight="1">
      <c r="B45" s="256" t="s">
        <v>9</v>
      </c>
      <c r="C45" s="249" t="s">
        <v>10</v>
      </c>
      <c r="D45" s="275">
        <v>70</v>
      </c>
      <c r="E45" s="92"/>
      <c r="F45" s="761"/>
      <c r="G45" s="175" t="s">
        <v>232</v>
      </c>
      <c r="H45" s="2051"/>
      <c r="I45" s="119"/>
      <c r="J45" s="1643" t="s">
        <v>9</v>
      </c>
      <c r="K45" s="249" t="s">
        <v>10</v>
      </c>
      <c r="L45" s="272">
        <v>70</v>
      </c>
      <c r="M45" s="5"/>
      <c r="N45" s="678"/>
      <c r="O45" s="448" t="s">
        <v>229</v>
      </c>
      <c r="P45" s="1972"/>
      <c r="Q45" s="5"/>
      <c r="R45" s="267" t="s">
        <v>442</v>
      </c>
      <c r="S45" s="249" t="s">
        <v>291</v>
      </c>
      <c r="T45" s="272">
        <v>100</v>
      </c>
      <c r="U45" s="5"/>
      <c r="V45" s="254" t="s">
        <v>1001</v>
      </c>
      <c r="W45" s="289" t="s">
        <v>1000</v>
      </c>
      <c r="X45" s="390">
        <v>200</v>
      </c>
      <c r="Y45" s="421"/>
      <c r="Z45" s="647"/>
      <c r="AA45" s="1"/>
      <c r="AB45" s="1"/>
      <c r="AC45" s="5"/>
      <c r="AD45" s="112"/>
      <c r="AE45" s="112"/>
      <c r="AF45" s="112"/>
      <c r="AG45" s="112"/>
      <c r="AH45" s="112"/>
      <c r="AI45" s="112"/>
      <c r="AJ45" s="132"/>
      <c r="AK45" s="112"/>
      <c r="AL45" s="119"/>
      <c r="AM45" s="112"/>
      <c r="AN45" s="107"/>
      <c r="AO45" s="106"/>
      <c r="AP45" s="150"/>
      <c r="AQ45" s="107"/>
      <c r="AR45" s="119"/>
      <c r="AS45" s="147"/>
      <c r="AT45" s="133"/>
      <c r="AU45" s="112"/>
      <c r="AV45" s="112"/>
      <c r="AW45" s="112"/>
      <c r="AX45" s="112"/>
      <c r="AY45" s="112"/>
      <c r="AZ45" s="112"/>
      <c r="BA45" s="112"/>
      <c r="BB45" s="112"/>
      <c r="BC45" s="112"/>
      <c r="BD45" s="112"/>
      <c r="BE45" s="112"/>
      <c r="BF45" s="112"/>
      <c r="BG45" s="112"/>
      <c r="BH45" s="112"/>
      <c r="BI45" s="112"/>
      <c r="BJ45" s="112"/>
      <c r="BK45" s="112"/>
      <c r="BL45" s="112"/>
      <c r="BM45" s="112"/>
      <c r="BN45" s="112"/>
      <c r="BO45" s="112"/>
      <c r="BP45" s="112"/>
      <c r="BQ45" s="112"/>
      <c r="BR45" s="112"/>
      <c r="BS45" s="112"/>
      <c r="BT45" s="112"/>
      <c r="BU45" s="112"/>
      <c r="BV45" s="112"/>
      <c r="BW45" s="112"/>
      <c r="BX45" s="112"/>
      <c r="BY45" s="112"/>
      <c r="BZ45" s="112"/>
      <c r="CA45" s="112"/>
      <c r="CB45" s="112"/>
      <c r="CC45" s="112"/>
      <c r="CD45" s="112"/>
      <c r="CE45" s="112"/>
      <c r="CF45" s="112"/>
      <c r="CG45" s="112"/>
      <c r="CH45" s="112"/>
      <c r="CI45" s="112"/>
      <c r="CJ45" s="112"/>
      <c r="CK45" s="112"/>
    </row>
    <row r="46" spans="1:89" ht="13.5" customHeight="1" thickBot="1">
      <c r="B46" s="256" t="s">
        <v>9</v>
      </c>
      <c r="C46" s="249" t="s">
        <v>389</v>
      </c>
      <c r="D46" s="272">
        <v>50</v>
      </c>
      <c r="E46" s="7"/>
      <c r="F46" s="254" t="s">
        <v>653</v>
      </c>
      <c r="G46" s="249" t="s">
        <v>233</v>
      </c>
      <c r="H46" s="397">
        <v>200</v>
      </c>
      <c r="I46" s="106"/>
      <c r="J46" s="817" t="s">
        <v>9</v>
      </c>
      <c r="K46" s="249" t="s">
        <v>389</v>
      </c>
      <c r="L46" s="358">
        <v>40</v>
      </c>
      <c r="M46" s="5"/>
      <c r="N46" s="254" t="s">
        <v>9</v>
      </c>
      <c r="O46" s="271" t="s">
        <v>10</v>
      </c>
      <c r="P46" s="274">
        <v>60</v>
      </c>
      <c r="Q46" s="5"/>
      <c r="R46" s="1443" t="s">
        <v>362</v>
      </c>
      <c r="S46" s="1444"/>
      <c r="T46" s="3163">
        <f>SUM(T38:T45)</f>
        <v>1020</v>
      </c>
      <c r="U46" s="5"/>
      <c r="V46" s="256" t="s">
        <v>9</v>
      </c>
      <c r="W46" s="263" t="s">
        <v>10</v>
      </c>
      <c r="X46" s="275">
        <v>70</v>
      </c>
      <c r="Y46" s="421"/>
      <c r="Z46" s="647"/>
      <c r="AA46" s="1"/>
      <c r="AB46" s="1"/>
      <c r="AC46" s="5"/>
      <c r="AD46" s="112"/>
      <c r="AE46" s="112"/>
      <c r="AF46" s="112"/>
      <c r="AG46" s="112"/>
      <c r="AH46" s="112"/>
      <c r="AI46" s="112"/>
      <c r="AJ46" s="132"/>
      <c r="AK46" s="121"/>
      <c r="AL46" s="107"/>
      <c r="AM46" s="102"/>
      <c r="AN46" s="117"/>
      <c r="AO46" s="121"/>
      <c r="AP46" s="150"/>
      <c r="AQ46" s="107"/>
      <c r="AR46" s="119"/>
      <c r="AS46" s="147"/>
      <c r="AT46" s="226"/>
      <c r="AU46" s="205"/>
      <c r="AV46" s="206"/>
      <c r="AW46" s="112"/>
      <c r="AX46" s="112"/>
      <c r="AY46" s="112"/>
      <c r="AZ46" s="112"/>
      <c r="BA46" s="112"/>
      <c r="BB46" s="112"/>
      <c r="BC46" s="112"/>
      <c r="BD46" s="112"/>
      <c r="BE46" s="112"/>
      <c r="BF46" s="112"/>
      <c r="BG46" s="112"/>
      <c r="BH46" s="112"/>
      <c r="BI46" s="112"/>
      <c r="BJ46" s="112"/>
      <c r="BK46" s="112"/>
      <c r="BL46" s="112"/>
      <c r="BM46" s="112"/>
      <c r="BN46" s="112"/>
      <c r="BO46" s="112"/>
      <c r="BP46" s="112"/>
      <c r="BQ46" s="112"/>
      <c r="BR46" s="112"/>
      <c r="BS46" s="112"/>
      <c r="BT46" s="112"/>
      <c r="BU46" s="112"/>
      <c r="BV46" s="112"/>
      <c r="BW46" s="112"/>
      <c r="BX46" s="112"/>
      <c r="BY46" s="112"/>
      <c r="BZ46" s="112"/>
      <c r="CA46" s="112"/>
      <c r="CB46" s="112"/>
      <c r="CC46" s="112"/>
      <c r="CD46" s="112"/>
      <c r="CE46" s="112"/>
      <c r="CF46" s="112"/>
      <c r="CG46" s="112"/>
      <c r="CH46" s="112"/>
      <c r="CI46" s="112"/>
      <c r="CJ46" s="112"/>
      <c r="CK46" s="112"/>
    </row>
    <row r="47" spans="1:89" ht="15" thickBot="1">
      <c r="B47" s="1443" t="s">
        <v>362</v>
      </c>
      <c r="C47" s="1610"/>
      <c r="D47" s="2155">
        <f>SUM(D38:D46)</f>
        <v>930</v>
      </c>
      <c r="E47" s="11"/>
      <c r="F47" s="442" t="s">
        <v>674</v>
      </c>
      <c r="G47" s="1934" t="s">
        <v>673</v>
      </c>
      <c r="H47" s="397" t="s">
        <v>867</v>
      </c>
      <c r="I47" s="121"/>
      <c r="J47" s="1443" t="s">
        <v>362</v>
      </c>
      <c r="K47" s="1610"/>
      <c r="L47" s="2155">
        <f>L37+L39+L40+L43+L45+L46+110+70</f>
        <v>920</v>
      </c>
      <c r="M47" s="5"/>
      <c r="N47" s="256" t="s">
        <v>9</v>
      </c>
      <c r="O47" s="249" t="s">
        <v>389</v>
      </c>
      <c r="P47" s="272">
        <v>40</v>
      </c>
      <c r="Q47" s="5"/>
      <c r="R47" s="761"/>
      <c r="S47" s="176" t="s">
        <v>232</v>
      </c>
      <c r="T47" s="2051"/>
      <c r="U47" s="5"/>
      <c r="V47" s="256" t="s">
        <v>9</v>
      </c>
      <c r="W47" s="263" t="s">
        <v>389</v>
      </c>
      <c r="X47" s="272">
        <v>54</v>
      </c>
      <c r="Y47" s="421"/>
      <c r="Z47" s="647"/>
      <c r="AA47" s="1"/>
      <c r="AB47" s="1"/>
      <c r="AC47" s="5"/>
      <c r="AD47" s="112"/>
      <c r="AE47" s="112"/>
      <c r="AF47" s="112"/>
      <c r="AG47" s="112"/>
      <c r="AH47" s="112"/>
      <c r="AI47" s="112"/>
      <c r="AJ47" s="132"/>
      <c r="AK47" s="124"/>
      <c r="AL47" s="107"/>
      <c r="AM47" s="104"/>
      <c r="AN47" s="107"/>
      <c r="AO47" s="106"/>
      <c r="AP47" s="150"/>
      <c r="AQ47" s="107"/>
      <c r="AR47" s="119"/>
      <c r="AS47" s="147"/>
      <c r="AT47" s="107"/>
      <c r="AU47" s="121"/>
      <c r="AV47" s="288"/>
      <c r="AW47" s="112"/>
      <c r="AX47" s="112"/>
      <c r="AY47" s="112"/>
      <c r="AZ47" s="112"/>
      <c r="BA47" s="112"/>
      <c r="BB47" s="112"/>
      <c r="BC47" s="112"/>
      <c r="BD47" s="112"/>
      <c r="BE47" s="112"/>
      <c r="BF47" s="112"/>
      <c r="BG47" s="112"/>
      <c r="BH47" s="112"/>
      <c r="BI47" s="112"/>
      <c r="BJ47" s="112"/>
      <c r="BK47" s="112"/>
      <c r="BL47" s="112"/>
      <c r="BM47" s="112"/>
      <c r="BN47" s="112"/>
      <c r="BO47" s="112"/>
      <c r="BP47" s="112"/>
      <c r="BQ47" s="112"/>
      <c r="BR47" s="112"/>
      <c r="BS47" s="112"/>
      <c r="BT47" s="112"/>
      <c r="BU47" s="112"/>
      <c r="BV47" s="112"/>
      <c r="BW47" s="112"/>
      <c r="BX47" s="112"/>
      <c r="BY47" s="112"/>
      <c r="BZ47" s="112"/>
      <c r="CA47" s="112"/>
      <c r="CB47" s="112"/>
      <c r="CC47" s="112"/>
      <c r="CD47" s="112"/>
      <c r="CE47" s="112"/>
      <c r="CF47" s="112"/>
      <c r="CG47" s="112"/>
      <c r="CH47" s="112"/>
      <c r="CI47" s="112"/>
      <c r="CJ47" s="112"/>
      <c r="CK47" s="112"/>
    </row>
    <row r="48" spans="1:89" ht="14.25" customHeight="1">
      <c r="B48" s="382"/>
      <c r="C48" s="175" t="s">
        <v>232</v>
      </c>
      <c r="D48" s="676"/>
      <c r="E48" s="11"/>
      <c r="F48" s="314" t="s">
        <v>824</v>
      </c>
      <c r="G48" s="3169" t="s">
        <v>705</v>
      </c>
      <c r="H48" s="295"/>
      <c r="I48" s="106"/>
      <c r="J48" s="382"/>
      <c r="K48" s="175" t="s">
        <v>232</v>
      </c>
      <c r="L48" s="676"/>
      <c r="M48" s="5"/>
      <c r="N48" s="2002" t="s">
        <v>644</v>
      </c>
      <c r="O48" s="249" t="s">
        <v>445</v>
      </c>
      <c r="P48" s="272">
        <v>120</v>
      </c>
      <c r="Q48" s="5"/>
      <c r="R48" s="2564" t="s">
        <v>828</v>
      </c>
      <c r="S48" s="2049" t="s">
        <v>659</v>
      </c>
      <c r="T48" s="2050">
        <v>200</v>
      </c>
      <c r="U48" s="5"/>
      <c r="V48" s="2161" t="s">
        <v>644</v>
      </c>
      <c r="W48" s="271" t="s">
        <v>445</v>
      </c>
      <c r="X48" s="2801">
        <v>130</v>
      </c>
      <c r="Y48" s="421"/>
      <c r="Z48" s="718"/>
      <c r="AA48" s="107"/>
      <c r="AB48" s="104"/>
      <c r="AC48" s="5"/>
      <c r="AD48" s="112"/>
      <c r="AE48" s="112"/>
      <c r="AF48" s="112"/>
      <c r="AG48" s="112"/>
      <c r="AH48" s="112"/>
      <c r="AI48" s="112"/>
      <c r="AJ48" s="132"/>
      <c r="AK48" s="124"/>
      <c r="AL48" s="107"/>
      <c r="AM48" s="104"/>
      <c r="AN48" s="107"/>
      <c r="AO48" s="106"/>
      <c r="AP48" s="150"/>
      <c r="AQ48" s="113"/>
      <c r="AR48" s="114"/>
      <c r="AS48" s="148"/>
      <c r="AT48" s="110"/>
      <c r="AU48" s="106"/>
      <c r="AV48" s="144"/>
      <c r="AW48" s="112"/>
      <c r="AX48" s="112"/>
      <c r="AY48" s="112"/>
      <c r="AZ48" s="112"/>
      <c r="BA48" s="112"/>
      <c r="BB48" s="112"/>
      <c r="BC48" s="112"/>
      <c r="BD48" s="112"/>
      <c r="BE48" s="112"/>
      <c r="BF48" s="112"/>
      <c r="BG48" s="112"/>
      <c r="BH48" s="112"/>
      <c r="BI48" s="112"/>
      <c r="BJ48" s="112"/>
      <c r="BK48" s="112"/>
      <c r="BL48" s="112"/>
      <c r="BM48" s="112"/>
      <c r="BN48" s="112"/>
      <c r="BO48" s="112"/>
      <c r="BP48" s="112"/>
      <c r="BQ48" s="112"/>
      <c r="BR48" s="112"/>
      <c r="BS48" s="112"/>
      <c r="BT48" s="112"/>
      <c r="BU48" s="112"/>
      <c r="BV48" s="112"/>
      <c r="BW48" s="112"/>
      <c r="BX48" s="112"/>
      <c r="BY48" s="112"/>
      <c r="BZ48" s="112"/>
      <c r="CA48" s="112"/>
      <c r="CB48" s="112"/>
      <c r="CC48" s="112"/>
      <c r="CD48" s="112"/>
      <c r="CE48" s="112"/>
      <c r="CF48" s="112"/>
      <c r="CG48" s="112"/>
      <c r="CH48" s="112"/>
      <c r="CI48" s="112"/>
      <c r="CJ48" s="112"/>
      <c r="CK48" s="112"/>
    </row>
    <row r="49" spans="2:89" ht="15" customHeight="1" thickBot="1">
      <c r="B49" s="254" t="s">
        <v>487</v>
      </c>
      <c r="C49" s="271" t="s">
        <v>488</v>
      </c>
      <c r="D49" s="397">
        <v>200</v>
      </c>
      <c r="E49" s="11"/>
      <c r="F49" s="256" t="s">
        <v>9</v>
      </c>
      <c r="G49" s="249" t="s">
        <v>676</v>
      </c>
      <c r="H49" s="272">
        <v>20</v>
      </c>
      <c r="I49" s="106"/>
      <c r="J49" s="256" t="s">
        <v>514</v>
      </c>
      <c r="K49" s="249" t="s">
        <v>122</v>
      </c>
      <c r="L49" s="272">
        <v>200</v>
      </c>
      <c r="M49" s="1944"/>
      <c r="N49" s="1443" t="s">
        <v>362</v>
      </c>
      <c r="O49" s="1444"/>
      <c r="P49" s="3163">
        <f>SUM(P39:P48)</f>
        <v>1010</v>
      </c>
      <c r="Q49" s="2512"/>
      <c r="R49" s="1881" t="s">
        <v>791</v>
      </c>
      <c r="S49" s="271" t="s">
        <v>664</v>
      </c>
      <c r="T49" s="2044" t="s">
        <v>866</v>
      </c>
      <c r="U49" s="1"/>
      <c r="V49" s="1185" t="s">
        <v>362</v>
      </c>
      <c r="W49" s="2917"/>
      <c r="X49" s="2918">
        <f>SUM(X41:X48)</f>
        <v>964</v>
      </c>
      <c r="Y49" s="421"/>
      <c r="Z49" s="1880"/>
      <c r="AA49" s="49"/>
      <c r="AB49" s="1879"/>
      <c r="AC49" s="5"/>
      <c r="AD49" s="112"/>
      <c r="AE49" s="112"/>
      <c r="AF49" s="112"/>
      <c r="AG49" s="112"/>
      <c r="AH49" s="112"/>
      <c r="AI49" s="112"/>
      <c r="AJ49" s="132"/>
      <c r="AK49" s="112"/>
      <c r="AL49" s="120"/>
      <c r="AM49" s="112"/>
      <c r="AN49" s="107"/>
      <c r="AO49" s="106"/>
      <c r="AP49" s="150"/>
      <c r="AQ49" s="113"/>
      <c r="AR49" s="116"/>
      <c r="AS49" s="207"/>
      <c r="AT49" s="107"/>
      <c r="AU49" s="106"/>
      <c r="AV49" s="144"/>
      <c r="AW49" s="112"/>
      <c r="AX49" s="112"/>
      <c r="AY49" s="112"/>
      <c r="AZ49" s="112"/>
      <c r="BA49" s="112"/>
      <c r="BB49" s="112"/>
      <c r="BC49" s="112"/>
      <c r="BD49" s="112"/>
      <c r="BE49" s="112"/>
      <c r="BF49" s="112"/>
      <c r="BG49" s="112"/>
      <c r="BH49" s="112"/>
      <c r="BI49" s="112"/>
      <c r="BJ49" s="112"/>
      <c r="BK49" s="112"/>
      <c r="BL49" s="112"/>
      <c r="BM49" s="112"/>
      <c r="BN49" s="112"/>
      <c r="BO49" s="112"/>
      <c r="BP49" s="112"/>
      <c r="BQ49" s="112"/>
      <c r="BR49" s="112"/>
      <c r="BS49" s="112"/>
      <c r="BT49" s="112"/>
      <c r="BU49" s="112"/>
      <c r="BV49" s="112"/>
      <c r="BW49" s="112"/>
      <c r="BX49" s="112"/>
      <c r="BY49" s="112"/>
      <c r="BZ49" s="112"/>
      <c r="CA49" s="112"/>
      <c r="CB49" s="112"/>
      <c r="CC49" s="112"/>
      <c r="CD49" s="112"/>
      <c r="CE49" s="112"/>
      <c r="CF49" s="112"/>
      <c r="CG49" s="112"/>
      <c r="CH49" s="112"/>
      <c r="CI49" s="112"/>
      <c r="CJ49" s="112"/>
      <c r="CK49" s="112"/>
    </row>
    <row r="50" spans="2:89" ht="14.25" customHeight="1" thickBot="1">
      <c r="B50" s="314"/>
      <c r="C50" s="351" t="s">
        <v>489</v>
      </c>
      <c r="D50" s="295"/>
      <c r="E50" s="11"/>
      <c r="F50" s="1443" t="s">
        <v>363</v>
      </c>
      <c r="G50" s="1444"/>
      <c r="H50" s="2957">
        <f>H46+H49+110+20</f>
        <v>350</v>
      </c>
      <c r="I50" s="106"/>
      <c r="J50" s="254" t="s">
        <v>416</v>
      </c>
      <c r="K50" s="3167" t="s">
        <v>681</v>
      </c>
      <c r="L50" s="397" t="s">
        <v>870</v>
      </c>
      <c r="M50" s="1944"/>
      <c r="N50" s="382"/>
      <c r="O50" s="175" t="s">
        <v>232</v>
      </c>
      <c r="P50" s="676"/>
      <c r="Q50" s="5"/>
      <c r="R50" s="69"/>
      <c r="S50" s="3164" t="s">
        <v>667</v>
      </c>
      <c r="T50" s="79"/>
      <c r="U50" s="1"/>
      <c r="V50" s="382"/>
      <c r="W50" s="175" t="s">
        <v>232</v>
      </c>
      <c r="X50" s="676"/>
      <c r="Y50" s="421"/>
      <c r="Z50" s="852"/>
      <c r="AA50" s="4"/>
      <c r="AB50" s="23"/>
      <c r="AC50" s="5"/>
      <c r="AD50" s="112"/>
      <c r="AE50" s="112"/>
      <c r="AF50" s="112"/>
      <c r="AG50" s="112"/>
      <c r="AH50" s="112"/>
      <c r="AI50" s="112"/>
      <c r="AJ50" s="132"/>
      <c r="AK50" s="112"/>
      <c r="AL50" s="120"/>
      <c r="AM50" s="112"/>
      <c r="AN50" s="107"/>
      <c r="AO50" s="106"/>
      <c r="AP50" s="150"/>
      <c r="AQ50" s="107"/>
      <c r="AR50" s="106"/>
      <c r="AS50" s="150"/>
      <c r="AT50" s="579"/>
      <c r="AU50" s="112"/>
      <c r="AV50" s="112"/>
      <c r="AW50" s="112"/>
      <c r="AX50" s="112"/>
      <c r="AY50" s="112"/>
      <c r="AZ50" s="112"/>
      <c r="BA50" s="112"/>
      <c r="BB50" s="112"/>
      <c r="BC50" s="112"/>
      <c r="BD50" s="112"/>
      <c r="BE50" s="112"/>
      <c r="BF50" s="112"/>
      <c r="BG50" s="112"/>
      <c r="BH50" s="112"/>
      <c r="BI50" s="112"/>
      <c r="BJ50" s="112"/>
      <c r="BK50" s="112"/>
      <c r="BL50" s="112"/>
      <c r="BM50" s="112"/>
      <c r="BN50" s="112"/>
      <c r="BO50" s="112"/>
      <c r="BP50" s="112"/>
      <c r="BQ50" s="112"/>
      <c r="BR50" s="112"/>
      <c r="BS50" s="112"/>
      <c r="BT50" s="112"/>
      <c r="BU50" s="112"/>
      <c r="BV50" s="112"/>
      <c r="BW50" s="112"/>
      <c r="BX50" s="112"/>
      <c r="BY50" s="112"/>
      <c r="BZ50" s="112"/>
      <c r="CA50" s="112"/>
      <c r="CB50" s="112"/>
      <c r="CC50" s="112"/>
      <c r="CD50" s="112"/>
      <c r="CE50" s="112"/>
      <c r="CF50" s="112"/>
      <c r="CG50" s="112"/>
      <c r="CH50" s="112"/>
      <c r="CI50" s="112"/>
      <c r="CJ50" s="112"/>
      <c r="CK50" s="112"/>
    </row>
    <row r="51" spans="2:89" ht="14.25" customHeight="1">
      <c r="B51" s="254" t="s">
        <v>692</v>
      </c>
      <c r="C51" s="1934" t="s">
        <v>689</v>
      </c>
      <c r="D51" s="397">
        <v>120</v>
      </c>
      <c r="E51" s="11"/>
      <c r="F51" s="1"/>
      <c r="G51" s="1"/>
      <c r="H51" s="1"/>
      <c r="I51" s="112"/>
      <c r="J51" s="69"/>
      <c r="K51" s="412" t="s">
        <v>749</v>
      </c>
      <c r="L51" s="79"/>
      <c r="M51" s="5"/>
      <c r="N51" s="254" t="s">
        <v>653</v>
      </c>
      <c r="O51" s="249" t="s">
        <v>1131</v>
      </c>
      <c r="P51" s="397">
        <v>200</v>
      </c>
      <c r="Q51" s="127"/>
      <c r="R51" s="256" t="s">
        <v>9</v>
      </c>
      <c r="S51" s="249" t="s">
        <v>389</v>
      </c>
      <c r="T51" s="272">
        <v>30</v>
      </c>
      <c r="U51" s="1"/>
      <c r="V51" s="254" t="s">
        <v>829</v>
      </c>
      <c r="W51" s="289" t="s">
        <v>14</v>
      </c>
      <c r="X51" s="274">
        <v>200</v>
      </c>
      <c r="Y51" s="421"/>
      <c r="Z51" s="11"/>
      <c r="AA51" s="181"/>
      <c r="AB51" s="11"/>
      <c r="AC51" s="5"/>
      <c r="AD51" s="112"/>
      <c r="AE51" s="112"/>
      <c r="AF51" s="112"/>
      <c r="AG51" s="112"/>
      <c r="AH51" s="112"/>
      <c r="AI51" s="112"/>
      <c r="AJ51" s="132"/>
      <c r="AK51" s="112"/>
      <c r="AL51" s="120"/>
      <c r="AM51" s="112"/>
      <c r="AN51" s="107"/>
      <c r="AO51" s="121"/>
      <c r="AP51" s="144"/>
      <c r="AQ51" s="112"/>
      <c r="AR51" s="112"/>
      <c r="AS51" s="112"/>
      <c r="AT51" s="194"/>
      <c r="AU51" s="194"/>
      <c r="AV51" s="137"/>
      <c r="AW51" s="112"/>
      <c r="AX51" s="112"/>
      <c r="AY51" s="112"/>
      <c r="AZ51" s="112"/>
      <c r="BA51" s="112"/>
      <c r="BB51" s="112"/>
      <c r="BC51" s="112"/>
      <c r="BD51" s="112"/>
      <c r="BE51" s="112"/>
      <c r="BF51" s="112"/>
      <c r="BG51" s="112"/>
      <c r="BH51" s="112"/>
      <c r="BI51" s="112"/>
      <c r="BJ51" s="112"/>
      <c r="BK51" s="112"/>
      <c r="BL51" s="112"/>
      <c r="BM51" s="112"/>
      <c r="BN51" s="112"/>
      <c r="BO51" s="112"/>
      <c r="BP51" s="112"/>
      <c r="BQ51" s="112"/>
      <c r="BR51" s="112"/>
      <c r="BS51" s="112"/>
      <c r="BT51" s="112"/>
      <c r="BU51" s="112"/>
      <c r="BV51" s="112"/>
      <c r="BW51" s="112"/>
      <c r="BX51" s="112"/>
      <c r="BY51" s="112"/>
      <c r="BZ51" s="112"/>
      <c r="CA51" s="112"/>
      <c r="CB51" s="112"/>
      <c r="CC51" s="112"/>
      <c r="CD51" s="112"/>
      <c r="CE51" s="112"/>
      <c r="CF51" s="112"/>
      <c r="CG51" s="112"/>
      <c r="CH51" s="112"/>
      <c r="CI51" s="112"/>
      <c r="CJ51" s="112"/>
      <c r="CK51" s="112"/>
    </row>
    <row r="52" spans="2:89" ht="15" thickBot="1">
      <c r="B52" s="256" t="s">
        <v>9</v>
      </c>
      <c r="C52" s="249" t="s">
        <v>10</v>
      </c>
      <c r="D52" s="272">
        <v>30</v>
      </c>
      <c r="E52" s="11"/>
      <c r="F52" s="1"/>
      <c r="G52" s="1"/>
      <c r="H52" s="1"/>
      <c r="I52" s="205"/>
      <c r="J52" s="256" t="s">
        <v>9</v>
      </c>
      <c r="K52" s="249" t="s">
        <v>389</v>
      </c>
      <c r="L52" s="3168">
        <v>30</v>
      </c>
      <c r="M52" s="2510"/>
      <c r="N52" s="254" t="s">
        <v>654</v>
      </c>
      <c r="O52" s="271" t="s">
        <v>270</v>
      </c>
      <c r="P52" s="274" t="s">
        <v>857</v>
      </c>
      <c r="Q52" s="1"/>
      <c r="R52" s="1443" t="s">
        <v>363</v>
      </c>
      <c r="S52" s="1444"/>
      <c r="T52" s="1725">
        <f>T48+T51+100+20</f>
        <v>350</v>
      </c>
      <c r="U52" s="1"/>
      <c r="V52" s="254" t="s">
        <v>988</v>
      </c>
      <c r="W52" s="289" t="s">
        <v>987</v>
      </c>
      <c r="X52" s="274">
        <v>200</v>
      </c>
      <c r="Y52" s="111"/>
      <c r="Z52" s="41"/>
      <c r="AA52" s="7"/>
      <c r="AB52" s="101"/>
      <c r="AC52" s="5"/>
      <c r="AD52" s="112"/>
      <c r="AE52" s="112"/>
      <c r="AF52" s="112"/>
      <c r="AG52" s="112"/>
      <c r="AH52" s="112"/>
      <c r="AI52" s="112"/>
      <c r="AJ52" s="132"/>
      <c r="AK52" s="112"/>
      <c r="AL52" s="120"/>
      <c r="AM52" s="112"/>
      <c r="AN52" s="107"/>
      <c r="AO52" s="119"/>
      <c r="AP52" s="147"/>
      <c r="AQ52" s="296"/>
      <c r="AR52" s="112"/>
      <c r="AS52" s="112"/>
      <c r="AT52" s="194"/>
      <c r="AU52" s="194"/>
      <c r="AV52" s="137"/>
      <c r="AW52" s="112"/>
      <c r="AX52" s="112"/>
      <c r="AY52" s="112"/>
      <c r="AZ52" s="112"/>
      <c r="BA52" s="112"/>
      <c r="BB52" s="112"/>
      <c r="BC52" s="112"/>
      <c r="BD52" s="112"/>
      <c r="BE52" s="112"/>
      <c r="BF52" s="112"/>
      <c r="BG52" s="112"/>
      <c r="BH52" s="112"/>
      <c r="BI52" s="112"/>
      <c r="BJ52" s="112"/>
      <c r="BK52" s="112"/>
      <c r="BL52" s="112"/>
      <c r="BM52" s="112"/>
      <c r="BN52" s="112"/>
      <c r="BO52" s="112"/>
      <c r="BP52" s="112"/>
      <c r="BQ52" s="112"/>
      <c r="BR52" s="112"/>
      <c r="BS52" s="112"/>
      <c r="BT52" s="112"/>
      <c r="BU52" s="112"/>
      <c r="BV52" s="112"/>
      <c r="BW52" s="112"/>
      <c r="BX52" s="112"/>
      <c r="BY52" s="112"/>
      <c r="BZ52" s="112"/>
      <c r="CA52" s="112"/>
      <c r="CB52" s="112"/>
      <c r="CC52" s="112"/>
      <c r="CD52" s="112"/>
      <c r="CE52" s="112"/>
      <c r="CF52" s="112"/>
      <c r="CG52" s="112"/>
      <c r="CH52" s="112"/>
      <c r="CI52" s="112"/>
      <c r="CJ52" s="112"/>
      <c r="CK52" s="112"/>
    </row>
    <row r="53" spans="2:89" ht="13.5" customHeight="1" thickBot="1">
      <c r="B53" s="1443" t="s">
        <v>363</v>
      </c>
      <c r="C53" s="1444"/>
      <c r="D53" s="2155">
        <f>SUM(D49:D52)</f>
        <v>350</v>
      </c>
      <c r="E53" s="11"/>
      <c r="G53" s="82"/>
      <c r="I53" s="121"/>
      <c r="J53" s="1443" t="s">
        <v>363</v>
      </c>
      <c r="K53" s="1610"/>
      <c r="L53" s="2155">
        <f>L49+L52+105+20</f>
        <v>355</v>
      </c>
      <c r="M53" s="5"/>
      <c r="N53" s="180"/>
      <c r="O53" s="679" t="s">
        <v>754</v>
      </c>
      <c r="P53" s="79"/>
      <c r="Q53" s="1"/>
      <c r="R53" s="11"/>
      <c r="S53" s="49"/>
      <c r="T53" s="11"/>
      <c r="U53" s="1"/>
      <c r="V53" s="314"/>
      <c r="W53" s="351" t="s">
        <v>986</v>
      </c>
      <c r="X53" s="295"/>
      <c r="Y53" s="106"/>
      <c r="Z53" s="163"/>
      <c r="AA53" s="53"/>
      <c r="AB53" s="1841"/>
      <c r="AC53" s="5"/>
      <c r="AD53" s="112"/>
      <c r="AE53" s="112"/>
      <c r="AF53" s="112"/>
      <c r="AG53" s="112"/>
      <c r="AH53" s="112"/>
      <c r="AI53" s="112"/>
      <c r="AJ53" s="132"/>
      <c r="AK53" s="112"/>
      <c r="AL53" s="120"/>
      <c r="AM53" s="112"/>
      <c r="AN53" s="113"/>
      <c r="AO53" s="106"/>
      <c r="AP53" s="150"/>
      <c r="AQ53" s="226"/>
      <c r="AR53" s="205"/>
      <c r="AS53" s="206"/>
      <c r="AT53" s="111"/>
      <c r="AU53" s="230"/>
      <c r="AV53" s="137"/>
      <c r="AW53" s="112"/>
      <c r="AX53" s="112"/>
      <c r="AY53" s="112"/>
      <c r="AZ53" s="112"/>
      <c r="BA53" s="112"/>
      <c r="BB53" s="112"/>
      <c r="BC53" s="112"/>
      <c r="BD53" s="112"/>
      <c r="BE53" s="112"/>
      <c r="BF53" s="112"/>
      <c r="BG53" s="112"/>
      <c r="BH53" s="112"/>
      <c r="BI53" s="112"/>
      <c r="BJ53" s="112"/>
      <c r="BK53" s="112"/>
      <c r="BL53" s="112"/>
      <c r="BM53" s="112"/>
      <c r="BN53" s="112"/>
      <c r="BO53" s="112"/>
      <c r="BP53" s="112"/>
      <c r="BQ53" s="112"/>
      <c r="BR53" s="112"/>
      <c r="BS53" s="112"/>
      <c r="BT53" s="112"/>
      <c r="BU53" s="112"/>
      <c r="BV53" s="112"/>
      <c r="BW53" s="112"/>
      <c r="BX53" s="112"/>
      <c r="BY53" s="112"/>
      <c r="BZ53" s="112"/>
      <c r="CA53" s="112"/>
      <c r="CB53" s="112"/>
      <c r="CC53" s="112"/>
      <c r="CD53" s="112"/>
      <c r="CE53" s="112"/>
      <c r="CF53" s="112"/>
      <c r="CG53" s="112"/>
      <c r="CH53" s="112"/>
      <c r="CI53" s="112"/>
      <c r="CJ53" s="112"/>
      <c r="CK53" s="112"/>
    </row>
    <row r="54" spans="2:89" ht="13.5" customHeight="1" thickBot="1">
      <c r="B54" s="11"/>
      <c r="C54" s="49"/>
      <c r="D54" s="11"/>
      <c r="F54" s="11"/>
      <c r="G54" s="49"/>
      <c r="H54" s="11"/>
      <c r="I54" s="106"/>
      <c r="J54" s="852"/>
      <c r="K54" s="11"/>
      <c r="L54" s="11"/>
      <c r="M54" s="5"/>
      <c r="N54" s="256" t="s">
        <v>9</v>
      </c>
      <c r="O54" s="249" t="s">
        <v>686</v>
      </c>
      <c r="P54" s="272">
        <v>30</v>
      </c>
      <c r="R54" s="11"/>
      <c r="S54" s="49"/>
      <c r="T54" s="11"/>
      <c r="U54" s="1"/>
      <c r="V54" s="1443" t="s">
        <v>363</v>
      </c>
      <c r="W54" s="1444"/>
      <c r="X54" s="2155">
        <f>SUM(X51:X53)</f>
        <v>400</v>
      </c>
      <c r="Y54" s="217"/>
      <c r="Z54" s="163"/>
      <c r="AA54" s="53"/>
      <c r="AB54" s="1841"/>
      <c r="AC54" s="5"/>
      <c r="AD54" s="112"/>
      <c r="AE54" s="112"/>
      <c r="AF54" s="112"/>
      <c r="AG54" s="112"/>
      <c r="AH54" s="112"/>
      <c r="AI54" s="112"/>
      <c r="AJ54" s="132"/>
      <c r="AK54" s="112"/>
      <c r="AL54" s="120"/>
      <c r="AM54" s="112"/>
      <c r="AN54" s="107"/>
      <c r="AO54" s="121"/>
      <c r="AP54" s="150"/>
      <c r="AQ54" s="107"/>
      <c r="AR54" s="106"/>
      <c r="AS54" s="150"/>
      <c r="AT54" s="194"/>
      <c r="AU54" s="194"/>
      <c r="AV54" s="150"/>
      <c r="AW54" s="112"/>
      <c r="AX54" s="112"/>
      <c r="AY54" s="112"/>
      <c r="AZ54" s="112"/>
      <c r="BA54" s="112"/>
      <c r="BB54" s="112"/>
      <c r="BC54" s="112"/>
      <c r="BD54" s="112"/>
      <c r="BE54" s="112"/>
      <c r="BF54" s="112"/>
      <c r="BG54" s="112"/>
      <c r="BH54" s="112"/>
      <c r="BI54" s="112"/>
      <c r="BJ54" s="112"/>
      <c r="BK54" s="112"/>
      <c r="BL54" s="112"/>
      <c r="BM54" s="112"/>
      <c r="BN54" s="112"/>
      <c r="BO54" s="112"/>
      <c r="BP54" s="112"/>
      <c r="BQ54" s="112"/>
      <c r="BR54" s="112"/>
      <c r="BS54" s="112"/>
      <c r="BT54" s="112"/>
      <c r="BU54" s="112"/>
      <c r="BV54" s="112"/>
      <c r="BW54" s="112"/>
      <c r="BX54" s="112"/>
      <c r="BY54" s="112"/>
      <c r="BZ54" s="112"/>
      <c r="CA54" s="112"/>
      <c r="CB54" s="112"/>
      <c r="CC54" s="112"/>
      <c r="CD54" s="112"/>
      <c r="CE54" s="112"/>
      <c r="CF54" s="112"/>
      <c r="CG54" s="112"/>
      <c r="CH54" s="112"/>
      <c r="CI54" s="112"/>
      <c r="CJ54" s="112"/>
      <c r="CK54" s="112"/>
    </row>
    <row r="55" spans="2:89" ht="16.2" thickBot="1">
      <c r="B55" s="11"/>
      <c r="C55" s="49"/>
      <c r="D55" s="11"/>
      <c r="F55" s="5"/>
      <c r="G55" s="5"/>
      <c r="H55" s="5"/>
      <c r="I55" s="106"/>
      <c r="J55" s="2433"/>
      <c r="K55" s="4"/>
      <c r="L55" s="23"/>
      <c r="M55" s="5"/>
      <c r="N55" s="1443" t="s">
        <v>363</v>
      </c>
      <c r="O55" s="1444"/>
      <c r="P55" s="1725">
        <f>P51+P54+110+20</f>
        <v>360</v>
      </c>
      <c r="R55" s="11"/>
      <c r="S55" s="49"/>
      <c r="T55" s="11"/>
      <c r="U55" s="1"/>
      <c r="V55" s="112"/>
      <c r="W55" s="112"/>
      <c r="X55" s="282"/>
      <c r="Y55" s="283"/>
      <c r="AC55" s="5"/>
      <c r="AD55" s="112"/>
      <c r="AE55" s="112"/>
      <c r="AF55" s="112"/>
      <c r="AG55" s="112"/>
      <c r="AH55" s="112"/>
      <c r="AI55" s="112"/>
      <c r="AJ55" s="107"/>
      <c r="AK55" s="112"/>
      <c r="AL55" s="120"/>
      <c r="AM55" s="112"/>
      <c r="AN55" s="107"/>
      <c r="AO55" s="106"/>
      <c r="AP55" s="150"/>
      <c r="AQ55" s="107"/>
      <c r="AR55" s="106"/>
      <c r="AS55" s="150"/>
      <c r="AT55" s="194"/>
      <c r="AU55" s="194"/>
      <c r="AV55" s="150"/>
      <c r="AW55" s="112"/>
      <c r="AX55" s="112"/>
      <c r="AY55" s="112"/>
      <c r="AZ55" s="112"/>
      <c r="BA55" s="112"/>
      <c r="BB55" s="112"/>
      <c r="BC55" s="112"/>
      <c r="BD55" s="112"/>
      <c r="BE55" s="112"/>
      <c r="BF55" s="112"/>
      <c r="BG55" s="112"/>
      <c r="BH55" s="112"/>
      <c r="BI55" s="112"/>
      <c r="BJ55" s="112"/>
      <c r="BK55" s="112"/>
      <c r="BL55" s="112"/>
      <c r="BM55" s="112"/>
      <c r="BN55" s="112"/>
      <c r="BO55" s="112"/>
      <c r="BP55" s="112"/>
      <c r="BQ55" s="112"/>
      <c r="BR55" s="112"/>
      <c r="BS55" s="112"/>
      <c r="BT55" s="112"/>
      <c r="BU55" s="112"/>
      <c r="BV55" s="112"/>
      <c r="BW55" s="112"/>
      <c r="BX55" s="112"/>
      <c r="BY55" s="112"/>
      <c r="BZ55" s="112"/>
      <c r="CA55" s="112"/>
      <c r="CB55" s="112"/>
      <c r="CC55" s="112"/>
      <c r="CD55" s="112"/>
      <c r="CE55" s="112"/>
      <c r="CF55" s="112"/>
      <c r="CG55" s="112"/>
      <c r="CH55" s="112"/>
      <c r="CI55" s="112"/>
      <c r="CJ55" s="112"/>
      <c r="CK55" s="112"/>
    </row>
    <row r="56" spans="2:89" ht="14.25" customHeight="1">
      <c r="B56" s="11"/>
      <c r="C56" s="49"/>
      <c r="D56" s="11"/>
      <c r="E56" s="112"/>
      <c r="F56" s="5"/>
      <c r="G56" s="5"/>
      <c r="H56" s="5"/>
      <c r="I56" s="112"/>
      <c r="N56" s="5"/>
      <c r="O56" s="5"/>
      <c r="P56" s="5"/>
      <c r="R56" s="5"/>
      <c r="S56" s="5"/>
      <c r="T56" s="5"/>
      <c r="U56" s="1"/>
      <c r="V56" s="112"/>
      <c r="W56" s="112"/>
      <c r="X56" s="106"/>
      <c r="Y56" s="150"/>
      <c r="AC56" s="5"/>
      <c r="AD56" s="112"/>
      <c r="AE56" s="112"/>
      <c r="AF56" s="112"/>
      <c r="AG56" s="112"/>
      <c r="AH56" s="112"/>
      <c r="AI56" s="112"/>
      <c r="AJ56" s="107"/>
      <c r="AK56" s="112"/>
      <c r="AL56" s="120"/>
      <c r="AM56" s="112"/>
      <c r="AN56" s="107"/>
      <c r="AO56" s="106"/>
      <c r="AP56" s="150"/>
      <c r="AQ56" s="107"/>
      <c r="AR56" s="106"/>
      <c r="AS56" s="150"/>
      <c r="AT56" s="106"/>
      <c r="AU56" s="106"/>
      <c r="AV56" s="137"/>
      <c r="AW56" s="112"/>
      <c r="AX56" s="112"/>
      <c r="AY56" s="112"/>
      <c r="AZ56" s="112"/>
      <c r="BA56" s="112"/>
      <c r="BB56" s="112"/>
      <c r="BC56" s="112"/>
      <c r="BD56" s="112"/>
      <c r="BE56" s="112"/>
      <c r="BF56" s="112"/>
      <c r="BG56" s="112"/>
      <c r="BH56" s="112"/>
      <c r="BI56" s="112"/>
      <c r="BJ56" s="112"/>
      <c r="BK56" s="112"/>
      <c r="BL56" s="112"/>
      <c r="BM56" s="112"/>
      <c r="BN56" s="112"/>
      <c r="BO56" s="112"/>
      <c r="BP56" s="112"/>
      <c r="BQ56" s="112"/>
      <c r="BR56" s="112"/>
      <c r="BS56" s="112"/>
      <c r="BT56" s="112"/>
      <c r="BU56" s="112"/>
      <c r="BV56" s="112"/>
      <c r="BW56" s="112"/>
      <c r="BX56" s="112"/>
      <c r="BY56" s="112"/>
      <c r="BZ56" s="112"/>
      <c r="CA56" s="112"/>
      <c r="CB56" s="112"/>
      <c r="CC56" s="112"/>
      <c r="CD56" s="112"/>
      <c r="CE56" s="112"/>
      <c r="CF56" s="112"/>
      <c r="CG56" s="112"/>
      <c r="CH56" s="112"/>
      <c r="CI56" s="112"/>
      <c r="CJ56" s="112"/>
      <c r="CK56" s="112"/>
    </row>
    <row r="57" spans="2:89" ht="13.5" customHeight="1">
      <c r="B57" s="11"/>
      <c r="C57" s="49"/>
      <c r="D57" s="11"/>
      <c r="E57" s="2860"/>
      <c r="F57" s="5"/>
      <c r="G57" s="5"/>
      <c r="H57" s="5"/>
      <c r="I57" s="112"/>
      <c r="N57" s="11"/>
      <c r="O57" s="49"/>
      <c r="P57" s="11"/>
      <c r="R57" s="11"/>
      <c r="S57" s="49"/>
      <c r="T57" s="11"/>
      <c r="U57" s="1"/>
      <c r="V57" s="112"/>
      <c r="W57" s="112"/>
      <c r="X57" s="106"/>
      <c r="Y57" s="150"/>
      <c r="AC57" s="5"/>
      <c r="AD57" s="112"/>
      <c r="AE57" s="112"/>
      <c r="AF57" s="112"/>
      <c r="AG57" s="112"/>
      <c r="AH57" s="112"/>
      <c r="AI57" s="112"/>
      <c r="AJ57" s="107"/>
      <c r="AK57" s="112"/>
      <c r="AL57" s="120"/>
      <c r="AM57" s="112"/>
      <c r="AN57" s="112"/>
      <c r="AO57" s="112"/>
      <c r="AP57" s="112"/>
      <c r="AQ57" s="107"/>
      <c r="AR57" s="106"/>
      <c r="AS57" s="150"/>
      <c r="AT57" s="106"/>
      <c r="AU57" s="106"/>
      <c r="AV57" s="147"/>
      <c r="AW57" s="112"/>
      <c r="AX57" s="112"/>
      <c r="AY57" s="112"/>
      <c r="AZ57" s="112"/>
      <c r="BA57" s="112"/>
      <c r="BB57" s="112"/>
      <c r="BC57" s="112"/>
      <c r="BD57" s="112"/>
      <c r="BE57" s="112"/>
      <c r="BF57" s="112"/>
      <c r="BG57" s="112"/>
      <c r="BH57" s="112"/>
      <c r="BI57" s="112"/>
      <c r="BJ57" s="112"/>
      <c r="BK57" s="112"/>
      <c r="BL57" s="112"/>
      <c r="BM57" s="112"/>
      <c r="BN57" s="112"/>
      <c r="BO57" s="112"/>
      <c r="BP57" s="112"/>
      <c r="BQ57" s="112"/>
      <c r="BR57" s="112"/>
      <c r="BS57" s="112"/>
      <c r="BT57" s="112"/>
      <c r="BU57" s="112"/>
      <c r="BV57" s="112"/>
      <c r="BW57" s="112"/>
      <c r="BX57" s="112"/>
      <c r="BY57" s="112"/>
      <c r="BZ57" s="112"/>
      <c r="CA57" s="112"/>
      <c r="CB57" s="112"/>
      <c r="CC57" s="112"/>
      <c r="CD57" s="112"/>
      <c r="CE57" s="112"/>
      <c r="CF57" s="112"/>
      <c r="CG57" s="112"/>
      <c r="CH57" s="112"/>
      <c r="CI57" s="112"/>
      <c r="CJ57" s="112"/>
      <c r="CK57" s="112"/>
    </row>
    <row r="58" spans="2:89" ht="13.5" customHeight="1">
      <c r="B58" s="11"/>
      <c r="C58" s="49"/>
      <c r="D58" s="11"/>
      <c r="E58" s="112"/>
      <c r="F58" s="5"/>
      <c r="G58" s="5"/>
      <c r="H58" s="5"/>
      <c r="I58" s="112"/>
      <c r="N58" s="11"/>
      <c r="O58" s="49"/>
      <c r="P58" s="11"/>
      <c r="R58" s="11"/>
      <c r="S58" s="49"/>
      <c r="T58" s="11"/>
      <c r="U58" s="1"/>
      <c r="V58" s="112"/>
      <c r="W58" s="112"/>
      <c r="X58" s="166"/>
      <c r="Y58" s="112"/>
      <c r="AC58" s="5"/>
      <c r="AD58" s="112"/>
      <c r="AE58" s="112"/>
      <c r="AF58" s="112"/>
      <c r="AG58" s="112"/>
      <c r="AH58" s="107"/>
      <c r="AI58" s="107"/>
      <c r="AJ58" s="107"/>
      <c r="AK58" s="112"/>
      <c r="AL58" s="112"/>
      <c r="AM58" s="112"/>
      <c r="AN58" s="112"/>
      <c r="AO58" s="112"/>
      <c r="AP58" s="112"/>
      <c r="AQ58" s="112"/>
      <c r="AR58" s="112"/>
      <c r="AS58" s="112"/>
      <c r="AT58" s="112"/>
      <c r="AU58" s="112"/>
      <c r="AV58" s="112"/>
      <c r="AW58" s="112"/>
      <c r="AX58" s="112"/>
      <c r="AY58" s="112"/>
      <c r="AZ58" s="112"/>
      <c r="BA58" s="112"/>
      <c r="BB58" s="112"/>
      <c r="BC58" s="112"/>
      <c r="BD58" s="112"/>
      <c r="BE58" s="112"/>
      <c r="BF58" s="112"/>
      <c r="BG58" s="112"/>
      <c r="BH58" s="112"/>
      <c r="BI58" s="112"/>
      <c r="BJ58" s="112"/>
      <c r="BK58" s="112"/>
      <c r="BL58" s="112"/>
      <c r="BM58" s="112"/>
      <c r="BN58" s="112"/>
      <c r="BO58" s="112"/>
      <c r="BP58" s="112"/>
      <c r="BQ58" s="112"/>
      <c r="BR58" s="112"/>
      <c r="BS58" s="112"/>
      <c r="BT58" s="112"/>
      <c r="BU58" s="112"/>
      <c r="BV58" s="112"/>
      <c r="BW58" s="112"/>
      <c r="BX58" s="112"/>
      <c r="BY58" s="112"/>
      <c r="BZ58" s="112"/>
      <c r="CA58" s="112"/>
      <c r="CB58" s="112"/>
      <c r="CC58" s="112"/>
      <c r="CD58" s="112"/>
      <c r="CE58" s="112"/>
      <c r="CF58" s="112"/>
      <c r="CG58" s="112"/>
      <c r="CH58" s="112"/>
      <c r="CI58" s="112"/>
      <c r="CJ58" s="112"/>
      <c r="CK58" s="112"/>
    </row>
    <row r="59" spans="2:89" ht="15" customHeight="1">
      <c r="B59" s="11"/>
      <c r="C59" s="49"/>
      <c r="D59" s="11"/>
      <c r="E59" s="192"/>
      <c r="F59" s="5"/>
      <c r="G59" s="5"/>
      <c r="H59" s="5"/>
      <c r="I59" s="167"/>
      <c r="N59" s="5"/>
      <c r="O59" s="49"/>
      <c r="P59" s="666"/>
      <c r="R59" s="11"/>
      <c r="S59" s="49"/>
      <c r="T59" s="11"/>
      <c r="U59" s="1"/>
      <c r="V59" s="112"/>
      <c r="W59" s="112"/>
      <c r="X59" s="205"/>
      <c r="Y59" s="302"/>
      <c r="AC59" s="5"/>
      <c r="AD59" s="201"/>
      <c r="AE59" s="121"/>
      <c r="AF59" s="107"/>
      <c r="AG59" s="106"/>
      <c r="AH59" s="112"/>
      <c r="AI59" s="112"/>
      <c r="AJ59" s="112"/>
      <c r="AK59" s="112"/>
      <c r="AL59" s="112"/>
      <c r="AM59" s="112"/>
      <c r="AN59" s="112"/>
      <c r="AO59" s="112"/>
      <c r="AP59" s="112"/>
      <c r="AQ59" s="112"/>
      <c r="AR59" s="112"/>
      <c r="AS59" s="112"/>
      <c r="AT59" s="112"/>
      <c r="AU59" s="112"/>
      <c r="AV59" s="112"/>
      <c r="AW59" s="112"/>
      <c r="AX59" s="112"/>
      <c r="AY59" s="112"/>
      <c r="AZ59" s="112"/>
      <c r="BA59" s="112"/>
      <c r="BB59" s="112"/>
      <c r="BC59" s="112"/>
      <c r="BD59" s="112"/>
      <c r="BE59" s="112"/>
      <c r="BF59" s="112"/>
      <c r="BG59" s="112"/>
      <c r="BH59" s="112"/>
      <c r="BI59" s="112"/>
      <c r="BJ59" s="112"/>
      <c r="BK59" s="112"/>
      <c r="BL59" s="112"/>
      <c r="BM59" s="112"/>
      <c r="BN59" s="112"/>
      <c r="BO59" s="112"/>
      <c r="BP59" s="112"/>
      <c r="BQ59" s="112"/>
      <c r="BR59" s="112"/>
      <c r="BS59" s="112"/>
      <c r="BT59" s="112"/>
      <c r="BU59" s="112"/>
      <c r="BV59" s="112"/>
      <c r="BW59" s="112"/>
      <c r="BX59" s="112"/>
      <c r="BY59" s="112"/>
      <c r="BZ59" s="112"/>
      <c r="CA59" s="112"/>
      <c r="CB59" s="112"/>
      <c r="CC59" s="112"/>
      <c r="CD59" s="112"/>
      <c r="CE59" s="112"/>
      <c r="CF59" s="112"/>
      <c r="CG59" s="112"/>
      <c r="CH59" s="112"/>
      <c r="CI59" s="112"/>
      <c r="CJ59" s="112"/>
      <c r="CK59" s="112"/>
    </row>
    <row r="60" spans="2:89" ht="16.5" customHeight="1">
      <c r="B60" s="5"/>
      <c r="C60" s="49"/>
      <c r="D60" s="11"/>
      <c r="E60" s="192"/>
      <c r="F60" s="5"/>
      <c r="G60" s="5"/>
      <c r="H60" s="5"/>
      <c r="I60" s="304"/>
      <c r="N60" s="1"/>
      <c r="O60" s="1"/>
      <c r="P60" s="1"/>
      <c r="R60" s="2166"/>
      <c r="S60" s="49"/>
      <c r="T60" s="11"/>
      <c r="U60" s="1"/>
      <c r="V60" s="112"/>
      <c r="W60" s="112"/>
      <c r="X60" s="106"/>
      <c r="Y60" s="144"/>
      <c r="AC60" s="5"/>
      <c r="AD60" s="112"/>
      <c r="AE60" s="212"/>
      <c r="AF60" s="112"/>
      <c r="AG60" s="112"/>
      <c r="AH60" s="112"/>
      <c r="AI60" s="112"/>
      <c r="AJ60" s="112"/>
      <c r="AK60" s="112"/>
      <c r="AL60" s="112"/>
      <c r="AM60" s="112"/>
      <c r="AN60" s="112"/>
      <c r="AO60" s="112"/>
      <c r="AP60" s="112"/>
      <c r="AQ60" s="112"/>
      <c r="AR60" s="112"/>
      <c r="AS60" s="112"/>
      <c r="AT60" s="112"/>
      <c r="AU60" s="112"/>
      <c r="AV60" s="112"/>
      <c r="AW60" s="112"/>
      <c r="AX60" s="112"/>
      <c r="AY60" s="112"/>
      <c r="AZ60" s="112"/>
      <c r="BA60" s="112"/>
      <c r="BB60" s="112"/>
      <c r="BC60" s="112"/>
      <c r="BD60" s="112"/>
      <c r="BE60" s="112"/>
      <c r="BF60" s="112"/>
      <c r="BG60" s="112"/>
      <c r="BH60" s="112"/>
      <c r="BI60" s="112"/>
      <c r="BJ60" s="112"/>
      <c r="BK60" s="112"/>
      <c r="BL60" s="112"/>
      <c r="BM60" s="112"/>
      <c r="BN60" s="112"/>
      <c r="BO60" s="112"/>
      <c r="BP60" s="112"/>
      <c r="BQ60" s="112"/>
      <c r="BR60" s="112"/>
      <c r="BS60" s="112"/>
      <c r="BT60" s="112"/>
      <c r="BU60" s="112"/>
      <c r="BV60" s="112"/>
      <c r="BW60" s="112"/>
      <c r="BX60" s="112"/>
      <c r="BY60" s="112"/>
      <c r="BZ60" s="112"/>
      <c r="CA60" s="112"/>
      <c r="CB60" s="112"/>
      <c r="CC60" s="112"/>
      <c r="CD60" s="112"/>
      <c r="CE60" s="112"/>
      <c r="CF60" s="112"/>
      <c r="CG60" s="112"/>
      <c r="CH60" s="112"/>
      <c r="CI60" s="112"/>
      <c r="CJ60" s="112"/>
      <c r="CK60" s="112"/>
    </row>
    <row r="61" spans="2:89" ht="17.25" customHeight="1">
      <c r="B61" s="5"/>
      <c r="C61" s="5"/>
      <c r="D61" s="5"/>
      <c r="E61" s="226"/>
      <c r="F61" s="5"/>
      <c r="G61" s="5"/>
      <c r="H61" s="5"/>
      <c r="I61" s="112"/>
      <c r="N61" s="1"/>
      <c r="O61" s="1"/>
      <c r="P61" s="1"/>
      <c r="R61" s="5"/>
      <c r="S61" s="49"/>
      <c r="T61" s="666"/>
      <c r="U61" s="1"/>
      <c r="V61" s="112"/>
      <c r="W61" s="112"/>
      <c r="X61" s="106"/>
      <c r="Y61" s="144"/>
      <c r="AC61" s="53"/>
      <c r="AD61" s="112"/>
      <c r="AE61" s="226"/>
      <c r="AF61" s="205"/>
      <c r="AG61" s="206"/>
      <c r="AH61" s="112"/>
      <c r="AI61" s="112"/>
      <c r="AJ61" s="112"/>
      <c r="AK61" s="112"/>
      <c r="AL61" s="112"/>
      <c r="AM61" s="112"/>
      <c r="AN61" s="112"/>
      <c r="AO61" s="112"/>
      <c r="AP61" s="112"/>
      <c r="AQ61" s="112"/>
      <c r="AR61" s="112"/>
      <c r="AS61" s="112"/>
      <c r="AT61" s="112"/>
      <c r="AU61" s="112"/>
      <c r="AV61" s="112"/>
      <c r="AW61" s="112"/>
      <c r="AX61" s="112"/>
      <c r="AY61" s="112"/>
      <c r="AZ61" s="112"/>
      <c r="BA61" s="112"/>
      <c r="BB61" s="112"/>
      <c r="BC61" s="112"/>
      <c r="BD61" s="112"/>
      <c r="BE61" s="112"/>
      <c r="BF61" s="112"/>
      <c r="BG61" s="112"/>
      <c r="BH61" s="112"/>
      <c r="BI61" s="112"/>
      <c r="BJ61" s="112"/>
      <c r="BK61" s="112"/>
      <c r="BL61" s="112"/>
      <c r="BM61" s="112"/>
      <c r="BN61" s="112"/>
      <c r="BO61" s="112"/>
      <c r="BP61" s="112"/>
      <c r="BQ61" s="112"/>
      <c r="BR61" s="112"/>
      <c r="BS61" s="112"/>
      <c r="BT61" s="112"/>
      <c r="BU61" s="112"/>
      <c r="BV61" s="112"/>
      <c r="BW61" s="112"/>
      <c r="BX61" s="112"/>
      <c r="BY61" s="112"/>
      <c r="BZ61" s="112"/>
      <c r="CA61" s="112"/>
      <c r="CB61" s="112"/>
      <c r="CC61" s="112"/>
      <c r="CD61" s="112"/>
      <c r="CE61" s="112"/>
      <c r="CF61" s="112"/>
      <c r="CG61" s="112"/>
      <c r="CH61" s="112"/>
      <c r="CI61" s="112"/>
      <c r="CJ61" s="112"/>
      <c r="CK61" s="112"/>
    </row>
    <row r="62" spans="2:89">
      <c r="B62" s="5"/>
      <c r="C62" s="5"/>
      <c r="D62" s="5"/>
      <c r="E62" s="107"/>
      <c r="F62" s="11"/>
      <c r="G62" s="49"/>
      <c r="H62" s="11"/>
      <c r="I62" s="112"/>
      <c r="N62" s="1"/>
      <c r="O62" s="1"/>
      <c r="P62" s="1"/>
      <c r="R62" s="5"/>
      <c r="S62" s="5"/>
      <c r="T62" s="5"/>
      <c r="U62" s="1"/>
      <c r="V62" s="112"/>
      <c r="W62" s="112"/>
      <c r="X62" s="106"/>
      <c r="Y62" s="144"/>
      <c r="AC62" s="5"/>
      <c r="AD62" s="112"/>
      <c r="AE62" s="107"/>
      <c r="AF62" s="106"/>
      <c r="AG62" s="144"/>
      <c r="AH62" s="112"/>
      <c r="AI62" s="112"/>
      <c r="AJ62" s="112"/>
      <c r="AK62" s="112"/>
      <c r="AL62" s="112"/>
      <c r="AM62" s="112"/>
      <c r="AN62" s="112"/>
      <c r="AO62" s="112"/>
      <c r="AP62" s="112"/>
      <c r="AQ62" s="112"/>
      <c r="AR62" s="112"/>
      <c r="AS62" s="112"/>
      <c r="AT62" s="112"/>
      <c r="AU62" s="112"/>
      <c r="AV62" s="112"/>
      <c r="AW62" s="112"/>
      <c r="AX62" s="112"/>
      <c r="AY62" s="112"/>
      <c r="AZ62" s="112"/>
      <c r="BA62" s="112"/>
      <c r="BB62" s="112"/>
      <c r="BC62" s="112"/>
      <c r="BD62" s="112"/>
      <c r="BE62" s="112"/>
      <c r="BF62" s="112"/>
      <c r="BG62" s="112"/>
      <c r="BH62" s="112"/>
      <c r="BI62" s="112"/>
      <c r="BJ62" s="112"/>
      <c r="BK62" s="112"/>
      <c r="BL62" s="112"/>
      <c r="BM62" s="112"/>
      <c r="BN62" s="112"/>
      <c r="BO62" s="112"/>
      <c r="BP62" s="112"/>
      <c r="BQ62" s="112"/>
      <c r="BR62" s="112"/>
      <c r="BS62" s="112"/>
      <c r="BT62" s="112"/>
      <c r="BU62" s="112"/>
      <c r="BV62" s="112"/>
      <c r="BW62" s="112"/>
      <c r="BX62" s="112"/>
      <c r="BY62" s="112"/>
      <c r="BZ62" s="112"/>
      <c r="CA62" s="112"/>
      <c r="CB62" s="112"/>
      <c r="CC62" s="112"/>
      <c r="CD62" s="112"/>
      <c r="CE62" s="112"/>
      <c r="CF62" s="112"/>
      <c r="CG62" s="112"/>
      <c r="CH62" s="112"/>
      <c r="CI62" s="112"/>
      <c r="CJ62" s="112"/>
      <c r="CK62" s="112"/>
    </row>
    <row r="63" spans="2:89">
      <c r="B63" s="1"/>
      <c r="C63" s="1"/>
      <c r="D63" s="1"/>
      <c r="E63" s="107"/>
      <c r="F63" s="11"/>
      <c r="G63" s="49"/>
      <c r="H63" s="11"/>
      <c r="I63" s="112"/>
      <c r="N63" s="1"/>
      <c r="O63" s="1"/>
      <c r="P63" s="1"/>
      <c r="R63" s="1"/>
      <c r="S63" s="1"/>
      <c r="T63" s="1"/>
      <c r="U63" s="1"/>
      <c r="V63" s="112"/>
      <c r="W63" s="112"/>
      <c r="X63" s="106"/>
      <c r="Y63" s="150"/>
      <c r="AC63" s="5"/>
      <c r="AD63" s="112"/>
      <c r="AE63" s="107"/>
      <c r="AF63" s="106"/>
      <c r="AG63" s="144"/>
      <c r="AH63" s="112"/>
      <c r="AI63" s="112"/>
      <c r="AJ63" s="112"/>
      <c r="AK63" s="112"/>
      <c r="AL63" s="112"/>
      <c r="AM63" s="112"/>
      <c r="AN63" s="112"/>
      <c r="AO63" s="112"/>
      <c r="AP63" s="112"/>
      <c r="AQ63" s="112"/>
      <c r="AR63" s="112"/>
      <c r="AS63" s="112"/>
      <c r="AT63" s="112"/>
      <c r="AU63" s="112"/>
      <c r="AV63" s="112"/>
      <c r="AW63" s="112"/>
      <c r="AX63" s="112"/>
      <c r="AY63" s="112"/>
      <c r="AZ63" s="112"/>
      <c r="BA63" s="112"/>
      <c r="BB63" s="112"/>
      <c r="BC63" s="112"/>
      <c r="BD63" s="112"/>
      <c r="BE63" s="112"/>
      <c r="BF63" s="112"/>
      <c r="BG63" s="112"/>
      <c r="BH63" s="112"/>
      <c r="BI63" s="112"/>
      <c r="BJ63" s="112"/>
      <c r="BK63" s="112"/>
      <c r="BL63" s="112"/>
      <c r="BM63" s="112"/>
      <c r="BN63" s="112"/>
      <c r="BO63" s="112"/>
      <c r="BP63" s="112"/>
      <c r="BQ63" s="112"/>
      <c r="BR63" s="112"/>
      <c r="BS63" s="112"/>
      <c r="BT63" s="112"/>
      <c r="BU63" s="112"/>
      <c r="BV63" s="112"/>
      <c r="BW63" s="112"/>
      <c r="BX63" s="112"/>
      <c r="BY63" s="112"/>
      <c r="BZ63" s="112"/>
      <c r="CA63" s="112"/>
      <c r="CB63" s="112"/>
      <c r="CC63" s="112"/>
      <c r="CD63" s="112"/>
      <c r="CE63" s="112"/>
      <c r="CF63" s="112"/>
      <c r="CG63" s="112"/>
      <c r="CH63" s="112"/>
      <c r="CI63" s="112"/>
      <c r="CJ63" s="112"/>
      <c r="CK63" s="112"/>
    </row>
    <row r="64" spans="2:89">
      <c r="B64" s="1"/>
      <c r="C64" s="1"/>
      <c r="D64" s="1"/>
      <c r="E64" s="107"/>
      <c r="F64" s="5"/>
      <c r="G64" s="5"/>
      <c r="H64" s="5"/>
      <c r="I64" s="213"/>
      <c r="N64" s="1"/>
      <c r="O64" s="1"/>
      <c r="P64" s="1"/>
      <c r="R64" s="1"/>
      <c r="S64" s="1"/>
      <c r="T64" s="1"/>
      <c r="U64" s="1"/>
      <c r="V64" s="112"/>
      <c r="W64" s="112"/>
      <c r="X64" s="106"/>
      <c r="Y64" s="144"/>
      <c r="AC64" s="1942"/>
      <c r="AD64" s="112"/>
      <c r="AE64" s="107"/>
      <c r="AF64" s="106"/>
      <c r="AG64" s="144"/>
      <c r="AH64" s="112"/>
      <c r="AI64" s="112"/>
      <c r="AJ64" s="112"/>
      <c r="AK64" s="112"/>
      <c r="AL64" s="112"/>
      <c r="AM64" s="112"/>
      <c r="AN64" s="112"/>
      <c r="AO64" s="112"/>
      <c r="AP64" s="112"/>
      <c r="AQ64" s="112"/>
      <c r="AR64" s="112"/>
      <c r="AS64" s="112"/>
      <c r="AT64" s="112"/>
      <c r="AU64" s="112"/>
      <c r="AV64" s="112"/>
      <c r="AW64" s="112"/>
      <c r="AX64" s="112"/>
      <c r="AY64" s="112"/>
      <c r="AZ64" s="112"/>
      <c r="BA64" s="112"/>
      <c r="BB64" s="112"/>
      <c r="BC64" s="112"/>
      <c r="BD64" s="112"/>
      <c r="BE64" s="112"/>
      <c r="BF64" s="112"/>
      <c r="BG64" s="112"/>
      <c r="BH64" s="112"/>
      <c r="BI64" s="112"/>
      <c r="BJ64" s="112"/>
      <c r="BK64" s="112"/>
      <c r="BL64" s="112"/>
      <c r="BM64" s="112"/>
      <c r="BN64" s="112"/>
      <c r="BO64" s="112"/>
      <c r="BP64" s="112"/>
      <c r="BQ64" s="112"/>
      <c r="BR64" s="112"/>
      <c r="BS64" s="112"/>
      <c r="BT64" s="112"/>
      <c r="BU64" s="112"/>
      <c r="BV64" s="112"/>
      <c r="BW64" s="112"/>
      <c r="BX64" s="112"/>
      <c r="BY64" s="112"/>
      <c r="BZ64" s="112"/>
      <c r="CA64" s="112"/>
      <c r="CB64" s="112"/>
      <c r="CC64" s="112"/>
      <c r="CD64" s="112"/>
      <c r="CE64" s="112"/>
      <c r="CF64" s="112"/>
      <c r="CG64" s="112"/>
      <c r="CH64" s="112"/>
      <c r="CI64" s="112"/>
      <c r="CJ64" s="112"/>
      <c r="CK64" s="112"/>
    </row>
    <row r="65" spans="2:89">
      <c r="B65" s="1"/>
      <c r="C65" s="1"/>
      <c r="D65" s="1"/>
      <c r="E65" s="107"/>
      <c r="F65" s="11"/>
      <c r="G65" s="49"/>
      <c r="H65" s="11"/>
      <c r="I65" s="226"/>
      <c r="N65" s="1"/>
      <c r="O65" s="1"/>
      <c r="P65" s="1"/>
      <c r="R65" s="1"/>
      <c r="S65" s="1"/>
      <c r="T65" s="1"/>
      <c r="U65" s="1"/>
      <c r="V65" s="112"/>
      <c r="W65" s="112"/>
      <c r="X65" s="121"/>
      <c r="Y65" s="150"/>
      <c r="AC65" s="5"/>
      <c r="AD65" s="112"/>
      <c r="AE65" s="107"/>
      <c r="AF65" s="106"/>
      <c r="AG65" s="150"/>
      <c r="AH65" s="112"/>
      <c r="AI65" s="112"/>
      <c r="AJ65" s="112"/>
      <c r="AK65" s="112"/>
      <c r="AL65" s="112"/>
      <c r="AM65" s="112"/>
      <c r="AN65" s="112"/>
      <c r="AO65" s="112"/>
      <c r="AP65" s="112"/>
      <c r="AQ65" s="112"/>
      <c r="AR65" s="112"/>
      <c r="AS65" s="112"/>
      <c r="AT65" s="112"/>
      <c r="AU65" s="112"/>
      <c r="AV65" s="112"/>
      <c r="AW65" s="112"/>
      <c r="AX65" s="112"/>
      <c r="AY65" s="112"/>
      <c r="AZ65" s="112"/>
      <c r="BA65" s="112"/>
      <c r="BB65" s="112"/>
      <c r="BC65" s="112"/>
      <c r="BD65" s="112"/>
      <c r="BE65" s="112"/>
      <c r="BF65" s="112"/>
      <c r="BG65" s="112"/>
      <c r="BH65" s="112"/>
      <c r="BI65" s="112"/>
      <c r="BJ65" s="112"/>
      <c r="BK65" s="112"/>
      <c r="BL65" s="112"/>
      <c r="BM65" s="112"/>
      <c r="BN65" s="112"/>
      <c r="BO65" s="112"/>
      <c r="BP65" s="112"/>
      <c r="BQ65" s="112"/>
      <c r="BR65" s="112"/>
      <c r="BS65" s="112"/>
      <c r="BT65" s="112"/>
      <c r="BU65" s="112"/>
      <c r="BV65" s="112"/>
      <c r="BW65" s="112"/>
      <c r="BX65" s="112"/>
      <c r="BY65" s="112"/>
      <c r="BZ65" s="112"/>
      <c r="CA65" s="112"/>
      <c r="CB65" s="112"/>
      <c r="CC65" s="112"/>
      <c r="CD65" s="112"/>
      <c r="CE65" s="112"/>
      <c r="CF65" s="112"/>
      <c r="CG65" s="112"/>
      <c r="CH65" s="112"/>
      <c r="CI65" s="112"/>
      <c r="CJ65" s="112"/>
      <c r="CK65" s="112"/>
    </row>
    <row r="66" spans="2:89">
      <c r="B66" s="1"/>
      <c r="C66" s="1"/>
      <c r="D66" s="1"/>
      <c r="E66" s="107"/>
      <c r="F66" s="11"/>
      <c r="G66" s="49"/>
      <c r="H66" s="11"/>
      <c r="I66" s="107"/>
      <c r="N66" s="1"/>
      <c r="O66" s="1"/>
      <c r="P66" s="1"/>
      <c r="R66" s="1"/>
      <c r="S66" s="1"/>
      <c r="T66" s="1"/>
      <c r="U66" s="1"/>
      <c r="V66" s="112"/>
      <c r="W66" s="112"/>
      <c r="X66" s="106"/>
      <c r="Y66" s="144"/>
      <c r="AC66" s="53"/>
      <c r="AD66" s="112"/>
      <c r="AE66" s="107"/>
      <c r="AF66" s="106"/>
      <c r="AG66" s="144"/>
      <c r="AH66" s="112"/>
      <c r="AI66" s="112"/>
      <c r="AJ66" s="112"/>
      <c r="AK66" s="112"/>
      <c r="AL66" s="112"/>
      <c r="AM66" s="112"/>
      <c r="AN66" s="112"/>
      <c r="AO66" s="112"/>
      <c r="AP66" s="112"/>
      <c r="AQ66" s="112"/>
      <c r="AR66" s="112"/>
      <c r="AS66" s="112"/>
      <c r="AT66" s="112"/>
      <c r="AU66" s="112"/>
      <c r="AV66" s="112"/>
      <c r="AW66" s="112"/>
      <c r="AX66" s="112"/>
      <c r="AY66" s="112"/>
      <c r="AZ66" s="112"/>
      <c r="BA66" s="112"/>
      <c r="BB66" s="112"/>
      <c r="BC66" s="112"/>
      <c r="BD66" s="112"/>
      <c r="BE66" s="112"/>
      <c r="BF66" s="112"/>
      <c r="BG66" s="112"/>
      <c r="BH66" s="112"/>
      <c r="BI66" s="112"/>
      <c r="BJ66" s="112"/>
      <c r="BK66" s="112"/>
      <c r="BL66" s="112"/>
      <c r="BM66" s="112"/>
      <c r="BN66" s="112"/>
      <c r="BO66" s="112"/>
      <c r="BP66" s="112"/>
      <c r="BQ66" s="112"/>
      <c r="BR66" s="112"/>
      <c r="BS66" s="112"/>
      <c r="BT66" s="112"/>
      <c r="BU66" s="112"/>
      <c r="BV66" s="112"/>
      <c r="BW66" s="112"/>
      <c r="BX66" s="112"/>
      <c r="BY66" s="112"/>
      <c r="BZ66" s="112"/>
      <c r="CA66" s="112"/>
      <c r="CB66" s="112"/>
      <c r="CC66" s="112"/>
      <c r="CD66" s="112"/>
      <c r="CE66" s="112"/>
      <c r="CF66" s="112"/>
      <c r="CG66" s="112"/>
      <c r="CH66" s="112"/>
      <c r="CI66" s="112"/>
      <c r="CJ66" s="112"/>
      <c r="CK66" s="112"/>
    </row>
    <row r="67" spans="2:89">
      <c r="B67" s="1"/>
      <c r="C67" s="1"/>
      <c r="D67" s="1"/>
      <c r="E67" s="107"/>
      <c r="F67" s="11"/>
      <c r="G67" s="49"/>
      <c r="H67" s="11"/>
      <c r="I67" s="110"/>
      <c r="N67" s="1"/>
      <c r="O67" s="1"/>
      <c r="P67" s="1"/>
      <c r="R67" s="1"/>
      <c r="S67" s="1"/>
      <c r="T67" s="1"/>
      <c r="U67" s="1"/>
      <c r="V67" s="112"/>
      <c r="W67" s="112"/>
      <c r="X67" s="106"/>
      <c r="Y67" s="150"/>
      <c r="AC67" s="5"/>
      <c r="AD67" s="112"/>
      <c r="AE67" s="107"/>
      <c r="AF67" s="121"/>
      <c r="AG67" s="150"/>
      <c r="AH67" s="112"/>
      <c r="AI67" s="112"/>
      <c r="AJ67" s="112"/>
      <c r="AK67" s="112"/>
      <c r="AL67" s="112"/>
      <c r="AM67" s="112"/>
      <c r="AN67" s="112"/>
      <c r="AO67" s="112"/>
      <c r="AP67" s="112"/>
      <c r="AQ67" s="112"/>
      <c r="AR67" s="112"/>
      <c r="AS67" s="112"/>
      <c r="AT67" s="112"/>
      <c r="AU67" s="112"/>
      <c r="AV67" s="112"/>
      <c r="AW67" s="112"/>
      <c r="AX67" s="112"/>
      <c r="AY67" s="112"/>
      <c r="AZ67" s="112"/>
      <c r="BA67" s="112"/>
      <c r="BB67" s="112"/>
      <c r="BC67" s="112"/>
      <c r="BD67" s="112"/>
      <c r="BE67" s="112"/>
      <c r="BF67" s="112"/>
      <c r="BG67" s="112"/>
      <c r="BH67" s="112"/>
      <c r="BI67" s="112"/>
      <c r="BJ67" s="112"/>
      <c r="BK67" s="112"/>
      <c r="BL67" s="112"/>
      <c r="BM67" s="112"/>
      <c r="BN67" s="112"/>
      <c r="BO67" s="112"/>
      <c r="BP67" s="112"/>
      <c r="BQ67" s="112"/>
      <c r="BR67" s="112"/>
      <c r="BS67" s="112"/>
      <c r="BT67" s="112"/>
      <c r="BU67" s="112"/>
      <c r="BV67" s="112"/>
      <c r="BW67" s="112"/>
      <c r="BX67" s="112"/>
      <c r="BY67" s="112"/>
      <c r="BZ67" s="112"/>
      <c r="CA67" s="112"/>
      <c r="CB67" s="112"/>
      <c r="CC67" s="112"/>
      <c r="CD67" s="112"/>
      <c r="CE67" s="112"/>
      <c r="CF67" s="112"/>
      <c r="CG67" s="112"/>
      <c r="CH67" s="112"/>
      <c r="CI67" s="112"/>
      <c r="CJ67" s="112"/>
      <c r="CK67" s="112"/>
    </row>
    <row r="68" spans="2:89">
      <c r="B68" s="1"/>
      <c r="C68" s="1"/>
      <c r="D68" s="1"/>
      <c r="E68" s="107"/>
      <c r="F68" s="5"/>
      <c r="G68" s="5"/>
      <c r="H68" s="5"/>
      <c r="I68" s="107"/>
      <c r="N68" s="1"/>
      <c r="O68" s="1"/>
      <c r="P68" s="1"/>
      <c r="R68" s="1"/>
      <c r="S68" s="1"/>
      <c r="T68" s="1"/>
      <c r="U68" s="1"/>
      <c r="V68" s="112"/>
      <c r="W68" s="112"/>
      <c r="X68" s="114"/>
      <c r="Y68" s="148"/>
      <c r="AC68" s="5"/>
      <c r="AD68" s="112"/>
      <c r="AE68" s="107"/>
      <c r="AF68" s="106"/>
      <c r="AG68" s="144"/>
      <c r="AH68" s="112"/>
      <c r="AI68" s="112"/>
      <c r="AJ68" s="112"/>
      <c r="AK68" s="112"/>
      <c r="AL68" s="112"/>
      <c r="AM68" s="112"/>
      <c r="AN68" s="112"/>
      <c r="AO68" s="112"/>
      <c r="AP68" s="112"/>
      <c r="AQ68" s="112"/>
      <c r="AR68" s="112"/>
      <c r="AS68" s="112"/>
      <c r="AT68" s="112"/>
      <c r="AU68" s="112"/>
      <c r="AV68" s="112"/>
      <c r="AW68" s="112"/>
      <c r="AX68" s="112"/>
      <c r="AY68" s="112"/>
      <c r="AZ68" s="112"/>
      <c r="BA68" s="112"/>
      <c r="BB68" s="112"/>
      <c r="BC68" s="112"/>
      <c r="BD68" s="112"/>
      <c r="BE68" s="112"/>
      <c r="BF68" s="112"/>
      <c r="BG68" s="112"/>
      <c r="BH68" s="112"/>
      <c r="BI68" s="112"/>
      <c r="BJ68" s="112"/>
      <c r="BK68" s="112"/>
      <c r="BL68" s="112"/>
      <c r="BM68" s="112"/>
      <c r="BN68" s="112"/>
      <c r="BO68" s="112"/>
      <c r="BP68" s="112"/>
      <c r="BQ68" s="112"/>
      <c r="BR68" s="112"/>
      <c r="BS68" s="112"/>
      <c r="BT68" s="112"/>
      <c r="BU68" s="112"/>
      <c r="BV68" s="112"/>
      <c r="BW68" s="112"/>
      <c r="BX68" s="112"/>
      <c r="BY68" s="112"/>
      <c r="BZ68" s="112"/>
      <c r="CA68" s="112"/>
      <c r="CB68" s="112"/>
      <c r="CC68" s="112"/>
      <c r="CD68" s="112"/>
      <c r="CE68" s="112"/>
      <c r="CF68" s="112"/>
      <c r="CG68" s="112"/>
      <c r="CH68" s="112"/>
      <c r="CI68" s="112"/>
      <c r="CJ68" s="112"/>
      <c r="CK68" s="112"/>
    </row>
    <row r="69" spans="2:89" ht="12.75" customHeight="1">
      <c r="B69" s="7"/>
      <c r="C69" s="354"/>
      <c r="D69" s="377"/>
      <c r="E69" s="123"/>
      <c r="F69" s="5"/>
      <c r="G69" s="1"/>
      <c r="H69" s="1"/>
      <c r="I69" s="113"/>
      <c r="O69" s="82"/>
      <c r="R69" s="1"/>
      <c r="S69" s="1"/>
      <c r="T69" s="1"/>
      <c r="U69" s="1"/>
      <c r="V69" s="112"/>
      <c r="W69" s="112"/>
      <c r="X69" s="106"/>
      <c r="Y69" s="150"/>
      <c r="AC69" s="51"/>
      <c r="AD69" s="112"/>
      <c r="AE69" s="107"/>
      <c r="AF69" s="106"/>
      <c r="AG69" s="150"/>
      <c r="AH69" s="112"/>
      <c r="AI69" s="112"/>
      <c r="AJ69" s="112"/>
      <c r="AK69" s="112"/>
      <c r="AL69" s="112"/>
      <c r="AM69" s="112"/>
      <c r="AN69" s="112"/>
      <c r="AO69" s="112"/>
      <c r="AP69" s="112"/>
      <c r="AQ69" s="112"/>
      <c r="AR69" s="112"/>
      <c r="AS69" s="112"/>
      <c r="AT69" s="112"/>
      <c r="AU69" s="112"/>
      <c r="AV69" s="112"/>
      <c r="AW69" s="112"/>
      <c r="AX69" s="112"/>
      <c r="AY69" s="112"/>
      <c r="AZ69" s="112"/>
      <c r="BA69" s="112"/>
      <c r="BB69" s="112"/>
      <c r="BC69" s="112"/>
      <c r="BD69" s="112"/>
      <c r="BE69" s="112"/>
      <c r="BF69" s="112"/>
      <c r="BG69" s="112"/>
      <c r="BH69" s="112"/>
      <c r="BI69" s="112"/>
      <c r="BJ69" s="112"/>
      <c r="BK69" s="112"/>
      <c r="BL69" s="112"/>
      <c r="BM69" s="112"/>
      <c r="BN69" s="112"/>
      <c r="BO69" s="112"/>
      <c r="BP69" s="112"/>
      <c r="BQ69" s="112"/>
      <c r="BR69" s="112"/>
      <c r="BS69" s="112"/>
      <c r="BT69" s="112"/>
      <c r="BU69" s="112"/>
      <c r="BV69" s="112"/>
      <c r="BW69" s="112"/>
      <c r="BX69" s="112"/>
      <c r="BY69" s="112"/>
      <c r="BZ69" s="112"/>
      <c r="CA69" s="112"/>
      <c r="CB69" s="112"/>
      <c r="CC69" s="112"/>
      <c r="CD69" s="112"/>
      <c r="CE69" s="112"/>
      <c r="CF69" s="112"/>
      <c r="CG69" s="112"/>
      <c r="CH69" s="112"/>
      <c r="CI69" s="112"/>
      <c r="CJ69" s="112"/>
      <c r="CK69" s="112"/>
    </row>
    <row r="70" spans="2:89" ht="12.75" customHeight="1">
      <c r="B70" s="11"/>
      <c r="C70" s="181"/>
      <c r="D70" s="11"/>
      <c r="E70" s="212"/>
      <c r="F70" s="5"/>
      <c r="G70" s="1"/>
      <c r="H70" s="1"/>
      <c r="I70" s="107"/>
      <c r="N70" s="5"/>
      <c r="O70" s="1"/>
      <c r="P70" s="1"/>
      <c r="R70" s="1"/>
      <c r="S70" s="1"/>
      <c r="T70" s="1"/>
      <c r="U70" s="1"/>
      <c r="V70" s="112"/>
      <c r="W70" s="112"/>
      <c r="X70" s="195"/>
      <c r="Y70" s="421"/>
      <c r="AC70" s="5"/>
      <c r="AD70" s="112"/>
      <c r="AE70" s="113"/>
      <c r="AF70" s="114"/>
      <c r="AG70" s="148"/>
      <c r="AH70" s="112"/>
      <c r="AI70" s="112"/>
      <c r="AJ70" s="112"/>
      <c r="AK70" s="112"/>
      <c r="AL70" s="112"/>
      <c r="AM70" s="112"/>
      <c r="AN70" s="112"/>
      <c r="AO70" s="112"/>
      <c r="AP70" s="112"/>
      <c r="AQ70" s="112"/>
      <c r="AR70" s="112"/>
      <c r="AS70" s="112"/>
      <c r="AT70" s="112"/>
      <c r="AU70" s="112"/>
      <c r="AV70" s="112"/>
      <c r="AW70" s="112"/>
      <c r="AX70" s="112"/>
      <c r="AY70" s="112"/>
      <c r="AZ70" s="112"/>
      <c r="BA70" s="112"/>
      <c r="BB70" s="112"/>
      <c r="BC70" s="112"/>
      <c r="BD70" s="112"/>
      <c r="BE70" s="112"/>
      <c r="BF70" s="112"/>
      <c r="BG70" s="112"/>
      <c r="BH70" s="112"/>
      <c r="BI70" s="112"/>
      <c r="BJ70" s="112"/>
      <c r="BK70" s="112"/>
      <c r="BL70" s="112"/>
      <c r="BM70" s="112"/>
      <c r="BN70" s="112"/>
      <c r="BO70" s="112"/>
      <c r="BP70" s="112"/>
      <c r="BQ70" s="112"/>
      <c r="BR70" s="112"/>
      <c r="BS70" s="112"/>
      <c r="BT70" s="112"/>
      <c r="BU70" s="112"/>
      <c r="BV70" s="112"/>
      <c r="BW70" s="112"/>
      <c r="BX70" s="112"/>
      <c r="BY70" s="112"/>
      <c r="BZ70" s="112"/>
      <c r="CA70" s="112"/>
      <c r="CB70" s="112"/>
      <c r="CC70" s="112"/>
      <c r="CD70" s="112"/>
      <c r="CE70" s="112"/>
      <c r="CF70" s="112"/>
      <c r="CG70" s="112"/>
      <c r="CH70" s="112"/>
      <c r="CI70" s="112"/>
      <c r="CJ70" s="112"/>
      <c r="CK70" s="112"/>
    </row>
    <row r="71" spans="2:89" ht="13.5" customHeight="1">
      <c r="B71" s="63"/>
      <c r="C71" s="354"/>
      <c r="D71" s="4"/>
      <c r="E71" s="226"/>
      <c r="F71" s="5"/>
      <c r="G71" s="1"/>
      <c r="H71" s="1"/>
      <c r="I71" s="117"/>
      <c r="N71" s="5"/>
      <c r="O71" s="1"/>
      <c r="P71" s="1"/>
      <c r="R71" s="1"/>
      <c r="S71" s="1"/>
      <c r="T71" s="1"/>
      <c r="U71" s="1"/>
      <c r="V71" s="112"/>
      <c r="W71" s="112"/>
      <c r="X71" s="195"/>
      <c r="Y71" s="421"/>
      <c r="AC71" s="5"/>
      <c r="AD71" s="112"/>
      <c r="AE71" s="107"/>
      <c r="AF71" s="106"/>
      <c r="AG71" s="150"/>
      <c r="AH71" s="112"/>
      <c r="AI71" s="112"/>
      <c r="AJ71" s="112"/>
      <c r="AK71" s="112"/>
      <c r="AL71" s="112"/>
      <c r="AM71" s="112"/>
      <c r="AN71" s="112"/>
      <c r="AO71" s="112"/>
      <c r="AP71" s="112"/>
      <c r="AQ71" s="112"/>
      <c r="AR71" s="112"/>
      <c r="AS71" s="112"/>
      <c r="AT71" s="112"/>
      <c r="AU71" s="112"/>
      <c r="AV71" s="112"/>
      <c r="AW71" s="112"/>
      <c r="AX71" s="112"/>
      <c r="AY71" s="112"/>
      <c r="AZ71" s="112"/>
      <c r="BA71" s="112"/>
      <c r="BB71" s="112"/>
      <c r="BC71" s="112"/>
      <c r="BD71" s="112"/>
      <c r="BE71" s="112"/>
      <c r="BF71" s="112"/>
      <c r="BG71" s="112"/>
      <c r="BH71" s="112"/>
      <c r="BI71" s="112"/>
      <c r="BJ71" s="112"/>
      <c r="BK71" s="112"/>
      <c r="BL71" s="112"/>
      <c r="BM71" s="112"/>
      <c r="BN71" s="112"/>
      <c r="BO71" s="112"/>
      <c r="BP71" s="112"/>
      <c r="BQ71" s="112"/>
      <c r="BR71" s="112"/>
      <c r="BS71" s="112"/>
      <c r="BT71" s="112"/>
      <c r="BU71" s="112"/>
      <c r="BV71" s="112"/>
      <c r="BW71" s="112"/>
      <c r="BX71" s="112"/>
      <c r="BY71" s="112"/>
      <c r="BZ71" s="112"/>
      <c r="CA71" s="112"/>
      <c r="CB71" s="112"/>
      <c r="CC71" s="112"/>
      <c r="CD71" s="112"/>
      <c r="CE71" s="112"/>
      <c r="CF71" s="112"/>
      <c r="CG71" s="112"/>
      <c r="CH71" s="112"/>
      <c r="CI71" s="112"/>
      <c r="CJ71" s="112"/>
      <c r="CK71" s="112"/>
    </row>
    <row r="72" spans="2:89" ht="15.6">
      <c r="B72" s="41"/>
      <c r="C72" s="7"/>
      <c r="D72" s="15"/>
      <c r="E72" s="107"/>
      <c r="F72" s="5"/>
      <c r="G72" s="1"/>
      <c r="H72" s="1"/>
      <c r="I72" s="301"/>
      <c r="N72" s="5"/>
      <c r="O72" s="1"/>
      <c r="P72" s="1"/>
      <c r="S72" s="82"/>
      <c r="U72" s="1"/>
      <c r="V72" s="112"/>
      <c r="W72" s="112"/>
      <c r="X72" s="195"/>
      <c r="Y72" s="421"/>
      <c r="AC72" s="5"/>
      <c r="AD72" s="112"/>
      <c r="AE72" s="112"/>
      <c r="AF72" s="112"/>
      <c r="AG72" s="112"/>
      <c r="AH72" s="112"/>
      <c r="AI72" s="112"/>
      <c r="AJ72" s="112"/>
      <c r="AK72" s="112"/>
      <c r="AL72" s="112"/>
      <c r="AM72" s="112"/>
      <c r="AN72" s="112"/>
      <c r="AO72" s="112"/>
      <c r="AP72" s="112"/>
      <c r="AQ72" s="112"/>
      <c r="AR72" s="112"/>
      <c r="AS72" s="112"/>
      <c r="AT72" s="112"/>
      <c r="AU72" s="112"/>
      <c r="AV72" s="112"/>
      <c r="AW72" s="112"/>
      <c r="AX72" s="112"/>
      <c r="AY72" s="112"/>
      <c r="AZ72" s="112"/>
      <c r="BA72" s="112"/>
      <c r="BB72" s="112"/>
      <c r="BC72" s="112"/>
      <c r="BD72" s="112"/>
      <c r="BE72" s="112"/>
      <c r="BF72" s="112"/>
      <c r="BG72" s="112"/>
      <c r="BH72" s="112"/>
      <c r="BI72" s="112"/>
      <c r="BJ72" s="112"/>
      <c r="BK72" s="112"/>
      <c r="BL72" s="112"/>
      <c r="BM72" s="112"/>
      <c r="BN72" s="112"/>
      <c r="BO72" s="112"/>
      <c r="BP72" s="112"/>
      <c r="BQ72" s="112"/>
      <c r="BR72" s="112"/>
      <c r="BS72" s="112"/>
      <c r="BT72" s="112"/>
      <c r="BU72" s="112"/>
      <c r="BV72" s="112"/>
      <c r="BW72" s="112"/>
      <c r="BX72" s="112"/>
      <c r="BY72" s="112"/>
      <c r="BZ72" s="112"/>
      <c r="CA72" s="112"/>
      <c r="CB72" s="112"/>
      <c r="CC72" s="112"/>
      <c r="CD72" s="112"/>
      <c r="CE72" s="112"/>
      <c r="CF72" s="112"/>
      <c r="CG72" s="112"/>
      <c r="CH72" s="112"/>
      <c r="CI72" s="112"/>
      <c r="CJ72" s="112"/>
      <c r="CK72" s="112"/>
    </row>
    <row r="73" spans="2:89" ht="15.6">
      <c r="B73" s="41"/>
      <c r="C73" s="7"/>
      <c r="D73" s="101"/>
      <c r="E73" s="107"/>
      <c r="F73" s="5"/>
      <c r="G73" s="5"/>
      <c r="H73" s="5"/>
      <c r="I73" s="226"/>
      <c r="N73" s="5"/>
      <c r="O73" s="1"/>
      <c r="P73" s="1"/>
      <c r="R73" s="5"/>
      <c r="S73" s="1"/>
      <c r="T73" s="1"/>
      <c r="U73" s="1"/>
      <c r="V73" s="112"/>
      <c r="W73" s="112"/>
      <c r="X73" s="195"/>
      <c r="Y73" s="421"/>
      <c r="AC73" s="5"/>
      <c r="AD73" s="112"/>
      <c r="AE73" s="112"/>
      <c r="AF73" s="112"/>
      <c r="AG73" s="112"/>
      <c r="AH73" s="112"/>
      <c r="AI73" s="112"/>
      <c r="AJ73" s="112"/>
      <c r="AK73" s="112"/>
      <c r="AL73" s="112"/>
      <c r="AM73" s="112"/>
      <c r="AN73" s="112"/>
      <c r="AO73" s="112"/>
      <c r="AP73" s="112"/>
      <c r="AQ73" s="112"/>
      <c r="AR73" s="112"/>
      <c r="AS73" s="112"/>
      <c r="AT73" s="112"/>
      <c r="AU73" s="112"/>
      <c r="AV73" s="112"/>
      <c r="AW73" s="112"/>
      <c r="AX73" s="112"/>
      <c r="AY73" s="112"/>
      <c r="AZ73" s="112"/>
      <c r="BA73" s="112"/>
      <c r="BB73" s="112"/>
      <c r="BC73" s="112"/>
      <c r="BD73" s="112"/>
      <c r="BE73" s="112"/>
      <c r="BF73" s="112"/>
      <c r="BG73" s="112"/>
      <c r="BH73" s="112"/>
      <c r="BI73" s="112"/>
      <c r="BJ73" s="112"/>
      <c r="BK73" s="112"/>
      <c r="BL73" s="112"/>
      <c r="BM73" s="112"/>
      <c r="BN73" s="112"/>
      <c r="BO73" s="112"/>
      <c r="BP73" s="112"/>
      <c r="BQ73" s="112"/>
      <c r="BR73" s="112"/>
      <c r="BS73" s="112"/>
      <c r="BT73" s="112"/>
      <c r="BU73" s="112"/>
      <c r="BV73" s="112"/>
      <c r="BW73" s="112"/>
      <c r="BX73" s="112"/>
      <c r="BY73" s="112"/>
      <c r="BZ73" s="112"/>
      <c r="CA73" s="112"/>
      <c r="CB73" s="112"/>
      <c r="CC73" s="112"/>
      <c r="CD73" s="112"/>
      <c r="CE73" s="112"/>
      <c r="CF73" s="112"/>
      <c r="CG73" s="112"/>
      <c r="CH73" s="112"/>
      <c r="CI73" s="112"/>
      <c r="CJ73" s="112"/>
      <c r="CK73" s="112"/>
    </row>
    <row r="74" spans="2:89" ht="15.6">
      <c r="B74" s="41"/>
      <c r="C74" s="7"/>
      <c r="D74" s="101"/>
      <c r="E74" s="107"/>
      <c r="F74" s="11"/>
      <c r="G74" s="181"/>
      <c r="H74" s="11"/>
      <c r="I74" s="123"/>
      <c r="N74" s="5"/>
      <c r="O74" s="1"/>
      <c r="P74" s="1"/>
      <c r="R74" s="5"/>
      <c r="S74" s="5"/>
      <c r="T74" s="5"/>
      <c r="U74" s="1"/>
      <c r="V74" s="106"/>
      <c r="W74" s="112"/>
      <c r="X74" s="195"/>
      <c r="Y74" s="421"/>
      <c r="AC74" s="127"/>
      <c r="AD74" s="112"/>
      <c r="AE74" s="112"/>
      <c r="AF74" s="121"/>
      <c r="AG74" s="107"/>
      <c r="AH74" s="106"/>
      <c r="AI74" s="112"/>
      <c r="AJ74" s="112"/>
      <c r="AK74" s="112"/>
      <c r="AL74" s="112"/>
      <c r="AM74" s="112"/>
      <c r="AN74" s="112"/>
      <c r="AO74" s="112"/>
      <c r="AP74" s="112"/>
      <c r="AQ74" s="112"/>
      <c r="AR74" s="112"/>
      <c r="AS74" s="112"/>
      <c r="AT74" s="112"/>
      <c r="AU74" s="112"/>
      <c r="AV74" s="112"/>
      <c r="AW74" s="112"/>
      <c r="AX74" s="112"/>
      <c r="AY74" s="112"/>
      <c r="AZ74" s="112"/>
      <c r="BA74" s="112"/>
      <c r="BB74" s="112"/>
      <c r="BC74" s="112"/>
      <c r="BD74" s="112"/>
      <c r="BE74" s="112"/>
      <c r="BF74" s="112"/>
      <c r="BG74" s="112"/>
      <c r="BH74" s="112"/>
      <c r="BI74" s="112"/>
      <c r="BJ74" s="112"/>
      <c r="BK74" s="112"/>
      <c r="BL74" s="112"/>
      <c r="BM74" s="112"/>
      <c r="BN74" s="112"/>
      <c r="BO74" s="112"/>
      <c r="BP74" s="112"/>
      <c r="BQ74" s="112"/>
      <c r="BR74" s="112"/>
      <c r="BS74" s="112"/>
      <c r="BT74" s="112"/>
      <c r="BU74" s="112"/>
      <c r="BV74" s="112"/>
      <c r="BW74" s="112"/>
      <c r="BX74" s="112"/>
      <c r="BY74" s="112"/>
      <c r="BZ74" s="112"/>
      <c r="CA74" s="112"/>
      <c r="CB74" s="112"/>
      <c r="CC74" s="112"/>
      <c r="CD74" s="112"/>
      <c r="CE74" s="112"/>
      <c r="CF74" s="112"/>
      <c r="CG74" s="112"/>
      <c r="CH74" s="112"/>
      <c r="CI74" s="112"/>
      <c r="CJ74" s="112"/>
      <c r="CK74" s="112"/>
    </row>
    <row r="75" spans="2:89" ht="15.6">
      <c r="B75" s="41"/>
      <c r="C75" s="7"/>
      <c r="D75" s="15"/>
      <c r="E75" s="107"/>
      <c r="F75" s="1886"/>
      <c r="G75" s="11"/>
      <c r="H75" s="49"/>
      <c r="I75" s="123"/>
      <c r="N75" s="5"/>
      <c r="O75" s="1"/>
      <c r="P75" s="1"/>
      <c r="R75" s="5"/>
      <c r="S75" s="5"/>
      <c r="T75" s="5"/>
      <c r="U75" s="1"/>
      <c r="V75" s="112"/>
      <c r="W75" s="112"/>
      <c r="X75" s="195"/>
      <c r="Y75" s="421"/>
      <c r="AC75" s="122"/>
      <c r="AD75" s="112"/>
      <c r="AE75" s="112"/>
      <c r="AF75" s="121"/>
      <c r="AG75" s="107"/>
      <c r="AH75" s="106"/>
      <c r="AI75" s="112"/>
      <c r="AJ75" s="112"/>
      <c r="AK75" s="112"/>
      <c r="AL75" s="112"/>
      <c r="AM75" s="112"/>
      <c r="AN75" s="112"/>
      <c r="AO75" s="112"/>
      <c r="AP75" s="112"/>
      <c r="AQ75" s="112"/>
      <c r="AR75" s="112"/>
      <c r="AS75" s="112"/>
      <c r="AT75" s="112"/>
      <c r="AU75" s="112"/>
      <c r="AV75" s="112"/>
      <c r="AW75" s="112"/>
      <c r="AX75" s="112"/>
      <c r="AY75" s="112"/>
      <c r="AZ75" s="112"/>
      <c r="BA75" s="112"/>
      <c r="BB75" s="112"/>
      <c r="BC75" s="112"/>
      <c r="BD75" s="112"/>
      <c r="BE75" s="112"/>
      <c r="BF75" s="112"/>
      <c r="BG75" s="112"/>
      <c r="BH75" s="112"/>
      <c r="BI75" s="112"/>
      <c r="BJ75" s="112"/>
      <c r="BK75" s="112"/>
      <c r="BL75" s="112"/>
      <c r="BM75" s="112"/>
      <c r="BN75" s="112"/>
      <c r="BO75" s="112"/>
      <c r="BP75" s="112"/>
      <c r="BQ75" s="112"/>
      <c r="BR75" s="112"/>
      <c r="BS75" s="112"/>
      <c r="BT75" s="112"/>
      <c r="BU75" s="112"/>
      <c r="BV75" s="112"/>
      <c r="BW75" s="112"/>
      <c r="BX75" s="112"/>
      <c r="BY75" s="112"/>
      <c r="BZ75" s="112"/>
      <c r="CA75" s="112"/>
      <c r="CB75" s="112"/>
      <c r="CC75" s="112"/>
      <c r="CD75" s="112"/>
      <c r="CE75" s="112"/>
      <c r="CF75" s="112"/>
      <c r="CG75" s="112"/>
      <c r="CH75" s="112"/>
      <c r="CI75" s="112"/>
      <c r="CJ75" s="112"/>
      <c r="CK75" s="112"/>
    </row>
    <row r="76" spans="2:89" ht="17.25" customHeight="1">
      <c r="B76" s="1880"/>
      <c r="C76" s="49"/>
      <c r="D76" s="1879"/>
      <c r="E76" s="107"/>
      <c r="F76" s="1886"/>
      <c r="G76" s="11"/>
      <c r="H76" s="49"/>
      <c r="I76" s="107"/>
      <c r="N76" s="5"/>
      <c r="O76" s="1"/>
      <c r="P76" s="1"/>
      <c r="R76" s="1"/>
      <c r="S76" s="1"/>
      <c r="T76" s="1"/>
      <c r="U76" s="1"/>
      <c r="V76" s="112"/>
      <c r="W76" s="112"/>
      <c r="X76" s="195"/>
      <c r="Y76" s="421"/>
      <c r="AC76" s="127"/>
      <c r="AD76" s="112"/>
      <c r="AE76" s="112"/>
      <c r="AF76" s="146"/>
      <c r="AG76" s="112"/>
      <c r="AH76" s="112"/>
      <c r="AI76" s="112"/>
      <c r="AJ76" s="112"/>
      <c r="AK76" s="112"/>
      <c r="AL76" s="112"/>
      <c r="AM76" s="112"/>
      <c r="AN76" s="112"/>
      <c r="AO76" s="112"/>
      <c r="AP76" s="112"/>
      <c r="AQ76" s="112"/>
      <c r="AR76" s="112"/>
      <c r="AS76" s="112"/>
      <c r="AT76" s="112"/>
      <c r="AU76" s="112"/>
      <c r="AV76" s="112"/>
      <c r="AW76" s="112"/>
      <c r="AX76" s="112"/>
      <c r="AY76" s="112"/>
      <c r="AZ76" s="112"/>
      <c r="BA76" s="112"/>
      <c r="BB76" s="112"/>
      <c r="BC76" s="112"/>
      <c r="BD76" s="112"/>
      <c r="BE76" s="112"/>
      <c r="BF76" s="112"/>
      <c r="BG76" s="112"/>
      <c r="BH76" s="112"/>
      <c r="BI76" s="112"/>
      <c r="BJ76" s="112"/>
      <c r="BK76" s="112"/>
      <c r="BL76" s="112"/>
      <c r="BM76" s="112"/>
      <c r="BN76" s="112"/>
      <c r="BO76" s="112"/>
      <c r="BP76" s="112"/>
      <c r="BQ76" s="112"/>
      <c r="BR76" s="112"/>
      <c r="BS76" s="112"/>
      <c r="BT76" s="112"/>
      <c r="BU76" s="112"/>
      <c r="BV76" s="112"/>
      <c r="BW76" s="112"/>
      <c r="BX76" s="112"/>
      <c r="BY76" s="112"/>
      <c r="BZ76" s="112"/>
      <c r="CA76" s="112"/>
      <c r="CB76" s="112"/>
      <c r="CC76" s="112"/>
      <c r="CD76" s="112"/>
      <c r="CE76" s="112"/>
      <c r="CF76" s="112"/>
      <c r="CG76" s="112"/>
      <c r="CH76" s="112"/>
      <c r="CI76" s="112"/>
      <c r="CJ76" s="112"/>
      <c r="CK76" s="112"/>
    </row>
    <row r="77" spans="2:89" ht="15.6">
      <c r="B77" s="41"/>
      <c r="C77" s="5"/>
      <c r="D77" s="5"/>
      <c r="E77" s="107"/>
      <c r="F77" s="11"/>
      <c r="G77" s="181"/>
      <c r="H77" s="11"/>
      <c r="I77" s="107"/>
      <c r="N77" s="5"/>
      <c r="O77" s="1"/>
      <c r="P77" s="1"/>
      <c r="R77" s="1"/>
      <c r="S77" s="1"/>
      <c r="T77" s="1"/>
      <c r="U77" s="1"/>
      <c r="V77" s="112"/>
      <c r="W77" s="112"/>
      <c r="X77" s="195"/>
      <c r="Y77" s="421"/>
      <c r="AC77" s="127"/>
      <c r="AD77" s="112"/>
      <c r="AE77" s="112"/>
      <c r="AF77" s="226"/>
      <c r="AG77" s="205"/>
      <c r="AH77" s="206"/>
      <c r="AI77" s="212"/>
      <c r="AJ77" s="112"/>
      <c r="AK77" s="112"/>
      <c r="AL77" s="112"/>
      <c r="AM77" s="112"/>
      <c r="AN77" s="112"/>
      <c r="AO77" s="112"/>
      <c r="AP77" s="112"/>
      <c r="AQ77" s="112"/>
      <c r="AR77" s="112"/>
      <c r="AS77" s="112"/>
      <c r="AT77" s="112"/>
      <c r="AU77" s="112"/>
      <c r="AV77" s="112"/>
      <c r="AW77" s="112"/>
      <c r="AX77" s="112"/>
      <c r="AY77" s="112"/>
      <c r="AZ77" s="112"/>
      <c r="BA77" s="112"/>
      <c r="BB77" s="112"/>
      <c r="BC77" s="112"/>
      <c r="BD77" s="112"/>
      <c r="BE77" s="112"/>
      <c r="BF77" s="112"/>
      <c r="BG77" s="112"/>
      <c r="BH77" s="112"/>
      <c r="BI77" s="112"/>
      <c r="BJ77" s="112"/>
      <c r="BK77" s="112"/>
      <c r="BL77" s="112"/>
      <c r="BM77" s="112"/>
      <c r="BN77" s="112"/>
      <c r="BO77" s="112"/>
      <c r="BP77" s="112"/>
      <c r="BQ77" s="112"/>
      <c r="BR77" s="112"/>
      <c r="BS77" s="112"/>
      <c r="BT77" s="112"/>
      <c r="BU77" s="112"/>
      <c r="BV77" s="112"/>
      <c r="BW77" s="112"/>
      <c r="BX77" s="112"/>
      <c r="BY77" s="112"/>
      <c r="BZ77" s="112"/>
      <c r="CA77" s="112"/>
      <c r="CB77" s="112"/>
      <c r="CC77" s="112"/>
      <c r="CD77" s="112"/>
      <c r="CE77" s="112"/>
      <c r="CF77" s="112"/>
      <c r="CG77" s="112"/>
      <c r="CH77" s="112"/>
      <c r="CI77" s="112"/>
      <c r="CJ77" s="112"/>
      <c r="CK77" s="112"/>
    </row>
    <row r="78" spans="2:89" ht="15.6">
      <c r="B78" s="42"/>
      <c r="C78" s="11"/>
      <c r="D78" s="181"/>
      <c r="E78" s="113"/>
      <c r="F78" s="41"/>
      <c r="G78" s="7"/>
      <c r="H78" s="101"/>
      <c r="I78" s="107"/>
      <c r="N78" s="852"/>
      <c r="O78" s="11"/>
      <c r="P78" s="49"/>
      <c r="R78" s="1"/>
      <c r="S78" s="1"/>
      <c r="T78" s="1"/>
      <c r="U78" s="1"/>
      <c r="V78" s="112"/>
      <c r="W78" s="112"/>
      <c r="X78" s="195"/>
      <c r="Y78" s="421"/>
      <c r="AC78" s="127"/>
      <c r="AD78" s="112"/>
      <c r="AE78" s="112"/>
      <c r="AF78" s="107"/>
      <c r="AG78" s="106"/>
      <c r="AH78" s="144"/>
      <c r="AI78" s="226"/>
      <c r="AJ78" s="205"/>
      <c r="AK78" s="206"/>
      <c r="AL78" s="112"/>
      <c r="AM78" s="112"/>
      <c r="AN78" s="112"/>
      <c r="AO78" s="112"/>
      <c r="AP78" s="112"/>
      <c r="AQ78" s="112"/>
      <c r="AR78" s="112"/>
      <c r="AS78" s="112"/>
      <c r="AT78" s="112"/>
      <c r="AU78" s="112"/>
      <c r="AV78" s="112"/>
      <c r="AW78" s="112"/>
      <c r="AX78" s="112"/>
      <c r="AY78" s="112"/>
      <c r="AZ78" s="112"/>
      <c r="BA78" s="112"/>
      <c r="BB78" s="112"/>
      <c r="BC78" s="112"/>
      <c r="BD78" s="112"/>
      <c r="BE78" s="112"/>
      <c r="BF78" s="112"/>
      <c r="BG78" s="112"/>
      <c r="BH78" s="112"/>
      <c r="BI78" s="112"/>
      <c r="BJ78" s="112"/>
      <c r="BK78" s="112"/>
      <c r="BL78" s="112"/>
      <c r="BM78" s="112"/>
      <c r="BN78" s="112"/>
      <c r="BO78" s="112"/>
      <c r="BP78" s="112"/>
      <c r="BQ78" s="112"/>
      <c r="BR78" s="112"/>
      <c r="BS78" s="112"/>
      <c r="BT78" s="112"/>
      <c r="BU78" s="112"/>
      <c r="BV78" s="112"/>
      <c r="BW78" s="112"/>
      <c r="BX78" s="112"/>
      <c r="BY78" s="112"/>
      <c r="BZ78" s="112"/>
      <c r="CA78" s="112"/>
      <c r="CB78" s="112"/>
      <c r="CC78" s="112"/>
      <c r="CD78" s="112"/>
      <c r="CE78" s="112"/>
      <c r="CF78" s="112"/>
      <c r="CG78" s="112"/>
      <c r="CH78" s="112"/>
      <c r="CI78" s="112"/>
      <c r="CJ78" s="112"/>
      <c r="CK78" s="112"/>
    </row>
    <row r="79" spans="2:89">
      <c r="B79" s="11"/>
      <c r="C79" s="11"/>
      <c r="D79" s="181"/>
      <c r="E79" s="113"/>
      <c r="F79" s="96"/>
      <c r="G79" s="7"/>
      <c r="H79" s="11"/>
      <c r="I79" s="113"/>
      <c r="N79" s="11"/>
      <c r="O79" s="181"/>
      <c r="P79" s="11"/>
      <c r="R79" s="1"/>
      <c r="S79" s="1"/>
      <c r="T79" s="1"/>
      <c r="U79" s="1"/>
      <c r="V79" s="112"/>
      <c r="W79" s="112"/>
      <c r="X79" s="112"/>
      <c r="Y79" s="112"/>
      <c r="AC79" s="127"/>
      <c r="AD79" s="121"/>
      <c r="AE79" s="117"/>
      <c r="AF79" s="107"/>
      <c r="AG79" s="106"/>
      <c r="AH79" s="144"/>
      <c r="AI79" s="107"/>
      <c r="AJ79" s="106"/>
      <c r="AK79" s="144"/>
      <c r="AL79" s="112"/>
      <c r="AM79" s="112"/>
      <c r="AN79" s="112"/>
      <c r="AO79" s="112"/>
      <c r="AP79" s="112"/>
      <c r="AQ79" s="112"/>
      <c r="AR79" s="112"/>
      <c r="AS79" s="112"/>
      <c r="AT79" s="112"/>
      <c r="AU79" s="112"/>
      <c r="AV79" s="112"/>
      <c r="AW79" s="112"/>
      <c r="AX79" s="112"/>
      <c r="AY79" s="112"/>
      <c r="AZ79" s="112"/>
      <c r="BA79" s="112"/>
      <c r="BB79" s="112"/>
      <c r="BC79" s="112"/>
      <c r="BD79" s="112"/>
      <c r="BE79" s="112"/>
      <c r="BF79" s="112"/>
      <c r="BG79" s="112"/>
      <c r="BH79" s="112"/>
      <c r="BI79" s="112"/>
      <c r="BJ79" s="112"/>
      <c r="BK79" s="112"/>
      <c r="BL79" s="112"/>
      <c r="BM79" s="112"/>
      <c r="BN79" s="112"/>
      <c r="BO79" s="112"/>
      <c r="BP79" s="112"/>
      <c r="BQ79" s="112"/>
      <c r="BR79" s="112"/>
      <c r="BS79" s="112"/>
      <c r="BT79" s="112"/>
      <c r="BU79" s="112"/>
      <c r="BV79" s="112"/>
      <c r="BW79" s="112"/>
      <c r="BX79" s="112"/>
      <c r="BY79" s="112"/>
      <c r="BZ79" s="112"/>
      <c r="CA79" s="112"/>
      <c r="CB79" s="112"/>
      <c r="CC79" s="112"/>
      <c r="CD79" s="112"/>
      <c r="CE79" s="112"/>
      <c r="CF79" s="112"/>
      <c r="CG79" s="112"/>
      <c r="CH79" s="112"/>
      <c r="CI79" s="112"/>
      <c r="CJ79" s="112"/>
      <c r="CK79" s="112"/>
    </row>
    <row r="80" spans="2:89" ht="15.6">
      <c r="E80" s="107"/>
      <c r="F80" s="2433"/>
      <c r="G80" s="11"/>
      <c r="H80" s="49"/>
      <c r="I80" s="113"/>
      <c r="N80" s="63"/>
      <c r="O80" s="354"/>
      <c r="P80" s="4"/>
      <c r="R80" s="1"/>
      <c r="S80" s="1"/>
      <c r="T80" s="1"/>
      <c r="U80" s="1"/>
      <c r="V80" s="112"/>
      <c r="W80" s="112"/>
      <c r="X80" s="112"/>
      <c r="Y80" s="112"/>
      <c r="Z80" s="1"/>
      <c r="AA80" s="1"/>
      <c r="AB80" s="1"/>
      <c r="AC80" s="127"/>
      <c r="AD80" s="121"/>
      <c r="AE80" s="107"/>
      <c r="AF80" s="107"/>
      <c r="AG80" s="106"/>
      <c r="AH80" s="144"/>
      <c r="AI80" s="107"/>
      <c r="AJ80" s="106"/>
      <c r="AK80" s="144"/>
      <c r="AL80" s="112"/>
      <c r="AM80" s="112"/>
      <c r="AN80" s="112"/>
      <c r="AO80" s="112"/>
      <c r="AP80" s="112"/>
      <c r="AQ80" s="112"/>
      <c r="AR80" s="112"/>
      <c r="AS80" s="112"/>
      <c r="AT80" s="112"/>
      <c r="AU80" s="112"/>
      <c r="AV80" s="112"/>
      <c r="AW80" s="112"/>
      <c r="AX80" s="112"/>
      <c r="AY80" s="112"/>
      <c r="AZ80" s="112"/>
      <c r="BA80" s="112"/>
      <c r="BB80" s="112"/>
      <c r="BC80" s="112"/>
      <c r="BD80" s="112"/>
      <c r="BE80" s="112"/>
      <c r="BF80" s="112"/>
      <c r="BG80" s="112"/>
      <c r="BH80" s="112"/>
      <c r="BI80" s="112"/>
      <c r="BJ80" s="112"/>
      <c r="BK80" s="112"/>
      <c r="BL80" s="112"/>
      <c r="BM80" s="112"/>
      <c r="BN80" s="112"/>
      <c r="BO80" s="112"/>
      <c r="BP80" s="112"/>
      <c r="BQ80" s="112"/>
      <c r="BR80" s="112"/>
      <c r="BS80" s="112"/>
      <c r="BT80" s="112"/>
      <c r="BU80" s="112"/>
      <c r="BV80" s="112"/>
      <c r="BW80" s="112"/>
      <c r="BX80" s="112"/>
      <c r="BY80" s="112"/>
      <c r="BZ80" s="112"/>
      <c r="CA80" s="112"/>
      <c r="CB80" s="112"/>
      <c r="CC80" s="112"/>
      <c r="CD80" s="112"/>
      <c r="CE80" s="112"/>
      <c r="CF80" s="112"/>
      <c r="CG80" s="112"/>
      <c r="CH80" s="112"/>
      <c r="CI80" s="112"/>
      <c r="CJ80" s="112"/>
      <c r="CK80" s="112"/>
    </row>
    <row r="81" spans="5:89" ht="15.6">
      <c r="E81" s="112"/>
      <c r="I81" s="107"/>
      <c r="N81" s="852"/>
      <c r="O81" s="11"/>
      <c r="P81" s="49"/>
      <c r="R81" s="1"/>
      <c r="S81" s="1"/>
      <c r="T81" s="1"/>
      <c r="U81" s="1"/>
      <c r="V81" s="112"/>
      <c r="W81" s="112"/>
      <c r="X81" s="137"/>
      <c r="Y81" s="112"/>
      <c r="Z81" s="1"/>
      <c r="AA81" s="1"/>
      <c r="AB81" s="1"/>
      <c r="AC81" s="127"/>
      <c r="AD81" s="112"/>
      <c r="AE81" s="112"/>
      <c r="AF81" s="107"/>
      <c r="AG81" s="306"/>
      <c r="AH81" s="307"/>
      <c r="AI81" s="107"/>
      <c r="AJ81" s="106"/>
      <c r="AK81" s="144"/>
      <c r="AL81" s="112"/>
      <c r="AM81" s="112"/>
      <c r="AN81" s="112"/>
      <c r="AO81" s="112"/>
      <c r="AP81" s="112"/>
      <c r="AQ81" s="112"/>
      <c r="AR81" s="112"/>
      <c r="AS81" s="112"/>
      <c r="AT81" s="112"/>
      <c r="AU81" s="112"/>
      <c r="AV81" s="112"/>
      <c r="AW81" s="112"/>
      <c r="AX81" s="112"/>
      <c r="AY81" s="112"/>
      <c r="AZ81" s="112"/>
      <c r="BA81" s="112"/>
      <c r="BB81" s="112"/>
      <c r="BC81" s="112"/>
      <c r="BD81" s="112"/>
      <c r="BE81" s="112"/>
      <c r="BF81" s="112"/>
      <c r="BG81" s="112"/>
      <c r="BH81" s="112"/>
      <c r="BI81" s="112"/>
      <c r="BJ81" s="112"/>
      <c r="BK81" s="112"/>
      <c r="BL81" s="112"/>
      <c r="BM81" s="112"/>
      <c r="BN81" s="112"/>
      <c r="BO81" s="112"/>
      <c r="BP81" s="112"/>
      <c r="BQ81" s="112"/>
      <c r="BR81" s="112"/>
      <c r="BS81" s="112"/>
      <c r="BT81" s="112"/>
      <c r="BU81" s="112"/>
      <c r="BV81" s="112"/>
      <c r="BW81" s="112"/>
      <c r="BX81" s="112"/>
      <c r="BY81" s="112"/>
      <c r="BZ81" s="112"/>
      <c r="CA81" s="112"/>
      <c r="CB81" s="112"/>
      <c r="CC81" s="112"/>
      <c r="CD81" s="112"/>
      <c r="CE81" s="112"/>
      <c r="CF81" s="112"/>
      <c r="CG81" s="112"/>
      <c r="CH81" s="112"/>
      <c r="CI81" s="112"/>
      <c r="CJ81" s="112"/>
      <c r="CK81" s="112"/>
    </row>
    <row r="82" spans="5:89" ht="13.5" customHeight="1">
      <c r="E82" s="112"/>
      <c r="I82" s="107"/>
      <c r="R82" s="1"/>
      <c r="S82" s="1"/>
      <c r="T82" s="1"/>
      <c r="U82" s="1"/>
      <c r="V82" s="112"/>
      <c r="W82" s="112"/>
      <c r="X82" s="137"/>
      <c r="Y82" s="112"/>
      <c r="Z82" s="11"/>
      <c r="AA82" s="49"/>
      <c r="AB82" s="11"/>
      <c r="AC82" s="127"/>
      <c r="AD82" s="112"/>
      <c r="AE82" s="112"/>
      <c r="AF82" s="107"/>
      <c r="AG82" s="306"/>
      <c r="AH82" s="307"/>
      <c r="AI82" s="107"/>
      <c r="AJ82" s="106"/>
      <c r="AK82" s="150"/>
      <c r="AL82" s="112"/>
      <c r="AM82" s="112"/>
      <c r="AN82" s="112"/>
      <c r="AO82" s="112"/>
      <c r="AP82" s="112"/>
      <c r="AQ82" s="112"/>
      <c r="AR82" s="112"/>
      <c r="AS82" s="112"/>
      <c r="AT82" s="112"/>
      <c r="AU82" s="112"/>
      <c r="AV82" s="112"/>
      <c r="AW82" s="112"/>
      <c r="AX82" s="112"/>
      <c r="AY82" s="112"/>
      <c r="AZ82" s="112"/>
      <c r="BA82" s="112"/>
      <c r="BB82" s="112"/>
      <c r="BC82" s="112"/>
      <c r="BD82" s="112"/>
      <c r="BE82" s="112"/>
      <c r="BF82" s="112"/>
      <c r="BG82" s="112"/>
      <c r="BH82" s="112"/>
      <c r="BI82" s="112"/>
      <c r="BJ82" s="112"/>
      <c r="BK82" s="112"/>
      <c r="BL82" s="112"/>
      <c r="BM82" s="112"/>
      <c r="BN82" s="112"/>
      <c r="BO82" s="112"/>
      <c r="BP82" s="112"/>
      <c r="BQ82" s="112"/>
      <c r="BR82" s="112"/>
      <c r="BS82" s="112"/>
      <c r="BT82" s="112"/>
      <c r="BU82" s="112"/>
      <c r="BV82" s="112"/>
      <c r="BW82" s="112"/>
      <c r="BX82" s="112"/>
      <c r="BY82" s="112"/>
      <c r="BZ82" s="112"/>
      <c r="CA82" s="112"/>
      <c r="CB82" s="112"/>
      <c r="CC82" s="112"/>
      <c r="CD82" s="112"/>
      <c r="CE82" s="112"/>
      <c r="CF82" s="112"/>
      <c r="CG82" s="112"/>
      <c r="CH82" s="112"/>
      <c r="CI82" s="112"/>
      <c r="CJ82" s="112"/>
      <c r="CK82" s="112"/>
    </row>
    <row r="83" spans="5:89" ht="12.75" customHeight="1">
      <c r="E83" s="112"/>
      <c r="I83" s="112"/>
      <c r="R83" s="1"/>
      <c r="S83" s="1"/>
      <c r="T83" s="1"/>
      <c r="U83" s="1"/>
      <c r="V83" s="112"/>
      <c r="W83" s="112"/>
      <c r="X83" s="137"/>
      <c r="Y83" s="112"/>
      <c r="Z83" s="11"/>
      <c r="AA83" s="49"/>
      <c r="AB83" s="11"/>
      <c r="AC83" s="127"/>
      <c r="AD83" s="112"/>
      <c r="AE83" s="112"/>
      <c r="AF83" s="107"/>
      <c r="AG83" s="281"/>
      <c r="AH83" s="144"/>
      <c r="AI83" s="107"/>
      <c r="AJ83" s="106"/>
      <c r="AK83" s="144"/>
      <c r="AL83" s="112"/>
      <c r="AM83" s="112"/>
      <c r="AN83" s="112"/>
      <c r="AO83" s="112"/>
      <c r="AP83" s="112"/>
      <c r="AQ83" s="112"/>
      <c r="AR83" s="112"/>
      <c r="AS83" s="112"/>
      <c r="AT83" s="112"/>
      <c r="AU83" s="112"/>
      <c r="AV83" s="112"/>
      <c r="AW83" s="112"/>
      <c r="AX83" s="112"/>
      <c r="AY83" s="112"/>
      <c r="AZ83" s="112"/>
      <c r="BA83" s="112"/>
      <c r="BB83" s="112"/>
      <c r="BC83" s="112"/>
      <c r="BD83" s="112"/>
      <c r="BE83" s="112"/>
      <c r="BF83" s="112"/>
      <c r="BG83" s="112"/>
      <c r="BH83" s="112"/>
      <c r="BI83" s="112"/>
      <c r="BJ83" s="112"/>
      <c r="BK83" s="112"/>
      <c r="BL83" s="112"/>
      <c r="BM83" s="112"/>
      <c r="BN83" s="112"/>
      <c r="BO83" s="112"/>
      <c r="BP83" s="112"/>
      <c r="BQ83" s="112"/>
      <c r="BR83" s="112"/>
      <c r="BS83" s="112"/>
      <c r="BT83" s="112"/>
      <c r="BU83" s="112"/>
      <c r="BV83" s="112"/>
      <c r="BW83" s="112"/>
      <c r="BX83" s="112"/>
      <c r="BY83" s="112"/>
      <c r="BZ83" s="112"/>
      <c r="CA83" s="112"/>
      <c r="CB83" s="112"/>
      <c r="CC83" s="112"/>
      <c r="CD83" s="112"/>
      <c r="CE83" s="112"/>
      <c r="CF83" s="112"/>
      <c r="CG83" s="112"/>
      <c r="CH83" s="112"/>
      <c r="CI83" s="112"/>
      <c r="CJ83" s="112"/>
      <c r="CK83" s="112"/>
    </row>
    <row r="84" spans="5:89">
      <c r="E84" s="112"/>
      <c r="I84" s="112"/>
      <c r="R84" s="1"/>
      <c r="S84" s="1"/>
      <c r="T84" s="1"/>
      <c r="U84" s="1"/>
      <c r="V84" s="112"/>
      <c r="W84" s="112"/>
      <c r="X84" s="137"/>
      <c r="Y84" s="112"/>
      <c r="Z84" s="11"/>
      <c r="AA84" s="49"/>
      <c r="AB84" s="11"/>
      <c r="AC84" s="127"/>
      <c r="AD84" s="112"/>
      <c r="AE84" s="112"/>
      <c r="AF84" s="107"/>
      <c r="AG84" s="106"/>
      <c r="AH84" s="144"/>
      <c r="AI84" s="107"/>
      <c r="AJ84" s="121"/>
      <c r="AK84" s="150"/>
      <c r="AL84" s="112"/>
      <c r="AM84" s="112"/>
      <c r="AN84" s="112"/>
      <c r="AO84" s="112"/>
      <c r="AP84" s="112"/>
      <c r="AQ84" s="112"/>
      <c r="AR84" s="112"/>
      <c r="AS84" s="112"/>
      <c r="AT84" s="112"/>
      <c r="AU84" s="112"/>
      <c r="AV84" s="112"/>
      <c r="AW84" s="112"/>
      <c r="AX84" s="112"/>
      <c r="AY84" s="112"/>
      <c r="AZ84" s="112"/>
      <c r="BA84" s="112"/>
      <c r="BB84" s="112"/>
      <c r="BC84" s="112"/>
      <c r="BD84" s="112"/>
      <c r="BE84" s="112"/>
      <c r="BF84" s="112"/>
      <c r="BG84" s="112"/>
      <c r="BH84" s="112"/>
      <c r="BI84" s="112"/>
      <c r="BJ84" s="112"/>
      <c r="BK84" s="112"/>
      <c r="BL84" s="112"/>
      <c r="BM84" s="112"/>
      <c r="BN84" s="112"/>
      <c r="BO84" s="112"/>
      <c r="BP84" s="112"/>
      <c r="BQ84" s="112"/>
      <c r="BR84" s="112"/>
      <c r="BS84" s="112"/>
      <c r="BT84" s="112"/>
      <c r="BU84" s="112"/>
      <c r="BV84" s="112"/>
      <c r="BW84" s="112"/>
      <c r="BX84" s="112"/>
      <c r="BY84" s="112"/>
      <c r="BZ84" s="112"/>
      <c r="CA84" s="112"/>
      <c r="CB84" s="112"/>
      <c r="CC84" s="112"/>
      <c r="CD84" s="112"/>
      <c r="CE84" s="112"/>
      <c r="CF84" s="112"/>
      <c r="CG84" s="112"/>
      <c r="CH84" s="112"/>
      <c r="CI84" s="112"/>
      <c r="CJ84" s="112"/>
      <c r="CK84" s="112"/>
    </row>
    <row r="85" spans="5:89">
      <c r="E85" s="112"/>
      <c r="I85" s="112"/>
      <c r="R85" s="1"/>
      <c r="S85" s="1"/>
      <c r="T85" s="1"/>
      <c r="U85" s="1"/>
      <c r="V85" s="112"/>
      <c r="W85" s="112"/>
      <c r="X85" s="205"/>
      <c r="Y85" s="302"/>
      <c r="Z85" s="1"/>
      <c r="AA85" s="1"/>
      <c r="AB85" s="1"/>
      <c r="AC85" s="5"/>
      <c r="AD85" s="201"/>
      <c r="AE85" s="112"/>
      <c r="AF85" s="110"/>
      <c r="AG85" s="106"/>
      <c r="AH85" s="137"/>
      <c r="AI85" s="107"/>
      <c r="AJ85" s="106"/>
      <c r="AK85" s="144"/>
      <c r="AL85" s="112"/>
      <c r="AM85" s="112"/>
      <c r="AN85" s="112"/>
      <c r="AO85" s="112"/>
      <c r="AP85" s="112"/>
      <c r="AQ85" s="112"/>
      <c r="AR85" s="112"/>
      <c r="AS85" s="112"/>
      <c r="AT85" s="112"/>
      <c r="AU85" s="112"/>
      <c r="AV85" s="112"/>
      <c r="AW85" s="112"/>
      <c r="AX85" s="112"/>
      <c r="AY85" s="112"/>
      <c r="AZ85" s="112"/>
      <c r="BA85" s="112"/>
      <c r="BB85" s="112"/>
      <c r="BC85" s="112"/>
      <c r="BD85" s="112"/>
      <c r="BE85" s="112"/>
      <c r="BF85" s="112"/>
      <c r="BG85" s="112"/>
      <c r="BH85" s="112"/>
      <c r="BI85" s="112"/>
      <c r="BJ85" s="112"/>
      <c r="BK85" s="112"/>
      <c r="BL85" s="112"/>
      <c r="BM85" s="112"/>
      <c r="BN85" s="112"/>
      <c r="BO85" s="112"/>
      <c r="BP85" s="112"/>
      <c r="BQ85" s="112"/>
      <c r="BR85" s="112"/>
      <c r="BS85" s="112"/>
      <c r="BT85" s="112"/>
      <c r="BU85" s="112"/>
      <c r="BV85" s="112"/>
      <c r="BW85" s="112"/>
      <c r="BX85" s="112"/>
      <c r="BY85" s="112"/>
      <c r="BZ85" s="112"/>
      <c r="CA85" s="112"/>
      <c r="CB85" s="112"/>
      <c r="CC85" s="112"/>
      <c r="CD85" s="112"/>
      <c r="CE85" s="112"/>
      <c r="CF85" s="112"/>
      <c r="CG85" s="112"/>
      <c r="CH85" s="112"/>
      <c r="CI85" s="112"/>
      <c r="CJ85" s="112"/>
      <c r="CK85" s="112"/>
    </row>
    <row r="86" spans="5:89" ht="12.75" customHeight="1">
      <c r="E86" s="2860"/>
      <c r="I86" s="112"/>
      <c r="R86" s="1"/>
      <c r="S86" s="1"/>
      <c r="T86" s="1"/>
      <c r="U86" s="1"/>
      <c r="V86" s="112"/>
      <c r="W86" s="310"/>
      <c r="X86" s="106"/>
      <c r="Y86" s="150"/>
      <c r="Z86" s="1"/>
      <c r="AA86" s="1"/>
      <c r="AB86" s="1"/>
      <c r="AC86" s="127"/>
      <c r="AD86" s="112"/>
      <c r="AE86" s="112"/>
      <c r="AF86" s="107"/>
      <c r="AG86" s="106"/>
      <c r="AH86" s="150"/>
      <c r="AI86" s="107"/>
      <c r="AJ86" s="106"/>
      <c r="AK86" s="150"/>
      <c r="AL86" s="112"/>
      <c r="AM86" s="112"/>
      <c r="AN86" s="112"/>
      <c r="AO86" s="112"/>
      <c r="AP86" s="112"/>
      <c r="AQ86" s="112"/>
      <c r="AR86" s="112"/>
      <c r="AS86" s="112"/>
      <c r="AT86" s="112"/>
      <c r="AU86" s="112"/>
      <c r="AV86" s="112"/>
      <c r="AW86" s="112"/>
      <c r="AX86" s="112"/>
      <c r="AY86" s="112"/>
      <c r="AZ86" s="112"/>
      <c r="BA86" s="112"/>
      <c r="BB86" s="112"/>
      <c r="BC86" s="112"/>
      <c r="BD86" s="112"/>
      <c r="BE86" s="112"/>
      <c r="BF86" s="112"/>
      <c r="BG86" s="112"/>
      <c r="BH86" s="112"/>
      <c r="BI86" s="112"/>
      <c r="BJ86" s="112"/>
      <c r="BK86" s="112"/>
      <c r="BL86" s="112"/>
      <c r="BM86" s="112"/>
      <c r="BN86" s="112"/>
      <c r="BO86" s="112"/>
      <c r="BP86" s="112"/>
      <c r="BQ86" s="112"/>
      <c r="BR86" s="112"/>
      <c r="BS86" s="112"/>
      <c r="BT86" s="112"/>
      <c r="BU86" s="112"/>
      <c r="BV86" s="112"/>
      <c r="BW86" s="112"/>
      <c r="BX86" s="112"/>
      <c r="BY86" s="112"/>
      <c r="BZ86" s="112"/>
      <c r="CA86" s="112"/>
      <c r="CB86" s="112"/>
      <c r="CC86" s="112"/>
      <c r="CD86" s="112"/>
      <c r="CE86" s="112"/>
      <c r="CF86" s="112"/>
      <c r="CG86" s="112"/>
      <c r="CH86" s="112"/>
      <c r="CI86" s="112"/>
      <c r="CJ86" s="112"/>
      <c r="CK86" s="112"/>
    </row>
    <row r="87" spans="5:89" ht="13.5" customHeight="1">
      <c r="E87" s="112"/>
      <c r="I87" s="112"/>
      <c r="U87" s="1"/>
      <c r="V87" s="112"/>
      <c r="W87" s="310"/>
      <c r="X87" s="106"/>
      <c r="Y87" s="150"/>
      <c r="Z87" s="1"/>
      <c r="AA87" s="1"/>
      <c r="AB87" s="1"/>
      <c r="AC87" s="2512"/>
      <c r="AD87" s="112"/>
      <c r="AE87" s="112"/>
      <c r="AF87" s="107"/>
      <c r="AG87" s="106"/>
      <c r="AH87" s="150"/>
      <c r="AI87" s="112"/>
      <c r="AJ87" s="112"/>
      <c r="AK87" s="112"/>
      <c r="AL87" s="112"/>
      <c r="AM87" s="112"/>
      <c r="AN87" s="112"/>
      <c r="AO87" s="112"/>
      <c r="AP87" s="112"/>
      <c r="AQ87" s="112"/>
      <c r="AR87" s="112"/>
      <c r="AS87" s="112"/>
      <c r="AT87" s="112"/>
      <c r="AU87" s="112"/>
      <c r="AV87" s="112"/>
      <c r="AW87" s="112"/>
      <c r="AX87" s="112"/>
      <c r="AY87" s="112"/>
      <c r="AZ87" s="112"/>
      <c r="BA87" s="112"/>
      <c r="BB87" s="112"/>
      <c r="BC87" s="112"/>
      <c r="BD87" s="112"/>
      <c r="BE87" s="112"/>
      <c r="BF87" s="112"/>
      <c r="BG87" s="112"/>
      <c r="BH87" s="112"/>
      <c r="BI87" s="112"/>
      <c r="BJ87" s="112"/>
      <c r="BK87" s="112"/>
      <c r="BL87" s="112"/>
      <c r="BM87" s="112"/>
      <c r="BN87" s="112"/>
      <c r="BO87" s="112"/>
      <c r="BP87" s="112"/>
      <c r="BQ87" s="112"/>
      <c r="BR87" s="112"/>
      <c r="BS87" s="112"/>
      <c r="BT87" s="112"/>
      <c r="BU87" s="112"/>
      <c r="BV87" s="112"/>
      <c r="BW87" s="112"/>
      <c r="BX87" s="112"/>
      <c r="BY87" s="112"/>
      <c r="BZ87" s="112"/>
      <c r="CA87" s="112"/>
      <c r="CB87" s="112"/>
      <c r="CC87" s="112"/>
      <c r="CD87" s="112"/>
      <c r="CE87" s="112"/>
      <c r="CF87" s="112"/>
      <c r="CG87" s="112"/>
      <c r="CH87" s="112"/>
      <c r="CI87" s="112"/>
      <c r="CJ87" s="112"/>
      <c r="CK87" s="112"/>
    </row>
    <row r="88" spans="5:89" ht="14.25" customHeight="1">
      <c r="E88" s="112"/>
      <c r="I88" s="112"/>
      <c r="U88" s="1"/>
      <c r="V88" s="112"/>
      <c r="W88" s="107"/>
      <c r="X88" s="106"/>
      <c r="Y88" s="150"/>
      <c r="Z88" s="1"/>
      <c r="AA88" s="1"/>
      <c r="AB88" s="1"/>
      <c r="AC88" s="5"/>
      <c r="AD88" s="112"/>
      <c r="AE88" s="112"/>
      <c r="AF88" s="107"/>
      <c r="AG88" s="106"/>
      <c r="AH88" s="150"/>
      <c r="AI88" s="112"/>
      <c r="AJ88" s="112"/>
      <c r="AK88" s="112"/>
      <c r="AL88" s="112"/>
      <c r="AM88" s="112"/>
      <c r="AN88" s="112"/>
      <c r="AO88" s="112"/>
      <c r="AP88" s="112"/>
      <c r="AQ88" s="112"/>
      <c r="AR88" s="112"/>
      <c r="AS88" s="112"/>
      <c r="AT88" s="112"/>
      <c r="AU88" s="112"/>
      <c r="AV88" s="112"/>
      <c r="AW88" s="112"/>
      <c r="AX88" s="112"/>
      <c r="AY88" s="112"/>
      <c r="AZ88" s="112"/>
      <c r="BA88" s="112"/>
      <c r="BB88" s="112"/>
      <c r="BC88" s="112"/>
      <c r="BD88" s="112"/>
      <c r="BE88" s="112"/>
      <c r="BF88" s="112"/>
      <c r="BG88" s="112"/>
      <c r="BH88" s="112"/>
      <c r="BI88" s="112"/>
      <c r="BJ88" s="112"/>
      <c r="BK88" s="112"/>
      <c r="BL88" s="112"/>
      <c r="BM88" s="112"/>
      <c r="BN88" s="112"/>
      <c r="BO88" s="112"/>
      <c r="BP88" s="112"/>
      <c r="BQ88" s="112"/>
      <c r="BR88" s="112"/>
      <c r="BS88" s="112"/>
      <c r="BT88" s="112"/>
      <c r="BU88" s="112"/>
      <c r="BV88" s="112"/>
      <c r="BW88" s="112"/>
      <c r="BX88" s="112"/>
      <c r="BY88" s="112"/>
      <c r="BZ88" s="112"/>
      <c r="CA88" s="112"/>
      <c r="CB88" s="112"/>
      <c r="CC88" s="112"/>
      <c r="CD88" s="112"/>
      <c r="CE88" s="112"/>
      <c r="CF88" s="112"/>
      <c r="CG88" s="112"/>
      <c r="CH88" s="112"/>
      <c r="CI88" s="112"/>
      <c r="CJ88" s="112"/>
      <c r="CK88" s="112"/>
    </row>
    <row r="89" spans="5:89" ht="14.25" customHeight="1">
      <c r="E89" s="112"/>
      <c r="I89" s="112"/>
      <c r="U89" s="1"/>
      <c r="V89" s="112"/>
      <c r="W89" s="107"/>
      <c r="X89" s="106"/>
      <c r="Y89" s="150"/>
      <c r="Z89" s="1"/>
      <c r="AA89" s="1"/>
      <c r="AB89" s="1"/>
      <c r="AC89" s="2184"/>
      <c r="AD89" s="112"/>
      <c r="AE89" s="112"/>
      <c r="AF89" s="107"/>
      <c r="AG89" s="111"/>
      <c r="AH89" s="137"/>
      <c r="AI89" s="112"/>
      <c r="AJ89" s="112"/>
      <c r="AK89" s="112"/>
      <c r="AL89" s="112"/>
      <c r="AM89" s="112"/>
      <c r="AN89" s="112"/>
      <c r="AO89" s="112"/>
      <c r="AP89" s="112"/>
      <c r="AQ89" s="112"/>
      <c r="AR89" s="112"/>
      <c r="AS89" s="112"/>
      <c r="AT89" s="112"/>
      <c r="AU89" s="112"/>
      <c r="AV89" s="112"/>
      <c r="AW89" s="112"/>
      <c r="AX89" s="112"/>
      <c r="AY89" s="112"/>
      <c r="AZ89" s="112"/>
      <c r="BA89" s="112"/>
      <c r="BB89" s="112"/>
      <c r="BC89" s="112"/>
      <c r="BD89" s="112"/>
      <c r="BE89" s="112"/>
      <c r="BF89" s="112"/>
      <c r="BG89" s="112"/>
      <c r="BH89" s="112"/>
      <c r="BI89" s="112"/>
      <c r="BJ89" s="112"/>
      <c r="BK89" s="112"/>
      <c r="BL89" s="112"/>
      <c r="BM89" s="112"/>
      <c r="BN89" s="112"/>
      <c r="BO89" s="112"/>
      <c r="BP89" s="112"/>
      <c r="BQ89" s="112"/>
      <c r="BR89" s="112"/>
      <c r="BS89" s="112"/>
      <c r="BT89" s="112"/>
      <c r="BU89" s="112"/>
      <c r="BV89" s="112"/>
      <c r="BW89" s="112"/>
      <c r="BX89" s="112"/>
      <c r="BY89" s="112"/>
      <c r="BZ89" s="112"/>
      <c r="CA89" s="112"/>
      <c r="CB89" s="112"/>
      <c r="CC89" s="112"/>
      <c r="CD89" s="112"/>
      <c r="CE89" s="112"/>
      <c r="CF89" s="112"/>
      <c r="CG89" s="112"/>
      <c r="CH89" s="112"/>
      <c r="CI89" s="112"/>
      <c r="CJ89" s="112"/>
      <c r="CK89" s="112"/>
    </row>
    <row r="90" spans="5:89" ht="12.75" customHeight="1">
      <c r="E90" s="112"/>
      <c r="I90" s="107"/>
      <c r="U90" s="1"/>
      <c r="V90" s="112"/>
      <c r="W90" s="113"/>
      <c r="X90" s="311"/>
      <c r="Y90" s="312"/>
      <c r="Z90" s="5"/>
      <c r="AA90" s="5"/>
      <c r="AB90" s="5"/>
      <c r="AC90" s="5"/>
      <c r="AD90" s="112"/>
      <c r="AE90" s="112"/>
      <c r="AF90" s="107"/>
      <c r="AG90" s="229"/>
      <c r="AH90" s="308"/>
      <c r="AI90" s="112"/>
      <c r="AJ90" s="112"/>
      <c r="AK90" s="112"/>
      <c r="AL90" s="112"/>
      <c r="AM90" s="112"/>
      <c r="AN90" s="112"/>
      <c r="AO90" s="112"/>
      <c r="AP90" s="112"/>
      <c r="AQ90" s="112"/>
      <c r="AR90" s="112"/>
      <c r="AS90" s="112"/>
      <c r="AT90" s="112"/>
      <c r="AU90" s="112"/>
      <c r="AV90" s="112"/>
      <c r="AW90" s="112"/>
      <c r="AX90" s="112"/>
      <c r="AY90" s="112"/>
      <c r="AZ90" s="112"/>
      <c r="BA90" s="112"/>
      <c r="BB90" s="112"/>
      <c r="BC90" s="112"/>
      <c r="BD90" s="112"/>
      <c r="BE90" s="112"/>
      <c r="BF90" s="112"/>
      <c r="BG90" s="112"/>
      <c r="BH90" s="112"/>
      <c r="BI90" s="112"/>
      <c r="BJ90" s="112"/>
      <c r="BK90" s="112"/>
      <c r="BL90" s="112"/>
      <c r="BM90" s="112"/>
      <c r="BN90" s="112"/>
      <c r="BO90" s="112"/>
      <c r="BP90" s="112"/>
      <c r="BQ90" s="112"/>
      <c r="BR90" s="112"/>
      <c r="BS90" s="112"/>
      <c r="BT90" s="112"/>
      <c r="BU90" s="112"/>
      <c r="BV90" s="112"/>
      <c r="BW90" s="112"/>
      <c r="BX90" s="112"/>
      <c r="BY90" s="112"/>
      <c r="BZ90" s="112"/>
      <c r="CA90" s="112"/>
      <c r="CB90" s="112"/>
      <c r="CC90" s="112"/>
      <c r="CD90" s="112"/>
      <c r="CE90" s="112"/>
      <c r="CF90" s="112"/>
      <c r="CG90" s="112"/>
      <c r="CH90" s="112"/>
      <c r="CI90" s="112"/>
      <c r="CJ90" s="112"/>
      <c r="CK90" s="112"/>
    </row>
    <row r="91" spans="5:89" ht="13.5" customHeight="1">
      <c r="E91" s="112"/>
      <c r="I91" s="112"/>
      <c r="U91" s="1"/>
      <c r="V91" s="112"/>
      <c r="W91" s="113"/>
      <c r="X91" s="114"/>
      <c r="Y91" s="148"/>
      <c r="Z91" s="11"/>
      <c r="AA91" s="49"/>
      <c r="AB91" s="11"/>
      <c r="AC91" s="11"/>
      <c r="AD91" s="112"/>
      <c r="AE91" s="112"/>
      <c r="AF91" s="112"/>
      <c r="AG91" s="112"/>
      <c r="AH91" s="112"/>
      <c r="AI91" s="112"/>
      <c r="AJ91" s="112"/>
      <c r="AK91" s="112"/>
      <c r="AL91" s="112"/>
      <c r="AM91" s="112"/>
      <c r="AN91" s="112"/>
      <c r="AO91" s="112"/>
      <c r="AP91" s="112"/>
      <c r="AQ91" s="112"/>
      <c r="AR91" s="112"/>
      <c r="AS91" s="112"/>
      <c r="AT91" s="112"/>
      <c r="AU91" s="112"/>
      <c r="AV91" s="112"/>
      <c r="AW91" s="112"/>
      <c r="AX91" s="112"/>
      <c r="AY91" s="112"/>
      <c r="AZ91" s="112"/>
      <c r="BA91" s="112"/>
      <c r="BB91" s="112"/>
      <c r="BC91" s="112"/>
      <c r="BD91" s="112"/>
      <c r="BE91" s="112"/>
      <c r="BF91" s="112"/>
      <c r="BG91" s="112"/>
      <c r="BH91" s="112"/>
      <c r="BI91" s="112"/>
      <c r="BJ91" s="112"/>
      <c r="BK91" s="112"/>
      <c r="BL91" s="112"/>
      <c r="BM91" s="112"/>
      <c r="BN91" s="112"/>
      <c r="BO91" s="112"/>
      <c r="BP91" s="112"/>
      <c r="BQ91" s="112"/>
      <c r="BR91" s="112"/>
      <c r="BS91" s="112"/>
      <c r="BT91" s="112"/>
      <c r="BU91" s="112"/>
      <c r="BV91" s="112"/>
      <c r="BW91" s="112"/>
      <c r="BX91" s="112"/>
      <c r="BY91" s="112"/>
      <c r="BZ91" s="112"/>
      <c r="CA91" s="112"/>
      <c r="CB91" s="112"/>
      <c r="CC91" s="112"/>
      <c r="CD91" s="112"/>
      <c r="CE91" s="112"/>
      <c r="CF91" s="112"/>
      <c r="CG91" s="112"/>
      <c r="CH91" s="112"/>
      <c r="CI91" s="112"/>
      <c r="CJ91" s="112"/>
      <c r="CK91" s="112"/>
    </row>
    <row r="92" spans="5:89" ht="16.5" customHeight="1">
      <c r="E92" s="112"/>
      <c r="I92" s="212"/>
      <c r="U92" s="1"/>
      <c r="V92" s="112"/>
      <c r="W92" s="113"/>
      <c r="X92" s="281"/>
      <c r="Y92" s="144"/>
      <c r="Z92" s="11"/>
      <c r="AA92" s="49"/>
      <c r="AB92" s="11"/>
      <c r="AC92" s="5"/>
      <c r="AD92" s="112"/>
      <c r="AE92" s="112"/>
      <c r="AF92" s="112"/>
      <c r="AG92" s="112"/>
      <c r="AH92" s="112"/>
      <c r="AI92" s="112"/>
      <c r="AJ92" s="112"/>
      <c r="AK92" s="112"/>
      <c r="AL92" s="112"/>
      <c r="AM92" s="112"/>
      <c r="AN92" s="112"/>
      <c r="AO92" s="112"/>
      <c r="AP92" s="112"/>
      <c r="AQ92" s="112"/>
      <c r="AR92" s="112"/>
      <c r="AS92" s="112"/>
      <c r="AT92" s="112"/>
      <c r="AU92" s="112"/>
      <c r="AV92" s="112"/>
      <c r="AW92" s="112"/>
      <c r="AX92" s="112"/>
      <c r="AY92" s="112"/>
      <c r="AZ92" s="112"/>
      <c r="BA92" s="112"/>
      <c r="BB92" s="112"/>
      <c r="BC92" s="112"/>
      <c r="BD92" s="112"/>
      <c r="BE92" s="112"/>
      <c r="BF92" s="112"/>
      <c r="BG92" s="112"/>
      <c r="BH92" s="112"/>
      <c r="BI92" s="112"/>
      <c r="BJ92" s="112"/>
      <c r="BK92" s="112"/>
      <c r="BL92" s="112"/>
      <c r="BM92" s="112"/>
      <c r="BN92" s="112"/>
      <c r="BO92" s="112"/>
      <c r="BP92" s="112"/>
      <c r="BQ92" s="112"/>
      <c r="BR92" s="112"/>
      <c r="BS92" s="112"/>
      <c r="BT92" s="112"/>
      <c r="BU92" s="112"/>
      <c r="BV92" s="112"/>
      <c r="BW92" s="112"/>
      <c r="BX92" s="112"/>
      <c r="BY92" s="112"/>
      <c r="BZ92" s="112"/>
      <c r="CA92" s="112"/>
      <c r="CB92" s="112"/>
      <c r="CC92" s="112"/>
      <c r="CD92" s="112"/>
      <c r="CE92" s="112"/>
      <c r="CF92" s="112"/>
      <c r="CG92" s="112"/>
      <c r="CH92" s="112"/>
      <c r="CI92" s="112"/>
      <c r="CJ92" s="112"/>
      <c r="CK92" s="112"/>
    </row>
    <row r="93" spans="5:89" ht="15" customHeight="1">
      <c r="E93" s="112"/>
      <c r="I93" s="226"/>
      <c r="U93" s="1"/>
      <c r="V93" s="112"/>
      <c r="W93" s="113"/>
      <c r="X93" s="106"/>
      <c r="Y93" s="144"/>
      <c r="Z93" s="11"/>
      <c r="AA93" s="49"/>
      <c r="AB93" s="11"/>
      <c r="AC93" s="5"/>
      <c r="AD93" s="112"/>
      <c r="AE93" s="112"/>
      <c r="AF93" s="112"/>
      <c r="AG93" s="112"/>
      <c r="AH93" s="112"/>
      <c r="AI93" s="112"/>
      <c r="AJ93" s="112"/>
      <c r="AK93" s="112"/>
      <c r="AL93" s="112"/>
      <c r="AM93" s="112"/>
      <c r="AN93" s="112"/>
      <c r="AO93" s="112"/>
      <c r="AP93" s="112"/>
      <c r="AQ93" s="112"/>
      <c r="AR93" s="112"/>
      <c r="AS93" s="112"/>
      <c r="AT93" s="112"/>
      <c r="AU93" s="112"/>
      <c r="AV93" s="112"/>
      <c r="AW93" s="112"/>
      <c r="AX93" s="112"/>
      <c r="AY93" s="112"/>
      <c r="AZ93" s="112"/>
      <c r="BA93" s="112"/>
      <c r="BB93" s="112"/>
      <c r="BC93" s="112"/>
      <c r="BD93" s="112"/>
      <c r="BE93" s="112"/>
      <c r="BF93" s="112"/>
      <c r="BG93" s="112"/>
      <c r="BH93" s="112"/>
      <c r="BI93" s="112"/>
      <c r="BJ93" s="112"/>
      <c r="BK93" s="112"/>
      <c r="BL93" s="112"/>
      <c r="BM93" s="112"/>
      <c r="BN93" s="112"/>
      <c r="BO93" s="112"/>
      <c r="BP93" s="112"/>
      <c r="BQ93" s="112"/>
      <c r="BR93" s="112"/>
      <c r="BS93" s="112"/>
      <c r="BT93" s="112"/>
      <c r="BU93" s="112"/>
      <c r="BV93" s="112"/>
      <c r="BW93" s="112"/>
      <c r="BX93" s="112"/>
      <c r="BY93" s="112"/>
      <c r="BZ93" s="112"/>
      <c r="CA93" s="112"/>
      <c r="CB93" s="112"/>
      <c r="CC93" s="112"/>
      <c r="CD93" s="112"/>
      <c r="CE93" s="112"/>
      <c r="CF93" s="112"/>
      <c r="CG93" s="112"/>
      <c r="CH93" s="112"/>
      <c r="CI93" s="112"/>
      <c r="CJ93" s="112"/>
      <c r="CK93" s="112"/>
    </row>
    <row r="94" spans="5:89" ht="14.25" customHeight="1">
      <c r="E94" s="112"/>
      <c r="I94" s="107"/>
      <c r="U94" s="1"/>
      <c r="V94" s="112"/>
      <c r="W94" s="110"/>
      <c r="X94" s="106"/>
      <c r="Y94" s="137"/>
      <c r="Z94" s="11"/>
      <c r="AA94" s="49"/>
      <c r="AB94" s="11"/>
      <c r="AC94" s="5"/>
      <c r="AD94" s="112"/>
      <c r="AE94" s="112"/>
      <c r="AF94" s="112"/>
      <c r="AG94" s="112"/>
      <c r="AH94" s="112"/>
      <c r="AI94" s="112"/>
      <c r="AJ94" s="112"/>
      <c r="AK94" s="112"/>
      <c r="AL94" s="112"/>
      <c r="AM94" s="112"/>
      <c r="AN94" s="112"/>
      <c r="AO94" s="112"/>
      <c r="AP94" s="112"/>
      <c r="AQ94" s="112"/>
      <c r="AR94" s="112"/>
      <c r="AS94" s="112"/>
      <c r="AT94" s="112"/>
      <c r="AU94" s="112"/>
      <c r="AV94" s="112"/>
      <c r="AW94" s="112"/>
      <c r="AX94" s="112"/>
      <c r="AY94" s="112"/>
      <c r="AZ94" s="112"/>
      <c r="BA94" s="112"/>
      <c r="BB94" s="112"/>
      <c r="BC94" s="112"/>
      <c r="BD94" s="112"/>
      <c r="BE94" s="112"/>
      <c r="BF94" s="112"/>
      <c r="BG94" s="112"/>
      <c r="BH94" s="112"/>
      <c r="BI94" s="112"/>
      <c r="BJ94" s="112"/>
      <c r="BK94" s="112"/>
      <c r="BL94" s="112"/>
      <c r="BM94" s="112"/>
      <c r="BN94" s="112"/>
      <c r="BO94" s="112"/>
      <c r="BP94" s="112"/>
      <c r="BQ94" s="112"/>
      <c r="BR94" s="112"/>
      <c r="BS94" s="112"/>
      <c r="BT94" s="112"/>
      <c r="BU94" s="112"/>
      <c r="BV94" s="112"/>
      <c r="BW94" s="112"/>
      <c r="BX94" s="112"/>
      <c r="BY94" s="112"/>
      <c r="BZ94" s="112"/>
      <c r="CA94" s="112"/>
      <c r="CB94" s="112"/>
      <c r="CC94" s="112"/>
      <c r="CD94" s="112"/>
      <c r="CE94" s="112"/>
      <c r="CF94" s="112"/>
      <c r="CG94" s="112"/>
      <c r="CH94" s="112"/>
      <c r="CI94" s="112"/>
      <c r="CJ94" s="112"/>
      <c r="CK94" s="112"/>
    </row>
    <row r="95" spans="5:89" ht="13.5" customHeight="1">
      <c r="E95" s="112"/>
      <c r="I95" s="110"/>
      <c r="U95" s="1"/>
      <c r="V95" s="112"/>
      <c r="W95" s="107"/>
      <c r="X95" s="106"/>
      <c r="Y95" s="150"/>
      <c r="Z95" s="5"/>
      <c r="AA95" s="5"/>
      <c r="AB95" s="5"/>
      <c r="AC95" s="122"/>
      <c r="AD95" s="112"/>
      <c r="AE95" s="112"/>
      <c r="AF95" s="112"/>
      <c r="AG95" s="112"/>
      <c r="AH95" s="107"/>
      <c r="AI95" s="107"/>
      <c r="AJ95" s="107"/>
      <c r="AK95" s="112"/>
      <c r="AL95" s="112"/>
      <c r="AM95" s="112"/>
      <c r="AN95" s="112"/>
      <c r="AO95" s="112"/>
      <c r="AP95" s="112"/>
      <c r="AQ95" s="112"/>
      <c r="AR95" s="112"/>
      <c r="AS95" s="112"/>
      <c r="AT95" s="112"/>
      <c r="AU95" s="112"/>
      <c r="AV95" s="112"/>
      <c r="AW95" s="112"/>
      <c r="AX95" s="112"/>
      <c r="AY95" s="112"/>
      <c r="AZ95" s="112"/>
      <c r="BA95" s="112"/>
      <c r="BB95" s="112"/>
      <c r="BC95" s="112"/>
      <c r="BD95" s="112"/>
      <c r="BE95" s="112"/>
      <c r="BF95" s="112"/>
      <c r="BG95" s="112"/>
      <c r="BH95" s="112"/>
      <c r="BI95" s="112"/>
      <c r="BJ95" s="112"/>
      <c r="BK95" s="112"/>
      <c r="BL95" s="112"/>
      <c r="BM95" s="112"/>
      <c r="BN95" s="112"/>
      <c r="BO95" s="112"/>
      <c r="BP95" s="112"/>
      <c r="BQ95" s="112"/>
      <c r="BR95" s="112"/>
      <c r="BS95" s="112"/>
      <c r="BT95" s="112"/>
      <c r="BU95" s="112"/>
      <c r="BV95" s="112"/>
      <c r="BW95" s="112"/>
      <c r="BX95" s="112"/>
      <c r="BY95" s="112"/>
      <c r="BZ95" s="112"/>
      <c r="CA95" s="112"/>
      <c r="CB95" s="112"/>
      <c r="CC95" s="112"/>
      <c r="CD95" s="112"/>
      <c r="CE95" s="112"/>
      <c r="CF95" s="112"/>
      <c r="CG95" s="112"/>
      <c r="CH95" s="112"/>
      <c r="CI95" s="112"/>
      <c r="CJ95" s="112"/>
      <c r="CK95" s="112"/>
    </row>
    <row r="96" spans="5:89" ht="12.75" customHeight="1">
      <c r="E96" s="112"/>
      <c r="I96" s="107"/>
      <c r="U96" s="1"/>
      <c r="V96" s="112"/>
      <c r="W96" s="107"/>
      <c r="X96" s="106"/>
      <c r="Y96" s="150"/>
      <c r="Z96" s="5"/>
      <c r="AA96" s="5"/>
      <c r="AB96" s="5"/>
      <c r="AC96" s="5"/>
      <c r="AD96" s="112"/>
      <c r="AE96" s="112"/>
      <c r="AF96" s="112"/>
      <c r="AG96" s="112"/>
      <c r="AH96" s="112"/>
      <c r="AI96" s="112"/>
      <c r="AJ96" s="132"/>
      <c r="AK96" s="110"/>
      <c r="AL96" s="112"/>
      <c r="AM96" s="112"/>
      <c r="AN96" s="112"/>
      <c r="AO96" s="112"/>
      <c r="AP96" s="112"/>
      <c r="AQ96" s="112"/>
      <c r="AR96" s="112"/>
      <c r="AS96" s="112"/>
      <c r="AT96" s="112"/>
      <c r="AU96" s="112"/>
      <c r="AV96" s="112"/>
      <c r="AW96" s="112"/>
      <c r="AX96" s="112"/>
      <c r="AY96" s="112"/>
      <c r="AZ96" s="112"/>
      <c r="BA96" s="112"/>
      <c r="BB96" s="112"/>
      <c r="BC96" s="112"/>
      <c r="BD96" s="112"/>
      <c r="BE96" s="112"/>
      <c r="BF96" s="112"/>
      <c r="BG96" s="112"/>
      <c r="BH96" s="112"/>
      <c r="BI96" s="112"/>
      <c r="BJ96" s="112"/>
      <c r="BK96" s="112"/>
      <c r="BL96" s="112"/>
      <c r="BM96" s="112"/>
      <c r="BN96" s="112"/>
      <c r="BO96" s="112"/>
      <c r="BP96" s="112"/>
      <c r="BQ96" s="112"/>
      <c r="BR96" s="112"/>
      <c r="BS96" s="112"/>
      <c r="BT96" s="112"/>
      <c r="BU96" s="112"/>
      <c r="BV96" s="112"/>
      <c r="BW96" s="112"/>
      <c r="BX96" s="112"/>
      <c r="BY96" s="112"/>
      <c r="BZ96" s="112"/>
      <c r="CA96" s="112"/>
      <c r="CB96" s="112"/>
      <c r="CC96" s="112"/>
      <c r="CD96" s="112"/>
      <c r="CE96" s="112"/>
      <c r="CF96" s="112"/>
      <c r="CG96" s="112"/>
      <c r="CH96" s="112"/>
      <c r="CI96" s="112"/>
      <c r="CJ96" s="112"/>
      <c r="CK96" s="112"/>
    </row>
    <row r="97" spans="5:89" ht="14.25" customHeight="1">
      <c r="E97" s="112"/>
      <c r="I97" s="107"/>
      <c r="U97" s="1"/>
      <c r="V97" s="112"/>
      <c r="W97" s="107"/>
      <c r="X97" s="106"/>
      <c r="Y97" s="150"/>
      <c r="Z97" s="5"/>
      <c r="AA97" s="1"/>
      <c r="AB97" s="1"/>
      <c r="AC97" s="5"/>
      <c r="AD97" s="112"/>
      <c r="AE97" s="112"/>
      <c r="AF97" s="112"/>
      <c r="AG97" s="112"/>
      <c r="AH97" s="112"/>
      <c r="AI97" s="112"/>
      <c r="AJ97" s="132"/>
      <c r="AK97" s="110"/>
      <c r="AL97" s="112"/>
      <c r="AM97" s="112"/>
      <c r="AN97" s="112"/>
      <c r="AO97" s="112"/>
      <c r="AP97" s="112"/>
      <c r="AQ97" s="112"/>
      <c r="AR97" s="112"/>
      <c r="AS97" s="112"/>
      <c r="AT97" s="112"/>
      <c r="AU97" s="112"/>
      <c r="AV97" s="112"/>
      <c r="AW97" s="112"/>
      <c r="AX97" s="112"/>
      <c r="AY97" s="112"/>
      <c r="AZ97" s="112"/>
      <c r="BA97" s="112"/>
      <c r="BB97" s="112"/>
      <c r="BC97" s="112"/>
      <c r="BD97" s="112"/>
      <c r="BE97" s="112"/>
      <c r="BF97" s="112"/>
      <c r="BG97" s="112"/>
      <c r="BH97" s="112"/>
      <c r="BI97" s="112"/>
      <c r="BJ97" s="112"/>
      <c r="BK97" s="112"/>
      <c r="BL97" s="112"/>
      <c r="BM97" s="112"/>
      <c r="BN97" s="112"/>
      <c r="BO97" s="112"/>
      <c r="BP97" s="112"/>
      <c r="BQ97" s="112"/>
      <c r="BR97" s="112"/>
      <c r="BS97" s="112"/>
      <c r="BT97" s="112"/>
      <c r="BU97" s="112"/>
      <c r="BV97" s="112"/>
      <c r="BW97" s="112"/>
      <c r="BX97" s="112"/>
      <c r="BY97" s="112"/>
      <c r="BZ97" s="112"/>
      <c r="CA97" s="112"/>
      <c r="CB97" s="112"/>
      <c r="CC97" s="112"/>
      <c r="CD97" s="112"/>
      <c r="CE97" s="112"/>
      <c r="CF97" s="112"/>
      <c r="CG97" s="112"/>
      <c r="CH97" s="112"/>
      <c r="CI97" s="112"/>
      <c r="CJ97" s="112"/>
      <c r="CK97" s="112"/>
    </row>
    <row r="98" spans="5:89">
      <c r="E98" s="112"/>
      <c r="I98" s="107"/>
      <c r="U98" s="1"/>
      <c r="V98" s="112"/>
      <c r="W98" s="113"/>
      <c r="X98" s="229"/>
      <c r="Y98" s="308"/>
      <c r="Z98" s="5"/>
      <c r="AA98" s="1"/>
      <c r="AB98" s="1"/>
      <c r="AC98" s="5"/>
      <c r="AD98" s="112"/>
      <c r="AE98" s="112"/>
      <c r="AF98" s="112"/>
      <c r="AG98" s="112"/>
      <c r="AH98" s="112"/>
      <c r="AI98" s="112"/>
      <c r="AJ98" s="132"/>
      <c r="AK98" s="112"/>
      <c r="AL98" s="112"/>
      <c r="AM98" s="112"/>
      <c r="AN98" s="112"/>
      <c r="AO98" s="112"/>
      <c r="AP98" s="112"/>
      <c r="AQ98" s="112"/>
      <c r="AR98" s="112"/>
      <c r="AS98" s="112"/>
      <c r="AT98" s="112"/>
      <c r="AU98" s="112"/>
      <c r="AV98" s="112"/>
      <c r="AW98" s="112"/>
      <c r="AX98" s="112"/>
      <c r="AY98" s="112"/>
      <c r="AZ98" s="112"/>
      <c r="BA98" s="112"/>
      <c r="BB98" s="112"/>
      <c r="BC98" s="112"/>
      <c r="BD98" s="112"/>
      <c r="BE98" s="112"/>
      <c r="BF98" s="112"/>
      <c r="BG98" s="112"/>
      <c r="BH98" s="112"/>
      <c r="BI98" s="112"/>
      <c r="BJ98" s="112"/>
      <c r="BK98" s="112"/>
      <c r="BL98" s="112"/>
      <c r="BM98" s="112"/>
      <c r="BN98" s="112"/>
      <c r="BO98" s="112"/>
      <c r="BP98" s="112"/>
      <c r="BQ98" s="112"/>
      <c r="BR98" s="112"/>
      <c r="BS98" s="112"/>
      <c r="BT98" s="112"/>
      <c r="BU98" s="112"/>
      <c r="BV98" s="112"/>
      <c r="BW98" s="112"/>
      <c r="BX98" s="112"/>
      <c r="BY98" s="112"/>
      <c r="BZ98" s="112"/>
      <c r="CA98" s="112"/>
      <c r="CB98" s="112"/>
      <c r="CC98" s="112"/>
      <c r="CD98" s="112"/>
      <c r="CE98" s="112"/>
      <c r="CF98" s="112"/>
      <c r="CG98" s="112"/>
      <c r="CH98" s="112"/>
      <c r="CI98" s="112"/>
      <c r="CJ98" s="112"/>
      <c r="CK98" s="112"/>
    </row>
    <row r="99" spans="5:89" ht="15" customHeight="1">
      <c r="E99" s="112"/>
      <c r="I99" s="107"/>
      <c r="U99" s="1"/>
      <c r="V99" s="221"/>
      <c r="W99" s="117"/>
      <c r="X99" s="111"/>
      <c r="Y99" s="137"/>
      <c r="Z99" s="5"/>
      <c r="AA99" s="1"/>
      <c r="AB99" s="1"/>
      <c r="AC99" s="5"/>
      <c r="AD99" s="112"/>
      <c r="AE99" s="112"/>
      <c r="AF99" s="112"/>
      <c r="AG99" s="112"/>
      <c r="AH99" s="112"/>
      <c r="AI99" s="112"/>
      <c r="AJ99" s="140"/>
      <c r="AK99" s="112"/>
      <c r="AL99" s="112"/>
      <c r="AM99" s="112"/>
      <c r="AN99" s="112"/>
      <c r="AO99" s="112"/>
      <c r="AP99" s="112"/>
      <c r="AQ99" s="112"/>
      <c r="AR99" s="112"/>
      <c r="AS99" s="112"/>
      <c r="AT99" s="112"/>
      <c r="AU99" s="112"/>
      <c r="AV99" s="112"/>
      <c r="AW99" s="112"/>
      <c r="AX99" s="112"/>
      <c r="AY99" s="112"/>
      <c r="AZ99" s="112"/>
      <c r="BA99" s="112"/>
      <c r="BB99" s="112"/>
      <c r="BC99" s="112"/>
      <c r="BD99" s="112"/>
      <c r="BE99" s="112"/>
      <c r="BF99" s="112"/>
      <c r="BG99" s="112"/>
      <c r="BH99" s="112"/>
      <c r="BI99" s="112"/>
      <c r="BJ99" s="112"/>
      <c r="BK99" s="112"/>
      <c r="BL99" s="112"/>
      <c r="BM99" s="112"/>
      <c r="BN99" s="112"/>
      <c r="BO99" s="112"/>
      <c r="BP99" s="112"/>
      <c r="BQ99" s="112"/>
      <c r="BR99" s="112"/>
      <c r="BS99" s="112"/>
      <c r="BT99" s="112"/>
      <c r="BU99" s="112"/>
      <c r="BV99" s="112"/>
      <c r="BW99" s="112"/>
      <c r="BX99" s="112"/>
      <c r="BY99" s="112"/>
      <c r="BZ99" s="112"/>
      <c r="CA99" s="112"/>
      <c r="CB99" s="112"/>
      <c r="CC99" s="112"/>
      <c r="CD99" s="112"/>
      <c r="CE99" s="112"/>
      <c r="CF99" s="112"/>
      <c r="CG99" s="112"/>
      <c r="CH99" s="112"/>
      <c r="CI99" s="112"/>
      <c r="CJ99" s="112"/>
      <c r="CK99" s="112"/>
    </row>
    <row r="100" spans="5:89" ht="13.5" customHeight="1">
      <c r="E100" s="112"/>
      <c r="I100" s="212"/>
      <c r="U100" s="1"/>
      <c r="V100" s="112"/>
      <c r="W100" s="107"/>
      <c r="X100" s="106"/>
      <c r="Y100" s="144"/>
      <c r="Z100" s="5"/>
      <c r="AA100" s="1"/>
      <c r="AB100" s="1"/>
      <c r="AC100" s="5"/>
      <c r="AD100" s="112"/>
      <c r="AE100" s="112"/>
      <c r="AF100" s="112"/>
      <c r="AG100" s="112"/>
      <c r="AH100" s="112"/>
      <c r="AI100" s="112"/>
      <c r="AJ100" s="112"/>
      <c r="AK100" s="112"/>
      <c r="AL100" s="112"/>
      <c r="AM100" s="112"/>
      <c r="AN100" s="112"/>
      <c r="AO100" s="112"/>
      <c r="AP100" s="112"/>
      <c r="AQ100" s="112"/>
      <c r="AR100" s="112"/>
      <c r="AS100" s="112"/>
      <c r="AT100" s="112"/>
      <c r="AU100" s="112"/>
      <c r="AV100" s="112"/>
      <c r="AW100" s="112"/>
      <c r="AX100" s="112"/>
      <c r="AY100" s="112"/>
      <c r="AZ100" s="112"/>
      <c r="BA100" s="112"/>
      <c r="BB100" s="112"/>
      <c r="BC100" s="112"/>
      <c r="BD100" s="112"/>
      <c r="BE100" s="112"/>
      <c r="BF100" s="112"/>
      <c r="BG100" s="112"/>
      <c r="BH100" s="112"/>
      <c r="BI100" s="112"/>
      <c r="BJ100" s="112"/>
      <c r="BK100" s="112"/>
      <c r="BL100" s="112"/>
      <c r="BM100" s="112"/>
      <c r="BN100" s="112"/>
      <c r="BO100" s="112"/>
      <c r="BP100" s="112"/>
      <c r="BQ100" s="112"/>
      <c r="BR100" s="112"/>
      <c r="BS100" s="112"/>
      <c r="BT100" s="112"/>
      <c r="BU100" s="112"/>
      <c r="BV100" s="112"/>
      <c r="BW100" s="112"/>
      <c r="BX100" s="112"/>
      <c r="BY100" s="112"/>
      <c r="BZ100" s="112"/>
      <c r="CA100" s="112"/>
      <c r="CB100" s="112"/>
      <c r="CC100" s="112"/>
      <c r="CD100" s="112"/>
      <c r="CE100" s="112"/>
      <c r="CF100" s="112"/>
      <c r="CG100" s="112"/>
      <c r="CH100" s="112"/>
      <c r="CI100" s="112"/>
      <c r="CJ100" s="112"/>
      <c r="CK100" s="112"/>
    </row>
    <row r="101" spans="5:89" ht="15.75" customHeight="1">
      <c r="E101" s="112"/>
      <c r="I101" s="226"/>
      <c r="U101" s="1"/>
      <c r="V101" s="112"/>
      <c r="W101" s="107"/>
      <c r="X101" s="106"/>
      <c r="Y101" s="144"/>
      <c r="Z101" s="5"/>
      <c r="AA101" s="1"/>
      <c r="AB101" s="1"/>
      <c r="AC101" s="5"/>
      <c r="AD101" s="112"/>
      <c r="AE101" s="107"/>
      <c r="AF101" s="112"/>
      <c r="AG101" s="112"/>
      <c r="AH101" s="112"/>
      <c r="AI101" s="112"/>
      <c r="AJ101" s="428"/>
      <c r="AK101" s="112"/>
      <c r="AL101" s="112"/>
      <c r="AM101" s="112"/>
      <c r="AN101" s="112"/>
      <c r="AO101" s="112"/>
      <c r="AP101" s="112"/>
      <c r="AQ101" s="112"/>
      <c r="AR101" s="112"/>
      <c r="AS101" s="112"/>
      <c r="AT101" s="112"/>
      <c r="AU101" s="112"/>
      <c r="AV101" s="112"/>
      <c r="AW101" s="112"/>
      <c r="AX101" s="112"/>
      <c r="AY101" s="112"/>
      <c r="AZ101" s="112"/>
      <c r="BA101" s="112"/>
      <c r="BB101" s="112"/>
      <c r="BC101" s="112"/>
      <c r="BD101" s="112"/>
      <c r="BE101" s="112"/>
      <c r="BF101" s="112"/>
      <c r="BG101" s="112"/>
      <c r="BH101" s="112"/>
      <c r="BI101" s="112"/>
      <c r="BJ101" s="112"/>
      <c r="BK101" s="112"/>
      <c r="BL101" s="112"/>
      <c r="BM101" s="112"/>
      <c r="BN101" s="112"/>
      <c r="BO101" s="112"/>
      <c r="BP101" s="112"/>
      <c r="BQ101" s="112"/>
      <c r="BR101" s="112"/>
      <c r="BS101" s="112"/>
      <c r="BT101" s="112"/>
      <c r="BU101" s="112"/>
      <c r="BV101" s="112"/>
      <c r="BW101" s="112"/>
      <c r="BX101" s="112"/>
      <c r="BY101" s="112"/>
      <c r="BZ101" s="112"/>
      <c r="CA101" s="112"/>
      <c r="CB101" s="112"/>
      <c r="CC101" s="112"/>
      <c r="CD101" s="112"/>
      <c r="CE101" s="112"/>
      <c r="CF101" s="112"/>
      <c r="CG101" s="112"/>
      <c r="CH101" s="112"/>
      <c r="CI101" s="112"/>
      <c r="CJ101" s="112"/>
      <c r="CK101" s="112"/>
    </row>
    <row r="102" spans="5:89" ht="12.75" customHeight="1">
      <c r="E102" s="112"/>
      <c r="I102" s="107"/>
      <c r="U102" s="1"/>
      <c r="V102" s="112"/>
      <c r="W102" s="107"/>
      <c r="X102" s="106"/>
      <c r="Y102" s="144"/>
      <c r="Z102" s="5"/>
      <c r="AA102" s="5"/>
      <c r="AB102" s="5"/>
      <c r="AC102" s="5"/>
      <c r="AD102" s="112"/>
      <c r="AE102" s="110"/>
      <c r="AF102" s="112"/>
      <c r="AG102" s="112"/>
      <c r="AH102" s="112"/>
      <c r="AI102" s="112"/>
      <c r="AJ102" s="111"/>
      <c r="AK102" s="112"/>
      <c r="AL102" s="112"/>
      <c r="AM102" s="112"/>
      <c r="AN102" s="112"/>
      <c r="AO102" s="112"/>
      <c r="AP102" s="112"/>
      <c r="AQ102" s="112"/>
      <c r="AR102" s="112"/>
      <c r="AS102" s="112"/>
      <c r="AT102" s="112"/>
      <c r="AU102" s="112"/>
      <c r="AV102" s="112"/>
      <c r="AW102" s="112"/>
      <c r="AX102" s="112"/>
      <c r="AY102" s="112"/>
      <c r="AZ102" s="112"/>
      <c r="BA102" s="112"/>
      <c r="BB102" s="112"/>
      <c r="BC102" s="112"/>
      <c r="BD102" s="112"/>
      <c r="BE102" s="112"/>
      <c r="BF102" s="112"/>
      <c r="BG102" s="112"/>
      <c r="BH102" s="112"/>
      <c r="BI102" s="112"/>
      <c r="BJ102" s="112"/>
      <c r="BK102" s="112"/>
      <c r="BL102" s="112"/>
      <c r="BM102" s="112"/>
      <c r="BN102" s="112"/>
      <c r="BO102" s="112"/>
      <c r="BP102" s="112"/>
      <c r="BQ102" s="112"/>
      <c r="BR102" s="112"/>
      <c r="BS102" s="112"/>
      <c r="BT102" s="112"/>
      <c r="BU102" s="112"/>
      <c r="BV102" s="112"/>
      <c r="BW102" s="112"/>
      <c r="BX102" s="112"/>
      <c r="BY102" s="112"/>
      <c r="BZ102" s="112"/>
      <c r="CA102" s="112"/>
      <c r="CB102" s="112"/>
      <c r="CC102" s="112"/>
      <c r="CD102" s="112"/>
      <c r="CE102" s="112"/>
      <c r="CF102" s="112"/>
      <c r="CG102" s="112"/>
      <c r="CH102" s="112"/>
      <c r="CI102" s="112"/>
      <c r="CJ102" s="112"/>
      <c r="CK102" s="112"/>
    </row>
    <row r="103" spans="5:89" ht="12.75" customHeight="1">
      <c r="E103" s="112"/>
      <c r="I103" s="110"/>
      <c r="U103" s="1"/>
      <c r="V103" s="112"/>
      <c r="W103" s="107"/>
      <c r="X103" s="106"/>
      <c r="Y103" s="144"/>
      <c r="Z103" s="5"/>
      <c r="AA103" s="5"/>
      <c r="AB103" s="5"/>
      <c r="AC103" s="5"/>
      <c r="AD103" s="112"/>
      <c r="AE103" s="106"/>
      <c r="AF103" s="112"/>
      <c r="AG103" s="112"/>
      <c r="AH103" s="112"/>
      <c r="AI103" s="112"/>
      <c r="AJ103" s="106"/>
      <c r="AK103" s="112"/>
      <c r="AL103" s="112"/>
      <c r="AM103" s="112"/>
      <c r="AN103" s="112"/>
      <c r="AO103" s="112"/>
      <c r="AP103" s="112"/>
      <c r="AQ103" s="112"/>
      <c r="AR103" s="112"/>
      <c r="AS103" s="112"/>
      <c r="AT103" s="112"/>
      <c r="AU103" s="112"/>
      <c r="AV103" s="112"/>
      <c r="AW103" s="112"/>
      <c r="AX103" s="112"/>
      <c r="AY103" s="112"/>
      <c r="AZ103" s="112"/>
      <c r="BA103" s="112"/>
      <c r="BB103" s="112"/>
      <c r="BC103" s="112"/>
      <c r="BD103" s="112"/>
      <c r="BE103" s="112"/>
      <c r="BF103" s="112"/>
      <c r="BG103" s="112"/>
      <c r="BH103" s="112"/>
      <c r="BI103" s="112"/>
      <c r="BJ103" s="112"/>
      <c r="BK103" s="112"/>
      <c r="BL103" s="112"/>
      <c r="BM103" s="112"/>
      <c r="BN103" s="112"/>
      <c r="BO103" s="112"/>
      <c r="BP103" s="112"/>
      <c r="BQ103" s="112"/>
      <c r="BR103" s="112"/>
      <c r="BS103" s="112"/>
      <c r="BT103" s="112"/>
      <c r="BU103" s="112"/>
      <c r="BV103" s="112"/>
      <c r="BW103" s="112"/>
      <c r="BX103" s="112"/>
      <c r="BY103" s="112"/>
      <c r="BZ103" s="112"/>
      <c r="CA103" s="112"/>
      <c r="CB103" s="112"/>
      <c r="CC103" s="112"/>
      <c r="CD103" s="112"/>
      <c r="CE103" s="112"/>
      <c r="CF103" s="112"/>
      <c r="CG103" s="112"/>
      <c r="CH103" s="112"/>
      <c r="CI103" s="112"/>
      <c r="CJ103" s="112"/>
      <c r="CK103" s="112"/>
    </row>
    <row r="104" spans="5:89" ht="14.25" customHeight="1">
      <c r="E104" s="112"/>
      <c r="I104" s="107"/>
      <c r="U104" s="1"/>
      <c r="V104" s="106"/>
      <c r="W104" s="110"/>
      <c r="X104" s="195"/>
      <c r="Y104" s="421"/>
      <c r="Z104" s="5"/>
      <c r="AA104" s="5"/>
      <c r="AB104" s="5"/>
      <c r="AC104" s="5"/>
      <c r="AD104" s="112"/>
      <c r="AE104" s="106"/>
      <c r="AF104" s="112"/>
      <c r="AG104" s="112"/>
      <c r="AH104" s="112"/>
      <c r="AI104" s="112"/>
      <c r="AJ104" s="111"/>
      <c r="AK104" s="112"/>
      <c r="AL104" s="112"/>
      <c r="AM104" s="112"/>
      <c r="AN104" s="112"/>
      <c r="AO104" s="112"/>
      <c r="AP104" s="112"/>
      <c r="AQ104" s="112"/>
      <c r="AR104" s="112"/>
      <c r="AS104" s="112"/>
      <c r="AT104" s="112"/>
      <c r="AU104" s="112"/>
      <c r="AV104" s="112"/>
      <c r="AW104" s="112"/>
      <c r="AX104" s="112"/>
      <c r="AY104" s="112"/>
      <c r="AZ104" s="112"/>
      <c r="BA104" s="112"/>
      <c r="BB104" s="112"/>
      <c r="BC104" s="112"/>
      <c r="BD104" s="112"/>
      <c r="BE104" s="112"/>
      <c r="BF104" s="112"/>
      <c r="BG104" s="112"/>
      <c r="BH104" s="112"/>
      <c r="BI104" s="112"/>
      <c r="BJ104" s="112"/>
      <c r="BK104" s="112"/>
      <c r="BL104" s="112"/>
      <c r="BM104" s="112"/>
      <c r="BN104" s="112"/>
      <c r="BO104" s="112"/>
      <c r="BP104" s="112"/>
      <c r="BQ104" s="112"/>
      <c r="BR104" s="112"/>
      <c r="BS104" s="112"/>
      <c r="BT104" s="112"/>
      <c r="BU104" s="112"/>
      <c r="BV104" s="112"/>
      <c r="BW104" s="112"/>
      <c r="BX104" s="112"/>
      <c r="BY104" s="112"/>
      <c r="BZ104" s="112"/>
      <c r="CA104" s="112"/>
      <c r="CB104" s="112"/>
      <c r="CC104" s="112"/>
      <c r="CD104" s="112"/>
      <c r="CE104" s="112"/>
      <c r="CF104" s="112"/>
      <c r="CG104" s="112"/>
      <c r="CH104" s="112"/>
      <c r="CI104" s="112"/>
      <c r="CJ104" s="112"/>
      <c r="CK104" s="112"/>
    </row>
    <row r="105" spans="5:89" ht="15" customHeight="1">
      <c r="E105" s="112"/>
      <c r="I105" s="107"/>
      <c r="U105" s="1"/>
      <c r="V105" s="112"/>
      <c r="W105" s="112"/>
      <c r="X105" s="112"/>
      <c r="Y105" s="112"/>
      <c r="Z105" s="5"/>
      <c r="AA105" s="5"/>
      <c r="AB105" s="5"/>
      <c r="AC105" s="5"/>
      <c r="AD105" s="112"/>
      <c r="AE105" s="106"/>
      <c r="AF105" s="112"/>
      <c r="AG105" s="112"/>
      <c r="AH105" s="112"/>
      <c r="AI105" s="112"/>
      <c r="AJ105" s="111"/>
      <c r="AK105" s="112"/>
      <c r="AL105" s="112"/>
      <c r="AM105" s="112"/>
      <c r="AN105" s="112"/>
      <c r="AO105" s="112"/>
      <c r="AP105" s="112"/>
      <c r="AQ105" s="112"/>
      <c r="AR105" s="112"/>
      <c r="AS105" s="112"/>
      <c r="AT105" s="112"/>
      <c r="AU105" s="112"/>
      <c r="AV105" s="112"/>
      <c r="AW105" s="112"/>
      <c r="AX105" s="112"/>
      <c r="AY105" s="112"/>
      <c r="AZ105" s="112"/>
      <c r="BA105" s="112"/>
      <c r="BB105" s="112"/>
      <c r="BC105" s="112"/>
      <c r="BD105" s="112"/>
      <c r="BE105" s="112"/>
      <c r="BF105" s="112"/>
      <c r="BG105" s="112"/>
      <c r="BH105" s="112"/>
      <c r="BI105" s="112"/>
      <c r="BJ105" s="112"/>
      <c r="BK105" s="112"/>
      <c r="BL105" s="112"/>
      <c r="BM105" s="112"/>
      <c r="BN105" s="112"/>
      <c r="BO105" s="112"/>
      <c r="BP105" s="112"/>
      <c r="BQ105" s="112"/>
      <c r="BR105" s="112"/>
      <c r="BS105" s="112"/>
      <c r="BT105" s="112"/>
      <c r="BU105" s="112"/>
      <c r="BV105" s="112"/>
      <c r="BW105" s="112"/>
      <c r="BX105" s="112"/>
      <c r="BY105" s="112"/>
      <c r="BZ105" s="112"/>
      <c r="CA105" s="112"/>
      <c r="CB105" s="112"/>
      <c r="CC105" s="112"/>
      <c r="CD105" s="112"/>
      <c r="CE105" s="112"/>
      <c r="CF105" s="112"/>
      <c r="CG105" s="112"/>
      <c r="CH105" s="112"/>
      <c r="CI105" s="112"/>
      <c r="CJ105" s="112"/>
      <c r="CK105" s="112"/>
    </row>
    <row r="106" spans="5:89" ht="14.25" customHeight="1">
      <c r="E106" s="112"/>
      <c r="I106" s="113"/>
      <c r="U106" s="1"/>
      <c r="V106" s="107"/>
      <c r="W106" s="121"/>
      <c r="X106" s="107"/>
      <c r="Y106" s="112"/>
      <c r="Z106" s="5"/>
      <c r="AA106" s="5"/>
      <c r="AB106" s="5"/>
      <c r="AC106" s="5"/>
      <c r="AD106" s="112"/>
      <c r="AE106" s="106"/>
      <c r="AF106" s="112"/>
      <c r="AG106" s="112"/>
      <c r="AH106" s="112"/>
      <c r="AI106" s="112"/>
      <c r="AJ106" s="111"/>
      <c r="AK106" s="112"/>
      <c r="AL106" s="112"/>
      <c r="AM106" s="112"/>
      <c r="AN106" s="112"/>
      <c r="AO106" s="112"/>
      <c r="AP106" s="112"/>
      <c r="AQ106" s="112"/>
      <c r="AR106" s="112"/>
      <c r="AS106" s="112"/>
      <c r="AT106" s="112"/>
      <c r="AU106" s="112"/>
      <c r="AV106" s="112"/>
      <c r="AW106" s="112"/>
      <c r="AX106" s="112"/>
      <c r="AY106" s="112"/>
      <c r="AZ106" s="112"/>
      <c r="BA106" s="112"/>
      <c r="BB106" s="112"/>
      <c r="BC106" s="112"/>
      <c r="BD106" s="112"/>
      <c r="BE106" s="112"/>
      <c r="BF106" s="112"/>
      <c r="BG106" s="112"/>
      <c r="BH106" s="112"/>
      <c r="BI106" s="112"/>
      <c r="BJ106" s="112"/>
      <c r="BK106" s="112"/>
      <c r="BL106" s="112"/>
      <c r="BM106" s="112"/>
      <c r="BN106" s="112"/>
      <c r="BO106" s="112"/>
      <c r="BP106" s="112"/>
      <c r="BQ106" s="112"/>
      <c r="BR106" s="112"/>
      <c r="BS106" s="112"/>
      <c r="BT106" s="112"/>
      <c r="BU106" s="112"/>
      <c r="BV106" s="112"/>
      <c r="BW106" s="112"/>
      <c r="BX106" s="112"/>
      <c r="BY106" s="112"/>
      <c r="BZ106" s="112"/>
      <c r="CA106" s="112"/>
      <c r="CB106" s="112"/>
      <c r="CC106" s="112"/>
      <c r="CD106" s="112"/>
      <c r="CE106" s="112"/>
      <c r="CF106" s="112"/>
      <c r="CG106" s="112"/>
      <c r="CH106" s="112"/>
      <c r="CI106" s="112"/>
      <c r="CJ106" s="112"/>
      <c r="CK106" s="112"/>
    </row>
    <row r="107" spans="5:89" ht="15" customHeight="1">
      <c r="E107" s="112"/>
      <c r="I107" s="2858"/>
      <c r="U107" s="1"/>
      <c r="V107" s="112"/>
      <c r="W107" s="133"/>
      <c r="X107" s="112"/>
      <c r="Y107" s="112"/>
      <c r="Z107" s="15"/>
      <c r="AA107" s="53"/>
      <c r="AB107" s="53"/>
      <c r="AC107" s="53"/>
      <c r="AD107" s="112"/>
      <c r="AE107" s="106"/>
      <c r="AF107" s="112"/>
      <c r="AG107" s="112"/>
      <c r="AH107" s="112"/>
      <c r="AI107" s="112"/>
      <c r="AJ107" s="107"/>
      <c r="AK107" s="112"/>
      <c r="AL107" s="112"/>
      <c r="AM107" s="112"/>
      <c r="AN107" s="112"/>
      <c r="AO107" s="112"/>
      <c r="AP107" s="112"/>
      <c r="AQ107" s="112"/>
      <c r="AR107" s="112"/>
      <c r="AS107" s="112"/>
      <c r="AT107" s="112"/>
      <c r="AU107" s="112"/>
      <c r="AV107" s="112"/>
      <c r="AW107" s="112"/>
      <c r="AX107" s="112"/>
      <c r="AY107" s="112"/>
      <c r="AZ107" s="112"/>
      <c r="BA107" s="112"/>
      <c r="BB107" s="112"/>
      <c r="BC107" s="112"/>
      <c r="BD107" s="112"/>
      <c r="BE107" s="112"/>
      <c r="BF107" s="112"/>
      <c r="BG107" s="112"/>
      <c r="BH107" s="112"/>
      <c r="BI107" s="112"/>
      <c r="BJ107" s="112"/>
      <c r="BK107" s="112"/>
      <c r="BL107" s="112"/>
      <c r="BM107" s="112"/>
      <c r="BN107" s="112"/>
      <c r="BO107" s="112"/>
      <c r="BP107" s="112"/>
      <c r="BQ107" s="112"/>
      <c r="BR107" s="112"/>
      <c r="BS107" s="112"/>
      <c r="BT107" s="112"/>
      <c r="BU107" s="112"/>
      <c r="BV107" s="112"/>
      <c r="BW107" s="112"/>
      <c r="BX107" s="112"/>
      <c r="BY107" s="112"/>
      <c r="BZ107" s="112"/>
      <c r="CA107" s="112"/>
      <c r="CB107" s="112"/>
      <c r="CC107" s="112"/>
      <c r="CD107" s="112"/>
      <c r="CE107" s="112"/>
      <c r="CF107" s="112"/>
      <c r="CG107" s="112"/>
      <c r="CH107" s="112"/>
      <c r="CI107" s="112"/>
      <c r="CJ107" s="112"/>
      <c r="CK107" s="112"/>
    </row>
    <row r="108" spans="5:89">
      <c r="E108" s="112"/>
      <c r="F108" s="11"/>
      <c r="G108" s="49"/>
      <c r="H108" s="11"/>
      <c r="I108" s="107"/>
      <c r="U108" s="5"/>
      <c r="V108" s="112"/>
      <c r="W108" s="140"/>
      <c r="X108" s="140"/>
      <c r="Y108" s="140"/>
      <c r="Z108" s="5"/>
      <c r="AA108" s="5"/>
      <c r="AB108" s="5"/>
      <c r="AC108" s="5"/>
      <c r="AD108" s="112"/>
      <c r="AE108" s="140"/>
      <c r="AF108" s="112"/>
      <c r="AG108" s="111"/>
      <c r="AH108" s="112"/>
      <c r="AI108" s="112"/>
      <c r="AJ108" s="107"/>
      <c r="AK108" s="112"/>
      <c r="AL108" s="112"/>
      <c r="AM108" s="112"/>
      <c r="AN108" s="112"/>
      <c r="AO108" s="112"/>
      <c r="AP108" s="112"/>
      <c r="AQ108" s="112"/>
      <c r="AR108" s="112"/>
      <c r="AS108" s="112"/>
      <c r="AT108" s="112"/>
      <c r="AU108" s="112"/>
      <c r="AV108" s="112"/>
      <c r="AW108" s="112"/>
      <c r="AX108" s="112"/>
      <c r="AY108" s="112"/>
      <c r="AZ108" s="112"/>
      <c r="BA108" s="112"/>
      <c r="BB108" s="112"/>
      <c r="BC108" s="112"/>
      <c r="BD108" s="112"/>
      <c r="BE108" s="112"/>
      <c r="BF108" s="112"/>
      <c r="BG108" s="112"/>
      <c r="BH108" s="112"/>
      <c r="BI108" s="112"/>
      <c r="BJ108" s="112"/>
      <c r="BK108" s="112"/>
      <c r="BL108" s="112"/>
      <c r="BM108" s="112"/>
      <c r="BN108" s="112"/>
      <c r="BO108" s="112"/>
      <c r="BP108" s="112"/>
      <c r="BQ108" s="112"/>
      <c r="BR108" s="112"/>
      <c r="BS108" s="112"/>
      <c r="BT108" s="112"/>
      <c r="BU108" s="112"/>
      <c r="BV108" s="112"/>
      <c r="BW108" s="112"/>
      <c r="BX108" s="112"/>
      <c r="BY108" s="112"/>
      <c r="BZ108" s="112"/>
      <c r="CA108" s="112"/>
      <c r="CB108" s="112"/>
      <c r="CC108" s="112"/>
      <c r="CD108" s="112"/>
      <c r="CE108" s="112"/>
      <c r="CF108" s="112"/>
      <c r="CG108" s="112"/>
      <c r="CH108" s="112"/>
      <c r="CI108" s="112"/>
      <c r="CJ108" s="112"/>
      <c r="CK108" s="112"/>
    </row>
    <row r="109" spans="5:89" ht="14.25" customHeight="1">
      <c r="E109" s="112"/>
      <c r="F109" s="11"/>
      <c r="G109" s="49"/>
      <c r="H109" s="11"/>
      <c r="I109" s="107"/>
      <c r="U109" s="5"/>
      <c r="V109" s="112"/>
      <c r="W109" s="112"/>
      <c r="X109" s="112"/>
      <c r="Y109" s="112"/>
      <c r="Z109" s="2433"/>
      <c r="AA109" s="7"/>
      <c r="AB109" s="49"/>
      <c r="AC109" s="5"/>
      <c r="AD109" s="112"/>
      <c r="AE109" s="418"/>
      <c r="AF109" s="112"/>
      <c r="AG109" s="106"/>
      <c r="AH109" s="112"/>
      <c r="AI109" s="112"/>
      <c r="AJ109" s="107"/>
      <c r="AK109" s="112"/>
      <c r="AL109" s="112"/>
      <c r="AM109" s="112"/>
      <c r="AN109" s="112"/>
      <c r="AO109" s="112"/>
      <c r="AP109" s="112"/>
      <c r="AQ109" s="112"/>
      <c r="AR109" s="112"/>
      <c r="AS109" s="112"/>
      <c r="AT109" s="112"/>
      <c r="AU109" s="112"/>
      <c r="AV109" s="112"/>
      <c r="AW109" s="112"/>
      <c r="AX109" s="112"/>
      <c r="AY109" s="112"/>
      <c r="AZ109" s="112"/>
      <c r="BA109" s="112"/>
      <c r="BB109" s="112"/>
      <c r="BC109" s="112"/>
      <c r="BD109" s="112"/>
      <c r="BE109" s="112"/>
      <c r="BF109" s="112"/>
      <c r="BG109" s="112"/>
      <c r="BH109" s="112"/>
      <c r="BI109" s="112"/>
      <c r="BJ109" s="112"/>
      <c r="BK109" s="112"/>
      <c r="BL109" s="112"/>
      <c r="BM109" s="112"/>
      <c r="BN109" s="112"/>
      <c r="BO109" s="112"/>
      <c r="BP109" s="112"/>
      <c r="BQ109" s="112"/>
      <c r="BR109" s="112"/>
      <c r="BS109" s="112"/>
      <c r="BT109" s="112"/>
      <c r="BU109" s="112"/>
      <c r="BV109" s="112"/>
      <c r="BW109" s="112"/>
      <c r="BX109" s="112"/>
      <c r="BY109" s="112"/>
      <c r="BZ109" s="112"/>
      <c r="CA109" s="112"/>
      <c r="CB109" s="112"/>
      <c r="CC109" s="112"/>
      <c r="CD109" s="112"/>
      <c r="CE109" s="112"/>
      <c r="CF109" s="112"/>
      <c r="CG109" s="112"/>
      <c r="CH109" s="112"/>
      <c r="CI109" s="112"/>
      <c r="CJ109" s="112"/>
      <c r="CK109" s="112"/>
    </row>
    <row r="110" spans="5:89" ht="12.75" customHeight="1">
      <c r="E110" s="112"/>
      <c r="F110" s="96"/>
      <c r="G110" s="181"/>
      <c r="H110" s="4"/>
      <c r="I110" s="113"/>
      <c r="R110" s="11"/>
      <c r="S110" s="49"/>
      <c r="T110" s="11"/>
      <c r="U110" s="5"/>
      <c r="V110" s="112"/>
      <c r="W110" s="112"/>
      <c r="X110" s="112"/>
      <c r="Y110" s="112"/>
      <c r="Z110" s="11"/>
      <c r="AA110" s="181"/>
      <c r="AB110" s="11"/>
      <c r="AC110" s="1942"/>
      <c r="AD110" s="112"/>
      <c r="AE110" s="418"/>
      <c r="AF110" s="112"/>
      <c r="AG110" s="106"/>
      <c r="AH110" s="112"/>
      <c r="AI110" s="112"/>
      <c r="AJ110" s="107"/>
      <c r="AK110" s="112"/>
      <c r="AL110" s="112"/>
      <c r="AM110" s="112"/>
      <c r="AN110" s="112"/>
      <c r="AO110" s="112"/>
      <c r="AP110" s="112"/>
      <c r="AQ110" s="112"/>
      <c r="AR110" s="112"/>
      <c r="AS110" s="112"/>
      <c r="AT110" s="112"/>
      <c r="AU110" s="112"/>
      <c r="AV110" s="112"/>
      <c r="AW110" s="112"/>
      <c r="AX110" s="112"/>
      <c r="AY110" s="112"/>
      <c r="AZ110" s="112"/>
      <c r="BA110" s="112"/>
      <c r="BB110" s="112"/>
      <c r="BC110" s="112"/>
      <c r="BD110" s="112"/>
      <c r="BE110" s="112"/>
      <c r="BF110" s="112"/>
      <c r="BG110" s="112"/>
      <c r="BH110" s="112"/>
      <c r="BI110" s="112"/>
      <c r="BJ110" s="112"/>
      <c r="BK110" s="112"/>
      <c r="BL110" s="112"/>
      <c r="BM110" s="112"/>
      <c r="BN110" s="112"/>
      <c r="BO110" s="112"/>
      <c r="BP110" s="112"/>
      <c r="BQ110" s="112"/>
      <c r="BR110" s="112"/>
      <c r="BS110" s="112"/>
      <c r="BT110" s="112"/>
      <c r="BU110" s="112"/>
      <c r="BV110" s="112"/>
      <c r="BW110" s="112"/>
      <c r="BX110" s="112"/>
      <c r="BY110" s="112"/>
      <c r="BZ110" s="112"/>
      <c r="CA110" s="112"/>
      <c r="CB110" s="112"/>
      <c r="CC110" s="112"/>
      <c r="CD110" s="112"/>
      <c r="CE110" s="112"/>
      <c r="CF110" s="112"/>
      <c r="CG110" s="112"/>
      <c r="CH110" s="112"/>
      <c r="CI110" s="112"/>
      <c r="CJ110" s="112"/>
      <c r="CK110" s="112"/>
    </row>
    <row r="111" spans="5:89" ht="11.25" customHeight="1">
      <c r="E111" s="112"/>
      <c r="F111" s="1"/>
      <c r="G111" s="1"/>
      <c r="H111" s="1"/>
      <c r="I111" s="113"/>
      <c r="U111" s="1"/>
      <c r="V111" s="112"/>
      <c r="W111" s="112"/>
      <c r="X111" s="112"/>
      <c r="Y111" s="112"/>
      <c r="Z111" s="96"/>
      <c r="AA111" s="354"/>
      <c r="AB111" s="665"/>
      <c r="AC111" s="5"/>
      <c r="AD111" s="204"/>
      <c r="AE111" s="418"/>
      <c r="AF111" s="112"/>
      <c r="AG111" s="112"/>
      <c r="AH111" s="112"/>
      <c r="AI111" s="112"/>
      <c r="AJ111" s="107"/>
      <c r="AK111" s="112"/>
      <c r="AL111" s="112"/>
      <c r="AM111" s="112"/>
      <c r="AN111" s="112"/>
      <c r="AO111" s="112"/>
      <c r="AP111" s="112"/>
      <c r="AQ111" s="112"/>
      <c r="AR111" s="112"/>
      <c r="AS111" s="112"/>
      <c r="AT111" s="112"/>
      <c r="AU111" s="112"/>
      <c r="AV111" s="112"/>
      <c r="AW111" s="112"/>
      <c r="AX111" s="112"/>
      <c r="AY111" s="112"/>
      <c r="AZ111" s="112"/>
      <c r="BA111" s="112"/>
      <c r="BB111" s="112"/>
      <c r="BC111" s="112"/>
      <c r="BD111" s="112"/>
      <c r="BE111" s="112"/>
      <c r="BF111" s="112"/>
      <c r="BG111" s="112"/>
      <c r="BH111" s="112"/>
      <c r="BI111" s="112"/>
      <c r="BJ111" s="112"/>
      <c r="BK111" s="112"/>
      <c r="BL111" s="112"/>
      <c r="BM111" s="112"/>
      <c r="BN111" s="112"/>
      <c r="BO111" s="112"/>
      <c r="BP111" s="112"/>
      <c r="BQ111" s="112"/>
      <c r="BR111" s="112"/>
      <c r="BS111" s="112"/>
      <c r="BT111" s="112"/>
      <c r="BU111" s="112"/>
      <c r="BV111" s="112"/>
      <c r="BW111" s="112"/>
      <c r="BX111" s="112"/>
      <c r="BY111" s="112"/>
      <c r="BZ111" s="112"/>
      <c r="CA111" s="112"/>
      <c r="CB111" s="112"/>
      <c r="CC111" s="112"/>
      <c r="CD111" s="112"/>
      <c r="CE111" s="112"/>
      <c r="CF111" s="112"/>
      <c r="CG111" s="112"/>
      <c r="CH111" s="112"/>
      <c r="CI111" s="112"/>
      <c r="CJ111" s="112"/>
      <c r="CK111" s="112"/>
    </row>
    <row r="112" spans="5:89" ht="15" customHeight="1">
      <c r="E112" s="112"/>
      <c r="F112" s="1"/>
      <c r="G112" s="1"/>
      <c r="H112" s="1"/>
      <c r="I112" s="107"/>
      <c r="U112" s="5"/>
      <c r="V112" s="112"/>
      <c r="W112" s="112"/>
      <c r="X112" s="112"/>
      <c r="Y112" s="112"/>
      <c r="Z112" s="39"/>
      <c r="AA112" s="7"/>
      <c r="AB112" s="15"/>
      <c r="AC112" s="100"/>
      <c r="AD112" s="112"/>
      <c r="AE112" s="418"/>
      <c r="AF112" s="112"/>
      <c r="AG112" s="112"/>
      <c r="AH112" s="112"/>
      <c r="AI112" s="112"/>
      <c r="AJ112" s="107"/>
      <c r="AK112" s="112"/>
      <c r="AL112" s="112"/>
      <c r="AM112" s="112"/>
      <c r="AN112" s="112"/>
      <c r="AO112" s="112"/>
      <c r="AP112" s="112"/>
      <c r="AQ112" s="112"/>
      <c r="AR112" s="112"/>
      <c r="AS112" s="112"/>
      <c r="AT112" s="112"/>
      <c r="AU112" s="112"/>
      <c r="AV112" s="112"/>
      <c r="AW112" s="112"/>
      <c r="AX112" s="112"/>
      <c r="AY112" s="112"/>
      <c r="AZ112" s="112"/>
      <c r="BA112" s="112"/>
      <c r="BB112" s="112"/>
      <c r="BC112" s="112"/>
      <c r="BD112" s="112"/>
      <c r="BE112" s="112"/>
      <c r="BF112" s="112"/>
      <c r="BG112" s="112"/>
      <c r="BH112" s="112"/>
      <c r="BI112" s="112"/>
      <c r="BJ112" s="112"/>
      <c r="BK112" s="112"/>
      <c r="BL112" s="112"/>
      <c r="BM112" s="112"/>
      <c r="BN112" s="112"/>
      <c r="BO112" s="112"/>
      <c r="BP112" s="112"/>
      <c r="BQ112" s="112"/>
      <c r="BR112" s="112"/>
      <c r="BS112" s="112"/>
      <c r="BT112" s="112"/>
      <c r="BU112" s="112"/>
      <c r="BV112" s="112"/>
      <c r="BW112" s="112"/>
      <c r="BX112" s="112"/>
      <c r="BY112" s="112"/>
      <c r="BZ112" s="112"/>
      <c r="CA112" s="112"/>
      <c r="CB112" s="112"/>
      <c r="CC112" s="112"/>
      <c r="CD112" s="112"/>
      <c r="CE112" s="112"/>
      <c r="CF112" s="112"/>
      <c r="CG112" s="112"/>
      <c r="CH112" s="112"/>
      <c r="CI112" s="112"/>
      <c r="CJ112" s="112"/>
      <c r="CK112" s="112"/>
    </row>
    <row r="113" spans="5:89" ht="13.5" customHeight="1">
      <c r="E113" s="112"/>
      <c r="F113" s="1"/>
      <c r="G113" s="1"/>
      <c r="H113" s="1"/>
      <c r="I113" s="112"/>
      <c r="U113" s="5"/>
      <c r="V113" s="112"/>
      <c r="W113" s="112"/>
      <c r="X113" s="112"/>
      <c r="Y113" s="112"/>
      <c r="Z113" s="41"/>
      <c r="AA113" s="7"/>
      <c r="AB113" s="15"/>
      <c r="AC113" s="53"/>
      <c r="AD113" s="112"/>
      <c r="AE113" s="418"/>
      <c r="AF113" s="112"/>
      <c r="AG113" s="112"/>
      <c r="AH113" s="112"/>
      <c r="AI113" s="112"/>
      <c r="AJ113" s="107"/>
      <c r="AK113" s="112"/>
      <c r="AL113" s="112"/>
      <c r="AM113" s="112"/>
      <c r="AN113" s="112"/>
      <c r="AO113" s="112"/>
      <c r="AP113" s="112"/>
      <c r="AQ113" s="112"/>
      <c r="AR113" s="112"/>
      <c r="AS113" s="112"/>
      <c r="AT113" s="112"/>
      <c r="AU113" s="112"/>
      <c r="AV113" s="112"/>
      <c r="AW113" s="112"/>
      <c r="AX113" s="112"/>
      <c r="AY113" s="112"/>
      <c r="AZ113" s="112"/>
      <c r="BA113" s="112"/>
      <c r="BB113" s="112"/>
      <c r="BC113" s="112"/>
      <c r="BD113" s="112"/>
      <c r="BE113" s="112"/>
      <c r="BF113" s="112"/>
      <c r="BG113" s="112"/>
      <c r="BH113" s="112"/>
      <c r="BI113" s="112"/>
      <c r="BJ113" s="112"/>
      <c r="BK113" s="112"/>
      <c r="BL113" s="112"/>
      <c r="BM113" s="112"/>
      <c r="BN113" s="112"/>
      <c r="BO113" s="112"/>
      <c r="BP113" s="112"/>
      <c r="BQ113" s="112"/>
      <c r="BR113" s="112"/>
      <c r="BS113" s="112"/>
      <c r="BT113" s="112"/>
      <c r="BU113" s="112"/>
      <c r="BV113" s="112"/>
      <c r="BW113" s="112"/>
      <c r="BX113" s="112"/>
      <c r="BY113" s="112"/>
      <c r="BZ113" s="112"/>
      <c r="CA113" s="112"/>
      <c r="CB113" s="112"/>
      <c r="CC113" s="112"/>
      <c r="CD113" s="112"/>
      <c r="CE113" s="112"/>
      <c r="CF113" s="112"/>
      <c r="CG113" s="112"/>
      <c r="CH113" s="112"/>
      <c r="CI113" s="112"/>
      <c r="CJ113" s="112"/>
      <c r="CK113" s="112"/>
    </row>
    <row r="114" spans="5:89" ht="12.75" customHeight="1">
      <c r="E114" s="112"/>
      <c r="F114" s="1"/>
      <c r="G114" s="1"/>
      <c r="H114" s="1"/>
      <c r="I114" s="112"/>
      <c r="U114" s="5"/>
      <c r="V114" s="112"/>
      <c r="W114" s="112"/>
      <c r="X114" s="112"/>
      <c r="Y114" s="112"/>
      <c r="Z114" s="41"/>
      <c r="AA114" s="7"/>
      <c r="AB114" s="11"/>
      <c r="AC114" s="5"/>
      <c r="AD114" s="112"/>
      <c r="AE114" s="418"/>
      <c r="AF114" s="112"/>
      <c r="AG114" s="112"/>
      <c r="AH114" s="112"/>
      <c r="AI114" s="112"/>
      <c r="AJ114" s="107"/>
      <c r="AK114" s="112"/>
      <c r="AL114" s="112"/>
      <c r="AM114" s="112"/>
      <c r="AN114" s="112"/>
      <c r="AO114" s="112"/>
      <c r="AP114" s="112"/>
      <c r="AQ114" s="112"/>
      <c r="AR114" s="112"/>
      <c r="AS114" s="112"/>
      <c r="AT114" s="112"/>
      <c r="AU114" s="112"/>
      <c r="AV114" s="112"/>
      <c r="AW114" s="112"/>
      <c r="AX114" s="112"/>
      <c r="AY114" s="112"/>
      <c r="AZ114" s="112"/>
      <c r="BA114" s="112"/>
      <c r="BB114" s="112"/>
      <c r="BC114" s="112"/>
      <c r="BD114" s="112"/>
      <c r="BE114" s="112"/>
      <c r="BF114" s="112"/>
      <c r="BG114" s="112"/>
      <c r="BH114" s="112"/>
      <c r="BI114" s="112"/>
      <c r="BJ114" s="112"/>
      <c r="BK114" s="112"/>
      <c r="BL114" s="112"/>
      <c r="BM114" s="112"/>
      <c r="BN114" s="112"/>
      <c r="BO114" s="112"/>
      <c r="BP114" s="112"/>
      <c r="BQ114" s="112"/>
      <c r="BR114" s="112"/>
      <c r="BS114" s="112"/>
      <c r="BT114" s="112"/>
      <c r="BU114" s="112"/>
      <c r="BV114" s="112"/>
      <c r="BW114" s="112"/>
      <c r="BX114" s="112"/>
      <c r="BY114" s="112"/>
      <c r="BZ114" s="112"/>
      <c r="CA114" s="112"/>
      <c r="CB114" s="112"/>
      <c r="CC114" s="112"/>
      <c r="CD114" s="112"/>
      <c r="CE114" s="112"/>
      <c r="CF114" s="112"/>
      <c r="CG114" s="112"/>
      <c r="CH114" s="112"/>
      <c r="CI114" s="112"/>
      <c r="CJ114" s="112"/>
      <c r="CK114" s="112"/>
    </row>
    <row r="115" spans="5:89" ht="14.25" customHeight="1">
      <c r="E115" s="2860"/>
      <c r="F115" s="1"/>
      <c r="G115" s="1"/>
      <c r="H115" s="1"/>
      <c r="I115" s="112"/>
      <c r="U115" s="5"/>
      <c r="V115" s="112"/>
      <c r="W115" s="112"/>
      <c r="X115" s="127"/>
      <c r="Y115" s="121"/>
      <c r="AD115" s="112"/>
      <c r="AE115" s="112"/>
      <c r="AF115" s="112"/>
      <c r="AG115" s="112"/>
      <c r="AH115" s="112"/>
      <c r="AI115" s="112"/>
      <c r="AJ115" s="107"/>
      <c r="AK115" s="112"/>
      <c r="AL115" s="112"/>
      <c r="AM115" s="112"/>
      <c r="AN115" s="112"/>
      <c r="AO115" s="112"/>
      <c r="AP115" s="112"/>
      <c r="AQ115" s="112"/>
      <c r="AR115" s="112"/>
      <c r="AS115" s="112"/>
      <c r="AT115" s="112"/>
      <c r="AU115" s="112"/>
      <c r="AV115" s="112"/>
      <c r="AW115" s="112"/>
      <c r="AX115" s="112"/>
      <c r="AY115" s="112"/>
      <c r="AZ115" s="112"/>
      <c r="BA115" s="112"/>
      <c r="BB115" s="112"/>
      <c r="BC115" s="112"/>
      <c r="BD115" s="112"/>
      <c r="BE115" s="112"/>
      <c r="BF115" s="112"/>
      <c r="BG115" s="112"/>
      <c r="BH115" s="112"/>
      <c r="BI115" s="112"/>
      <c r="BJ115" s="112"/>
      <c r="BK115" s="112"/>
      <c r="BL115" s="112"/>
      <c r="BM115" s="112"/>
      <c r="BN115" s="112"/>
      <c r="BO115" s="112"/>
      <c r="BP115" s="112"/>
      <c r="BQ115" s="112"/>
      <c r="BR115" s="112"/>
      <c r="BS115" s="112"/>
      <c r="BT115" s="112"/>
      <c r="BU115" s="112"/>
      <c r="BV115" s="112"/>
      <c r="BW115" s="112"/>
      <c r="BX115" s="112"/>
      <c r="BY115" s="112"/>
      <c r="BZ115" s="112"/>
      <c r="CA115" s="112"/>
      <c r="CB115" s="112"/>
      <c r="CC115" s="112"/>
      <c r="CD115" s="112"/>
      <c r="CE115" s="112"/>
      <c r="CF115" s="112"/>
      <c r="CG115" s="112"/>
      <c r="CH115" s="112"/>
      <c r="CI115" s="112"/>
      <c r="CJ115" s="112"/>
      <c r="CK115" s="112"/>
    </row>
    <row r="116" spans="5:89" ht="16.5" customHeight="1">
      <c r="E116" s="112"/>
      <c r="F116" s="1"/>
      <c r="G116" s="1"/>
      <c r="H116" s="1"/>
      <c r="I116" s="112"/>
      <c r="U116" s="5"/>
      <c r="V116" s="112"/>
      <c r="W116" s="112"/>
      <c r="X116" s="112"/>
      <c r="Y116" s="228"/>
      <c r="AD116" s="112"/>
      <c r="AE116" s="112"/>
      <c r="AF116" s="112"/>
      <c r="AG116" s="112"/>
      <c r="AH116" s="112"/>
      <c r="AI116" s="112"/>
      <c r="AJ116" s="112"/>
      <c r="AK116" s="112"/>
      <c r="AL116" s="112"/>
      <c r="AM116" s="112"/>
      <c r="AN116" s="112"/>
      <c r="AO116" s="112"/>
      <c r="AP116" s="112"/>
      <c r="AQ116" s="112"/>
      <c r="AR116" s="112"/>
      <c r="AS116" s="112"/>
      <c r="AT116" s="112"/>
      <c r="AU116" s="112"/>
      <c r="AV116" s="112"/>
      <c r="AW116" s="112"/>
      <c r="AX116" s="112"/>
      <c r="AY116" s="112"/>
      <c r="AZ116" s="112"/>
      <c r="BA116" s="112"/>
      <c r="BB116" s="112"/>
      <c r="BC116" s="112"/>
      <c r="BD116" s="112"/>
      <c r="BE116" s="112"/>
      <c r="BF116" s="112"/>
      <c r="BG116" s="112"/>
      <c r="BH116" s="112"/>
      <c r="BI116" s="112"/>
      <c r="BJ116" s="112"/>
      <c r="BK116" s="112"/>
      <c r="BL116" s="112"/>
      <c r="BM116" s="112"/>
      <c r="BN116" s="112"/>
      <c r="BO116" s="112"/>
      <c r="BP116" s="112"/>
      <c r="BQ116" s="112"/>
      <c r="BR116" s="112"/>
      <c r="BS116" s="112"/>
      <c r="BT116" s="112"/>
      <c r="BU116" s="112"/>
      <c r="BV116" s="112"/>
      <c r="BW116" s="112"/>
      <c r="BX116" s="112"/>
      <c r="BY116" s="112"/>
      <c r="BZ116" s="112"/>
      <c r="CA116" s="112"/>
      <c r="CB116" s="112"/>
      <c r="CC116" s="112"/>
      <c r="CD116" s="112"/>
      <c r="CE116" s="112"/>
      <c r="CF116" s="112"/>
      <c r="CG116" s="112"/>
      <c r="CH116" s="112"/>
      <c r="CI116" s="112"/>
      <c r="CJ116" s="112"/>
      <c r="CK116" s="112"/>
    </row>
    <row r="117" spans="5:89" ht="14.25" customHeight="1">
      <c r="E117" s="152"/>
      <c r="F117" s="1"/>
      <c r="G117" s="1"/>
      <c r="H117" s="1"/>
      <c r="I117" s="112"/>
      <c r="U117" s="5"/>
      <c r="V117" s="112"/>
      <c r="W117" s="112"/>
      <c r="X117" s="112"/>
      <c r="Y117" s="228"/>
      <c r="AD117" s="112"/>
      <c r="AE117" s="112"/>
      <c r="AF117" s="112"/>
      <c r="AG117" s="112"/>
      <c r="AH117" s="113"/>
      <c r="AI117" s="107"/>
      <c r="AJ117" s="107"/>
      <c r="AK117" s="107"/>
      <c r="AL117" s="112"/>
      <c r="AM117" s="112"/>
      <c r="AN117" s="112"/>
      <c r="AO117" s="112"/>
      <c r="AP117" s="112"/>
      <c r="AQ117" s="112"/>
      <c r="AR117" s="112"/>
      <c r="AS117" s="112"/>
      <c r="AT117" s="112"/>
      <c r="AU117" s="112"/>
      <c r="AV117" s="112"/>
      <c r="AW117" s="112"/>
      <c r="AX117" s="112"/>
      <c r="AY117" s="112"/>
      <c r="AZ117" s="112"/>
      <c r="BA117" s="112"/>
      <c r="BB117" s="112"/>
      <c r="BC117" s="112"/>
      <c r="BD117" s="112"/>
      <c r="BE117" s="112"/>
      <c r="BF117" s="112"/>
      <c r="BG117" s="112"/>
      <c r="BH117" s="112"/>
      <c r="BI117" s="112"/>
      <c r="BJ117" s="112"/>
      <c r="BK117" s="112"/>
      <c r="BL117" s="112"/>
      <c r="BM117" s="112"/>
      <c r="BN117" s="112"/>
      <c r="BO117" s="112"/>
      <c r="BP117" s="112"/>
      <c r="BQ117" s="112"/>
      <c r="BR117" s="112"/>
      <c r="BS117" s="112"/>
      <c r="BT117" s="112"/>
      <c r="BU117" s="112"/>
      <c r="BV117" s="112"/>
      <c r="BW117" s="112"/>
      <c r="BX117" s="112"/>
      <c r="BY117" s="112"/>
      <c r="BZ117" s="112"/>
      <c r="CA117" s="112"/>
      <c r="CB117" s="112"/>
      <c r="CC117" s="112"/>
      <c r="CD117" s="112"/>
      <c r="CE117" s="112"/>
      <c r="CF117" s="112"/>
      <c r="CG117" s="112"/>
      <c r="CH117" s="112"/>
      <c r="CI117" s="112"/>
      <c r="CJ117" s="112"/>
      <c r="CK117" s="112"/>
    </row>
    <row r="118" spans="5:89" ht="15.75" customHeight="1">
      <c r="E118" s="192"/>
      <c r="F118" s="1"/>
      <c r="G118" s="1"/>
      <c r="H118" s="1"/>
      <c r="I118" s="112"/>
      <c r="U118" s="215"/>
      <c r="V118" s="112"/>
      <c r="W118" s="107"/>
      <c r="X118" s="112"/>
      <c r="Y118" s="226"/>
      <c r="AD118" s="112"/>
      <c r="AE118" s="112"/>
      <c r="AF118" s="112"/>
      <c r="AG118" s="112"/>
      <c r="AH118" s="112"/>
      <c r="AI118" s="112"/>
      <c r="AJ118" s="107"/>
      <c r="AK118" s="107"/>
      <c r="AL118" s="112"/>
      <c r="AM118" s="112"/>
      <c r="AN118" s="112"/>
      <c r="AO118" s="112"/>
      <c r="AP118" s="112"/>
      <c r="AQ118" s="112"/>
      <c r="AR118" s="112"/>
      <c r="AS118" s="112"/>
      <c r="AT118" s="112"/>
      <c r="AU118" s="112"/>
      <c r="AV118" s="112"/>
      <c r="AW118" s="112"/>
      <c r="AX118" s="112"/>
      <c r="AY118" s="112"/>
      <c r="AZ118" s="112"/>
      <c r="BA118" s="112"/>
      <c r="BB118" s="112"/>
      <c r="BC118" s="112"/>
      <c r="BD118" s="112"/>
      <c r="BE118" s="112"/>
      <c r="BF118" s="112"/>
      <c r="BG118" s="112"/>
      <c r="BH118" s="112"/>
      <c r="BI118" s="112"/>
      <c r="BJ118" s="112"/>
      <c r="BK118" s="112"/>
      <c r="BL118" s="112"/>
      <c r="BM118" s="112"/>
      <c r="BN118" s="112"/>
      <c r="BO118" s="112"/>
      <c r="BP118" s="112"/>
      <c r="BQ118" s="112"/>
      <c r="BR118" s="112"/>
      <c r="BS118" s="112"/>
      <c r="BT118" s="112"/>
      <c r="BU118" s="112"/>
      <c r="BV118" s="112"/>
      <c r="BW118" s="112"/>
      <c r="BX118" s="112"/>
      <c r="BY118" s="112"/>
      <c r="BZ118" s="112"/>
      <c r="CA118" s="112"/>
      <c r="CB118" s="112"/>
      <c r="CC118" s="112"/>
      <c r="CD118" s="112"/>
      <c r="CE118" s="112"/>
      <c r="CF118" s="112"/>
      <c r="CG118" s="112"/>
      <c r="CH118" s="112"/>
      <c r="CI118" s="112"/>
      <c r="CJ118" s="112"/>
      <c r="CK118" s="112"/>
    </row>
    <row r="119" spans="5:89" ht="15" customHeight="1">
      <c r="E119" s="192"/>
      <c r="G119" s="82"/>
      <c r="I119" s="112"/>
      <c r="U119" s="5"/>
      <c r="V119" s="112"/>
      <c r="W119" s="107"/>
      <c r="X119" s="106"/>
      <c r="Y119" s="107"/>
      <c r="AD119" s="112"/>
      <c r="AE119" s="112"/>
      <c r="AF119" s="112"/>
      <c r="AG119" s="112"/>
      <c r="AH119" s="112"/>
      <c r="AI119" s="112"/>
      <c r="AJ119" s="107"/>
      <c r="AK119" s="112"/>
      <c r="AL119" s="112"/>
      <c r="AM119" s="112"/>
      <c r="AN119" s="112"/>
      <c r="AO119" s="112"/>
      <c r="AP119" s="112"/>
      <c r="AQ119" s="112"/>
      <c r="AR119" s="112"/>
      <c r="AS119" s="112"/>
      <c r="AT119" s="112"/>
      <c r="AU119" s="112"/>
      <c r="AV119" s="112"/>
      <c r="AW119" s="112"/>
      <c r="AX119" s="112"/>
      <c r="AY119" s="112"/>
      <c r="AZ119" s="112"/>
      <c r="BA119" s="112"/>
      <c r="BB119" s="112"/>
      <c r="BC119" s="112"/>
      <c r="BD119" s="112"/>
      <c r="BE119" s="112"/>
      <c r="BF119" s="112"/>
      <c r="BG119" s="112"/>
      <c r="BH119" s="112"/>
      <c r="BI119" s="112"/>
      <c r="BJ119" s="112"/>
      <c r="BK119" s="112"/>
      <c r="BL119" s="112"/>
      <c r="BM119" s="112"/>
      <c r="BN119" s="112"/>
      <c r="BO119" s="112"/>
      <c r="BP119" s="112"/>
      <c r="BQ119" s="112"/>
      <c r="BR119" s="112"/>
      <c r="BS119" s="112"/>
      <c r="BT119" s="112"/>
      <c r="BU119" s="112"/>
      <c r="BV119" s="112"/>
      <c r="BW119" s="112"/>
      <c r="BX119" s="112"/>
      <c r="BY119" s="112"/>
      <c r="BZ119" s="112"/>
      <c r="CA119" s="112"/>
      <c r="CB119" s="112"/>
      <c r="CC119" s="112"/>
      <c r="CD119" s="112"/>
      <c r="CE119" s="112"/>
      <c r="CF119" s="112"/>
      <c r="CG119" s="112"/>
      <c r="CH119" s="112"/>
      <c r="CI119" s="112"/>
      <c r="CJ119" s="112"/>
      <c r="CK119" s="112"/>
    </row>
    <row r="120" spans="5:89" ht="15" customHeight="1">
      <c r="E120" s="310"/>
      <c r="F120" s="11"/>
      <c r="G120" s="1"/>
      <c r="H120" s="1"/>
      <c r="I120" s="112"/>
      <c r="U120" s="5"/>
      <c r="V120" s="112"/>
      <c r="W120" s="112"/>
      <c r="X120" s="127"/>
      <c r="Y120" s="285"/>
      <c r="AD120" s="112"/>
      <c r="AE120" s="112"/>
      <c r="AF120" s="112"/>
      <c r="AG120" s="112"/>
      <c r="AH120" s="112"/>
      <c r="AI120" s="112"/>
      <c r="AJ120" s="107"/>
      <c r="AK120" s="112"/>
      <c r="AL120" s="112"/>
      <c r="AM120" s="112"/>
      <c r="AN120" s="112"/>
      <c r="AO120" s="112"/>
      <c r="AP120" s="112"/>
      <c r="AQ120" s="112"/>
      <c r="AR120" s="112"/>
      <c r="AS120" s="112"/>
      <c r="AT120" s="112"/>
      <c r="AU120" s="112"/>
      <c r="AV120" s="112"/>
      <c r="AW120" s="112"/>
      <c r="AX120" s="112"/>
      <c r="AY120" s="112"/>
      <c r="AZ120" s="112"/>
      <c r="BA120" s="112"/>
      <c r="BB120" s="112"/>
      <c r="BC120" s="112"/>
      <c r="BD120" s="112"/>
      <c r="BE120" s="112"/>
      <c r="BF120" s="112"/>
      <c r="BG120" s="112"/>
      <c r="BH120" s="112"/>
      <c r="BI120" s="112"/>
      <c r="BJ120" s="112"/>
      <c r="BK120" s="112"/>
      <c r="BL120" s="112"/>
      <c r="BM120" s="112"/>
      <c r="BN120" s="112"/>
      <c r="BO120" s="112"/>
      <c r="BP120" s="112"/>
      <c r="BQ120" s="112"/>
      <c r="BR120" s="112"/>
      <c r="BS120" s="112"/>
      <c r="BT120" s="112"/>
      <c r="BU120" s="112"/>
      <c r="BV120" s="112"/>
      <c r="BW120" s="112"/>
      <c r="BX120" s="112"/>
      <c r="BY120" s="112"/>
      <c r="BZ120" s="112"/>
      <c r="CA120" s="112"/>
      <c r="CB120" s="112"/>
      <c r="CC120" s="112"/>
      <c r="CD120" s="112"/>
      <c r="CE120" s="112"/>
      <c r="CF120" s="112"/>
      <c r="CG120" s="112"/>
      <c r="CH120" s="112"/>
      <c r="CI120" s="112"/>
      <c r="CJ120" s="112"/>
      <c r="CK120" s="112"/>
    </row>
    <row r="121" spans="5:89" ht="14.25" customHeight="1">
      <c r="E121" s="110"/>
      <c r="F121" s="5"/>
      <c r="G121" s="1"/>
      <c r="H121" s="1"/>
      <c r="I121" s="112"/>
      <c r="U121" s="5"/>
      <c r="V121" s="112"/>
      <c r="W121" s="112"/>
      <c r="X121" s="112"/>
      <c r="Y121" s="107"/>
      <c r="AD121" s="112"/>
      <c r="AE121" s="112"/>
      <c r="AF121" s="112"/>
      <c r="AG121" s="112"/>
      <c r="AH121" s="112"/>
      <c r="AI121" s="112"/>
      <c r="AJ121" s="107"/>
      <c r="AK121" s="112"/>
      <c r="AL121" s="112"/>
      <c r="AM121" s="112"/>
      <c r="AN121" s="112"/>
      <c r="AO121" s="112"/>
      <c r="AP121" s="112"/>
      <c r="AQ121" s="112"/>
      <c r="AR121" s="112"/>
      <c r="AS121" s="112"/>
      <c r="AT121" s="112"/>
      <c r="AU121" s="112"/>
      <c r="AV121" s="112"/>
      <c r="AW121" s="112"/>
      <c r="AX121" s="112"/>
      <c r="AY121" s="112"/>
      <c r="AZ121" s="112"/>
      <c r="BA121" s="112"/>
      <c r="BB121" s="112"/>
      <c r="BC121" s="112"/>
      <c r="BD121" s="112"/>
      <c r="BE121" s="112"/>
      <c r="BF121" s="112"/>
      <c r="BG121" s="112"/>
      <c r="BH121" s="112"/>
      <c r="BI121" s="112"/>
      <c r="BJ121" s="112"/>
      <c r="BK121" s="112"/>
      <c r="BL121" s="112"/>
      <c r="BM121" s="112"/>
      <c r="BN121" s="112"/>
      <c r="BO121" s="112"/>
      <c r="BP121" s="112"/>
      <c r="BQ121" s="112"/>
      <c r="BR121" s="112"/>
      <c r="BS121" s="112"/>
      <c r="BT121" s="112"/>
      <c r="BU121" s="112"/>
      <c r="BV121" s="112"/>
      <c r="BW121" s="112"/>
      <c r="BX121" s="112"/>
      <c r="BY121" s="112"/>
      <c r="BZ121" s="112"/>
      <c r="CA121" s="112"/>
      <c r="CB121" s="112"/>
      <c r="CC121" s="112"/>
      <c r="CD121" s="112"/>
      <c r="CE121" s="112"/>
      <c r="CF121" s="112"/>
      <c r="CG121" s="112"/>
      <c r="CH121" s="112"/>
      <c r="CI121" s="112"/>
      <c r="CJ121" s="112"/>
      <c r="CK121" s="112"/>
    </row>
    <row r="122" spans="5:89" ht="14.25" customHeight="1">
      <c r="E122" s="107"/>
      <c r="F122" s="5"/>
      <c r="G122" s="1"/>
      <c r="H122" s="1"/>
      <c r="I122" s="146"/>
      <c r="U122" s="5"/>
      <c r="V122" s="112"/>
      <c r="W122" s="112"/>
      <c r="X122" s="112"/>
      <c r="Y122" s="113"/>
      <c r="AD122" s="112"/>
      <c r="AE122" s="112"/>
      <c r="AF122" s="112"/>
      <c r="AG122" s="112"/>
      <c r="AH122" s="112"/>
      <c r="AI122" s="112"/>
      <c r="AJ122" s="107"/>
      <c r="AK122" s="112"/>
      <c r="AL122" s="112"/>
      <c r="AM122" s="112"/>
      <c r="AN122" s="112"/>
      <c r="AO122" s="112"/>
      <c r="AP122" s="112"/>
      <c r="AQ122" s="112"/>
      <c r="AR122" s="112"/>
      <c r="AS122" s="112"/>
      <c r="AT122" s="112"/>
      <c r="AU122" s="112"/>
      <c r="AV122" s="112"/>
      <c r="AW122" s="112"/>
      <c r="AX122" s="112"/>
      <c r="AY122" s="112"/>
      <c r="AZ122" s="112"/>
      <c r="BA122" s="112"/>
      <c r="BB122" s="112"/>
      <c r="BC122" s="112"/>
      <c r="BD122" s="112"/>
      <c r="BE122" s="112"/>
      <c r="BF122" s="112"/>
      <c r="BG122" s="112"/>
      <c r="BH122" s="112"/>
      <c r="BI122" s="112"/>
      <c r="BJ122" s="112"/>
      <c r="BK122" s="112"/>
      <c r="BL122" s="112"/>
      <c r="BM122" s="112"/>
      <c r="BN122" s="112"/>
      <c r="BO122" s="112"/>
      <c r="BP122" s="112"/>
      <c r="BQ122" s="112"/>
      <c r="BR122" s="112"/>
      <c r="BS122" s="112"/>
      <c r="BT122" s="112"/>
      <c r="BU122" s="112"/>
      <c r="BV122" s="112"/>
      <c r="BW122" s="112"/>
      <c r="BX122" s="112"/>
      <c r="BY122" s="112"/>
      <c r="BZ122" s="112"/>
      <c r="CA122" s="112"/>
      <c r="CB122" s="112"/>
      <c r="CC122" s="112"/>
      <c r="CD122" s="112"/>
      <c r="CE122" s="112"/>
      <c r="CF122" s="112"/>
      <c r="CG122" s="112"/>
      <c r="CH122" s="112"/>
      <c r="CI122" s="112"/>
      <c r="CJ122" s="112"/>
      <c r="CK122" s="112"/>
    </row>
    <row r="123" spans="5:89" ht="14.25" customHeight="1">
      <c r="E123" s="107"/>
      <c r="F123" s="5"/>
      <c r="G123" s="1"/>
      <c r="H123" s="1"/>
      <c r="I123" s="172"/>
      <c r="U123" s="5"/>
      <c r="V123" s="112"/>
      <c r="W123" s="112"/>
      <c r="X123" s="112"/>
      <c r="Y123" s="107"/>
      <c r="AD123" s="112"/>
      <c r="AE123" s="112"/>
      <c r="AF123" s="112"/>
      <c r="AG123" s="112"/>
      <c r="AH123" s="112"/>
      <c r="AI123" s="112"/>
      <c r="AJ123" s="112"/>
      <c r="AK123" s="112"/>
      <c r="AL123" s="112"/>
      <c r="AM123" s="296"/>
      <c r="AN123" s="112"/>
      <c r="AO123" s="133"/>
      <c r="AP123" s="112"/>
      <c r="AQ123" s="112"/>
      <c r="AR123" s="112"/>
      <c r="AS123" s="146"/>
      <c r="AT123" s="110"/>
      <c r="AU123" s="112"/>
      <c r="AV123" s="112"/>
      <c r="AW123" s="112"/>
      <c r="AX123" s="112"/>
      <c r="AY123" s="112"/>
      <c r="AZ123" s="112"/>
      <c r="BA123" s="112"/>
      <c r="BB123" s="112"/>
      <c r="BC123" s="112"/>
      <c r="BD123" s="112"/>
      <c r="BE123" s="112"/>
      <c r="BF123" s="112"/>
      <c r="BG123" s="112"/>
      <c r="BH123" s="112"/>
      <c r="BI123" s="112"/>
      <c r="BJ123" s="112"/>
      <c r="BK123" s="112"/>
      <c r="BL123" s="112"/>
      <c r="BM123" s="112"/>
      <c r="BN123" s="112"/>
      <c r="BO123" s="112"/>
      <c r="BP123" s="112"/>
      <c r="BQ123" s="112"/>
      <c r="BR123" s="112"/>
      <c r="BS123" s="112"/>
      <c r="BT123" s="112"/>
      <c r="BU123" s="112"/>
      <c r="BV123" s="112"/>
      <c r="BW123" s="112"/>
      <c r="BX123" s="112"/>
      <c r="BY123" s="112"/>
      <c r="BZ123" s="112"/>
      <c r="CA123" s="112"/>
      <c r="CB123" s="112"/>
      <c r="CC123" s="112"/>
      <c r="CD123" s="112"/>
      <c r="CE123" s="112"/>
      <c r="CF123" s="112"/>
      <c r="CG123" s="112"/>
      <c r="CH123" s="112"/>
      <c r="CI123" s="112"/>
      <c r="CJ123" s="112"/>
      <c r="CK123" s="112"/>
    </row>
    <row r="124" spans="5:89" ht="14.25" customHeight="1">
      <c r="E124" s="107"/>
      <c r="F124" s="5"/>
      <c r="G124" s="1"/>
      <c r="H124" s="1"/>
      <c r="I124" s="107"/>
      <c r="U124" s="5"/>
      <c r="V124" s="112"/>
      <c r="W124" s="112"/>
      <c r="X124" s="112"/>
      <c r="Y124" s="117"/>
      <c r="AD124" s="112"/>
      <c r="AE124" s="112"/>
      <c r="AF124" s="112"/>
      <c r="AG124" s="112"/>
      <c r="AH124" s="112"/>
      <c r="AI124" s="112"/>
      <c r="AJ124" s="125"/>
      <c r="AK124" s="107"/>
      <c r="AL124" s="106"/>
      <c r="AM124" s="107"/>
      <c r="AN124" s="107"/>
      <c r="AO124" s="113"/>
      <c r="AP124" s="113"/>
      <c r="AQ124" s="429"/>
      <c r="AR124" s="429"/>
      <c r="AS124" s="107"/>
      <c r="AT124" s="107"/>
      <c r="AU124" s="112"/>
      <c r="AV124" s="112"/>
      <c r="AW124" s="112"/>
      <c r="AX124" s="112"/>
      <c r="AY124" s="112"/>
      <c r="AZ124" s="112"/>
      <c r="BA124" s="112"/>
      <c r="BB124" s="112"/>
      <c r="BC124" s="112"/>
      <c r="BD124" s="112"/>
      <c r="BE124" s="112"/>
      <c r="BF124" s="112"/>
      <c r="BG124" s="112"/>
      <c r="BH124" s="112"/>
      <c r="BI124" s="112"/>
      <c r="BJ124" s="112"/>
      <c r="BK124" s="112"/>
      <c r="BL124" s="112"/>
      <c r="BM124" s="112"/>
      <c r="BN124" s="112"/>
      <c r="BO124" s="112"/>
      <c r="BP124" s="112"/>
      <c r="BQ124" s="112"/>
      <c r="BR124" s="112"/>
      <c r="BS124" s="112"/>
      <c r="BT124" s="112"/>
      <c r="BU124" s="112"/>
      <c r="BV124" s="112"/>
      <c r="BW124" s="112"/>
      <c r="BX124" s="112"/>
      <c r="BY124" s="112"/>
      <c r="BZ124" s="112"/>
      <c r="CA124" s="112"/>
      <c r="CB124" s="112"/>
      <c r="CC124" s="112"/>
      <c r="CD124" s="112"/>
      <c r="CE124" s="112"/>
      <c r="CF124" s="112"/>
      <c r="CG124" s="112"/>
      <c r="CH124" s="112"/>
      <c r="CI124" s="112"/>
      <c r="CJ124" s="112"/>
      <c r="CK124" s="112"/>
    </row>
    <row r="125" spans="5:89" ht="15.75" customHeight="1">
      <c r="E125" s="228"/>
      <c r="F125" s="5"/>
      <c r="G125" s="1"/>
      <c r="H125" s="1"/>
      <c r="I125" s="107"/>
      <c r="U125" s="5"/>
      <c r="V125" s="112"/>
      <c r="W125" s="112"/>
      <c r="X125" s="112"/>
      <c r="Y125" s="112"/>
      <c r="AD125" s="112"/>
      <c r="AE125" s="112"/>
      <c r="AF125" s="112"/>
      <c r="AG125" s="112"/>
      <c r="AH125" s="112"/>
      <c r="AI125" s="112"/>
      <c r="AJ125" s="112"/>
      <c r="AK125" s="107"/>
      <c r="AL125" s="106"/>
      <c r="AM125" s="107"/>
      <c r="AN125" s="107"/>
      <c r="AO125" s="113"/>
      <c r="AP125" s="430"/>
      <c r="AQ125" s="429"/>
      <c r="AR125" s="429"/>
      <c r="AS125" s="107"/>
      <c r="AT125" s="107"/>
      <c r="AU125" s="112"/>
      <c r="AV125" s="112"/>
      <c r="AW125" s="112"/>
      <c r="AX125" s="112"/>
      <c r="AY125" s="112"/>
      <c r="AZ125" s="112"/>
      <c r="BA125" s="112"/>
      <c r="BB125" s="112"/>
      <c r="BC125" s="112"/>
      <c r="BD125" s="112"/>
      <c r="BE125" s="112"/>
      <c r="BF125" s="112"/>
      <c r="BG125" s="112"/>
      <c r="BH125" s="112"/>
      <c r="BI125" s="112"/>
      <c r="BJ125" s="112"/>
      <c r="BK125" s="112"/>
      <c r="BL125" s="112"/>
      <c r="BM125" s="112"/>
      <c r="BN125" s="112"/>
      <c r="BO125" s="112"/>
      <c r="BP125" s="112"/>
      <c r="BQ125" s="112"/>
      <c r="BR125" s="112"/>
      <c r="BS125" s="112"/>
      <c r="BT125" s="112"/>
      <c r="BU125" s="112"/>
      <c r="BV125" s="112"/>
      <c r="BW125" s="112"/>
      <c r="BX125" s="112"/>
      <c r="BY125" s="112"/>
      <c r="BZ125" s="112"/>
      <c r="CA125" s="112"/>
      <c r="CB125" s="112"/>
      <c r="CC125" s="112"/>
      <c r="CD125" s="112"/>
      <c r="CE125" s="112"/>
      <c r="CF125" s="112"/>
      <c r="CG125" s="112"/>
      <c r="CH125" s="112"/>
      <c r="CI125" s="112"/>
      <c r="CJ125" s="112"/>
      <c r="CK125" s="112"/>
    </row>
    <row r="126" spans="5:89" ht="16.5" customHeight="1">
      <c r="E126" s="210"/>
      <c r="F126" s="5"/>
      <c r="G126" s="1"/>
      <c r="H126" s="1"/>
      <c r="I126" s="107"/>
      <c r="U126" s="5"/>
      <c r="V126" s="221"/>
      <c r="W126" s="112"/>
      <c r="X126" s="112"/>
      <c r="Y126" s="112"/>
      <c r="AD126" s="112"/>
      <c r="AE126" s="112"/>
      <c r="AF126" s="112"/>
      <c r="AG126" s="112"/>
      <c r="AH126" s="112"/>
      <c r="AI126" s="112"/>
      <c r="AJ126" s="112"/>
      <c r="AK126" s="107"/>
      <c r="AL126" s="106"/>
      <c r="AM126" s="107"/>
      <c r="AN126" s="107"/>
      <c r="AO126" s="113"/>
      <c r="AP126" s="113"/>
      <c r="AQ126" s="429"/>
      <c r="AR126" s="429"/>
      <c r="AS126" s="107"/>
      <c r="AT126" s="107"/>
      <c r="AU126" s="112"/>
      <c r="AV126" s="112"/>
      <c r="AW126" s="112"/>
      <c r="AX126" s="112"/>
      <c r="AY126" s="112"/>
      <c r="AZ126" s="112"/>
      <c r="BA126" s="112"/>
      <c r="BB126" s="112"/>
      <c r="BC126" s="112"/>
      <c r="BD126" s="112"/>
      <c r="BE126" s="112"/>
      <c r="BF126" s="112"/>
      <c r="BG126" s="112"/>
      <c r="BH126" s="112"/>
      <c r="BI126" s="112"/>
      <c r="BJ126" s="112"/>
      <c r="BK126" s="112"/>
      <c r="BL126" s="112"/>
      <c r="BM126" s="112"/>
      <c r="BN126" s="112"/>
      <c r="BO126" s="112"/>
      <c r="BP126" s="112"/>
      <c r="BQ126" s="112"/>
      <c r="BR126" s="112"/>
      <c r="BS126" s="112"/>
      <c r="BT126" s="112"/>
      <c r="BU126" s="112"/>
      <c r="BV126" s="112"/>
      <c r="BW126" s="112"/>
      <c r="BX126" s="112"/>
      <c r="BY126" s="112"/>
      <c r="BZ126" s="112"/>
      <c r="CA126" s="112"/>
      <c r="CB126" s="112"/>
      <c r="CC126" s="112"/>
      <c r="CD126" s="112"/>
      <c r="CE126" s="112"/>
      <c r="CF126" s="112"/>
      <c r="CG126" s="112"/>
      <c r="CH126" s="112"/>
      <c r="CI126" s="112"/>
      <c r="CJ126" s="112"/>
      <c r="CK126" s="112"/>
    </row>
    <row r="127" spans="5:89" ht="15.75" customHeight="1">
      <c r="E127" s="226"/>
      <c r="F127" s="1"/>
      <c r="G127" s="1"/>
      <c r="H127" s="1"/>
      <c r="I127" s="107"/>
      <c r="U127" s="5"/>
      <c r="V127" s="221"/>
      <c r="W127" s="112"/>
      <c r="X127" s="112"/>
      <c r="Y127" s="112"/>
      <c r="AD127" s="112"/>
      <c r="AE127" s="112"/>
      <c r="AF127" s="112"/>
      <c r="AG127" s="112"/>
      <c r="AH127" s="112"/>
      <c r="AI127" s="112"/>
      <c r="AJ127" s="112"/>
      <c r="AK127" s="107"/>
      <c r="AL127" s="110"/>
      <c r="AM127" s="107"/>
      <c r="AN127" s="107"/>
      <c r="AO127" s="113"/>
      <c r="AP127" s="113"/>
      <c r="AQ127" s="429"/>
      <c r="AR127" s="429"/>
      <c r="AS127" s="112"/>
      <c r="AT127" s="112"/>
      <c r="AU127" s="112"/>
      <c r="AV127" s="112"/>
      <c r="AW127" s="112"/>
      <c r="AX127" s="112"/>
      <c r="AY127" s="112"/>
      <c r="AZ127" s="112"/>
      <c r="BA127" s="112"/>
      <c r="BB127" s="112"/>
      <c r="BC127" s="112"/>
      <c r="BD127" s="112"/>
      <c r="BE127" s="112"/>
      <c r="BF127" s="112"/>
      <c r="BG127" s="112"/>
      <c r="BH127" s="112"/>
      <c r="BI127" s="112"/>
      <c r="BJ127" s="112"/>
      <c r="BK127" s="112"/>
      <c r="BL127" s="112"/>
      <c r="BM127" s="112"/>
      <c r="BN127" s="112"/>
      <c r="BO127" s="112"/>
      <c r="BP127" s="112"/>
      <c r="BQ127" s="112"/>
      <c r="BR127" s="112"/>
      <c r="BS127" s="112"/>
      <c r="BT127" s="112"/>
      <c r="BU127" s="112"/>
      <c r="BV127" s="112"/>
      <c r="BW127" s="112"/>
      <c r="BX127" s="112"/>
      <c r="BY127" s="112"/>
      <c r="BZ127" s="112"/>
      <c r="CA127" s="112"/>
      <c r="CB127" s="112"/>
      <c r="CC127" s="112"/>
      <c r="CD127" s="112"/>
      <c r="CE127" s="112"/>
      <c r="CF127" s="112"/>
      <c r="CG127" s="112"/>
      <c r="CH127" s="112"/>
      <c r="CI127" s="112"/>
      <c r="CJ127" s="112"/>
      <c r="CK127" s="112"/>
    </row>
    <row r="128" spans="5:89" ht="15" customHeight="1">
      <c r="E128" s="107"/>
      <c r="F128" s="5"/>
      <c r="G128" s="5"/>
      <c r="H128" s="5"/>
      <c r="I128" s="212"/>
      <c r="U128" s="5"/>
      <c r="V128" s="223"/>
      <c r="W128" s="112"/>
      <c r="X128" s="112"/>
      <c r="Y128" s="112"/>
      <c r="AD128" s="112"/>
      <c r="AE128" s="112"/>
      <c r="AF128" s="112"/>
      <c r="AG128" s="112"/>
      <c r="AH128" s="112"/>
      <c r="AI128" s="112"/>
      <c r="AJ128" s="112"/>
      <c r="AK128" s="107"/>
      <c r="AL128" s="106"/>
      <c r="AM128" s="107"/>
      <c r="AN128" s="107"/>
      <c r="AO128" s="113"/>
      <c r="AP128" s="113"/>
      <c r="AQ128" s="429"/>
      <c r="AR128" s="429"/>
      <c r="AS128" s="112"/>
      <c r="AT128" s="112"/>
      <c r="AU128" s="112"/>
      <c r="AV128" s="112"/>
      <c r="AW128" s="112"/>
      <c r="AX128" s="112"/>
      <c r="AY128" s="112"/>
      <c r="AZ128" s="112"/>
      <c r="BA128" s="112"/>
      <c r="BB128" s="112"/>
      <c r="BC128" s="112"/>
      <c r="BD128" s="112"/>
      <c r="BE128" s="112"/>
      <c r="BF128" s="112"/>
      <c r="BG128" s="112"/>
      <c r="BH128" s="112"/>
      <c r="BI128" s="112"/>
      <c r="BJ128" s="112"/>
      <c r="BK128" s="112"/>
      <c r="BL128" s="112"/>
      <c r="BM128" s="112"/>
      <c r="BN128" s="112"/>
      <c r="BO128" s="112"/>
      <c r="BP128" s="112"/>
      <c r="BQ128" s="112"/>
      <c r="BR128" s="112"/>
      <c r="BS128" s="112"/>
      <c r="BT128" s="112"/>
      <c r="BU128" s="112"/>
      <c r="BV128" s="112"/>
      <c r="BW128" s="112"/>
      <c r="BX128" s="112"/>
      <c r="BY128" s="112"/>
      <c r="BZ128" s="112"/>
      <c r="CA128" s="112"/>
      <c r="CB128" s="112"/>
      <c r="CC128" s="112"/>
      <c r="CD128" s="112"/>
      <c r="CE128" s="112"/>
      <c r="CF128" s="112"/>
      <c r="CG128" s="112"/>
      <c r="CH128" s="112"/>
      <c r="CI128" s="112"/>
      <c r="CJ128" s="112"/>
      <c r="CK128" s="112"/>
    </row>
    <row r="129" spans="5:89" ht="15" customHeight="1">
      <c r="E129" s="107"/>
      <c r="F129" s="5"/>
      <c r="G129" s="5"/>
      <c r="H129" s="5"/>
      <c r="I129" s="226"/>
      <c r="U129" s="5"/>
      <c r="V129" s="112"/>
      <c r="W129" s="112"/>
      <c r="X129" s="112"/>
      <c r="Y129" s="226"/>
      <c r="AD129" s="302"/>
      <c r="AE129" s="112"/>
      <c r="AF129" s="112"/>
      <c r="AG129" s="112"/>
      <c r="AH129" s="112"/>
      <c r="AI129" s="112"/>
      <c r="AJ129" s="104"/>
      <c r="AK129" s="107"/>
      <c r="AL129" s="106"/>
      <c r="AM129" s="110"/>
      <c r="AN129" s="110"/>
      <c r="AO129" s="113"/>
      <c r="AP129" s="113"/>
      <c r="AQ129" s="429"/>
      <c r="AR129" s="431"/>
      <c r="AS129" s="112"/>
      <c r="AT129" s="112"/>
      <c r="AU129" s="112"/>
      <c r="AV129" s="112"/>
      <c r="AW129" s="112"/>
      <c r="AX129" s="112"/>
      <c r="AY129" s="112"/>
      <c r="AZ129" s="112"/>
      <c r="BA129" s="112"/>
      <c r="BB129" s="112"/>
      <c r="BC129" s="112"/>
      <c r="BD129" s="112"/>
      <c r="BE129" s="112"/>
      <c r="BF129" s="112"/>
      <c r="BG129" s="112"/>
      <c r="BH129" s="112"/>
      <c r="BI129" s="112"/>
      <c r="BJ129" s="112"/>
      <c r="BK129" s="112"/>
      <c r="BL129" s="112"/>
      <c r="BM129" s="112"/>
      <c r="BN129" s="112"/>
      <c r="BO129" s="112"/>
      <c r="BP129" s="112"/>
      <c r="BQ129" s="112"/>
      <c r="BR129" s="112"/>
      <c r="BS129" s="112"/>
      <c r="BT129" s="112"/>
      <c r="BU129" s="112"/>
      <c r="BV129" s="112"/>
      <c r="BW129" s="112"/>
      <c r="BX129" s="112"/>
      <c r="BY129" s="112"/>
      <c r="BZ129" s="112"/>
      <c r="CA129" s="112"/>
      <c r="CB129" s="112"/>
      <c r="CC129" s="112"/>
      <c r="CD129" s="112"/>
      <c r="CE129" s="112"/>
      <c r="CF129" s="112"/>
      <c r="CG129" s="112"/>
      <c r="CH129" s="112"/>
      <c r="CI129" s="112"/>
      <c r="CJ129" s="112"/>
      <c r="CK129" s="112"/>
    </row>
    <row r="130" spans="5:89" ht="12.75" customHeight="1">
      <c r="E130" s="107"/>
      <c r="F130" s="5"/>
      <c r="G130" s="5"/>
      <c r="H130" s="49"/>
      <c r="I130" s="110"/>
      <c r="U130" s="5"/>
      <c r="V130" s="112"/>
      <c r="W130" s="112"/>
      <c r="X130" s="112"/>
      <c r="Y130" s="107"/>
      <c r="AD130" s="144"/>
      <c r="AE130" s="112"/>
      <c r="AF130" s="112"/>
      <c r="AG130" s="112"/>
      <c r="AH130" s="112"/>
      <c r="AI130" s="112"/>
      <c r="AJ130" s="112"/>
      <c r="AK130" s="112"/>
      <c r="AL130" s="120"/>
      <c r="AM130" s="107"/>
      <c r="AN130" s="107"/>
      <c r="AO130" s="107"/>
      <c r="AP130" s="107"/>
      <c r="AQ130" s="112"/>
      <c r="AR130" s="112"/>
      <c r="AS130" s="210"/>
      <c r="AT130" s="110"/>
      <c r="AU130" s="112"/>
      <c r="AV130" s="112"/>
      <c r="AW130" s="112"/>
      <c r="AX130" s="112"/>
      <c r="AY130" s="112"/>
      <c r="AZ130" s="112"/>
      <c r="BA130" s="112"/>
      <c r="BB130" s="112"/>
      <c r="BC130" s="112"/>
      <c r="BD130" s="112"/>
      <c r="BE130" s="112"/>
      <c r="BF130" s="112"/>
      <c r="BG130" s="112"/>
      <c r="BH130" s="112"/>
      <c r="BI130" s="112"/>
      <c r="BJ130" s="112"/>
      <c r="BK130" s="112"/>
      <c r="BL130" s="112"/>
      <c r="BM130" s="112"/>
      <c r="BN130" s="112"/>
      <c r="BO130" s="112"/>
      <c r="BP130" s="112"/>
      <c r="BQ130" s="112"/>
      <c r="BR130" s="112"/>
      <c r="BS130" s="112"/>
      <c r="BT130" s="112"/>
      <c r="BU130" s="112"/>
      <c r="BV130" s="112"/>
      <c r="BW130" s="112"/>
      <c r="BX130" s="112"/>
      <c r="BY130" s="112"/>
      <c r="BZ130" s="112"/>
      <c r="CA130" s="112"/>
      <c r="CB130" s="112"/>
      <c r="CC130" s="112"/>
      <c r="CD130" s="112"/>
      <c r="CE130" s="112"/>
      <c r="CF130" s="112"/>
      <c r="CG130" s="112"/>
      <c r="CH130" s="112"/>
      <c r="CI130" s="112"/>
      <c r="CJ130" s="112"/>
      <c r="CK130" s="112"/>
    </row>
    <row r="131" spans="5:89" ht="17.25" customHeight="1">
      <c r="E131" s="107"/>
      <c r="F131" s="5"/>
      <c r="G131" s="5"/>
      <c r="H131" s="11"/>
      <c r="I131" s="301"/>
      <c r="U131" s="5"/>
      <c r="V131" s="112"/>
      <c r="W131" s="112"/>
      <c r="X131" s="112"/>
      <c r="Y131" s="107"/>
      <c r="AD131" s="137"/>
      <c r="AE131" s="112"/>
      <c r="AF131" s="112"/>
      <c r="AG131" s="112"/>
      <c r="AH131" s="112"/>
      <c r="AI131" s="112"/>
      <c r="AJ131" s="112"/>
      <c r="AK131" s="112"/>
      <c r="AL131" s="112"/>
      <c r="AM131" s="107"/>
      <c r="AN131" s="107"/>
      <c r="AO131" s="112"/>
      <c r="AP131" s="112"/>
      <c r="AQ131" s="112"/>
      <c r="AR131" s="112"/>
      <c r="AS131" s="110"/>
      <c r="AT131" s="432"/>
      <c r="AU131" s="112"/>
      <c r="AV131" s="112"/>
      <c r="AW131" s="112"/>
      <c r="AX131" s="112"/>
      <c r="AY131" s="112"/>
      <c r="AZ131" s="112"/>
      <c r="BA131" s="112"/>
      <c r="BB131" s="112"/>
      <c r="BC131" s="112"/>
      <c r="BD131" s="112"/>
      <c r="BE131" s="112"/>
      <c r="BF131" s="112"/>
      <c r="BG131" s="112"/>
      <c r="BH131" s="112"/>
      <c r="BI131" s="112"/>
      <c r="BJ131" s="112"/>
      <c r="BK131" s="112"/>
      <c r="BL131" s="112"/>
      <c r="BM131" s="112"/>
      <c r="BN131" s="112"/>
      <c r="BO131" s="112"/>
      <c r="BP131" s="112"/>
      <c r="BQ131" s="112"/>
      <c r="BR131" s="112"/>
      <c r="BS131" s="112"/>
      <c r="BT131" s="112"/>
      <c r="BU131" s="112"/>
      <c r="BV131" s="112"/>
      <c r="BW131" s="112"/>
      <c r="BX131" s="112"/>
      <c r="BY131" s="112"/>
      <c r="BZ131" s="112"/>
      <c r="CA131" s="112"/>
      <c r="CB131" s="112"/>
      <c r="CC131" s="112"/>
      <c r="CD131" s="112"/>
      <c r="CE131" s="112"/>
      <c r="CF131" s="112"/>
      <c r="CG131" s="112"/>
      <c r="CH131" s="112"/>
      <c r="CI131" s="112"/>
      <c r="CJ131" s="112"/>
      <c r="CK131" s="112"/>
    </row>
    <row r="132" spans="5:89" ht="14.25" customHeight="1">
      <c r="E132" s="107"/>
      <c r="F132" s="236"/>
      <c r="G132" s="7"/>
      <c r="H132" s="15"/>
      <c r="I132" s="226"/>
      <c r="U132" s="5"/>
      <c r="V132" s="112"/>
      <c r="W132" s="112"/>
      <c r="X132" s="112"/>
      <c r="Y132" s="107"/>
      <c r="AD132" s="144"/>
      <c r="AE132" s="112"/>
      <c r="AF132" s="112"/>
      <c r="AG132" s="112"/>
      <c r="AH132" s="112"/>
      <c r="AI132" s="112"/>
      <c r="AJ132" s="107"/>
      <c r="AK132" s="112"/>
      <c r="AL132" s="112"/>
      <c r="AM132" s="112"/>
      <c r="AN132" s="112"/>
      <c r="AO132" s="112"/>
      <c r="AP132" s="112"/>
      <c r="AQ132" s="112"/>
      <c r="AR132" s="112"/>
      <c r="AS132" s="112"/>
      <c r="AT132" s="112"/>
      <c r="AU132" s="112"/>
      <c r="AV132" s="112"/>
      <c r="AW132" s="112"/>
      <c r="AX132" s="112"/>
      <c r="AY132" s="112"/>
      <c r="AZ132" s="112"/>
      <c r="BA132" s="112"/>
      <c r="BB132" s="112"/>
      <c r="BC132" s="112"/>
      <c r="BD132" s="112"/>
      <c r="BE132" s="112"/>
      <c r="BF132" s="112"/>
      <c r="BG132" s="112"/>
      <c r="BH132" s="112"/>
      <c r="BI132" s="112"/>
      <c r="BJ132" s="112"/>
      <c r="BK132" s="112"/>
      <c r="BL132" s="112"/>
      <c r="BM132" s="112"/>
      <c r="BN132" s="112"/>
      <c r="BO132" s="112"/>
      <c r="BP132" s="112"/>
      <c r="BQ132" s="112"/>
      <c r="BR132" s="112"/>
      <c r="BS132" s="112"/>
      <c r="BT132" s="112"/>
      <c r="BU132" s="112"/>
      <c r="BV132" s="112"/>
      <c r="BW132" s="112"/>
      <c r="BX132" s="112"/>
      <c r="BY132" s="112"/>
      <c r="BZ132" s="112"/>
      <c r="CA132" s="112"/>
      <c r="CB132" s="112"/>
      <c r="CC132" s="112"/>
      <c r="CD132" s="112"/>
      <c r="CE132" s="112"/>
      <c r="CF132" s="112"/>
      <c r="CG132" s="112"/>
      <c r="CH132" s="112"/>
      <c r="CI132" s="112"/>
      <c r="CJ132" s="112"/>
      <c r="CK132" s="112"/>
    </row>
    <row r="133" spans="5:89" ht="15" customHeight="1">
      <c r="E133" s="107"/>
      <c r="F133" s="11"/>
      <c r="G133" s="7"/>
      <c r="H133" s="11"/>
      <c r="I133" s="107"/>
      <c r="U133" s="5"/>
      <c r="V133" s="112"/>
      <c r="W133" s="172"/>
      <c r="X133" s="112"/>
      <c r="Y133" s="107"/>
      <c r="AD133" s="150"/>
      <c r="AE133" s="112"/>
      <c r="AF133" s="112"/>
      <c r="AG133" s="112"/>
      <c r="AH133" s="113"/>
      <c r="AI133" s="107"/>
      <c r="AJ133" s="107"/>
      <c r="AK133" s="112"/>
      <c r="AL133" s="112"/>
      <c r="AM133" s="112"/>
      <c r="AN133" s="112"/>
      <c r="AO133" s="112"/>
      <c r="AP133" s="112"/>
      <c r="AQ133" s="112"/>
      <c r="AR133" s="112"/>
      <c r="AS133" s="112"/>
      <c r="AT133" s="112"/>
      <c r="AU133" s="112"/>
      <c r="AV133" s="112"/>
      <c r="AW133" s="112"/>
      <c r="AX133" s="112"/>
      <c r="AY133" s="112"/>
      <c r="AZ133" s="112"/>
      <c r="BA133" s="112"/>
      <c r="BB133" s="112"/>
      <c r="BC133" s="112"/>
      <c r="BD133" s="112"/>
      <c r="BE133" s="112"/>
      <c r="BF133" s="112"/>
      <c r="BG133" s="112"/>
      <c r="BH133" s="112"/>
      <c r="BI133" s="112"/>
      <c r="BJ133" s="112"/>
      <c r="BK133" s="112"/>
      <c r="BL133" s="112"/>
      <c r="BM133" s="112"/>
      <c r="BN133" s="112"/>
      <c r="BO133" s="112"/>
      <c r="BP133" s="112"/>
      <c r="BQ133" s="112"/>
      <c r="BR133" s="112"/>
      <c r="BS133" s="112"/>
      <c r="BT133" s="112"/>
      <c r="BU133" s="112"/>
      <c r="BV133" s="112"/>
      <c r="BW133" s="112"/>
      <c r="BX133" s="112"/>
      <c r="BY133" s="112"/>
      <c r="BZ133" s="112"/>
      <c r="CA133" s="112"/>
      <c r="CB133" s="112"/>
      <c r="CC133" s="112"/>
      <c r="CD133" s="112"/>
      <c r="CE133" s="112"/>
      <c r="CF133" s="112"/>
      <c r="CG133" s="112"/>
      <c r="CH133" s="112"/>
      <c r="CI133" s="112"/>
      <c r="CJ133" s="112"/>
      <c r="CK133" s="112"/>
    </row>
    <row r="134" spans="5:89" ht="16.5" customHeight="1">
      <c r="E134" s="107"/>
      <c r="F134" s="852"/>
      <c r="G134" s="49"/>
      <c r="H134" s="23"/>
      <c r="I134" s="107"/>
      <c r="U134" s="5"/>
      <c r="V134" s="112"/>
      <c r="W134" s="107"/>
      <c r="X134" s="112"/>
      <c r="Y134" s="112"/>
      <c r="AD134" s="150"/>
      <c r="AE134" s="112"/>
      <c r="AF134" s="112"/>
      <c r="AG134" s="112"/>
      <c r="AH134" s="113"/>
      <c r="AI134" s="107"/>
      <c r="AJ134" s="107"/>
      <c r="AK134" s="112"/>
      <c r="AL134" s="112"/>
      <c r="AM134" s="112"/>
      <c r="AN134" s="112"/>
      <c r="AO134" s="112"/>
      <c r="AP134" s="112"/>
      <c r="AQ134" s="112"/>
      <c r="AR134" s="112"/>
      <c r="AS134" s="112"/>
      <c r="AT134" s="112"/>
      <c r="AU134" s="112"/>
      <c r="AV134" s="112"/>
      <c r="AW134" s="112"/>
      <c r="AX134" s="112"/>
      <c r="AY134" s="112"/>
      <c r="AZ134" s="112"/>
      <c r="BA134" s="112"/>
      <c r="BB134" s="112"/>
      <c r="BC134" s="112"/>
      <c r="BD134" s="112"/>
      <c r="BE134" s="112"/>
      <c r="BF134" s="112"/>
      <c r="BG134" s="112"/>
      <c r="BH134" s="112"/>
      <c r="BI134" s="112"/>
      <c r="BJ134" s="112"/>
      <c r="BK134" s="112"/>
      <c r="BL134" s="112"/>
      <c r="BM134" s="112"/>
      <c r="BN134" s="112"/>
      <c r="BO134" s="112"/>
      <c r="BP134" s="112"/>
      <c r="BQ134" s="112"/>
      <c r="BR134" s="112"/>
      <c r="BS134" s="112"/>
      <c r="BT134" s="112"/>
      <c r="BU134" s="112"/>
      <c r="BV134" s="112"/>
      <c r="BW134" s="112"/>
      <c r="BX134" s="112"/>
      <c r="BY134" s="112"/>
      <c r="BZ134" s="112"/>
      <c r="CA134" s="112"/>
      <c r="CB134" s="112"/>
      <c r="CC134" s="112"/>
      <c r="CD134" s="112"/>
      <c r="CE134" s="112"/>
      <c r="CF134" s="112"/>
      <c r="CG134" s="112"/>
      <c r="CH134" s="112"/>
      <c r="CI134" s="112"/>
      <c r="CJ134" s="112"/>
      <c r="CK134" s="112"/>
    </row>
    <row r="135" spans="5:89" ht="16.5" customHeight="1">
      <c r="E135" s="113"/>
      <c r="F135" s="11"/>
      <c r="G135" s="181"/>
      <c r="H135" s="11"/>
      <c r="I135" s="107"/>
      <c r="U135" s="5"/>
      <c r="V135" s="112"/>
      <c r="W135" s="228"/>
      <c r="X135" s="112"/>
      <c r="Y135" s="112"/>
      <c r="AD135" s="112"/>
      <c r="AE135" s="112"/>
      <c r="AF135" s="112"/>
      <c r="AG135" s="112"/>
      <c r="AH135" s="113"/>
      <c r="AI135" s="107"/>
      <c r="AJ135" s="107"/>
      <c r="AK135" s="112"/>
      <c r="AL135" s="112"/>
      <c r="AM135" s="112"/>
      <c r="AN135" s="112"/>
      <c r="AO135" s="112"/>
      <c r="AP135" s="112"/>
      <c r="AQ135" s="112"/>
      <c r="AR135" s="112"/>
      <c r="AS135" s="112"/>
      <c r="AT135" s="112"/>
      <c r="AU135" s="112"/>
      <c r="AV135" s="112"/>
      <c r="AW135" s="112"/>
      <c r="AX135" s="112"/>
      <c r="AY135" s="112"/>
      <c r="AZ135" s="112"/>
      <c r="BA135" s="112"/>
      <c r="BB135" s="112"/>
      <c r="BC135" s="112"/>
      <c r="BD135" s="112"/>
      <c r="BE135" s="112"/>
      <c r="BF135" s="112"/>
      <c r="BG135" s="112"/>
      <c r="BH135" s="112"/>
      <c r="BI135" s="112"/>
      <c r="BJ135" s="112"/>
      <c r="BK135" s="112"/>
      <c r="BL135" s="112"/>
      <c r="BM135" s="112"/>
      <c r="BN135" s="112"/>
      <c r="BO135" s="112"/>
      <c r="BP135" s="112"/>
      <c r="BQ135" s="112"/>
      <c r="BR135" s="112"/>
      <c r="BS135" s="112"/>
      <c r="BT135" s="112"/>
      <c r="BU135" s="112"/>
      <c r="BV135" s="112"/>
      <c r="BW135" s="112"/>
      <c r="BX135" s="112"/>
      <c r="BY135" s="112"/>
      <c r="BZ135" s="112"/>
      <c r="CA135" s="112"/>
      <c r="CB135" s="112"/>
      <c r="CC135" s="112"/>
      <c r="CD135" s="112"/>
      <c r="CE135" s="112"/>
      <c r="CF135" s="112"/>
      <c r="CG135" s="112"/>
      <c r="CH135" s="112"/>
      <c r="CI135" s="112"/>
      <c r="CJ135" s="112"/>
      <c r="CK135" s="112"/>
    </row>
    <row r="136" spans="5:89" ht="15.75" customHeight="1">
      <c r="E136" s="107"/>
      <c r="I136" s="107"/>
      <c r="U136" s="5"/>
      <c r="V136" s="112"/>
      <c r="W136" s="172"/>
      <c r="X136" s="413"/>
      <c r="Y136" s="225"/>
      <c r="AD136" s="112"/>
      <c r="AE136" s="112"/>
      <c r="AF136" s="112"/>
      <c r="AG136" s="112"/>
      <c r="AH136" s="112"/>
      <c r="AI136" s="112"/>
      <c r="AJ136" s="107"/>
      <c r="AK136" s="112"/>
      <c r="AL136" s="112"/>
      <c r="AM136" s="112"/>
      <c r="AN136" s="112"/>
      <c r="AO136" s="112"/>
      <c r="AP136" s="112"/>
      <c r="AQ136" s="112"/>
      <c r="AR136" s="112"/>
      <c r="AS136" s="112"/>
      <c r="AT136" s="112"/>
      <c r="AU136" s="112"/>
      <c r="AV136" s="112"/>
      <c r="AW136" s="112"/>
      <c r="AX136" s="112"/>
      <c r="AY136" s="112"/>
      <c r="AZ136" s="112"/>
      <c r="BA136" s="112"/>
      <c r="BB136" s="112"/>
      <c r="BC136" s="112"/>
      <c r="BD136" s="112"/>
      <c r="BE136" s="112"/>
      <c r="BF136" s="112"/>
      <c r="BG136" s="112"/>
      <c r="BH136" s="112"/>
      <c r="BI136" s="112"/>
      <c r="BJ136" s="112"/>
      <c r="BK136" s="112"/>
      <c r="BL136" s="112"/>
      <c r="BM136" s="112"/>
      <c r="BN136" s="112"/>
      <c r="BO136" s="112"/>
      <c r="BP136" s="112"/>
      <c r="BQ136" s="112"/>
      <c r="BR136" s="112"/>
      <c r="BS136" s="112"/>
      <c r="BT136" s="112"/>
      <c r="BU136" s="112"/>
      <c r="BV136" s="112"/>
      <c r="BW136" s="112"/>
      <c r="BX136" s="112"/>
      <c r="BY136" s="112"/>
      <c r="BZ136" s="112"/>
      <c r="CA136" s="112"/>
      <c r="CB136" s="112"/>
      <c r="CC136" s="112"/>
      <c r="CD136" s="112"/>
      <c r="CE136" s="112"/>
      <c r="CF136" s="112"/>
      <c r="CG136" s="112"/>
      <c r="CH136" s="112"/>
      <c r="CI136" s="112"/>
      <c r="CJ136" s="112"/>
      <c r="CK136" s="112"/>
    </row>
    <row r="137" spans="5:89" ht="13.5" customHeight="1">
      <c r="E137" s="110"/>
      <c r="I137" s="113"/>
      <c r="R137" s="5"/>
      <c r="S137" s="49"/>
      <c r="T137" s="11"/>
      <c r="U137" s="5"/>
      <c r="V137" s="112"/>
      <c r="W137" s="140"/>
      <c r="X137" s="107"/>
      <c r="Y137" s="106"/>
      <c r="AD137" s="206"/>
      <c r="AE137" s="112"/>
      <c r="AF137" s="124"/>
      <c r="AG137" s="123"/>
      <c r="AH137" s="106"/>
      <c r="AI137" s="112"/>
      <c r="AJ137" s="112"/>
      <c r="AK137" s="112"/>
      <c r="AL137" s="112"/>
      <c r="AM137" s="112"/>
      <c r="AN137" s="112"/>
      <c r="AO137" s="112"/>
      <c r="AP137" s="112"/>
      <c r="AQ137" s="112"/>
      <c r="AR137" s="112"/>
      <c r="AS137" s="112"/>
      <c r="AT137" s="112"/>
      <c r="AU137" s="112"/>
      <c r="AV137" s="112"/>
      <c r="AW137" s="112"/>
      <c r="AX137" s="112"/>
      <c r="AY137" s="112"/>
      <c r="AZ137" s="112"/>
      <c r="BA137" s="112"/>
      <c r="BB137" s="112"/>
      <c r="BC137" s="112"/>
      <c r="BD137" s="112"/>
      <c r="BE137" s="112"/>
      <c r="BF137" s="112"/>
      <c r="BG137" s="112"/>
      <c r="BH137" s="112"/>
      <c r="BI137" s="112"/>
      <c r="BJ137" s="112"/>
      <c r="BK137" s="112"/>
      <c r="BL137" s="112"/>
      <c r="BM137" s="112"/>
      <c r="BN137" s="112"/>
      <c r="BO137" s="112"/>
      <c r="BP137" s="112"/>
      <c r="BQ137" s="112"/>
      <c r="BR137" s="112"/>
      <c r="BS137" s="112"/>
      <c r="BT137" s="112"/>
      <c r="BU137" s="112"/>
      <c r="BV137" s="112"/>
      <c r="BW137" s="112"/>
      <c r="BX137" s="112"/>
      <c r="BY137" s="112"/>
      <c r="BZ137" s="112"/>
      <c r="CA137" s="112"/>
      <c r="CB137" s="112"/>
      <c r="CC137" s="112"/>
      <c r="CD137" s="112"/>
      <c r="CE137" s="112"/>
      <c r="CF137" s="112"/>
      <c r="CG137" s="112"/>
      <c r="CH137" s="112"/>
      <c r="CI137" s="112"/>
      <c r="CJ137" s="112"/>
      <c r="CK137" s="112"/>
    </row>
    <row r="138" spans="5:89" ht="17.25" customHeight="1">
      <c r="E138" s="107"/>
      <c r="I138" s="113"/>
      <c r="R138" s="5"/>
      <c r="S138" s="49"/>
      <c r="T138" s="11"/>
      <c r="U138" s="5"/>
      <c r="V138" s="106"/>
      <c r="W138" s="112"/>
      <c r="X138" s="110"/>
      <c r="Y138" s="111"/>
      <c r="AD138" s="147"/>
      <c r="AE138" s="121"/>
      <c r="AF138" s="112"/>
      <c r="AG138" s="112"/>
      <c r="AH138" s="107"/>
      <c r="AI138" s="112"/>
      <c r="AJ138" s="112"/>
      <c r="AK138" s="112"/>
      <c r="AL138" s="112"/>
      <c r="AM138" s="112"/>
      <c r="AN138" s="112"/>
      <c r="AO138" s="112"/>
      <c r="AP138" s="112"/>
      <c r="AQ138" s="112"/>
      <c r="AR138" s="112"/>
      <c r="AS138" s="112"/>
      <c r="AT138" s="112"/>
      <c r="AU138" s="112"/>
      <c r="AV138" s="112"/>
      <c r="AW138" s="112"/>
      <c r="AX138" s="112"/>
      <c r="AY138" s="112"/>
      <c r="AZ138" s="112"/>
      <c r="BA138" s="112"/>
      <c r="BB138" s="112"/>
      <c r="BC138" s="112"/>
      <c r="BD138" s="112"/>
      <c r="BE138" s="112"/>
      <c r="BF138" s="112"/>
      <c r="BG138" s="112"/>
      <c r="BH138" s="112"/>
      <c r="BI138" s="112"/>
      <c r="BJ138" s="112"/>
      <c r="BK138" s="112"/>
      <c r="BL138" s="112"/>
      <c r="BM138" s="112"/>
      <c r="BN138" s="112"/>
      <c r="BO138" s="112"/>
      <c r="BP138" s="112"/>
      <c r="BQ138" s="112"/>
      <c r="BR138" s="112"/>
      <c r="BS138" s="112"/>
      <c r="BT138" s="112"/>
      <c r="BU138" s="112"/>
      <c r="BV138" s="112"/>
      <c r="BW138" s="112"/>
      <c r="BX138" s="112"/>
      <c r="BY138" s="112"/>
      <c r="BZ138" s="112"/>
      <c r="CA138" s="112"/>
      <c r="CB138" s="112"/>
      <c r="CC138" s="112"/>
      <c r="CD138" s="112"/>
      <c r="CE138" s="112"/>
      <c r="CF138" s="112"/>
      <c r="CG138" s="112"/>
      <c r="CH138" s="112"/>
      <c r="CI138" s="112"/>
      <c r="CJ138" s="112"/>
      <c r="CK138" s="112"/>
    </row>
    <row r="139" spans="5:89" ht="18" customHeight="1">
      <c r="E139" s="112"/>
      <c r="I139" s="107"/>
      <c r="R139" s="5"/>
      <c r="S139" s="49"/>
      <c r="T139" s="11"/>
      <c r="U139" s="5"/>
      <c r="V139" s="112"/>
      <c r="W139" s="112"/>
      <c r="X139" s="110"/>
      <c r="Y139" s="130"/>
      <c r="AD139" s="144"/>
      <c r="AE139" s="112"/>
      <c r="AF139" s="107"/>
      <c r="AG139" s="107"/>
      <c r="AH139" s="112"/>
      <c r="AI139" s="201"/>
      <c r="AJ139" s="112"/>
      <c r="AK139" s="107"/>
      <c r="AL139" s="112"/>
      <c r="AM139" s="112"/>
      <c r="AN139" s="112"/>
      <c r="AO139" s="112"/>
      <c r="AP139" s="112"/>
      <c r="AQ139" s="112"/>
      <c r="AR139" s="112"/>
      <c r="AS139" s="112"/>
      <c r="AT139" s="112"/>
      <c r="AU139" s="112"/>
      <c r="AV139" s="112"/>
      <c r="AW139" s="112"/>
      <c r="AX139" s="112"/>
      <c r="AY139" s="112"/>
      <c r="AZ139" s="112"/>
      <c r="BA139" s="112"/>
      <c r="BB139" s="112"/>
      <c r="BC139" s="112"/>
      <c r="BD139" s="112"/>
      <c r="BE139" s="112"/>
      <c r="BF139" s="112"/>
      <c r="BG139" s="112"/>
      <c r="BH139" s="112"/>
      <c r="BI139" s="112"/>
      <c r="BJ139" s="112"/>
      <c r="BK139" s="112"/>
      <c r="BL139" s="112"/>
      <c r="BM139" s="112"/>
      <c r="BN139" s="112"/>
      <c r="BO139" s="112"/>
      <c r="BP139" s="112"/>
      <c r="BQ139" s="112"/>
      <c r="BR139" s="112"/>
      <c r="BS139" s="112"/>
      <c r="BT139" s="112"/>
      <c r="BU139" s="112"/>
      <c r="BV139" s="112"/>
      <c r="BW139" s="112"/>
      <c r="BX139" s="112"/>
      <c r="BY139" s="112"/>
      <c r="BZ139" s="112"/>
      <c r="CA139" s="112"/>
      <c r="CB139" s="112"/>
      <c r="CC139" s="112"/>
      <c r="CD139" s="112"/>
      <c r="CE139" s="112"/>
      <c r="CF139" s="112"/>
      <c r="CG139" s="112"/>
      <c r="CH139" s="112"/>
      <c r="CI139" s="112"/>
      <c r="CJ139" s="112"/>
      <c r="CK139" s="112"/>
    </row>
    <row r="140" spans="5:89" ht="18" customHeight="1">
      <c r="E140" s="112"/>
      <c r="I140" s="117"/>
      <c r="R140" s="5"/>
      <c r="S140" s="181"/>
      <c r="T140" s="4"/>
      <c r="U140" s="5"/>
      <c r="V140" s="112"/>
      <c r="W140" s="112"/>
      <c r="X140" s="110"/>
      <c r="Y140" s="111"/>
      <c r="AD140" s="137"/>
      <c r="AE140" s="112"/>
      <c r="AF140" s="112"/>
      <c r="AG140" s="112"/>
      <c r="AH140" s="110"/>
      <c r="AI140" s="201"/>
      <c r="AJ140" s="112"/>
      <c r="AK140" s="107"/>
      <c r="AL140" s="112"/>
      <c r="AM140" s="112"/>
      <c r="AN140" s="112"/>
      <c r="AO140" s="112"/>
      <c r="AP140" s="112"/>
      <c r="AQ140" s="112"/>
      <c r="AR140" s="112"/>
      <c r="AS140" s="112"/>
      <c r="AT140" s="112"/>
      <c r="AU140" s="112"/>
      <c r="AV140" s="112"/>
      <c r="AW140" s="112"/>
      <c r="AX140" s="112"/>
      <c r="AY140" s="112"/>
      <c r="AZ140" s="112"/>
      <c r="BA140" s="112"/>
      <c r="BB140" s="112"/>
      <c r="BC140" s="112"/>
      <c r="BD140" s="112"/>
      <c r="BE140" s="112"/>
      <c r="BF140" s="112"/>
      <c r="BG140" s="112"/>
      <c r="BH140" s="112"/>
      <c r="BI140" s="112"/>
      <c r="BJ140" s="112"/>
      <c r="BK140" s="112"/>
      <c r="BL140" s="112"/>
      <c r="BM140" s="112"/>
      <c r="BN140" s="112"/>
      <c r="BO140" s="112"/>
      <c r="BP140" s="112"/>
      <c r="BQ140" s="112"/>
      <c r="BR140" s="112"/>
      <c r="BS140" s="112"/>
      <c r="BT140" s="112"/>
      <c r="BU140" s="112"/>
      <c r="BV140" s="112"/>
      <c r="BW140" s="112"/>
      <c r="BX140" s="112"/>
      <c r="BY140" s="112"/>
      <c r="BZ140" s="112"/>
      <c r="CA140" s="112"/>
      <c r="CB140" s="112"/>
      <c r="CC140" s="112"/>
      <c r="CD140" s="112"/>
      <c r="CE140" s="112"/>
      <c r="CF140" s="112"/>
      <c r="CG140" s="112"/>
      <c r="CH140" s="112"/>
      <c r="CI140" s="112"/>
      <c r="CJ140" s="112"/>
      <c r="CK140" s="112"/>
    </row>
    <row r="141" spans="5:89" ht="15" customHeight="1">
      <c r="E141" s="112"/>
      <c r="I141" s="285"/>
      <c r="R141" s="5"/>
      <c r="S141" s="7"/>
      <c r="T141" s="15"/>
      <c r="U141" s="5"/>
      <c r="V141" s="112"/>
      <c r="W141" s="112"/>
      <c r="X141" s="110"/>
      <c r="Y141" s="111"/>
      <c r="AD141" s="137"/>
      <c r="AE141" s="107"/>
      <c r="AF141" s="119"/>
      <c r="AG141" s="202"/>
      <c r="AH141" s="112"/>
      <c r="AI141" s="112"/>
      <c r="AJ141" s="112"/>
      <c r="AK141" s="133"/>
      <c r="AL141" s="112"/>
      <c r="AM141" s="112"/>
      <c r="AN141" s="112"/>
      <c r="AO141" s="112"/>
      <c r="AP141" s="112"/>
      <c r="AQ141" s="112"/>
      <c r="AR141" s="112"/>
      <c r="AS141" s="112"/>
      <c r="AT141" s="112"/>
      <c r="AU141" s="112"/>
      <c r="AV141" s="112"/>
      <c r="AW141" s="112"/>
      <c r="AX141" s="112"/>
      <c r="AY141" s="112"/>
      <c r="AZ141" s="112"/>
      <c r="BA141" s="112"/>
      <c r="BB141" s="112"/>
      <c r="BC141" s="112"/>
      <c r="BD141" s="112"/>
      <c r="BE141" s="112"/>
      <c r="BF141" s="112"/>
      <c r="BG141" s="112"/>
      <c r="BH141" s="112"/>
      <c r="BI141" s="112"/>
      <c r="BJ141" s="112"/>
      <c r="BK141" s="112"/>
      <c r="BL141" s="112"/>
      <c r="BM141" s="112"/>
      <c r="BN141" s="112"/>
      <c r="BO141" s="112"/>
      <c r="BP141" s="112"/>
      <c r="BQ141" s="112"/>
      <c r="BR141" s="112"/>
      <c r="BS141" s="112"/>
      <c r="BT141" s="112"/>
      <c r="BU141" s="112"/>
      <c r="BV141" s="112"/>
      <c r="BW141" s="112"/>
      <c r="BX141" s="112"/>
      <c r="BY141" s="112"/>
      <c r="BZ141" s="112"/>
      <c r="CA141" s="112"/>
      <c r="CB141" s="112"/>
      <c r="CC141" s="112"/>
      <c r="CD141" s="112"/>
      <c r="CE141" s="112"/>
      <c r="CF141" s="112"/>
      <c r="CG141" s="112"/>
      <c r="CH141" s="112"/>
      <c r="CI141" s="112"/>
      <c r="CJ141" s="112"/>
      <c r="CK141" s="112"/>
    </row>
    <row r="142" spans="5:89" ht="15.75" customHeight="1">
      <c r="E142" s="112"/>
      <c r="I142" s="107"/>
      <c r="R142" s="5"/>
      <c r="S142" s="107"/>
      <c r="T142" s="104"/>
      <c r="U142" s="5"/>
      <c r="V142" s="112"/>
      <c r="W142" s="112"/>
      <c r="X142" s="113"/>
      <c r="Y142" s="114"/>
      <c r="AD142" s="137"/>
      <c r="AE142" s="107"/>
      <c r="AF142" s="115"/>
      <c r="AG142" s="127"/>
      <c r="AH142" s="112"/>
      <c r="AI142" s="112"/>
      <c r="AJ142" s="112"/>
      <c r="AK142" s="110"/>
      <c r="AL142" s="111"/>
      <c r="AM142" s="112"/>
      <c r="AN142" s="112"/>
      <c r="AO142" s="112"/>
      <c r="AP142" s="112"/>
      <c r="AQ142" s="112"/>
      <c r="AR142" s="112"/>
      <c r="AS142" s="112"/>
      <c r="AT142" s="112"/>
      <c r="AU142" s="112"/>
      <c r="AV142" s="112"/>
      <c r="AW142" s="112"/>
      <c r="AX142" s="112"/>
      <c r="AY142" s="112"/>
      <c r="AZ142" s="112"/>
      <c r="BA142" s="112"/>
      <c r="BB142" s="112"/>
      <c r="BC142" s="112"/>
      <c r="BD142" s="112"/>
      <c r="BE142" s="112"/>
      <c r="BF142" s="112"/>
      <c r="BG142" s="112"/>
      <c r="BH142" s="112"/>
      <c r="BI142" s="112"/>
      <c r="BJ142" s="112"/>
      <c r="BK142" s="112"/>
      <c r="BL142" s="112"/>
      <c r="BM142" s="112"/>
      <c r="BN142" s="112"/>
      <c r="BO142" s="112"/>
      <c r="BP142" s="112"/>
      <c r="BQ142" s="112"/>
      <c r="BR142" s="112"/>
      <c r="BS142" s="112"/>
      <c r="BT142" s="112"/>
      <c r="BU142" s="112"/>
      <c r="BV142" s="112"/>
      <c r="BW142" s="112"/>
      <c r="BX142" s="112"/>
      <c r="BY142" s="112"/>
      <c r="BZ142" s="112"/>
      <c r="CA142" s="112"/>
      <c r="CB142" s="112"/>
      <c r="CC142" s="112"/>
      <c r="CD142" s="112"/>
      <c r="CE142" s="112"/>
      <c r="CF142" s="112"/>
      <c r="CG142" s="112"/>
      <c r="CH142" s="112"/>
      <c r="CI142" s="112"/>
      <c r="CJ142" s="112"/>
      <c r="CK142" s="112"/>
    </row>
    <row r="143" spans="5:89" ht="15.75" customHeight="1">
      <c r="E143" s="226"/>
      <c r="I143" s="117"/>
      <c r="R143" s="5"/>
      <c r="S143" s="107"/>
      <c r="T143" s="112"/>
      <c r="U143" s="5"/>
      <c r="V143" s="112"/>
      <c r="W143" s="112"/>
      <c r="X143" s="110"/>
      <c r="Y143" s="111"/>
      <c r="AD143" s="150"/>
      <c r="AE143" s="112"/>
      <c r="AF143" s="112"/>
      <c r="AG143" s="112"/>
      <c r="AH143" s="112"/>
      <c r="AI143" s="112"/>
      <c r="AJ143" s="111"/>
      <c r="AK143" s="110"/>
      <c r="AL143" s="110"/>
      <c r="AM143" s="112"/>
      <c r="AN143" s="112"/>
      <c r="AO143" s="112"/>
      <c r="AP143" s="112"/>
      <c r="AQ143" s="112"/>
      <c r="AR143" s="112"/>
      <c r="AS143" s="112"/>
      <c r="AT143" s="112"/>
      <c r="AU143" s="112"/>
      <c r="AV143" s="112"/>
      <c r="AW143" s="112"/>
      <c r="AX143" s="112"/>
      <c r="AY143" s="112"/>
      <c r="AZ143" s="112"/>
      <c r="BA143" s="112"/>
      <c r="BB143" s="112"/>
      <c r="BC143" s="112"/>
      <c r="BD143" s="112"/>
      <c r="BE143" s="112"/>
      <c r="BF143" s="112"/>
      <c r="BG143" s="112"/>
      <c r="BH143" s="112"/>
      <c r="BI143" s="112"/>
      <c r="BJ143" s="112"/>
      <c r="BK143" s="112"/>
      <c r="BL143" s="112"/>
      <c r="BM143" s="112"/>
      <c r="BN143" s="112"/>
      <c r="BO143" s="112"/>
      <c r="BP143" s="112"/>
      <c r="BQ143" s="112"/>
      <c r="BR143" s="112"/>
      <c r="BS143" s="112"/>
      <c r="BT143" s="112"/>
      <c r="BU143" s="112"/>
      <c r="BV143" s="112"/>
      <c r="BW143" s="112"/>
      <c r="BX143" s="112"/>
      <c r="BY143" s="112"/>
      <c r="BZ143" s="112"/>
      <c r="CA143" s="112"/>
      <c r="CB143" s="112"/>
      <c r="CC143" s="112"/>
      <c r="CD143" s="112"/>
      <c r="CE143" s="112"/>
      <c r="CF143" s="112"/>
      <c r="CG143" s="112"/>
      <c r="CH143" s="112"/>
      <c r="CI143" s="112"/>
      <c r="CJ143" s="112"/>
      <c r="CK143" s="112"/>
    </row>
    <row r="144" spans="5:89" ht="18" customHeight="1">
      <c r="E144" s="113"/>
      <c r="I144" s="107"/>
      <c r="R144" s="1048"/>
      <c r="S144" s="7"/>
      <c r="T144" s="15"/>
      <c r="U144" s="5"/>
      <c r="V144" s="112"/>
      <c r="W144" s="107"/>
      <c r="X144" s="107"/>
      <c r="Y144" s="106"/>
      <c r="AD144" s="137"/>
      <c r="AE144" s="112"/>
      <c r="AF144" s="112"/>
      <c r="AG144" s="112"/>
      <c r="AH144" s="112"/>
      <c r="AI144" s="112"/>
      <c r="AJ144" s="230"/>
      <c r="AK144" s="112"/>
      <c r="AL144" s="112"/>
      <c r="AM144" s="112"/>
      <c r="AN144" s="112"/>
      <c r="AO144" s="112"/>
      <c r="AP144" s="112"/>
      <c r="AQ144" s="112"/>
      <c r="AR144" s="112"/>
      <c r="AS144" s="112"/>
      <c r="AT144" s="112"/>
      <c r="AU144" s="112"/>
      <c r="AV144" s="112"/>
      <c r="AW144" s="112"/>
      <c r="AX144" s="112"/>
      <c r="AY144" s="112"/>
      <c r="AZ144" s="112"/>
      <c r="BA144" s="112"/>
      <c r="BB144" s="112"/>
      <c r="BC144" s="112"/>
      <c r="BD144" s="112"/>
      <c r="BE144" s="112"/>
      <c r="BF144" s="112"/>
      <c r="BG144" s="112"/>
      <c r="BH144" s="112"/>
      <c r="BI144" s="112"/>
      <c r="BJ144" s="112"/>
      <c r="BK144" s="112"/>
      <c r="BL144" s="112"/>
      <c r="BM144" s="112"/>
      <c r="BN144" s="112"/>
      <c r="BO144" s="112"/>
      <c r="BP144" s="112"/>
      <c r="BQ144" s="112"/>
      <c r="BR144" s="112"/>
      <c r="BS144" s="112"/>
      <c r="BT144" s="112"/>
      <c r="BU144" s="112"/>
      <c r="BV144" s="112"/>
      <c r="BW144" s="112"/>
      <c r="BX144" s="112"/>
      <c r="BY144" s="112"/>
      <c r="BZ144" s="112"/>
      <c r="CA144" s="112"/>
      <c r="CB144" s="112"/>
      <c r="CC144" s="112"/>
      <c r="CD144" s="112"/>
      <c r="CE144" s="112"/>
      <c r="CF144" s="112"/>
      <c r="CG144" s="112"/>
      <c r="CH144" s="112"/>
      <c r="CI144" s="112"/>
      <c r="CJ144" s="112"/>
      <c r="CK144" s="112"/>
    </row>
    <row r="145" spans="5:89" ht="15" customHeight="1">
      <c r="E145" s="113"/>
      <c r="I145" s="117"/>
      <c r="R145" s="5"/>
      <c r="S145" s="5"/>
      <c r="T145" s="5"/>
      <c r="U145" s="5"/>
      <c r="V145" s="112"/>
      <c r="W145" s="112"/>
      <c r="X145" s="121"/>
      <c r="Y145" s="107"/>
      <c r="AD145" s="137"/>
      <c r="AE145" s="112"/>
      <c r="AF145" s="112"/>
      <c r="AG145" s="112"/>
      <c r="AH145" s="112"/>
      <c r="AI145" s="112"/>
      <c r="AJ145" s="111"/>
      <c r="AK145" s="112"/>
      <c r="AL145" s="112"/>
      <c r="AM145" s="112"/>
      <c r="AN145" s="112"/>
      <c r="AO145" s="112"/>
      <c r="AP145" s="112"/>
      <c r="AQ145" s="112"/>
      <c r="AR145" s="112"/>
      <c r="AS145" s="112"/>
      <c r="AT145" s="112"/>
      <c r="AU145" s="112"/>
      <c r="AV145" s="112"/>
      <c r="AW145" s="112"/>
      <c r="AX145" s="112"/>
      <c r="AY145" s="112"/>
      <c r="AZ145" s="112"/>
      <c r="BA145" s="112"/>
      <c r="BB145" s="112"/>
      <c r="BC145" s="112"/>
      <c r="BD145" s="112"/>
      <c r="BE145" s="112"/>
      <c r="BF145" s="112"/>
      <c r="BG145" s="112"/>
      <c r="BH145" s="112"/>
      <c r="BI145" s="112"/>
      <c r="BJ145" s="112"/>
      <c r="BK145" s="112"/>
      <c r="BL145" s="112"/>
      <c r="BM145" s="112"/>
      <c r="BN145" s="112"/>
      <c r="BO145" s="112"/>
      <c r="BP145" s="112"/>
      <c r="BQ145" s="112"/>
      <c r="BR145" s="112"/>
      <c r="BS145" s="112"/>
      <c r="BT145" s="112"/>
      <c r="BU145" s="112"/>
      <c r="BV145" s="112"/>
      <c r="BW145" s="112"/>
      <c r="BX145" s="112"/>
      <c r="BY145" s="112"/>
      <c r="BZ145" s="112"/>
      <c r="CA145" s="112"/>
      <c r="CB145" s="112"/>
      <c r="CC145" s="112"/>
      <c r="CD145" s="112"/>
      <c r="CE145" s="112"/>
      <c r="CF145" s="112"/>
      <c r="CG145" s="112"/>
      <c r="CH145" s="112"/>
      <c r="CI145" s="112"/>
      <c r="CJ145" s="112"/>
      <c r="CK145" s="112"/>
    </row>
    <row r="146" spans="5:89" ht="15.75" customHeight="1">
      <c r="E146" s="113"/>
      <c r="I146" s="213"/>
      <c r="R146" s="5"/>
      <c r="S146" s="5"/>
      <c r="T146" s="5"/>
      <c r="U146" s="5"/>
      <c r="V146" s="112"/>
      <c r="W146" s="172"/>
      <c r="X146" s="133"/>
      <c r="Y146" s="112"/>
      <c r="AD146" s="148"/>
      <c r="AE146" s="107"/>
      <c r="AF146" s="106"/>
      <c r="AG146" s="144"/>
      <c r="AH146" s="112"/>
      <c r="AI146" s="112"/>
      <c r="AJ146" s="111"/>
      <c r="AK146" s="112"/>
      <c r="AL146" s="112"/>
      <c r="AM146" s="110"/>
      <c r="AN146" s="112"/>
      <c r="AO146" s="112"/>
      <c r="AP146" s="112"/>
      <c r="AQ146" s="112"/>
      <c r="AR146" s="112"/>
      <c r="AS146" s="112"/>
      <c r="AT146" s="112"/>
      <c r="AU146" s="112"/>
      <c r="AV146" s="112"/>
      <c r="AW146" s="112"/>
      <c r="AX146" s="112"/>
      <c r="AY146" s="112"/>
      <c r="AZ146" s="112"/>
      <c r="BA146" s="112"/>
      <c r="BB146" s="112"/>
      <c r="BC146" s="112"/>
      <c r="BD146" s="112"/>
      <c r="BE146" s="112"/>
      <c r="BF146" s="112"/>
      <c r="BG146" s="112"/>
      <c r="BH146" s="112"/>
      <c r="BI146" s="112"/>
      <c r="BJ146" s="112"/>
      <c r="BK146" s="112"/>
      <c r="BL146" s="112"/>
      <c r="BM146" s="112"/>
      <c r="BN146" s="112"/>
      <c r="BO146" s="112"/>
      <c r="BP146" s="112"/>
      <c r="BQ146" s="112"/>
      <c r="BR146" s="112"/>
      <c r="BS146" s="112"/>
      <c r="BT146" s="112"/>
      <c r="BU146" s="112"/>
      <c r="BV146" s="112"/>
      <c r="BW146" s="112"/>
      <c r="BX146" s="112"/>
      <c r="BY146" s="112"/>
      <c r="BZ146" s="112"/>
      <c r="CA146" s="112"/>
      <c r="CB146" s="112"/>
      <c r="CC146" s="112"/>
      <c r="CD146" s="112"/>
      <c r="CE146" s="112"/>
      <c r="CF146" s="112"/>
      <c r="CG146" s="112"/>
      <c r="CH146" s="112"/>
      <c r="CI146" s="112"/>
      <c r="CJ146" s="112"/>
      <c r="CK146" s="112"/>
    </row>
    <row r="147" spans="5:89" ht="14.25" customHeight="1">
      <c r="E147" s="113"/>
      <c r="I147" s="226"/>
      <c r="R147" s="5"/>
      <c r="S147" s="5"/>
      <c r="T147" s="5"/>
      <c r="U147" s="5"/>
      <c r="V147" s="112"/>
      <c r="W147" s="112"/>
      <c r="X147" s="107"/>
      <c r="Y147" s="106"/>
      <c r="AD147" s="112"/>
      <c r="AE147" s="107"/>
      <c r="AF147" s="106"/>
      <c r="AG147" s="144"/>
      <c r="AH147" s="112"/>
      <c r="AI147" s="112"/>
      <c r="AJ147" s="127"/>
      <c r="AK147" s="112"/>
      <c r="AL147" s="112"/>
      <c r="AM147" s="112"/>
      <c r="AN147" s="205"/>
      <c r="AO147" s="112"/>
      <c r="AP147" s="112"/>
      <c r="AQ147" s="112"/>
      <c r="AR147" s="112"/>
      <c r="AS147" s="112"/>
      <c r="AT147" s="112"/>
      <c r="AU147" s="112"/>
      <c r="AV147" s="112"/>
      <c r="AW147" s="112"/>
      <c r="AX147" s="112"/>
      <c r="AY147" s="112"/>
      <c r="AZ147" s="112"/>
      <c r="BA147" s="112"/>
      <c r="BB147" s="112"/>
      <c r="BC147" s="112"/>
      <c r="BD147" s="112"/>
      <c r="BE147" s="112"/>
      <c r="BF147" s="112"/>
      <c r="BG147" s="112"/>
      <c r="BH147" s="112"/>
      <c r="BI147" s="112"/>
      <c r="BJ147" s="112"/>
      <c r="BK147" s="112"/>
      <c r="BL147" s="112"/>
      <c r="BM147" s="112"/>
      <c r="BN147" s="112"/>
      <c r="BO147" s="112"/>
      <c r="BP147" s="112"/>
      <c r="BQ147" s="112"/>
      <c r="BR147" s="112"/>
      <c r="BS147" s="112"/>
      <c r="BT147" s="112"/>
      <c r="BU147" s="112"/>
      <c r="BV147" s="112"/>
      <c r="BW147" s="112"/>
      <c r="BX147" s="112"/>
      <c r="BY147" s="112"/>
      <c r="BZ147" s="112"/>
      <c r="CA147" s="112"/>
      <c r="CB147" s="112"/>
      <c r="CC147" s="112"/>
      <c r="CD147" s="112"/>
      <c r="CE147" s="112"/>
      <c r="CF147" s="112"/>
      <c r="CG147" s="112"/>
      <c r="CH147" s="112"/>
      <c r="CI147" s="112"/>
      <c r="CJ147" s="112"/>
      <c r="CK147" s="112"/>
    </row>
    <row r="148" spans="5:89" ht="15.75" customHeight="1">
      <c r="E148" s="113"/>
      <c r="I148" s="110"/>
      <c r="R148" s="5"/>
      <c r="S148" s="5"/>
      <c r="T148" s="5"/>
      <c r="U148" s="5"/>
      <c r="V148" s="112"/>
      <c r="W148" s="112"/>
      <c r="X148" s="107"/>
      <c r="Y148" s="106"/>
      <c r="AD148" s="112"/>
      <c r="AE148" s="112"/>
      <c r="AF148" s="112"/>
      <c r="AG148" s="112"/>
      <c r="AH148" s="112"/>
      <c r="AI148" s="112"/>
      <c r="AJ148" s="112"/>
      <c r="AK148" s="112"/>
      <c r="AL148" s="112"/>
      <c r="AM148" s="123"/>
      <c r="AN148" s="110"/>
      <c r="AO148" s="110"/>
      <c r="AP148" s="112"/>
      <c r="AQ148" s="112"/>
      <c r="AR148" s="112"/>
      <c r="AS148" s="112"/>
      <c r="AT148" s="112"/>
      <c r="AU148" s="112"/>
      <c r="AV148" s="112"/>
      <c r="AW148" s="112"/>
      <c r="AX148" s="112"/>
      <c r="AY148" s="112"/>
      <c r="AZ148" s="112"/>
      <c r="BA148" s="112"/>
      <c r="BB148" s="112"/>
      <c r="BC148" s="112"/>
      <c r="BD148" s="112"/>
      <c r="BE148" s="112"/>
      <c r="BF148" s="112"/>
      <c r="BG148" s="112"/>
      <c r="BH148" s="112"/>
      <c r="BI148" s="112"/>
      <c r="BJ148" s="112"/>
      <c r="BK148" s="112"/>
      <c r="BL148" s="112"/>
      <c r="BM148" s="112"/>
      <c r="BN148" s="112"/>
      <c r="BO148" s="112"/>
      <c r="BP148" s="112"/>
      <c r="BQ148" s="112"/>
      <c r="BR148" s="112"/>
      <c r="BS148" s="112"/>
      <c r="BT148" s="112"/>
      <c r="BU148" s="112"/>
      <c r="BV148" s="112"/>
      <c r="BW148" s="112"/>
      <c r="BX148" s="112"/>
      <c r="BY148" s="112"/>
      <c r="BZ148" s="112"/>
      <c r="CA148" s="112"/>
      <c r="CB148" s="112"/>
      <c r="CC148" s="112"/>
      <c r="CD148" s="112"/>
      <c r="CE148" s="112"/>
      <c r="CF148" s="112"/>
      <c r="CG148" s="112"/>
      <c r="CH148" s="112"/>
      <c r="CI148" s="112"/>
      <c r="CJ148" s="112"/>
      <c r="CK148" s="112"/>
    </row>
    <row r="149" spans="5:89" ht="18" customHeight="1">
      <c r="E149" s="112"/>
      <c r="I149" s="110"/>
      <c r="R149" s="5"/>
      <c r="S149" s="5"/>
      <c r="T149" s="5"/>
      <c r="U149" s="5"/>
      <c r="V149" s="112"/>
      <c r="W149" s="112"/>
      <c r="X149" s="107"/>
      <c r="Y149" s="106"/>
      <c r="AD149" s="112"/>
      <c r="AE149" s="112"/>
      <c r="AF149" s="112"/>
      <c r="AG149" s="112"/>
      <c r="AH149" s="112"/>
      <c r="AI149" s="112"/>
      <c r="AJ149" s="107"/>
      <c r="AK149" s="107"/>
      <c r="AL149" s="107"/>
      <c r="AM149" s="107"/>
      <c r="AN149" s="107"/>
      <c r="AO149" s="107"/>
      <c r="AP149" s="112"/>
      <c r="AQ149" s="112"/>
      <c r="AR149" s="112"/>
      <c r="AS149" s="112"/>
      <c r="AT149" s="112"/>
      <c r="AU149" s="112"/>
      <c r="AV149" s="112"/>
      <c r="AW149" s="112"/>
      <c r="AX149" s="112"/>
      <c r="AY149" s="112"/>
      <c r="AZ149" s="112"/>
      <c r="BA149" s="112"/>
      <c r="BB149" s="112"/>
      <c r="BC149" s="112"/>
      <c r="BD149" s="112"/>
      <c r="BE149" s="112"/>
      <c r="BF149" s="112"/>
      <c r="BG149" s="112"/>
      <c r="BH149" s="112"/>
      <c r="BI149" s="112"/>
      <c r="BJ149" s="112"/>
      <c r="BK149" s="112"/>
      <c r="BL149" s="112"/>
      <c r="BM149" s="112"/>
      <c r="BN149" s="112"/>
      <c r="BO149" s="112"/>
      <c r="BP149" s="112"/>
      <c r="BQ149" s="112"/>
      <c r="BR149" s="112"/>
      <c r="BS149" s="112"/>
      <c r="BT149" s="112"/>
      <c r="BU149" s="112"/>
      <c r="BV149" s="112"/>
      <c r="BW149" s="112"/>
      <c r="BX149" s="112"/>
      <c r="BY149" s="112"/>
      <c r="BZ149" s="112"/>
      <c r="CA149" s="112"/>
      <c r="CB149" s="112"/>
      <c r="CC149" s="112"/>
      <c r="CD149" s="112"/>
      <c r="CE149" s="112"/>
      <c r="CF149" s="112"/>
      <c r="CG149" s="112"/>
      <c r="CH149" s="112"/>
      <c r="CI149" s="112"/>
      <c r="CJ149" s="112"/>
      <c r="CK149" s="112"/>
    </row>
    <row r="150" spans="5:89" ht="16.5" customHeight="1">
      <c r="E150" s="580"/>
      <c r="I150" s="112"/>
      <c r="R150" s="5"/>
      <c r="S150" s="5"/>
      <c r="T150" s="5"/>
      <c r="U150" s="5"/>
      <c r="V150" s="112"/>
      <c r="W150" s="112"/>
      <c r="X150" s="107"/>
      <c r="Y150" s="106"/>
      <c r="AD150" s="112"/>
      <c r="AE150" s="107"/>
      <c r="AF150" s="281"/>
      <c r="AG150" s="144"/>
      <c r="AH150" s="112"/>
      <c r="AI150" s="112"/>
      <c r="AJ150" s="107"/>
      <c r="AK150" s="107"/>
      <c r="AL150" s="107"/>
      <c r="AM150" s="107"/>
      <c r="AN150" s="110"/>
      <c r="AO150" s="111"/>
      <c r="AP150" s="112"/>
      <c r="AQ150" s="112"/>
      <c r="AR150" s="112"/>
      <c r="AS150" s="112"/>
      <c r="AT150" s="112"/>
      <c r="AU150" s="112"/>
      <c r="AV150" s="112"/>
      <c r="AW150" s="112"/>
      <c r="AX150" s="112"/>
      <c r="AY150" s="112"/>
      <c r="AZ150" s="112"/>
      <c r="BA150" s="112"/>
      <c r="BB150" s="112"/>
      <c r="BC150" s="112"/>
      <c r="BD150" s="112"/>
      <c r="BE150" s="112"/>
      <c r="BF150" s="112"/>
      <c r="BG150" s="112"/>
      <c r="BH150" s="112"/>
      <c r="BI150" s="112"/>
      <c r="BJ150" s="112"/>
      <c r="BK150" s="112"/>
      <c r="BL150" s="112"/>
      <c r="BM150" s="112"/>
      <c r="BN150" s="112"/>
      <c r="BO150" s="112"/>
      <c r="BP150" s="112"/>
      <c r="BQ150" s="112"/>
      <c r="BR150" s="112"/>
      <c r="BS150" s="112"/>
      <c r="BT150" s="112"/>
      <c r="BU150" s="112"/>
      <c r="BV150" s="112"/>
      <c r="BW150" s="112"/>
      <c r="BX150" s="112"/>
      <c r="BY150" s="112"/>
      <c r="BZ150" s="112"/>
      <c r="CA150" s="112"/>
      <c r="CB150" s="112"/>
      <c r="CC150" s="112"/>
      <c r="CD150" s="112"/>
      <c r="CE150" s="112"/>
      <c r="CF150" s="112"/>
      <c r="CG150" s="112"/>
      <c r="CH150" s="112"/>
      <c r="CI150" s="112"/>
      <c r="CJ150" s="112"/>
      <c r="CK150" s="112"/>
    </row>
    <row r="151" spans="5:89" ht="15" customHeight="1">
      <c r="E151" s="226"/>
      <c r="I151" s="112"/>
      <c r="R151" s="5"/>
      <c r="S151" s="5"/>
      <c r="T151" s="5"/>
      <c r="U151" s="5"/>
      <c r="V151" s="112"/>
      <c r="W151" s="112"/>
      <c r="X151" s="112"/>
      <c r="Y151" s="112"/>
      <c r="AD151" s="112"/>
      <c r="AE151" s="112"/>
      <c r="AF151" s="112"/>
      <c r="AG151" s="112"/>
      <c r="AH151" s="112"/>
      <c r="AI151" s="112"/>
      <c r="AJ151" s="113"/>
      <c r="AK151" s="113"/>
      <c r="AL151" s="107"/>
      <c r="AM151" s="107"/>
      <c r="AN151" s="107"/>
      <c r="AO151" s="106"/>
      <c r="AP151" s="112"/>
      <c r="AQ151" s="112"/>
      <c r="AR151" s="112"/>
      <c r="AS151" s="112"/>
      <c r="AT151" s="112"/>
      <c r="AU151" s="112"/>
      <c r="AV151" s="112"/>
      <c r="AW151" s="112"/>
      <c r="AX151" s="112"/>
      <c r="AY151" s="112"/>
      <c r="AZ151" s="112"/>
      <c r="BA151" s="112"/>
      <c r="BB151" s="112"/>
      <c r="BC151" s="112"/>
      <c r="BD151" s="112"/>
      <c r="BE151" s="112"/>
      <c r="BF151" s="112"/>
      <c r="BG151" s="112"/>
      <c r="BH151" s="112"/>
      <c r="BI151" s="112"/>
      <c r="BJ151" s="112"/>
      <c r="BK151" s="112"/>
      <c r="BL151" s="112"/>
      <c r="BM151" s="112"/>
      <c r="BN151" s="112"/>
      <c r="BO151" s="112"/>
      <c r="BP151" s="112"/>
      <c r="BQ151" s="112"/>
      <c r="BR151" s="112"/>
      <c r="BS151" s="112"/>
      <c r="BT151" s="112"/>
      <c r="BU151" s="112"/>
      <c r="BV151" s="112"/>
      <c r="BW151" s="112"/>
      <c r="BX151" s="112"/>
      <c r="BY151" s="112"/>
      <c r="BZ151" s="112"/>
      <c r="CA151" s="112"/>
      <c r="CB151" s="112"/>
      <c r="CC151" s="112"/>
      <c r="CD151" s="112"/>
      <c r="CE151" s="112"/>
      <c r="CF151" s="112"/>
      <c r="CG151" s="112"/>
      <c r="CH151" s="112"/>
      <c r="CI151" s="112"/>
      <c r="CJ151" s="112"/>
      <c r="CK151" s="112"/>
    </row>
    <row r="152" spans="5:89" ht="17.25" customHeight="1">
      <c r="E152" s="107"/>
      <c r="I152" s="226"/>
      <c r="R152" s="5"/>
      <c r="S152" s="5"/>
      <c r="T152" s="5"/>
      <c r="U152" s="5"/>
      <c r="V152" s="112"/>
      <c r="W152" s="112"/>
      <c r="X152" s="205"/>
      <c r="Y152" s="302"/>
      <c r="AD152" s="201"/>
      <c r="AE152" s="112"/>
      <c r="AF152" s="112"/>
      <c r="AG152" s="112"/>
      <c r="AH152" s="112"/>
      <c r="AI152" s="112"/>
      <c r="AJ152" s="113"/>
      <c r="AK152" s="231"/>
      <c r="AL152" s="112"/>
      <c r="AM152" s="112"/>
      <c r="AN152" s="107"/>
      <c r="AO152" s="106"/>
      <c r="AP152" s="112"/>
      <c r="AQ152" s="112"/>
      <c r="AR152" s="112"/>
      <c r="AS152" s="112"/>
      <c r="AT152" s="112"/>
      <c r="AU152" s="112"/>
      <c r="AV152" s="112"/>
      <c r="AW152" s="112"/>
      <c r="AX152" s="112"/>
      <c r="AY152" s="112"/>
      <c r="AZ152" s="112"/>
      <c r="BA152" s="112"/>
      <c r="BB152" s="112"/>
      <c r="BC152" s="112"/>
      <c r="BD152" s="112"/>
      <c r="BE152" s="112"/>
      <c r="BF152" s="112"/>
      <c r="BG152" s="112"/>
      <c r="BH152" s="112"/>
      <c r="BI152" s="112"/>
      <c r="BJ152" s="112"/>
      <c r="BK152" s="112"/>
      <c r="BL152" s="112"/>
      <c r="BM152" s="112"/>
      <c r="BN152" s="112"/>
      <c r="BO152" s="112"/>
      <c r="BP152" s="112"/>
      <c r="BQ152" s="112"/>
      <c r="BR152" s="112"/>
      <c r="BS152" s="112"/>
      <c r="BT152" s="112"/>
      <c r="BU152" s="112"/>
      <c r="BV152" s="112"/>
      <c r="BW152" s="112"/>
      <c r="BX152" s="112"/>
      <c r="BY152" s="112"/>
      <c r="BZ152" s="112"/>
      <c r="CA152" s="112"/>
      <c r="CB152" s="112"/>
      <c r="CC152" s="112"/>
      <c r="CD152" s="112"/>
      <c r="CE152" s="112"/>
      <c r="CF152" s="112"/>
      <c r="CG152" s="112"/>
      <c r="CH152" s="112"/>
      <c r="CI152" s="112"/>
      <c r="CJ152" s="112"/>
      <c r="CK152" s="112"/>
    </row>
    <row r="153" spans="5:89" ht="17.25" customHeight="1">
      <c r="E153" s="107"/>
      <c r="I153" s="110"/>
      <c r="R153" s="5"/>
      <c r="S153" s="5"/>
      <c r="T153" s="5"/>
      <c r="U153" s="5"/>
      <c r="V153" s="112"/>
      <c r="W153" s="107"/>
      <c r="X153" s="106"/>
      <c r="Y153" s="144"/>
      <c r="AD153" s="112"/>
      <c r="AE153" s="112"/>
      <c r="AF153" s="112"/>
      <c r="AG153" s="112"/>
      <c r="AH153" s="112"/>
      <c r="AI153" s="112"/>
      <c r="AJ153" s="112"/>
      <c r="AK153" s="112"/>
      <c r="AL153" s="112"/>
      <c r="AM153" s="112"/>
      <c r="AN153" s="107"/>
      <c r="AO153" s="106"/>
      <c r="AP153" s="112"/>
      <c r="AQ153" s="112"/>
      <c r="AR153" s="112"/>
      <c r="AS153" s="112"/>
      <c r="AT153" s="112"/>
      <c r="AU153" s="112"/>
      <c r="AV153" s="112"/>
      <c r="AW153" s="112"/>
      <c r="AX153" s="112"/>
      <c r="AY153" s="112"/>
      <c r="AZ153" s="112"/>
      <c r="BA153" s="112"/>
      <c r="BB153" s="112"/>
      <c r="BC153" s="112"/>
      <c r="BD153" s="112"/>
      <c r="BE153" s="112"/>
      <c r="BF153" s="112"/>
      <c r="BG153" s="112"/>
      <c r="BH153" s="112"/>
      <c r="BI153" s="112"/>
      <c r="BJ153" s="112"/>
      <c r="BK153" s="112"/>
      <c r="BL153" s="112"/>
      <c r="BM153" s="112"/>
      <c r="BN153" s="112"/>
      <c r="BO153" s="112"/>
      <c r="BP153" s="112"/>
      <c r="BQ153" s="112"/>
      <c r="BR153" s="112"/>
      <c r="BS153" s="112"/>
      <c r="BT153" s="112"/>
      <c r="BU153" s="112"/>
      <c r="BV153" s="112"/>
      <c r="BW153" s="112"/>
      <c r="BX153" s="112"/>
      <c r="BY153" s="112"/>
      <c r="BZ153" s="112"/>
      <c r="CA153" s="112"/>
      <c r="CB153" s="112"/>
      <c r="CC153" s="112"/>
      <c r="CD153" s="112"/>
      <c r="CE153" s="112"/>
      <c r="CF153" s="112"/>
      <c r="CG153" s="112"/>
      <c r="CH153" s="112"/>
      <c r="CI153" s="112"/>
      <c r="CJ153" s="112"/>
      <c r="CK153" s="112"/>
    </row>
    <row r="154" spans="5:89" ht="16.5" customHeight="1">
      <c r="E154" s="107"/>
      <c r="I154" s="107"/>
      <c r="R154" s="5"/>
      <c r="S154" s="5"/>
      <c r="T154" s="5"/>
      <c r="U154" s="5"/>
      <c r="V154" s="112"/>
      <c r="W154" s="107"/>
      <c r="X154" s="106"/>
      <c r="Y154" s="144"/>
      <c r="AD154" s="112"/>
      <c r="AE154" s="112"/>
      <c r="AF154" s="112"/>
      <c r="AG154" s="112"/>
      <c r="AH154" s="112"/>
      <c r="AI154" s="112"/>
      <c r="AJ154" s="112"/>
      <c r="AK154" s="117"/>
      <c r="AL154" s="112"/>
      <c r="AM154" s="112"/>
      <c r="AN154" s="112"/>
      <c r="AO154" s="112"/>
      <c r="AP154" s="112"/>
      <c r="AQ154" s="112"/>
      <c r="AR154" s="112"/>
      <c r="AS154" s="112"/>
      <c r="AT154" s="112"/>
      <c r="AU154" s="112"/>
      <c r="AV154" s="112"/>
      <c r="AW154" s="112"/>
      <c r="AX154" s="112"/>
      <c r="AY154" s="112"/>
      <c r="AZ154" s="112"/>
      <c r="BA154" s="112"/>
      <c r="BB154" s="112"/>
      <c r="BC154" s="112"/>
      <c r="BD154" s="112"/>
      <c r="BE154" s="112"/>
      <c r="BF154" s="112"/>
      <c r="BG154" s="112"/>
      <c r="BH154" s="112"/>
      <c r="BI154" s="112"/>
      <c r="BJ154" s="112"/>
      <c r="BK154" s="112"/>
      <c r="BL154" s="112"/>
      <c r="BM154" s="112"/>
      <c r="BN154" s="112"/>
      <c r="BO154" s="112"/>
      <c r="BP154" s="112"/>
      <c r="BQ154" s="112"/>
      <c r="BR154" s="112"/>
      <c r="BS154" s="112"/>
      <c r="BT154" s="112"/>
      <c r="BU154" s="112"/>
      <c r="BV154" s="112"/>
      <c r="BW154" s="112"/>
      <c r="BX154" s="112"/>
      <c r="BY154" s="112"/>
      <c r="BZ154" s="112"/>
      <c r="CA154" s="112"/>
      <c r="CB154" s="112"/>
      <c r="CC154" s="112"/>
      <c r="CD154" s="112"/>
      <c r="CE154" s="112"/>
      <c r="CF154" s="112"/>
      <c r="CG154" s="112"/>
      <c r="CH154" s="112"/>
      <c r="CI154" s="112"/>
      <c r="CJ154" s="112"/>
      <c r="CK154" s="112"/>
    </row>
    <row r="155" spans="5:89" ht="13.5" customHeight="1">
      <c r="E155" s="107"/>
      <c r="I155" s="107"/>
      <c r="R155" s="5"/>
      <c r="S155" s="5"/>
      <c r="T155" s="5"/>
      <c r="U155" s="5"/>
      <c r="V155" s="112"/>
      <c r="W155" s="107"/>
      <c r="X155" s="106"/>
      <c r="Y155" s="144"/>
      <c r="AD155" s="112"/>
      <c r="AE155" s="107"/>
      <c r="AF155" s="106"/>
      <c r="AG155" s="150"/>
      <c r="AH155" s="112"/>
      <c r="AI155" s="112"/>
      <c r="AJ155" s="106"/>
      <c r="AK155" s="112"/>
      <c r="AL155" s="112"/>
      <c r="AM155" s="112"/>
      <c r="AN155" s="112"/>
      <c r="AO155" s="112"/>
      <c r="AP155" s="112"/>
      <c r="AQ155" s="112"/>
      <c r="AR155" s="112"/>
      <c r="AS155" s="112"/>
      <c r="AT155" s="112"/>
      <c r="AU155" s="112"/>
      <c r="AV155" s="112"/>
      <c r="AW155" s="112"/>
      <c r="AX155" s="112"/>
      <c r="AY155" s="112"/>
      <c r="AZ155" s="112"/>
      <c r="BA155" s="112"/>
      <c r="BB155" s="112"/>
      <c r="BC155" s="112"/>
      <c r="BD155" s="112"/>
      <c r="BE155" s="112"/>
      <c r="BF155" s="112"/>
      <c r="BG155" s="112"/>
      <c r="BH155" s="112"/>
      <c r="BI155" s="112"/>
      <c r="BJ155" s="112"/>
      <c r="BK155" s="112"/>
      <c r="BL155" s="112"/>
      <c r="BM155" s="112"/>
      <c r="BN155" s="112"/>
      <c r="BO155" s="112"/>
      <c r="BP155" s="112"/>
      <c r="BQ155" s="112"/>
      <c r="BR155" s="112"/>
      <c r="BS155" s="112"/>
      <c r="BT155" s="112"/>
      <c r="BU155" s="112"/>
      <c r="BV155" s="112"/>
      <c r="BW155" s="112"/>
      <c r="BX155" s="112"/>
      <c r="BY155" s="112"/>
      <c r="BZ155" s="112"/>
      <c r="CA155" s="112"/>
      <c r="CB155" s="112"/>
      <c r="CC155" s="112"/>
      <c r="CD155" s="112"/>
      <c r="CE155" s="112"/>
      <c r="CF155" s="112"/>
      <c r="CG155" s="112"/>
      <c r="CH155" s="112"/>
      <c r="CI155" s="112"/>
      <c r="CJ155" s="112"/>
      <c r="CK155" s="112"/>
    </row>
    <row r="156" spans="5:89" ht="16.5" customHeight="1">
      <c r="E156" s="107"/>
      <c r="I156" s="112"/>
      <c r="R156" s="5"/>
      <c r="S156" s="5"/>
      <c r="T156" s="5"/>
      <c r="U156" s="5"/>
      <c r="V156" s="112"/>
      <c r="W156" s="107"/>
      <c r="X156" s="306"/>
      <c r="Y156" s="307"/>
      <c r="AD156" s="112"/>
      <c r="AE156" s="112"/>
      <c r="AF156" s="112"/>
      <c r="AG156" s="112"/>
      <c r="AH156" s="112"/>
      <c r="AI156" s="112"/>
      <c r="AJ156" s="112"/>
      <c r="AK156" s="112"/>
      <c r="AL156" s="112"/>
      <c r="AM156" s="112"/>
      <c r="AN156" s="112"/>
      <c r="AO156" s="112"/>
      <c r="AP156" s="112"/>
      <c r="AQ156" s="112"/>
      <c r="AR156" s="112"/>
      <c r="AS156" s="112"/>
      <c r="AT156" s="112"/>
      <c r="AU156" s="112"/>
      <c r="AV156" s="112"/>
      <c r="AW156" s="112"/>
      <c r="AX156" s="112"/>
      <c r="AY156" s="112"/>
      <c r="AZ156" s="112"/>
      <c r="BA156" s="112"/>
      <c r="BB156" s="112"/>
      <c r="BC156" s="112"/>
      <c r="BD156" s="112"/>
      <c r="BE156" s="112"/>
      <c r="BF156" s="112"/>
      <c r="BG156" s="112"/>
      <c r="BH156" s="112"/>
      <c r="BI156" s="112"/>
      <c r="BJ156" s="112"/>
      <c r="BK156" s="112"/>
      <c r="BL156" s="112"/>
      <c r="BM156" s="112"/>
      <c r="BN156" s="112"/>
      <c r="BO156" s="112"/>
      <c r="BP156" s="112"/>
      <c r="BQ156" s="112"/>
      <c r="BR156" s="112"/>
      <c r="BS156" s="112"/>
      <c r="BT156" s="112"/>
      <c r="BU156" s="112"/>
      <c r="BV156" s="112"/>
      <c r="BW156" s="112"/>
      <c r="BX156" s="112"/>
      <c r="BY156" s="112"/>
      <c r="BZ156" s="112"/>
      <c r="CA156" s="112"/>
      <c r="CB156" s="112"/>
      <c r="CC156" s="112"/>
      <c r="CD156" s="112"/>
      <c r="CE156" s="112"/>
      <c r="CF156" s="112"/>
      <c r="CG156" s="112"/>
      <c r="CH156" s="112"/>
      <c r="CI156" s="112"/>
      <c r="CJ156" s="112"/>
      <c r="CK156" s="112"/>
    </row>
    <row r="157" spans="5:89" ht="14.25" customHeight="1">
      <c r="E157" s="107"/>
      <c r="I157" s="146"/>
      <c r="R157" s="5"/>
      <c r="S157" s="5"/>
      <c r="T157" s="5"/>
      <c r="U157" s="5"/>
      <c r="V157" s="221"/>
      <c r="W157" s="107"/>
      <c r="X157" s="306"/>
      <c r="Y157" s="307"/>
      <c r="AD157" s="112"/>
      <c r="AE157" s="112"/>
      <c r="AF157" s="112"/>
      <c r="AG157" s="112"/>
      <c r="AH157" s="112"/>
      <c r="AI157" s="112"/>
      <c r="AJ157" s="112"/>
      <c r="AK157" s="112"/>
      <c r="AL157" s="112"/>
      <c r="AM157" s="112"/>
      <c r="AN157" s="112"/>
      <c r="AO157" s="112"/>
      <c r="AP157" s="112"/>
      <c r="AQ157" s="112"/>
      <c r="AR157" s="112"/>
      <c r="AS157" s="112"/>
      <c r="AT157" s="112"/>
      <c r="AU157" s="112"/>
      <c r="AV157" s="112"/>
      <c r="AW157" s="112"/>
      <c r="AX157" s="112"/>
      <c r="AY157" s="112"/>
      <c r="AZ157" s="112"/>
      <c r="BA157" s="112"/>
      <c r="BB157" s="112"/>
      <c r="BC157" s="112"/>
      <c r="BD157" s="112"/>
      <c r="BE157" s="112"/>
      <c r="BF157" s="112"/>
      <c r="BG157" s="112"/>
      <c r="BH157" s="112"/>
      <c r="BI157" s="112"/>
      <c r="BJ157" s="112"/>
      <c r="BK157" s="112"/>
      <c r="BL157" s="112"/>
      <c r="BM157" s="112"/>
      <c r="BN157" s="112"/>
      <c r="BO157" s="112"/>
      <c r="BP157" s="112"/>
      <c r="BQ157" s="112"/>
      <c r="BR157" s="112"/>
      <c r="BS157" s="112"/>
      <c r="BT157" s="112"/>
      <c r="BU157" s="112"/>
      <c r="BV157" s="112"/>
      <c r="BW157" s="112"/>
      <c r="BX157" s="112"/>
      <c r="BY157" s="112"/>
      <c r="BZ157" s="112"/>
      <c r="CA157" s="112"/>
      <c r="CB157" s="112"/>
      <c r="CC157" s="112"/>
      <c r="CD157" s="112"/>
      <c r="CE157" s="112"/>
      <c r="CF157" s="112"/>
      <c r="CG157" s="112"/>
      <c r="CH157" s="112"/>
      <c r="CI157" s="112"/>
      <c r="CJ157" s="112"/>
      <c r="CK157" s="112"/>
    </row>
    <row r="158" spans="5:89" ht="17.25" customHeight="1">
      <c r="E158" s="107"/>
      <c r="I158" s="146"/>
      <c r="R158" s="5"/>
      <c r="S158" s="5"/>
      <c r="T158" s="5"/>
      <c r="U158" s="5"/>
      <c r="V158" s="112"/>
      <c r="W158" s="107"/>
      <c r="X158" s="281"/>
      <c r="Y158" s="144"/>
      <c r="AD158" s="112"/>
      <c r="AE158" s="107"/>
      <c r="AF158" s="114"/>
      <c r="AG158" s="148"/>
      <c r="AH158" s="112"/>
      <c r="AI158" s="112"/>
      <c r="AJ158" s="112"/>
      <c r="AK158" s="112"/>
      <c r="AL158" s="112"/>
      <c r="AM158" s="112"/>
      <c r="AN158" s="112"/>
      <c r="AO158" s="112"/>
      <c r="AP158" s="112"/>
      <c r="AQ158" s="112"/>
      <c r="AR158" s="112"/>
      <c r="AS158" s="112"/>
      <c r="AT158" s="112"/>
      <c r="AU158" s="112"/>
      <c r="AV158" s="112"/>
      <c r="AW158" s="112"/>
      <c r="AX158" s="112"/>
      <c r="AY158" s="112"/>
      <c r="AZ158" s="112"/>
      <c r="BA158" s="112"/>
      <c r="BB158" s="112"/>
      <c r="BC158" s="112"/>
      <c r="BD158" s="112"/>
      <c r="BE158" s="112"/>
      <c r="BF158" s="112"/>
      <c r="BG158" s="112"/>
      <c r="BH158" s="112"/>
      <c r="BI158" s="112"/>
      <c r="BJ158" s="112"/>
      <c r="BK158" s="112"/>
      <c r="BL158" s="112"/>
      <c r="BM158" s="112"/>
      <c r="BN158" s="112"/>
      <c r="BO158" s="112"/>
      <c r="BP158" s="112"/>
      <c r="BQ158" s="112"/>
      <c r="BR158" s="112"/>
      <c r="BS158" s="112"/>
      <c r="BT158" s="112"/>
      <c r="BU158" s="112"/>
      <c r="BV158" s="112"/>
      <c r="BW158" s="112"/>
      <c r="BX158" s="112"/>
      <c r="BY158" s="112"/>
      <c r="BZ158" s="112"/>
      <c r="CA158" s="112"/>
      <c r="CB158" s="112"/>
      <c r="CC158" s="112"/>
      <c r="CD158" s="112"/>
      <c r="CE158" s="112"/>
      <c r="CF158" s="112"/>
      <c r="CG158" s="112"/>
      <c r="CH158" s="112"/>
      <c r="CI158" s="112"/>
      <c r="CJ158" s="112"/>
      <c r="CK158" s="112"/>
    </row>
    <row r="159" spans="5:89" ht="15" customHeight="1">
      <c r="E159" s="113"/>
      <c r="I159" s="226"/>
      <c r="R159" s="5"/>
      <c r="S159" s="5"/>
      <c r="T159" s="5"/>
      <c r="U159" s="5"/>
      <c r="V159" s="112"/>
      <c r="W159" s="107"/>
      <c r="X159" s="106"/>
      <c r="Y159" s="144"/>
      <c r="AD159" s="112"/>
      <c r="AE159" s="107"/>
      <c r="AF159" s="114"/>
      <c r="AG159" s="148"/>
      <c r="AH159" s="112"/>
      <c r="AI159" s="112"/>
      <c r="AJ159" s="112"/>
      <c r="AK159" s="112"/>
      <c r="AL159" s="112"/>
      <c r="AM159" s="112"/>
      <c r="AN159" s="112"/>
      <c r="AO159" s="112"/>
      <c r="AP159" s="112"/>
      <c r="AQ159" s="112"/>
      <c r="AR159" s="112"/>
      <c r="AS159" s="112"/>
      <c r="AT159" s="112"/>
      <c r="AU159" s="112"/>
      <c r="AV159" s="112"/>
      <c r="AW159" s="112"/>
      <c r="AX159" s="112"/>
      <c r="AY159" s="112"/>
      <c r="AZ159" s="112"/>
      <c r="BA159" s="112"/>
      <c r="BB159" s="112"/>
      <c r="BC159" s="112"/>
      <c r="BD159" s="112"/>
      <c r="BE159" s="112"/>
      <c r="BF159" s="112"/>
      <c r="BG159" s="112"/>
      <c r="BH159" s="112"/>
      <c r="BI159" s="112"/>
      <c r="BJ159" s="112"/>
      <c r="BK159" s="112"/>
      <c r="BL159" s="112"/>
      <c r="BM159" s="112"/>
      <c r="BN159" s="112"/>
      <c r="BO159" s="112"/>
      <c r="BP159" s="112"/>
      <c r="BQ159" s="112"/>
      <c r="BR159" s="112"/>
      <c r="BS159" s="112"/>
      <c r="BT159" s="112"/>
      <c r="BU159" s="112"/>
      <c r="BV159" s="112"/>
      <c r="BW159" s="112"/>
      <c r="BX159" s="112"/>
      <c r="BY159" s="112"/>
      <c r="BZ159" s="112"/>
      <c r="CA159" s="112"/>
      <c r="CB159" s="112"/>
      <c r="CC159" s="112"/>
      <c r="CD159" s="112"/>
      <c r="CE159" s="112"/>
      <c r="CF159" s="112"/>
      <c r="CG159" s="112"/>
      <c r="CH159" s="112"/>
      <c r="CI159" s="112"/>
      <c r="CJ159" s="112"/>
      <c r="CK159" s="112"/>
    </row>
    <row r="160" spans="5:89" ht="12.75" customHeight="1">
      <c r="E160" s="110"/>
      <c r="I160" s="107"/>
      <c r="R160" s="5"/>
      <c r="S160" s="5"/>
      <c r="T160" s="5"/>
      <c r="U160" s="5"/>
      <c r="V160" s="112"/>
      <c r="W160" s="110"/>
      <c r="X160" s="106"/>
      <c r="Y160" s="137"/>
      <c r="AD160" s="112"/>
      <c r="AE160" s="112"/>
      <c r="AF160" s="112"/>
      <c r="AG160" s="107"/>
      <c r="AH160" s="106"/>
      <c r="AI160" s="107"/>
      <c r="AJ160" s="112"/>
      <c r="AK160" s="112"/>
      <c r="AL160" s="112"/>
      <c r="AM160" s="112"/>
      <c r="AN160" s="112"/>
      <c r="AO160" s="112"/>
      <c r="AP160" s="112"/>
      <c r="AQ160" s="112"/>
      <c r="AR160" s="112"/>
      <c r="AS160" s="112"/>
      <c r="AT160" s="112"/>
      <c r="AU160" s="112"/>
      <c r="AV160" s="112"/>
      <c r="AW160" s="112"/>
      <c r="AX160" s="112"/>
      <c r="AY160" s="112"/>
      <c r="AZ160" s="112"/>
      <c r="BA160" s="112"/>
      <c r="BB160" s="112"/>
      <c r="BC160" s="112"/>
      <c r="BD160" s="112"/>
      <c r="BE160" s="112"/>
      <c r="BF160" s="112"/>
      <c r="BG160" s="112"/>
      <c r="BH160" s="112"/>
      <c r="BI160" s="112"/>
      <c r="BJ160" s="112"/>
      <c r="BK160" s="112"/>
      <c r="BL160" s="112"/>
      <c r="BM160" s="112"/>
      <c r="BN160" s="112"/>
      <c r="BO160" s="112"/>
      <c r="BP160" s="112"/>
      <c r="BQ160" s="112"/>
      <c r="BR160" s="112"/>
      <c r="BS160" s="112"/>
      <c r="BT160" s="112"/>
      <c r="BU160" s="112"/>
      <c r="BV160" s="112"/>
      <c r="BW160" s="112"/>
      <c r="BX160" s="112"/>
      <c r="BY160" s="112"/>
      <c r="BZ160" s="112"/>
      <c r="CA160" s="112"/>
      <c r="CB160" s="112"/>
      <c r="CC160" s="112"/>
      <c r="CD160" s="112"/>
      <c r="CE160" s="112"/>
      <c r="CF160" s="112"/>
      <c r="CG160" s="112"/>
      <c r="CH160" s="112"/>
      <c r="CI160" s="112"/>
      <c r="CJ160" s="112"/>
      <c r="CK160" s="112"/>
    </row>
    <row r="161" spans="5:89" ht="12.75" customHeight="1">
      <c r="E161" s="107"/>
      <c r="I161" s="107"/>
      <c r="R161" s="5"/>
      <c r="S161" s="5"/>
      <c r="T161" s="5"/>
      <c r="U161" s="5"/>
      <c r="V161" s="112"/>
      <c r="W161" s="107"/>
      <c r="X161" s="106"/>
      <c r="Y161" s="150"/>
      <c r="AD161" s="112"/>
      <c r="AE161" s="192"/>
      <c r="AF161" s="112"/>
      <c r="AG161" s="112"/>
      <c r="AH161" s="106"/>
      <c r="AI161" s="110"/>
      <c r="AJ161" s="112"/>
      <c r="AK161" s="112"/>
      <c r="AL161" s="112"/>
      <c r="AM161" s="112"/>
      <c r="AN161" s="112"/>
      <c r="AO161" s="112"/>
      <c r="AP161" s="112"/>
      <c r="AQ161" s="112"/>
      <c r="AR161" s="112"/>
      <c r="AS161" s="112"/>
      <c r="AT161" s="112"/>
      <c r="AU161" s="112"/>
      <c r="AV161" s="112"/>
      <c r="AW161" s="112"/>
      <c r="AX161" s="112"/>
      <c r="AY161" s="112"/>
      <c r="AZ161" s="112"/>
      <c r="BA161" s="112"/>
      <c r="BB161" s="112"/>
      <c r="BC161" s="112"/>
      <c r="BD161" s="112"/>
      <c r="BE161" s="112"/>
      <c r="BF161" s="112"/>
      <c r="BG161" s="112"/>
      <c r="BH161" s="112"/>
      <c r="BI161" s="112"/>
      <c r="BJ161" s="112"/>
      <c r="BK161" s="112"/>
      <c r="BL161" s="112"/>
      <c r="BM161" s="112"/>
      <c r="BN161" s="112"/>
      <c r="BO161" s="112"/>
      <c r="BP161" s="112"/>
      <c r="BQ161" s="112"/>
      <c r="BR161" s="112"/>
      <c r="BS161" s="112"/>
      <c r="BT161" s="112"/>
      <c r="BU161" s="112"/>
      <c r="BV161" s="112"/>
      <c r="BW161" s="112"/>
      <c r="BX161" s="112"/>
      <c r="BY161" s="112"/>
      <c r="BZ161" s="112"/>
      <c r="CA161" s="112"/>
      <c r="CB161" s="112"/>
      <c r="CC161" s="112"/>
      <c r="CD161" s="112"/>
      <c r="CE161" s="112"/>
      <c r="CF161" s="112"/>
      <c r="CG161" s="112"/>
      <c r="CH161" s="112"/>
      <c r="CI161" s="112"/>
      <c r="CJ161" s="112"/>
      <c r="CK161" s="112"/>
    </row>
    <row r="162" spans="5:89" ht="15" customHeight="1">
      <c r="E162" s="113"/>
      <c r="I162" s="107"/>
      <c r="R162" s="5"/>
      <c r="S162" s="5"/>
      <c r="T162" s="5"/>
      <c r="U162" s="5"/>
      <c r="V162" s="112"/>
      <c r="W162" s="107"/>
      <c r="X162" s="106"/>
      <c r="Y162" s="150"/>
      <c r="AD162" s="112"/>
      <c r="AE162" s="172"/>
      <c r="AF162" s="205"/>
      <c r="AG162" s="302"/>
      <c r="AH162" s="106"/>
      <c r="AI162" s="112"/>
      <c r="AJ162" s="112"/>
      <c r="AK162" s="203"/>
      <c r="AL162" s="203"/>
      <c r="AM162" s="112"/>
      <c r="AN162" s="112"/>
      <c r="AO162" s="112"/>
      <c r="AP162" s="112"/>
      <c r="AQ162" s="112"/>
      <c r="AR162" s="112"/>
      <c r="AS162" s="112"/>
      <c r="AT162" s="112"/>
      <c r="AU162" s="112"/>
      <c r="AV162" s="112"/>
      <c r="AW162" s="112"/>
      <c r="AX162" s="112"/>
      <c r="AY162" s="112"/>
      <c r="AZ162" s="112"/>
      <c r="BA162" s="112"/>
      <c r="BB162" s="112"/>
      <c r="BC162" s="112"/>
      <c r="BD162" s="112"/>
      <c r="BE162" s="112"/>
      <c r="BF162" s="112"/>
      <c r="BG162" s="112"/>
      <c r="BH162" s="112"/>
      <c r="BI162" s="112"/>
      <c r="BJ162" s="112"/>
      <c r="BK162" s="112"/>
      <c r="BL162" s="112"/>
      <c r="BM162" s="112"/>
      <c r="BN162" s="112"/>
      <c r="BO162" s="112"/>
      <c r="BP162" s="112"/>
      <c r="BQ162" s="112"/>
      <c r="BR162" s="112"/>
      <c r="BS162" s="112"/>
      <c r="BT162" s="112"/>
      <c r="BU162" s="112"/>
      <c r="BV162" s="112"/>
      <c r="BW162" s="112"/>
      <c r="BX162" s="112"/>
      <c r="BY162" s="112"/>
      <c r="BZ162" s="112"/>
      <c r="CA162" s="112"/>
      <c r="CB162" s="112"/>
      <c r="CC162" s="112"/>
      <c r="CD162" s="112"/>
      <c r="CE162" s="112"/>
      <c r="CF162" s="112"/>
      <c r="CG162" s="112"/>
      <c r="CH162" s="112"/>
      <c r="CI162" s="112"/>
      <c r="CJ162" s="112"/>
      <c r="CK162" s="112"/>
    </row>
    <row r="163" spans="5:89" ht="14.25" customHeight="1">
      <c r="E163" s="113"/>
      <c r="I163" s="107"/>
      <c r="R163" s="5"/>
      <c r="S163" s="5"/>
      <c r="T163" s="5"/>
      <c r="U163" s="5"/>
      <c r="V163" s="106"/>
      <c r="W163" s="107"/>
      <c r="X163" s="106"/>
      <c r="Y163" s="150"/>
      <c r="AD163" s="112"/>
      <c r="AE163" s="107"/>
      <c r="AF163" s="106"/>
      <c r="AG163" s="144"/>
      <c r="AH163" s="106"/>
      <c r="AI163" s="112"/>
      <c r="AJ163" s="112"/>
      <c r="AK163" s="203"/>
      <c r="AL163" s="203"/>
      <c r="AM163" s="112"/>
      <c r="AN163" s="112"/>
      <c r="AO163" s="112"/>
      <c r="AP163" s="112"/>
      <c r="AQ163" s="112"/>
      <c r="AR163" s="112"/>
      <c r="AS163" s="112"/>
      <c r="AT163" s="112"/>
      <c r="AU163" s="112"/>
      <c r="AV163" s="112"/>
      <c r="AW163" s="112"/>
      <c r="AX163" s="112"/>
      <c r="AY163" s="112"/>
      <c r="AZ163" s="112"/>
      <c r="BA163" s="112"/>
      <c r="BB163" s="112"/>
      <c r="BC163" s="112"/>
      <c r="BD163" s="112"/>
      <c r="BE163" s="112"/>
      <c r="BF163" s="112"/>
      <c r="BG163" s="112"/>
      <c r="BH163" s="112"/>
      <c r="BI163" s="112"/>
      <c r="BJ163" s="112"/>
      <c r="BK163" s="112"/>
      <c r="BL163" s="112"/>
      <c r="BM163" s="112"/>
      <c r="BN163" s="112"/>
      <c r="BO163" s="112"/>
      <c r="BP163" s="112"/>
      <c r="BQ163" s="112"/>
      <c r="BR163" s="112"/>
      <c r="BS163" s="112"/>
      <c r="BT163" s="112"/>
      <c r="BU163" s="112"/>
      <c r="BV163" s="112"/>
      <c r="BW163" s="112"/>
      <c r="BX163" s="112"/>
      <c r="BY163" s="112"/>
      <c r="BZ163" s="112"/>
      <c r="CA163" s="112"/>
      <c r="CB163" s="112"/>
      <c r="CC163" s="112"/>
      <c r="CD163" s="112"/>
      <c r="CE163" s="112"/>
      <c r="CF163" s="112"/>
      <c r="CG163" s="112"/>
      <c r="CH163" s="112"/>
      <c r="CI163" s="112"/>
      <c r="CJ163" s="112"/>
      <c r="CK163" s="112"/>
    </row>
    <row r="164" spans="5:89" ht="13.5" customHeight="1">
      <c r="E164" s="107"/>
      <c r="I164" s="113"/>
      <c r="R164" s="7"/>
      <c r="S164" s="15"/>
      <c r="T164" s="53"/>
      <c r="U164" s="53"/>
      <c r="V164" s="112"/>
      <c r="W164" s="107"/>
      <c r="X164" s="111"/>
      <c r="Y164" s="137"/>
      <c r="AD164" s="112"/>
      <c r="AE164" s="112"/>
      <c r="AF164" s="112"/>
      <c r="AG164" s="112"/>
      <c r="AH164" s="107"/>
      <c r="AI164" s="107"/>
      <c r="AJ164" s="112"/>
      <c r="AK164" s="203"/>
      <c r="AL164" s="203"/>
      <c r="AM164" s="112"/>
      <c r="AN164" s="112"/>
      <c r="AO164" s="112"/>
      <c r="AP164" s="112"/>
      <c r="AQ164" s="112"/>
      <c r="AR164" s="112"/>
      <c r="AS164" s="112"/>
      <c r="AT164" s="112"/>
      <c r="AU164" s="112"/>
      <c r="AV164" s="112"/>
      <c r="AW164" s="112"/>
      <c r="AX164" s="112"/>
      <c r="AY164" s="112"/>
      <c r="AZ164" s="112"/>
      <c r="BA164" s="112"/>
      <c r="BB164" s="112"/>
      <c r="BC164" s="112"/>
      <c r="BD164" s="112"/>
      <c r="BE164" s="112"/>
      <c r="BF164" s="112"/>
      <c r="BG164" s="112"/>
      <c r="BH164" s="112"/>
      <c r="BI164" s="112"/>
      <c r="BJ164" s="112"/>
      <c r="BK164" s="112"/>
      <c r="BL164" s="112"/>
      <c r="BM164" s="112"/>
      <c r="BN164" s="112"/>
      <c r="BO164" s="112"/>
      <c r="BP164" s="112"/>
      <c r="BQ164" s="112"/>
      <c r="BR164" s="112"/>
      <c r="BS164" s="112"/>
      <c r="BT164" s="112"/>
      <c r="BU164" s="112"/>
      <c r="BV164" s="112"/>
      <c r="BW164" s="112"/>
      <c r="BX164" s="112"/>
      <c r="BY164" s="112"/>
      <c r="BZ164" s="112"/>
      <c r="CA164" s="112"/>
      <c r="CB164" s="112"/>
      <c r="CC164" s="112"/>
      <c r="CD164" s="112"/>
      <c r="CE164" s="112"/>
      <c r="CF164" s="112"/>
      <c r="CG164" s="112"/>
      <c r="CH164" s="112"/>
      <c r="CI164" s="112"/>
      <c r="CJ164" s="112"/>
      <c r="CK164" s="112"/>
    </row>
    <row r="165" spans="5:89" ht="13.5" customHeight="1">
      <c r="E165" s="112"/>
      <c r="I165" s="113"/>
      <c r="R165" s="11"/>
      <c r="S165" s="5"/>
      <c r="T165" s="5"/>
      <c r="U165" s="5"/>
      <c r="V165" s="112"/>
      <c r="W165" s="107"/>
      <c r="X165" s="229"/>
      <c r="Y165" s="308"/>
      <c r="AD165" s="112"/>
      <c r="AE165" s="112"/>
      <c r="AF165" s="112"/>
      <c r="AG165" s="112"/>
      <c r="AH165" s="107"/>
      <c r="AI165" s="107"/>
      <c r="AJ165" s="112"/>
      <c r="AK165" s="107"/>
      <c r="AL165" s="107"/>
      <c r="AM165" s="112"/>
      <c r="AN165" s="112"/>
      <c r="AO165" s="112"/>
      <c r="AP165" s="112"/>
      <c r="AQ165" s="112"/>
      <c r="AR165" s="112"/>
      <c r="AS165" s="112"/>
      <c r="AT165" s="112"/>
      <c r="AU165" s="112"/>
      <c r="AV165" s="112"/>
      <c r="AW165" s="112"/>
      <c r="AX165" s="112"/>
      <c r="AY165" s="112"/>
      <c r="AZ165" s="112"/>
      <c r="BA165" s="112"/>
      <c r="BB165" s="112"/>
      <c r="BC165" s="112"/>
      <c r="BD165" s="112"/>
      <c r="BE165" s="112"/>
      <c r="BF165" s="112"/>
      <c r="BG165" s="112"/>
      <c r="BH165" s="112"/>
      <c r="BI165" s="112"/>
      <c r="BJ165" s="112"/>
      <c r="BK165" s="112"/>
      <c r="BL165" s="112"/>
      <c r="BM165" s="112"/>
      <c r="BN165" s="112"/>
      <c r="BO165" s="112"/>
      <c r="BP165" s="112"/>
      <c r="BQ165" s="112"/>
      <c r="BR165" s="112"/>
      <c r="BS165" s="112"/>
      <c r="BT165" s="112"/>
      <c r="BU165" s="112"/>
      <c r="BV165" s="112"/>
      <c r="BW165" s="112"/>
      <c r="BX165" s="112"/>
      <c r="BY165" s="112"/>
      <c r="BZ165" s="112"/>
      <c r="CA165" s="112"/>
      <c r="CB165" s="112"/>
      <c r="CC165" s="112"/>
      <c r="CD165" s="112"/>
      <c r="CE165" s="112"/>
      <c r="CF165" s="112"/>
      <c r="CG165" s="112"/>
      <c r="CH165" s="112"/>
      <c r="CI165" s="112"/>
      <c r="CJ165" s="112"/>
      <c r="CK165" s="112"/>
    </row>
    <row r="166" spans="5:89" ht="12.75" customHeight="1">
      <c r="E166" s="112"/>
      <c r="I166" s="113"/>
      <c r="R166" s="96"/>
      <c r="S166" s="5"/>
      <c r="T166" s="5"/>
      <c r="U166" s="5"/>
      <c r="V166" s="112"/>
      <c r="W166" s="107"/>
      <c r="X166" s="195"/>
      <c r="Y166" s="421"/>
      <c r="AD166" s="112"/>
      <c r="AE166" s="112"/>
      <c r="AF166" s="112"/>
      <c r="AG166" s="112"/>
      <c r="AH166" s="192"/>
      <c r="AI166" s="112"/>
      <c r="AJ166" s="112"/>
      <c r="AK166" s="112"/>
      <c r="AL166" s="112"/>
      <c r="AM166" s="112"/>
      <c r="AN166" s="112"/>
      <c r="AO166" s="112"/>
      <c r="AP166" s="112"/>
      <c r="AQ166" s="112"/>
      <c r="AR166" s="112"/>
      <c r="AS166" s="112"/>
      <c r="AT166" s="112"/>
      <c r="AU166" s="112"/>
      <c r="AV166" s="112"/>
      <c r="AW166" s="112"/>
      <c r="AX166" s="112"/>
      <c r="AY166" s="112"/>
      <c r="AZ166" s="112"/>
      <c r="BA166" s="112"/>
      <c r="BB166" s="112"/>
      <c r="BC166" s="112"/>
      <c r="BD166" s="112"/>
      <c r="BE166" s="112"/>
      <c r="BF166" s="112"/>
      <c r="BG166" s="112"/>
      <c r="BH166" s="112"/>
      <c r="BI166" s="112"/>
      <c r="BJ166" s="112"/>
      <c r="BK166" s="112"/>
      <c r="BL166" s="112"/>
      <c r="BM166" s="112"/>
      <c r="BN166" s="112"/>
      <c r="BO166" s="112"/>
      <c r="BP166" s="112"/>
      <c r="BQ166" s="112"/>
      <c r="BR166" s="112"/>
      <c r="BS166" s="112"/>
      <c r="BT166" s="112"/>
      <c r="BU166" s="112"/>
      <c r="BV166" s="112"/>
      <c r="BW166" s="112"/>
      <c r="BX166" s="112"/>
      <c r="BY166" s="112"/>
      <c r="BZ166" s="112"/>
      <c r="CA166" s="112"/>
      <c r="CB166" s="112"/>
      <c r="CC166" s="112"/>
      <c r="CD166" s="112"/>
      <c r="CE166" s="112"/>
      <c r="CF166" s="112"/>
      <c r="CG166" s="112"/>
      <c r="CH166" s="112"/>
      <c r="CI166" s="112"/>
      <c r="CJ166" s="112"/>
      <c r="CK166" s="112"/>
    </row>
    <row r="167" spans="5:89" ht="14.25" customHeight="1">
      <c r="E167" s="112"/>
      <c r="I167" s="110"/>
      <c r="R167" s="236"/>
      <c r="S167" s="53"/>
      <c r="T167" s="53"/>
      <c r="U167" s="53"/>
      <c r="V167" s="112"/>
      <c r="W167" s="110"/>
      <c r="X167" s="195"/>
      <c r="Y167" s="421"/>
      <c r="AD167" s="112"/>
      <c r="AE167" s="112"/>
      <c r="AF167" s="112"/>
      <c r="AG167" s="112"/>
      <c r="AH167" s="107"/>
      <c r="AI167" s="106"/>
      <c r="AJ167" s="112"/>
      <c r="AK167" s="112"/>
      <c r="AL167" s="112"/>
      <c r="AM167" s="112"/>
      <c r="AN167" s="112"/>
      <c r="AO167" s="112"/>
      <c r="AP167" s="112"/>
      <c r="AQ167" s="112"/>
      <c r="AR167" s="112"/>
      <c r="AS167" s="112"/>
      <c r="AT167" s="112"/>
      <c r="AU167" s="112"/>
      <c r="AV167" s="112"/>
      <c r="AW167" s="112"/>
      <c r="AX167" s="112"/>
      <c r="AY167" s="112"/>
      <c r="AZ167" s="112"/>
      <c r="BA167" s="112"/>
      <c r="BB167" s="112"/>
      <c r="BC167" s="112"/>
      <c r="BD167" s="112"/>
      <c r="BE167" s="112"/>
      <c r="BF167" s="112"/>
      <c r="BG167" s="112"/>
      <c r="BH167" s="112"/>
      <c r="BI167" s="112"/>
      <c r="BJ167" s="112"/>
      <c r="BK167" s="112"/>
      <c r="BL167" s="112"/>
      <c r="BM167" s="112"/>
      <c r="BN167" s="112"/>
      <c r="BO167" s="112"/>
      <c r="BP167" s="112"/>
      <c r="BQ167" s="112"/>
      <c r="BR167" s="112"/>
      <c r="BS167" s="112"/>
      <c r="BT167" s="112"/>
      <c r="BU167" s="112"/>
      <c r="BV167" s="112"/>
      <c r="BW167" s="112"/>
      <c r="BX167" s="112"/>
      <c r="BY167" s="112"/>
      <c r="BZ167" s="112"/>
      <c r="CA167" s="112"/>
      <c r="CB167" s="112"/>
      <c r="CC167" s="112"/>
      <c r="CD167" s="112"/>
      <c r="CE167" s="112"/>
      <c r="CF167" s="112"/>
      <c r="CG167" s="112"/>
      <c r="CH167" s="112"/>
      <c r="CI167" s="112"/>
      <c r="CJ167" s="112"/>
      <c r="CK167" s="112"/>
    </row>
    <row r="168" spans="5:89" ht="14.25" customHeight="1">
      <c r="E168" s="112"/>
      <c r="I168" s="107"/>
      <c r="R168" s="5"/>
      <c r="S168" s="5"/>
      <c r="T168" s="5"/>
      <c r="U168" s="5"/>
      <c r="V168" s="112"/>
      <c r="W168" s="110"/>
      <c r="X168" s="195"/>
      <c r="Y168" s="421"/>
      <c r="AD168" s="112"/>
      <c r="AE168" s="132"/>
      <c r="AF168" s="106"/>
      <c r="AG168" s="208"/>
      <c r="AH168" s="107"/>
      <c r="AI168" s="106"/>
      <c r="AJ168" s="112"/>
      <c r="AK168" s="112"/>
      <c r="AL168" s="112"/>
      <c r="AM168" s="112"/>
      <c r="AN168" s="112"/>
      <c r="AO168" s="112"/>
      <c r="AP168" s="112"/>
      <c r="AQ168" s="112"/>
      <c r="AR168" s="112"/>
      <c r="AS168" s="112"/>
      <c r="AT168" s="112"/>
      <c r="AU168" s="112"/>
      <c r="AV168" s="112"/>
      <c r="AW168" s="112"/>
      <c r="AX168" s="112"/>
      <c r="AY168" s="112"/>
      <c r="AZ168" s="112"/>
      <c r="BA168" s="112"/>
      <c r="BB168" s="112"/>
      <c r="BC168" s="112"/>
      <c r="BD168" s="112"/>
      <c r="BE168" s="112"/>
      <c r="BF168" s="112"/>
      <c r="BG168" s="112"/>
      <c r="BH168" s="112"/>
      <c r="BI168" s="112"/>
      <c r="BJ168" s="112"/>
      <c r="BK168" s="112"/>
      <c r="BL168" s="112"/>
      <c r="BM168" s="112"/>
      <c r="BN168" s="112"/>
      <c r="BO168" s="112"/>
      <c r="BP168" s="112"/>
      <c r="BQ168" s="112"/>
      <c r="BR168" s="112"/>
      <c r="BS168" s="112"/>
      <c r="BT168" s="112"/>
      <c r="BU168" s="112"/>
      <c r="BV168" s="112"/>
      <c r="BW168" s="112"/>
      <c r="BX168" s="112"/>
      <c r="BY168" s="112"/>
      <c r="BZ168" s="112"/>
      <c r="CA168" s="112"/>
      <c r="CB168" s="112"/>
      <c r="CC168" s="112"/>
      <c r="CD168" s="112"/>
      <c r="CE168" s="112"/>
      <c r="CF168" s="112"/>
      <c r="CG168" s="112"/>
      <c r="CH168" s="112"/>
      <c r="CI168" s="112"/>
      <c r="CJ168" s="112"/>
      <c r="CK168" s="112"/>
    </row>
    <row r="169" spans="5:89" ht="15" customHeight="1">
      <c r="E169" s="112"/>
      <c r="I169" s="210"/>
      <c r="R169" s="5"/>
      <c r="S169" s="5"/>
      <c r="T169" s="5"/>
      <c r="U169" s="5"/>
      <c r="V169" s="112"/>
      <c r="W169" s="110"/>
      <c r="X169" s="195"/>
      <c r="Y169" s="421"/>
      <c r="AD169" s="112"/>
      <c r="AE169" s="110"/>
      <c r="AF169" s="106"/>
      <c r="AG169" s="144"/>
      <c r="AH169" s="107"/>
      <c r="AI169" s="106"/>
      <c r="AJ169" s="112"/>
      <c r="AK169" s="112"/>
      <c r="AL169" s="112"/>
      <c r="AM169" s="112"/>
      <c r="AN169" s="112"/>
      <c r="AO169" s="112"/>
      <c r="AP169" s="112"/>
      <c r="AQ169" s="112"/>
      <c r="AR169" s="112"/>
      <c r="AS169" s="112"/>
      <c r="AT169" s="112"/>
      <c r="AU169" s="112"/>
      <c r="AV169" s="112"/>
      <c r="AW169" s="112"/>
      <c r="AX169" s="112"/>
      <c r="AY169" s="112"/>
      <c r="AZ169" s="112"/>
      <c r="BA169" s="112"/>
      <c r="BB169" s="112"/>
      <c r="BC169" s="112"/>
      <c r="BD169" s="112"/>
      <c r="BE169" s="112"/>
      <c r="BF169" s="112"/>
      <c r="BG169" s="112"/>
      <c r="BH169" s="112"/>
      <c r="BI169" s="112"/>
      <c r="BJ169" s="112"/>
      <c r="BK169" s="112"/>
      <c r="BL169" s="112"/>
      <c r="BM169" s="112"/>
      <c r="BN169" s="112"/>
      <c r="BO169" s="112"/>
      <c r="BP169" s="112"/>
      <c r="BQ169" s="112"/>
      <c r="BR169" s="112"/>
      <c r="BS169" s="112"/>
      <c r="BT169" s="112"/>
      <c r="BU169" s="112"/>
      <c r="BV169" s="112"/>
      <c r="BW169" s="112"/>
      <c r="BX169" s="112"/>
      <c r="BY169" s="112"/>
      <c r="BZ169" s="112"/>
      <c r="CA169" s="112"/>
      <c r="CB169" s="112"/>
      <c r="CC169" s="112"/>
      <c r="CD169" s="112"/>
      <c r="CE169" s="112"/>
      <c r="CF169" s="112"/>
      <c r="CG169" s="112"/>
      <c r="CH169" s="112"/>
      <c r="CI169" s="112"/>
      <c r="CJ169" s="112"/>
      <c r="CK169" s="112"/>
    </row>
    <row r="170" spans="5:89" ht="15" customHeight="1">
      <c r="E170" s="112"/>
      <c r="I170" s="107"/>
      <c r="R170" s="5"/>
      <c r="S170" s="5"/>
      <c r="T170" s="5"/>
      <c r="U170" s="5"/>
      <c r="V170" s="112"/>
      <c r="W170" s="110"/>
      <c r="X170" s="195"/>
      <c r="Y170" s="421"/>
      <c r="AD170" s="112"/>
      <c r="AE170" s="112"/>
      <c r="AF170" s="112"/>
      <c r="AG170" s="112"/>
      <c r="AH170" s="107"/>
      <c r="AI170" s="106"/>
      <c r="AJ170" s="112"/>
      <c r="AK170" s="112"/>
      <c r="AL170" s="112"/>
      <c r="AM170" s="112"/>
      <c r="AN170" s="112"/>
      <c r="AO170" s="112"/>
      <c r="AP170" s="112"/>
      <c r="AQ170" s="112"/>
      <c r="AR170" s="112"/>
      <c r="AS170" s="112"/>
      <c r="AT170" s="112"/>
      <c r="AU170" s="112"/>
      <c r="AV170" s="112"/>
      <c r="AW170" s="112"/>
      <c r="AX170" s="112"/>
      <c r="AY170" s="112"/>
      <c r="AZ170" s="112"/>
      <c r="BA170" s="112"/>
      <c r="BB170" s="112"/>
      <c r="BC170" s="112"/>
      <c r="BD170" s="112"/>
      <c r="BE170" s="112"/>
      <c r="BF170" s="112"/>
      <c r="BG170" s="112"/>
      <c r="BH170" s="112"/>
      <c r="BI170" s="112"/>
      <c r="BJ170" s="112"/>
      <c r="BK170" s="112"/>
      <c r="BL170" s="112"/>
      <c r="BM170" s="112"/>
      <c r="BN170" s="112"/>
      <c r="BO170" s="112"/>
      <c r="BP170" s="112"/>
      <c r="BQ170" s="112"/>
      <c r="BR170" s="112"/>
      <c r="BS170" s="112"/>
      <c r="BT170" s="112"/>
      <c r="BU170" s="112"/>
      <c r="BV170" s="112"/>
      <c r="BW170" s="112"/>
      <c r="BX170" s="112"/>
      <c r="BY170" s="112"/>
      <c r="BZ170" s="112"/>
      <c r="CA170" s="112"/>
      <c r="CB170" s="112"/>
      <c r="CC170" s="112"/>
      <c r="CD170" s="112"/>
      <c r="CE170" s="112"/>
      <c r="CF170" s="112"/>
      <c r="CG170" s="112"/>
      <c r="CH170" s="112"/>
      <c r="CI170" s="112"/>
      <c r="CJ170" s="112"/>
      <c r="CK170" s="112"/>
    </row>
    <row r="171" spans="5:89" ht="15" customHeight="1">
      <c r="E171" s="112"/>
      <c r="I171" s="110"/>
      <c r="R171" s="5"/>
      <c r="S171" s="5"/>
      <c r="T171" s="120"/>
      <c r="U171" s="5"/>
      <c r="V171" s="112"/>
      <c r="W171" s="110"/>
      <c r="X171" s="195"/>
      <c r="Y171" s="421"/>
      <c r="AD171" s="112"/>
      <c r="AE171" s="107"/>
      <c r="AF171" s="106"/>
      <c r="AG171" s="106"/>
      <c r="AH171" s="113"/>
      <c r="AI171" s="114"/>
      <c r="AJ171" s="112"/>
      <c r="AK171" s="112"/>
      <c r="AL171" s="112"/>
      <c r="AM171" s="112"/>
      <c r="AN171" s="112"/>
      <c r="AO171" s="112"/>
      <c r="AP171" s="112"/>
      <c r="AQ171" s="112"/>
      <c r="AR171" s="112"/>
      <c r="AS171" s="112"/>
      <c r="AT171" s="112"/>
      <c r="AU171" s="112"/>
      <c r="AV171" s="112"/>
      <c r="AW171" s="112"/>
      <c r="AX171" s="112"/>
      <c r="AY171" s="112"/>
      <c r="AZ171" s="112"/>
      <c r="BA171" s="112"/>
      <c r="BB171" s="112"/>
      <c r="BC171" s="112"/>
      <c r="BD171" s="112"/>
      <c r="BE171" s="112"/>
      <c r="BF171" s="112"/>
      <c r="BG171" s="112"/>
      <c r="BH171" s="112"/>
      <c r="BI171" s="112"/>
      <c r="BJ171" s="112"/>
      <c r="BK171" s="112"/>
      <c r="BL171" s="112"/>
      <c r="BM171" s="112"/>
      <c r="BN171" s="112"/>
      <c r="BO171" s="112"/>
      <c r="BP171" s="112"/>
      <c r="BQ171" s="112"/>
      <c r="BR171" s="112"/>
      <c r="BS171" s="112"/>
      <c r="BT171" s="112"/>
      <c r="BU171" s="112"/>
      <c r="BV171" s="112"/>
      <c r="BW171" s="112"/>
      <c r="BX171" s="112"/>
      <c r="BY171" s="112"/>
      <c r="BZ171" s="112"/>
      <c r="CA171" s="112"/>
      <c r="CB171" s="112"/>
      <c r="CC171" s="112"/>
      <c r="CD171" s="112"/>
      <c r="CE171" s="112"/>
      <c r="CF171" s="112"/>
      <c r="CG171" s="112"/>
      <c r="CH171" s="112"/>
      <c r="CI171" s="112"/>
      <c r="CJ171" s="112"/>
      <c r="CK171" s="112"/>
    </row>
    <row r="172" spans="5:89" ht="18" customHeight="1">
      <c r="E172" s="112"/>
      <c r="I172" s="107"/>
      <c r="R172" s="5"/>
      <c r="S172" s="5"/>
      <c r="T172" s="49"/>
      <c r="U172" s="5"/>
      <c r="V172" s="112"/>
      <c r="W172" s="110"/>
      <c r="X172" s="111"/>
      <c r="Y172" s="137"/>
      <c r="AD172" s="112"/>
      <c r="AE172" s="112"/>
      <c r="AF172" s="112"/>
      <c r="AG172" s="111"/>
      <c r="AH172" s="113"/>
      <c r="AI172" s="114"/>
      <c r="AJ172" s="112"/>
      <c r="AK172" s="112"/>
      <c r="AL172" s="112"/>
      <c r="AM172" s="112"/>
      <c r="AN172" s="112"/>
      <c r="AO172" s="112"/>
      <c r="AP172" s="112"/>
      <c r="AQ172" s="112"/>
      <c r="AR172" s="112"/>
      <c r="AS172" s="112"/>
      <c r="AT172" s="112"/>
      <c r="AU172" s="112"/>
      <c r="AV172" s="112"/>
      <c r="AW172" s="112"/>
      <c r="AX172" s="112"/>
      <c r="AY172" s="112"/>
      <c r="AZ172" s="112"/>
      <c r="BA172" s="112"/>
      <c r="BB172" s="112"/>
      <c r="BC172" s="112"/>
      <c r="BD172" s="112"/>
      <c r="BE172" s="112"/>
      <c r="BF172" s="112"/>
      <c r="BG172" s="112"/>
      <c r="BH172" s="112"/>
      <c r="BI172" s="112"/>
      <c r="BJ172" s="112"/>
      <c r="BK172" s="112"/>
      <c r="BL172" s="112"/>
      <c r="BM172" s="112"/>
      <c r="BN172" s="112"/>
      <c r="BO172" s="112"/>
      <c r="BP172" s="112"/>
      <c r="BQ172" s="112"/>
      <c r="BR172" s="112"/>
      <c r="BS172" s="112"/>
      <c r="BT172" s="112"/>
      <c r="BU172" s="112"/>
      <c r="BV172" s="112"/>
      <c r="BW172" s="112"/>
      <c r="BX172" s="112"/>
      <c r="BY172" s="112"/>
      <c r="BZ172" s="112"/>
      <c r="CA172" s="112"/>
      <c r="CB172" s="112"/>
      <c r="CC172" s="112"/>
      <c r="CD172" s="112"/>
      <c r="CE172" s="112"/>
      <c r="CF172" s="112"/>
      <c r="CG172" s="112"/>
      <c r="CH172" s="112"/>
      <c r="CI172" s="112"/>
      <c r="CJ172" s="112"/>
      <c r="CK172" s="112"/>
    </row>
    <row r="173" spans="5:89" ht="14.25" customHeight="1">
      <c r="E173" s="112"/>
      <c r="I173" s="112"/>
      <c r="R173" s="11"/>
      <c r="S173" s="181"/>
      <c r="T173" s="11"/>
      <c r="U173" s="5"/>
      <c r="V173" s="112"/>
      <c r="W173" s="110"/>
      <c r="X173" s="111"/>
      <c r="Y173" s="137"/>
      <c r="AD173" s="112"/>
      <c r="AE173" s="192"/>
      <c r="AF173" s="112"/>
      <c r="AG173" s="112"/>
      <c r="AH173" s="112"/>
      <c r="AI173" s="112"/>
      <c r="AJ173" s="112"/>
      <c r="AK173" s="112"/>
      <c r="AL173" s="112"/>
      <c r="AM173" s="112"/>
      <c r="AN173" s="112"/>
      <c r="AO173" s="112"/>
      <c r="AP173" s="112"/>
      <c r="AQ173" s="112"/>
      <c r="AR173" s="112"/>
      <c r="AS173" s="112"/>
      <c r="AT173" s="112"/>
      <c r="AU173" s="112"/>
      <c r="AV173" s="112"/>
      <c r="AW173" s="112"/>
      <c r="AX173" s="112"/>
      <c r="AY173" s="112"/>
      <c r="AZ173" s="112"/>
      <c r="BA173" s="112"/>
      <c r="BB173" s="112"/>
      <c r="BC173" s="112"/>
      <c r="BD173" s="112"/>
      <c r="BE173" s="112"/>
      <c r="BF173" s="112"/>
      <c r="BG173" s="112"/>
      <c r="BH173" s="112"/>
      <c r="BI173" s="112"/>
      <c r="BJ173" s="112"/>
      <c r="BK173" s="112"/>
      <c r="BL173" s="112"/>
      <c r="BM173" s="112"/>
      <c r="BN173" s="112"/>
      <c r="BO173" s="112"/>
      <c r="BP173" s="112"/>
      <c r="BQ173" s="112"/>
      <c r="BR173" s="112"/>
      <c r="BS173" s="112"/>
      <c r="BT173" s="112"/>
      <c r="BU173" s="112"/>
      <c r="BV173" s="112"/>
      <c r="BW173" s="112"/>
      <c r="BX173" s="112"/>
      <c r="BY173" s="112"/>
      <c r="BZ173" s="112"/>
      <c r="CA173" s="112"/>
      <c r="CB173" s="112"/>
      <c r="CC173" s="112"/>
      <c r="CD173" s="112"/>
      <c r="CE173" s="112"/>
      <c r="CF173" s="112"/>
      <c r="CG173" s="112"/>
      <c r="CH173" s="112"/>
      <c r="CI173" s="112"/>
      <c r="CJ173" s="112"/>
      <c r="CK173" s="112"/>
    </row>
    <row r="174" spans="5:89" ht="15" customHeight="1">
      <c r="E174" s="112"/>
      <c r="I174" s="112"/>
      <c r="R174" s="96"/>
      <c r="S174" s="354"/>
      <c r="T174" s="665"/>
      <c r="U174" s="5"/>
      <c r="V174" s="112"/>
      <c r="W174" s="110"/>
      <c r="X174" s="111"/>
      <c r="Y174" s="137"/>
      <c r="AD174" s="112"/>
      <c r="AE174" s="172"/>
      <c r="AF174" s="205"/>
      <c r="AG174" s="302"/>
      <c r="AH174" s="112"/>
      <c r="AI174" s="112"/>
      <c r="AJ174" s="112"/>
      <c r="AK174" s="112"/>
      <c r="AL174" s="112"/>
      <c r="AM174" s="112"/>
      <c r="AN174" s="112"/>
      <c r="AO174" s="112"/>
      <c r="AP174" s="112"/>
      <c r="AQ174" s="112"/>
      <c r="AR174" s="112"/>
      <c r="AS174" s="112"/>
      <c r="AT174" s="112"/>
      <c r="AU174" s="112"/>
      <c r="AV174" s="112"/>
      <c r="AW174" s="112"/>
      <c r="AX174" s="112"/>
      <c r="AY174" s="112"/>
      <c r="AZ174" s="112"/>
      <c r="BA174" s="112"/>
      <c r="BB174" s="112"/>
      <c r="BC174" s="112"/>
      <c r="BD174" s="112"/>
      <c r="BE174" s="112"/>
      <c r="BF174" s="112"/>
      <c r="BG174" s="112"/>
      <c r="BH174" s="112"/>
      <c r="BI174" s="112"/>
      <c r="BJ174" s="112"/>
      <c r="BK174" s="112"/>
      <c r="BL174" s="112"/>
      <c r="BM174" s="112"/>
      <c r="BN174" s="112"/>
      <c r="BO174" s="112"/>
      <c r="BP174" s="112"/>
      <c r="BQ174" s="112"/>
      <c r="BR174" s="112"/>
      <c r="BS174" s="112"/>
      <c r="BT174" s="112"/>
      <c r="BU174" s="112"/>
      <c r="BV174" s="112"/>
      <c r="BW174" s="112"/>
      <c r="BX174" s="112"/>
      <c r="BY174" s="112"/>
      <c r="BZ174" s="112"/>
      <c r="CA174" s="112"/>
      <c r="CB174" s="112"/>
      <c r="CC174" s="112"/>
      <c r="CD174" s="112"/>
      <c r="CE174" s="112"/>
      <c r="CF174" s="112"/>
      <c r="CG174" s="112"/>
      <c r="CH174" s="112"/>
      <c r="CI174" s="112"/>
      <c r="CJ174" s="112"/>
      <c r="CK174" s="112"/>
    </row>
    <row r="175" spans="5:89" ht="14.25" customHeight="1">
      <c r="E175" s="112"/>
      <c r="I175" s="112"/>
      <c r="R175" s="11"/>
      <c r="S175" s="354"/>
      <c r="T175" s="11"/>
      <c r="U175" s="5"/>
      <c r="V175" s="112"/>
      <c r="W175" s="110"/>
      <c r="X175" s="111"/>
      <c r="Y175" s="137"/>
      <c r="AD175" s="112"/>
      <c r="AE175" s="107"/>
      <c r="AF175" s="106"/>
      <c r="AG175" s="144"/>
      <c r="AH175" s="121"/>
      <c r="AI175" s="107"/>
      <c r="AJ175" s="104"/>
      <c r="AK175" s="112"/>
      <c r="AL175" s="112"/>
      <c r="AM175" s="112"/>
      <c r="AN175" s="112"/>
      <c r="AO175" s="112"/>
      <c r="AP175" s="112"/>
      <c r="AQ175" s="112"/>
      <c r="AR175" s="112"/>
      <c r="AS175" s="112"/>
      <c r="AT175" s="112"/>
      <c r="AU175" s="112"/>
      <c r="AV175" s="112"/>
      <c r="AW175" s="112"/>
      <c r="AX175" s="112"/>
      <c r="AY175" s="112"/>
      <c r="AZ175" s="112"/>
      <c r="BA175" s="112"/>
      <c r="BB175" s="112"/>
      <c r="BC175" s="112"/>
      <c r="BD175" s="112"/>
      <c r="BE175" s="112"/>
      <c r="BF175" s="112"/>
      <c r="BG175" s="112"/>
      <c r="BH175" s="112"/>
      <c r="BI175" s="112"/>
      <c r="BJ175" s="112"/>
      <c r="BK175" s="112"/>
      <c r="BL175" s="112"/>
      <c r="BM175" s="112"/>
      <c r="BN175" s="112"/>
      <c r="BO175" s="112"/>
      <c r="BP175" s="112"/>
      <c r="BQ175" s="112"/>
      <c r="BR175" s="112"/>
      <c r="BS175" s="112"/>
      <c r="BT175" s="112"/>
      <c r="BU175" s="112"/>
      <c r="BV175" s="112"/>
      <c r="BW175" s="112"/>
      <c r="BX175" s="112"/>
      <c r="BY175" s="112"/>
      <c r="BZ175" s="112"/>
      <c r="CA175" s="112"/>
      <c r="CB175" s="112"/>
      <c r="CC175" s="112"/>
      <c r="CD175" s="112"/>
      <c r="CE175" s="112"/>
      <c r="CF175" s="112"/>
      <c r="CG175" s="112"/>
      <c r="CH175" s="112"/>
      <c r="CI175" s="112"/>
      <c r="CJ175" s="112"/>
      <c r="CK175" s="112"/>
    </row>
    <row r="176" spans="5:89" ht="17.25" customHeight="1">
      <c r="E176" s="112"/>
      <c r="I176" s="112"/>
      <c r="U176" s="5"/>
      <c r="V176" s="112"/>
      <c r="W176" s="107"/>
      <c r="X176" s="111"/>
      <c r="Y176" s="137"/>
      <c r="AD176" s="112"/>
      <c r="AE176" s="107"/>
      <c r="AF176" s="106"/>
      <c r="AG176" s="150"/>
      <c r="AH176" s="123"/>
      <c r="AI176" s="107"/>
      <c r="AJ176" s="166"/>
      <c r="AK176" s="112"/>
      <c r="AL176" s="112"/>
      <c r="AM176" s="112"/>
      <c r="AN176" s="112"/>
      <c r="AO176" s="112"/>
      <c r="AP176" s="112"/>
      <c r="AQ176" s="112"/>
      <c r="AR176" s="112"/>
      <c r="AS176" s="112"/>
      <c r="AT176" s="112"/>
      <c r="AU176" s="112"/>
      <c r="AV176" s="112"/>
      <c r="AW176" s="112"/>
      <c r="AX176" s="112"/>
      <c r="AY176" s="112"/>
      <c r="AZ176" s="112"/>
      <c r="BA176" s="112"/>
      <c r="BB176" s="112"/>
      <c r="BC176" s="112"/>
      <c r="BD176" s="112"/>
      <c r="BE176" s="112"/>
      <c r="BF176" s="112"/>
      <c r="BG176" s="112"/>
      <c r="BH176" s="112"/>
      <c r="BI176" s="112"/>
      <c r="BJ176" s="112"/>
      <c r="BK176" s="112"/>
      <c r="BL176" s="112"/>
      <c r="BM176" s="112"/>
      <c r="BN176" s="112"/>
      <c r="BO176" s="112"/>
      <c r="BP176" s="112"/>
      <c r="BQ176" s="112"/>
      <c r="BR176" s="112"/>
      <c r="BS176" s="112"/>
      <c r="BT176" s="112"/>
      <c r="BU176" s="112"/>
      <c r="BV176" s="112"/>
      <c r="BW176" s="112"/>
      <c r="BX176" s="112"/>
      <c r="BY176" s="112"/>
      <c r="BZ176" s="112"/>
      <c r="CA176" s="112"/>
      <c r="CB176" s="112"/>
      <c r="CC176" s="112"/>
      <c r="CD176" s="112"/>
      <c r="CE176" s="112"/>
      <c r="CF176" s="112"/>
      <c r="CG176" s="112"/>
      <c r="CH176" s="112"/>
      <c r="CI176" s="112"/>
      <c r="CJ176" s="112"/>
      <c r="CK176" s="112"/>
    </row>
    <row r="177" spans="5:89">
      <c r="E177" s="112"/>
      <c r="I177" s="112"/>
      <c r="U177" s="5"/>
      <c r="V177" s="112"/>
      <c r="W177" s="113"/>
      <c r="X177" s="114"/>
      <c r="Y177" s="148"/>
      <c r="AD177" s="112"/>
      <c r="AE177" s="107"/>
      <c r="AF177" s="106"/>
      <c r="AG177" s="150"/>
      <c r="AH177" s="107"/>
      <c r="AI177" s="112"/>
      <c r="AJ177" s="112"/>
      <c r="AK177" s="112"/>
      <c r="AL177" s="112"/>
      <c r="AM177" s="112"/>
      <c r="AN177" s="112"/>
      <c r="AO177" s="112"/>
      <c r="AP177" s="112"/>
      <c r="AQ177" s="112"/>
      <c r="AR177" s="112"/>
      <c r="AS177" s="112"/>
      <c r="AT177" s="112"/>
      <c r="AU177" s="112"/>
      <c r="AV177" s="112"/>
      <c r="AW177" s="112"/>
      <c r="AX177" s="112"/>
      <c r="AY177" s="112"/>
      <c r="AZ177" s="112"/>
      <c r="BA177" s="112"/>
      <c r="BB177" s="112"/>
      <c r="BC177" s="112"/>
      <c r="BD177" s="112"/>
      <c r="BE177" s="112"/>
      <c r="BF177" s="112"/>
      <c r="BG177" s="112"/>
      <c r="BH177" s="112"/>
      <c r="BI177" s="112"/>
      <c r="BJ177" s="112"/>
      <c r="BK177" s="112"/>
      <c r="BL177" s="112"/>
      <c r="BM177" s="112"/>
      <c r="BN177" s="112"/>
      <c r="BO177" s="112"/>
      <c r="BP177" s="112"/>
      <c r="BQ177" s="112"/>
      <c r="BR177" s="112"/>
      <c r="BS177" s="112"/>
      <c r="BT177" s="112"/>
      <c r="BU177" s="112"/>
      <c r="BV177" s="112"/>
      <c r="BW177" s="112"/>
      <c r="BX177" s="112"/>
      <c r="BY177" s="112"/>
      <c r="BZ177" s="112"/>
      <c r="CA177" s="112"/>
      <c r="CB177" s="112"/>
      <c r="CC177" s="112"/>
      <c r="CD177" s="112"/>
      <c r="CE177" s="112"/>
      <c r="CF177" s="112"/>
      <c r="CG177" s="112"/>
      <c r="CH177" s="112"/>
      <c r="CI177" s="112"/>
      <c r="CJ177" s="112"/>
      <c r="CK177" s="112"/>
    </row>
    <row r="178" spans="5:89" ht="12.75" customHeight="1">
      <c r="E178" s="112"/>
      <c r="I178" s="112"/>
      <c r="U178" s="5"/>
      <c r="V178" s="112"/>
      <c r="W178" s="107"/>
      <c r="X178" s="106"/>
      <c r="Y178" s="144"/>
      <c r="AD178" s="112"/>
      <c r="AE178" s="107"/>
      <c r="AF178" s="106"/>
      <c r="AG178" s="150"/>
      <c r="AH178" s="112"/>
      <c r="AI178" s="112"/>
      <c r="AJ178" s="112"/>
      <c r="AK178" s="112"/>
      <c r="AL178" s="112"/>
      <c r="AM178" s="112"/>
      <c r="AN178" s="112"/>
      <c r="AO178" s="112"/>
      <c r="AP178" s="112"/>
      <c r="AQ178" s="112"/>
      <c r="AR178" s="112"/>
      <c r="AS178" s="112"/>
      <c r="AT178" s="112"/>
      <c r="AU178" s="112"/>
      <c r="AV178" s="112"/>
      <c r="AW178" s="112"/>
      <c r="AX178" s="112"/>
      <c r="AY178" s="112"/>
      <c r="AZ178" s="112"/>
      <c r="BA178" s="112"/>
      <c r="BB178" s="112"/>
      <c r="BC178" s="112"/>
      <c r="BD178" s="112"/>
      <c r="BE178" s="112"/>
      <c r="BF178" s="112"/>
      <c r="BG178" s="112"/>
      <c r="BH178" s="112"/>
      <c r="BI178" s="112"/>
      <c r="BJ178" s="112"/>
      <c r="BK178" s="112"/>
      <c r="BL178" s="112"/>
      <c r="BM178" s="112"/>
      <c r="BN178" s="112"/>
      <c r="BO178" s="112"/>
      <c r="BP178" s="112"/>
      <c r="BQ178" s="112"/>
      <c r="BR178" s="112"/>
      <c r="BS178" s="112"/>
      <c r="BT178" s="112"/>
      <c r="BU178" s="112"/>
      <c r="BV178" s="112"/>
      <c r="BW178" s="112"/>
      <c r="BX178" s="112"/>
      <c r="BY178" s="112"/>
      <c r="BZ178" s="112"/>
      <c r="CA178" s="112"/>
      <c r="CB178" s="112"/>
      <c r="CC178" s="112"/>
      <c r="CD178" s="112"/>
      <c r="CE178" s="112"/>
      <c r="CF178" s="112"/>
      <c r="CG178" s="112"/>
      <c r="CH178" s="112"/>
      <c r="CI178" s="112"/>
      <c r="CJ178" s="112"/>
      <c r="CK178" s="112"/>
    </row>
    <row r="179" spans="5:89" ht="15" customHeight="1">
      <c r="E179" s="112"/>
      <c r="I179" s="112"/>
      <c r="U179" s="5"/>
      <c r="V179" s="112"/>
      <c r="W179" s="112"/>
      <c r="X179" s="112"/>
      <c r="Y179" s="112"/>
      <c r="AD179" s="112"/>
      <c r="AE179" s="107"/>
      <c r="AF179" s="106"/>
      <c r="AG179" s="144"/>
      <c r="AH179" s="112"/>
      <c r="AI179" s="112"/>
      <c r="AJ179" s="112"/>
      <c r="AK179" s="112"/>
      <c r="AL179" s="112"/>
      <c r="AM179" s="112"/>
      <c r="AN179" s="112"/>
      <c r="AO179" s="112"/>
      <c r="AP179" s="112"/>
      <c r="AQ179" s="112"/>
      <c r="AR179" s="112"/>
      <c r="AS179" s="112"/>
      <c r="AT179" s="112"/>
      <c r="AU179" s="112"/>
      <c r="AV179" s="112"/>
      <c r="AW179" s="112"/>
      <c r="AX179" s="112"/>
      <c r="AY179" s="112"/>
      <c r="AZ179" s="112"/>
      <c r="BA179" s="112"/>
      <c r="BB179" s="112"/>
      <c r="BC179" s="112"/>
      <c r="BD179" s="112"/>
      <c r="BE179" s="112"/>
      <c r="BF179" s="112"/>
      <c r="BG179" s="112"/>
      <c r="BH179" s="112"/>
      <c r="BI179" s="112"/>
      <c r="BJ179" s="112"/>
      <c r="BK179" s="112"/>
      <c r="BL179" s="112"/>
      <c r="BM179" s="112"/>
      <c r="BN179" s="112"/>
      <c r="BO179" s="112"/>
      <c r="BP179" s="112"/>
      <c r="BQ179" s="112"/>
      <c r="BR179" s="112"/>
      <c r="BS179" s="112"/>
      <c r="BT179" s="112"/>
      <c r="BU179" s="112"/>
      <c r="BV179" s="112"/>
      <c r="BW179" s="112"/>
      <c r="BX179" s="112"/>
      <c r="BY179" s="112"/>
      <c r="BZ179" s="112"/>
      <c r="CA179" s="112"/>
      <c r="CB179" s="112"/>
      <c r="CC179" s="112"/>
      <c r="CD179" s="112"/>
      <c r="CE179" s="112"/>
      <c r="CF179" s="112"/>
      <c r="CG179" s="112"/>
      <c r="CH179" s="112"/>
      <c r="CI179" s="112"/>
      <c r="CJ179" s="112"/>
      <c r="CK179" s="112"/>
    </row>
    <row r="180" spans="5:89" ht="15.75" customHeight="1">
      <c r="E180" s="112"/>
      <c r="I180" s="112"/>
      <c r="U180" s="5"/>
      <c r="V180" s="112"/>
      <c r="W180" s="110"/>
      <c r="X180" s="111"/>
      <c r="Y180" s="137"/>
      <c r="AD180" s="112"/>
      <c r="AE180" s="132"/>
      <c r="AF180" s="106"/>
      <c r="AG180" s="208"/>
      <c r="AH180" s="112"/>
      <c r="AI180" s="112"/>
      <c r="AJ180" s="112"/>
      <c r="AK180" s="112"/>
      <c r="AL180" s="112"/>
      <c r="AM180" s="112"/>
      <c r="AN180" s="112"/>
      <c r="AO180" s="112"/>
      <c r="AP180" s="112"/>
      <c r="AQ180" s="112"/>
      <c r="AR180" s="112"/>
      <c r="AS180" s="112"/>
      <c r="AT180" s="112"/>
      <c r="AU180" s="112"/>
      <c r="AV180" s="112"/>
      <c r="AW180" s="112"/>
      <c r="AX180" s="112"/>
      <c r="AY180" s="112"/>
      <c r="AZ180" s="112"/>
      <c r="BA180" s="112"/>
      <c r="BB180" s="112"/>
      <c r="BC180" s="112"/>
      <c r="BD180" s="112"/>
      <c r="BE180" s="112"/>
      <c r="BF180" s="112"/>
      <c r="BG180" s="112"/>
      <c r="BH180" s="112"/>
      <c r="BI180" s="112"/>
      <c r="BJ180" s="112"/>
      <c r="BK180" s="112"/>
      <c r="BL180" s="112"/>
      <c r="BM180" s="112"/>
      <c r="BN180" s="112"/>
      <c r="BO180" s="112"/>
      <c r="BP180" s="112"/>
      <c r="BQ180" s="112"/>
      <c r="BR180" s="112"/>
      <c r="BS180" s="112"/>
      <c r="BT180" s="112"/>
      <c r="BU180" s="112"/>
      <c r="BV180" s="112"/>
      <c r="BW180" s="112"/>
      <c r="BX180" s="112"/>
      <c r="BY180" s="112"/>
      <c r="BZ180" s="112"/>
      <c r="CA180" s="112"/>
      <c r="CB180" s="112"/>
      <c r="CC180" s="112"/>
      <c r="CD180" s="112"/>
      <c r="CE180" s="112"/>
      <c r="CF180" s="112"/>
      <c r="CG180" s="112"/>
      <c r="CH180" s="112"/>
      <c r="CI180" s="112"/>
      <c r="CJ180" s="112"/>
      <c r="CK180" s="112"/>
    </row>
    <row r="181" spans="5:89" ht="15" customHeight="1">
      <c r="E181" s="112"/>
      <c r="I181" s="112"/>
      <c r="U181" s="5"/>
      <c r="V181" s="112"/>
      <c r="W181" s="110"/>
      <c r="X181" s="111"/>
      <c r="Y181" s="137"/>
      <c r="AD181" s="112"/>
      <c r="AE181" s="110"/>
      <c r="AF181" s="106"/>
      <c r="AG181" s="144"/>
      <c r="AH181" s="112"/>
      <c r="AI181" s="112"/>
      <c r="AJ181" s="112"/>
      <c r="AK181" s="112"/>
      <c r="AL181" s="112"/>
      <c r="AM181" s="112"/>
      <c r="AN181" s="112"/>
      <c r="AO181" s="112"/>
      <c r="AP181" s="112"/>
      <c r="AQ181" s="112"/>
      <c r="AR181" s="112"/>
      <c r="AS181" s="112"/>
      <c r="AT181" s="112"/>
      <c r="AU181" s="112"/>
      <c r="AV181" s="112"/>
      <c r="AW181" s="112"/>
      <c r="AX181" s="112"/>
      <c r="AY181" s="112"/>
      <c r="AZ181" s="112"/>
      <c r="BA181" s="112"/>
      <c r="BB181" s="112"/>
      <c r="BC181" s="112"/>
      <c r="BD181" s="112"/>
      <c r="BE181" s="112"/>
      <c r="BF181" s="112"/>
      <c r="BG181" s="112"/>
      <c r="BH181" s="112"/>
      <c r="BI181" s="112"/>
      <c r="BJ181" s="112"/>
      <c r="BK181" s="112"/>
      <c r="BL181" s="112"/>
      <c r="BM181" s="112"/>
      <c r="BN181" s="112"/>
      <c r="BO181" s="112"/>
      <c r="BP181" s="112"/>
      <c r="BQ181" s="112"/>
      <c r="BR181" s="112"/>
      <c r="BS181" s="112"/>
      <c r="BT181" s="112"/>
      <c r="BU181" s="112"/>
      <c r="BV181" s="112"/>
      <c r="BW181" s="112"/>
      <c r="BX181" s="112"/>
      <c r="BY181" s="112"/>
      <c r="BZ181" s="112"/>
      <c r="CA181" s="112"/>
      <c r="CB181" s="112"/>
      <c r="CC181" s="112"/>
      <c r="CD181" s="112"/>
      <c r="CE181" s="112"/>
      <c r="CF181" s="112"/>
      <c r="CG181" s="112"/>
      <c r="CH181" s="112"/>
      <c r="CI181" s="112"/>
      <c r="CJ181" s="112"/>
      <c r="CK181" s="112"/>
    </row>
    <row r="182" spans="5:89" ht="15.75" customHeight="1">
      <c r="E182" s="112"/>
      <c r="I182" s="112"/>
      <c r="U182" s="5"/>
      <c r="V182" s="112"/>
      <c r="W182" s="110"/>
      <c r="X182" s="111"/>
      <c r="Y182" s="137"/>
      <c r="AD182" s="112"/>
      <c r="AE182" s="112"/>
      <c r="AF182" s="112"/>
      <c r="AG182" s="112"/>
      <c r="AH182" s="112"/>
      <c r="AI182" s="112"/>
      <c r="AJ182" s="112"/>
      <c r="AK182" s="112"/>
      <c r="AL182" s="112"/>
      <c r="AM182" s="112"/>
      <c r="AN182" s="112"/>
      <c r="AO182" s="112"/>
      <c r="AP182" s="112"/>
      <c r="AQ182" s="112"/>
      <c r="AR182" s="112"/>
      <c r="AS182" s="112"/>
      <c r="AT182" s="112"/>
      <c r="AU182" s="112"/>
      <c r="AV182" s="112"/>
      <c r="AW182" s="112"/>
      <c r="AX182" s="112"/>
      <c r="AY182" s="112"/>
      <c r="AZ182" s="112"/>
      <c r="BA182" s="112"/>
      <c r="BB182" s="112"/>
      <c r="BC182" s="112"/>
      <c r="BD182" s="112"/>
      <c r="BE182" s="112"/>
      <c r="BF182" s="112"/>
      <c r="BG182" s="112"/>
      <c r="BH182" s="112"/>
      <c r="BI182" s="112"/>
      <c r="BJ182" s="112"/>
      <c r="BK182" s="112"/>
      <c r="BL182" s="112"/>
      <c r="BM182" s="112"/>
      <c r="BN182" s="112"/>
      <c r="BO182" s="112"/>
      <c r="BP182" s="112"/>
      <c r="BQ182" s="112"/>
      <c r="BR182" s="112"/>
      <c r="BS182" s="112"/>
      <c r="BT182" s="112"/>
      <c r="BU182" s="112"/>
      <c r="BV182" s="112"/>
      <c r="BW182" s="112"/>
      <c r="BX182" s="112"/>
      <c r="BY182" s="112"/>
      <c r="BZ182" s="112"/>
      <c r="CA182" s="112"/>
      <c r="CB182" s="112"/>
      <c r="CC182" s="112"/>
      <c r="CD182" s="112"/>
      <c r="CE182" s="112"/>
      <c r="CF182" s="112"/>
      <c r="CG182" s="112"/>
      <c r="CH182" s="112"/>
      <c r="CI182" s="112"/>
      <c r="CJ182" s="112"/>
      <c r="CK182" s="112"/>
    </row>
    <row r="183" spans="5:89">
      <c r="E183" s="112"/>
      <c r="I183" s="112"/>
      <c r="U183" s="5"/>
      <c r="V183" s="112"/>
      <c r="W183" s="110"/>
      <c r="X183" s="111"/>
      <c r="Y183" s="137"/>
      <c r="AD183" s="112"/>
      <c r="AE183" s="112"/>
      <c r="AF183" s="112"/>
      <c r="AG183" s="112"/>
      <c r="AH183" s="112"/>
      <c r="AI183" s="112"/>
      <c r="AJ183" s="112"/>
      <c r="AK183" s="112"/>
      <c r="AL183" s="112"/>
      <c r="AM183" s="112"/>
      <c r="AN183" s="112"/>
      <c r="AO183" s="112"/>
      <c r="AP183" s="112"/>
      <c r="AQ183" s="112"/>
      <c r="AR183" s="112"/>
      <c r="AS183" s="112"/>
      <c r="AT183" s="112"/>
      <c r="AU183" s="112"/>
      <c r="AV183" s="112"/>
      <c r="AW183" s="112"/>
      <c r="AX183" s="112"/>
      <c r="AY183" s="112"/>
      <c r="AZ183" s="112"/>
      <c r="BA183" s="112"/>
      <c r="BB183" s="112"/>
      <c r="BC183" s="112"/>
      <c r="BD183" s="112"/>
      <c r="BE183" s="112"/>
      <c r="BF183" s="112"/>
      <c r="BG183" s="112"/>
      <c r="BH183" s="112"/>
      <c r="BI183" s="112"/>
      <c r="BJ183" s="112"/>
      <c r="BK183" s="112"/>
      <c r="BL183" s="112"/>
      <c r="BM183" s="112"/>
      <c r="BN183" s="112"/>
      <c r="BO183" s="112"/>
      <c r="BP183" s="112"/>
      <c r="BQ183" s="112"/>
      <c r="BR183" s="112"/>
      <c r="BS183" s="112"/>
      <c r="BT183" s="112"/>
      <c r="BU183" s="112"/>
      <c r="BV183" s="112"/>
      <c r="BW183" s="112"/>
      <c r="BX183" s="112"/>
      <c r="BY183" s="112"/>
      <c r="BZ183" s="112"/>
      <c r="CA183" s="112"/>
      <c r="CB183" s="112"/>
      <c r="CC183" s="112"/>
      <c r="CD183" s="112"/>
      <c r="CE183" s="112"/>
      <c r="CF183" s="112"/>
      <c r="CG183" s="112"/>
      <c r="CH183" s="112"/>
      <c r="CI183" s="112"/>
      <c r="CJ183" s="112"/>
      <c r="CK183" s="112"/>
    </row>
    <row r="184" spans="5:89" ht="12.75" customHeight="1">
      <c r="E184" s="112"/>
      <c r="I184" s="112"/>
      <c r="U184" s="104"/>
      <c r="V184" s="112"/>
      <c r="W184" s="107"/>
      <c r="X184" s="111"/>
      <c r="Y184" s="137"/>
      <c r="AD184" s="112"/>
      <c r="AE184" s="112"/>
      <c r="AF184" s="112"/>
      <c r="AG184" s="112"/>
      <c r="AH184" s="112"/>
      <c r="AI184" s="112"/>
      <c r="AJ184" s="112"/>
      <c r="AK184" s="112"/>
      <c r="AL184" s="112"/>
      <c r="AM184" s="112"/>
      <c r="AN184" s="112"/>
      <c r="AO184" s="112"/>
      <c r="AP184" s="112"/>
      <c r="AQ184" s="112"/>
      <c r="AR184" s="112"/>
      <c r="AS184" s="112"/>
      <c r="AT184" s="112"/>
      <c r="AU184" s="112"/>
      <c r="AV184" s="112"/>
      <c r="AW184" s="112"/>
      <c r="AX184" s="112"/>
      <c r="AY184" s="112"/>
      <c r="AZ184" s="112"/>
      <c r="BA184" s="112"/>
      <c r="BB184" s="112"/>
      <c r="BC184" s="112"/>
      <c r="BD184" s="112"/>
      <c r="BE184" s="112"/>
      <c r="BF184" s="112"/>
      <c r="BG184" s="112"/>
      <c r="BH184" s="112"/>
      <c r="BI184" s="112"/>
      <c r="BJ184" s="112"/>
      <c r="BK184" s="112"/>
      <c r="BL184" s="112"/>
      <c r="BM184" s="112"/>
      <c r="BN184" s="112"/>
      <c r="BO184" s="112"/>
      <c r="BP184" s="112"/>
      <c r="BQ184" s="112"/>
      <c r="BR184" s="112"/>
      <c r="BS184" s="112"/>
      <c r="BT184" s="112"/>
      <c r="BU184" s="112"/>
      <c r="BV184" s="112"/>
      <c r="BW184" s="112"/>
      <c r="BX184" s="112"/>
      <c r="BY184" s="112"/>
      <c r="BZ184" s="112"/>
      <c r="CA184" s="112"/>
      <c r="CB184" s="112"/>
      <c r="CC184" s="112"/>
      <c r="CD184" s="112"/>
      <c r="CE184" s="112"/>
      <c r="CF184" s="112"/>
      <c r="CG184" s="112"/>
      <c r="CH184" s="112"/>
      <c r="CI184" s="112"/>
      <c r="CJ184" s="112"/>
      <c r="CK184" s="112"/>
    </row>
    <row r="185" spans="5:89" ht="15.75" customHeight="1">
      <c r="E185" s="112"/>
      <c r="I185" s="226"/>
      <c r="U185" s="127"/>
      <c r="V185" s="112"/>
      <c r="W185" s="113"/>
      <c r="X185" s="114"/>
      <c r="Y185" s="148"/>
      <c r="AD185" s="112"/>
      <c r="AE185" s="112"/>
      <c r="AF185" s="112"/>
      <c r="AG185" s="112"/>
      <c r="AH185" s="112"/>
      <c r="AI185" s="112"/>
      <c r="AJ185" s="112"/>
      <c r="AK185" s="112"/>
      <c r="AL185" s="112"/>
      <c r="AM185" s="112"/>
      <c r="AN185" s="112"/>
      <c r="AO185" s="112"/>
      <c r="AP185" s="112"/>
      <c r="AQ185" s="112"/>
      <c r="AR185" s="112"/>
      <c r="AS185" s="112"/>
      <c r="AT185" s="112"/>
      <c r="AU185" s="112"/>
      <c r="AV185" s="112"/>
      <c r="AW185" s="112"/>
      <c r="AX185" s="112"/>
      <c r="AY185" s="112"/>
      <c r="AZ185" s="112"/>
      <c r="BA185" s="112"/>
      <c r="BB185" s="112"/>
      <c r="BC185" s="112"/>
      <c r="BD185" s="112"/>
      <c r="BE185" s="112"/>
      <c r="BF185" s="112"/>
      <c r="BG185" s="112"/>
      <c r="BH185" s="112"/>
      <c r="BI185" s="112"/>
      <c r="BJ185" s="112"/>
      <c r="BK185" s="112"/>
      <c r="BL185" s="112"/>
      <c r="BM185" s="112"/>
      <c r="BN185" s="112"/>
      <c r="BO185" s="112"/>
      <c r="BP185" s="112"/>
      <c r="BQ185" s="112"/>
      <c r="BR185" s="112"/>
      <c r="BS185" s="112"/>
      <c r="BT185" s="112"/>
      <c r="BU185" s="112"/>
      <c r="BV185" s="112"/>
      <c r="BW185" s="112"/>
      <c r="BX185" s="112"/>
      <c r="BY185" s="112"/>
      <c r="BZ185" s="112"/>
      <c r="CA185" s="112"/>
      <c r="CB185" s="112"/>
      <c r="CC185" s="112"/>
      <c r="CD185" s="112"/>
      <c r="CE185" s="112"/>
      <c r="CF185" s="112"/>
      <c r="CG185" s="112"/>
      <c r="CH185" s="112"/>
      <c r="CI185" s="112"/>
      <c r="CJ185" s="112"/>
      <c r="CK185" s="112"/>
    </row>
    <row r="186" spans="5:89" ht="13.5" customHeight="1">
      <c r="E186" s="112"/>
      <c r="I186" s="107"/>
      <c r="U186" s="127"/>
      <c r="V186" s="112"/>
      <c r="W186" s="107"/>
      <c r="X186" s="106"/>
      <c r="Y186" s="144"/>
      <c r="AD186" s="112"/>
      <c r="AE186" s="112"/>
      <c r="AF186" s="112"/>
      <c r="AG186" s="112"/>
      <c r="AH186" s="112"/>
      <c r="AI186" s="112"/>
      <c r="AJ186" s="112"/>
      <c r="AK186" s="112"/>
      <c r="AL186" s="112"/>
      <c r="AM186" s="112"/>
      <c r="AN186" s="112"/>
      <c r="AO186" s="112"/>
      <c r="AP186" s="112"/>
      <c r="AQ186" s="112"/>
      <c r="AR186" s="112"/>
      <c r="AS186" s="112"/>
      <c r="AT186" s="112"/>
      <c r="AU186" s="112"/>
      <c r="AV186" s="112"/>
      <c r="AW186" s="112"/>
      <c r="AX186" s="112"/>
      <c r="AY186" s="112"/>
      <c r="AZ186" s="112"/>
      <c r="BA186" s="112"/>
      <c r="BB186" s="112"/>
      <c r="BC186" s="112"/>
      <c r="BD186" s="112"/>
      <c r="BE186" s="112"/>
      <c r="BF186" s="112"/>
      <c r="BG186" s="112"/>
      <c r="BH186" s="112"/>
      <c r="BI186" s="112"/>
      <c r="BJ186" s="112"/>
      <c r="BK186" s="112"/>
      <c r="BL186" s="112"/>
      <c r="BM186" s="112"/>
      <c r="BN186" s="112"/>
      <c r="BO186" s="112"/>
      <c r="BP186" s="112"/>
      <c r="BQ186" s="112"/>
      <c r="BR186" s="112"/>
      <c r="BS186" s="112"/>
      <c r="BT186" s="112"/>
      <c r="BU186" s="112"/>
      <c r="BV186" s="112"/>
      <c r="BW186" s="112"/>
      <c r="BX186" s="112"/>
      <c r="BY186" s="112"/>
      <c r="BZ186" s="112"/>
      <c r="CA186" s="112"/>
      <c r="CB186" s="112"/>
      <c r="CC186" s="112"/>
      <c r="CD186" s="112"/>
      <c r="CE186" s="112"/>
      <c r="CF186" s="112"/>
      <c r="CG186" s="112"/>
      <c r="CH186" s="112"/>
      <c r="CI186" s="112"/>
      <c r="CJ186" s="112"/>
      <c r="CK186" s="112"/>
    </row>
    <row r="187" spans="5:89" ht="13.5" customHeight="1">
      <c r="E187" s="112"/>
      <c r="I187" s="107"/>
      <c r="U187" s="578"/>
      <c r="V187" s="112"/>
      <c r="W187" s="110"/>
      <c r="X187" s="102"/>
      <c r="Y187" s="112"/>
      <c r="AD187" s="112"/>
      <c r="AE187" s="112"/>
      <c r="AF187" s="112"/>
      <c r="AG187" s="112"/>
      <c r="AH187" s="112"/>
      <c r="AI187" s="112"/>
      <c r="AJ187" s="112"/>
      <c r="AK187" s="112"/>
      <c r="AL187" s="112"/>
      <c r="AM187" s="112"/>
      <c r="AN187" s="112"/>
      <c r="AO187" s="112"/>
      <c r="AP187" s="112"/>
      <c r="AQ187" s="112"/>
      <c r="AR187" s="112"/>
      <c r="AS187" s="112"/>
      <c r="AT187" s="112"/>
      <c r="AU187" s="112"/>
      <c r="AV187" s="112"/>
      <c r="AW187" s="112"/>
      <c r="AX187" s="112"/>
      <c r="AY187" s="112"/>
      <c r="AZ187" s="112"/>
      <c r="BA187" s="112"/>
      <c r="BB187" s="112"/>
      <c r="BC187" s="112"/>
      <c r="BD187" s="112"/>
      <c r="BE187" s="112"/>
      <c r="BF187" s="112"/>
      <c r="BG187" s="112"/>
      <c r="BH187" s="112"/>
      <c r="BI187" s="112"/>
      <c r="BJ187" s="112"/>
      <c r="BK187" s="112"/>
      <c r="BL187" s="112"/>
      <c r="BM187" s="112"/>
      <c r="BN187" s="112"/>
      <c r="BO187" s="112"/>
      <c r="BP187" s="112"/>
      <c r="BQ187" s="112"/>
      <c r="BR187" s="112"/>
      <c r="BS187" s="112"/>
      <c r="BT187" s="112"/>
      <c r="BU187" s="112"/>
      <c r="BV187" s="112"/>
      <c r="BW187" s="112"/>
      <c r="BX187" s="112"/>
      <c r="BY187" s="112"/>
      <c r="BZ187" s="112"/>
      <c r="CA187" s="112"/>
      <c r="CB187" s="112"/>
      <c r="CC187" s="112"/>
      <c r="CD187" s="112"/>
      <c r="CE187" s="112"/>
      <c r="CF187" s="112"/>
      <c r="CG187" s="112"/>
      <c r="CH187" s="112"/>
      <c r="CI187" s="112"/>
      <c r="CJ187" s="112"/>
      <c r="CK187" s="112"/>
    </row>
    <row r="188" spans="5:89" ht="13.5" customHeight="1">
      <c r="E188" s="112"/>
      <c r="I188" s="107"/>
      <c r="U188" s="127"/>
      <c r="V188" s="221"/>
      <c r="W188" s="110"/>
      <c r="X188" s="111"/>
      <c r="Y188" s="137"/>
      <c r="AD188" s="112"/>
      <c r="AE188" s="112"/>
      <c r="AF188" s="112"/>
      <c r="AG188" s="112"/>
      <c r="AH188" s="112"/>
      <c r="AI188" s="112"/>
      <c r="AJ188" s="112"/>
      <c r="AK188" s="112"/>
      <c r="AL188" s="112"/>
      <c r="AM188" s="112"/>
      <c r="AN188" s="112"/>
      <c r="AO188" s="112"/>
      <c r="AP188" s="112"/>
      <c r="AQ188" s="112"/>
      <c r="AR188" s="112"/>
      <c r="AS188" s="112"/>
      <c r="AT188" s="112"/>
      <c r="AU188" s="112"/>
      <c r="AV188" s="112"/>
      <c r="AW188" s="112"/>
      <c r="AX188" s="112"/>
      <c r="AY188" s="112"/>
      <c r="AZ188" s="112"/>
      <c r="BA188" s="112"/>
      <c r="BB188" s="112"/>
      <c r="BC188" s="112"/>
      <c r="BD188" s="112"/>
      <c r="BE188" s="112"/>
      <c r="BF188" s="112"/>
      <c r="BG188" s="112"/>
      <c r="BH188" s="112"/>
      <c r="BI188" s="112"/>
      <c r="BJ188" s="112"/>
      <c r="BK188" s="112"/>
      <c r="BL188" s="112"/>
      <c r="BM188" s="112"/>
      <c r="BN188" s="112"/>
      <c r="BO188" s="112"/>
      <c r="BP188" s="112"/>
      <c r="BQ188" s="112"/>
      <c r="BR188" s="112"/>
      <c r="BS188" s="112"/>
      <c r="BT188" s="112"/>
      <c r="BU188" s="112"/>
      <c r="BV188" s="112"/>
      <c r="BW188" s="112"/>
      <c r="BX188" s="112"/>
      <c r="BY188" s="112"/>
      <c r="BZ188" s="112"/>
      <c r="CA188" s="112"/>
      <c r="CB188" s="112"/>
      <c r="CC188" s="112"/>
      <c r="CD188" s="112"/>
      <c r="CE188" s="112"/>
      <c r="CF188" s="112"/>
      <c r="CG188" s="112"/>
      <c r="CH188" s="112"/>
      <c r="CI188" s="112"/>
      <c r="CJ188" s="112"/>
      <c r="CK188" s="112"/>
    </row>
    <row r="189" spans="5:89" ht="13.5" customHeight="1">
      <c r="E189" s="112"/>
      <c r="I189" s="107"/>
      <c r="U189" s="122"/>
      <c r="V189" s="112"/>
      <c r="W189" s="110"/>
      <c r="X189" s="111"/>
      <c r="Y189" s="137"/>
      <c r="AD189" s="112"/>
      <c r="AE189" s="112"/>
      <c r="AF189" s="112"/>
      <c r="AG189" s="112"/>
      <c r="AH189" s="112"/>
      <c r="AI189" s="112"/>
      <c r="AJ189" s="112"/>
      <c r="AK189" s="112"/>
      <c r="AL189" s="112"/>
      <c r="AM189" s="112"/>
      <c r="AN189" s="112"/>
      <c r="AO189" s="112"/>
      <c r="AP189" s="112"/>
      <c r="AQ189" s="112"/>
      <c r="AR189" s="112"/>
      <c r="AS189" s="112"/>
      <c r="AT189" s="112"/>
      <c r="AU189" s="112"/>
      <c r="AV189" s="112"/>
      <c r="AW189" s="112"/>
      <c r="AX189" s="112"/>
      <c r="AY189" s="112"/>
      <c r="AZ189" s="112"/>
      <c r="BA189" s="112"/>
      <c r="BB189" s="112"/>
      <c r="BC189" s="112"/>
      <c r="BD189" s="112"/>
      <c r="BE189" s="112"/>
      <c r="BF189" s="112"/>
      <c r="BG189" s="112"/>
      <c r="BH189" s="112"/>
      <c r="BI189" s="112"/>
      <c r="BJ189" s="112"/>
      <c r="BK189" s="112"/>
      <c r="BL189" s="112"/>
      <c r="BM189" s="112"/>
      <c r="BN189" s="112"/>
      <c r="BO189" s="112"/>
      <c r="BP189" s="112"/>
      <c r="BQ189" s="112"/>
      <c r="BR189" s="112"/>
      <c r="BS189" s="112"/>
      <c r="BT189" s="112"/>
      <c r="BU189" s="112"/>
      <c r="BV189" s="112"/>
      <c r="BW189" s="112"/>
      <c r="BX189" s="112"/>
      <c r="BY189" s="112"/>
      <c r="BZ189" s="112"/>
      <c r="CA189" s="112"/>
      <c r="CB189" s="112"/>
      <c r="CC189" s="112"/>
      <c r="CD189" s="112"/>
      <c r="CE189" s="112"/>
      <c r="CF189" s="112"/>
      <c r="CG189" s="112"/>
      <c r="CH189" s="112"/>
      <c r="CI189" s="112"/>
      <c r="CJ189" s="112"/>
      <c r="CK189" s="112"/>
    </row>
    <row r="190" spans="5:89" ht="13.5" customHeight="1">
      <c r="E190" s="112"/>
      <c r="I190" s="113"/>
      <c r="U190" s="127"/>
      <c r="V190" s="112"/>
      <c r="W190" s="107"/>
      <c r="X190" s="106"/>
      <c r="Y190" s="127"/>
      <c r="AD190" s="112"/>
      <c r="AE190" s="112"/>
      <c r="AF190" s="112"/>
      <c r="AG190" s="112"/>
      <c r="AH190" s="112"/>
      <c r="AI190" s="112"/>
      <c r="AJ190" s="112"/>
      <c r="AK190" s="112"/>
      <c r="AL190" s="112"/>
      <c r="AM190" s="112"/>
      <c r="AN190" s="112"/>
      <c r="AO190" s="112"/>
      <c r="AP190" s="112"/>
      <c r="AQ190" s="112"/>
      <c r="AR190" s="112"/>
      <c r="AS190" s="112"/>
      <c r="AT190" s="112"/>
      <c r="AU190" s="112"/>
      <c r="AV190" s="112"/>
      <c r="AW190" s="112"/>
      <c r="AX190" s="112"/>
      <c r="AY190" s="112"/>
      <c r="AZ190" s="112"/>
      <c r="BA190" s="112"/>
      <c r="BB190" s="112"/>
      <c r="BC190" s="112"/>
      <c r="BD190" s="112"/>
      <c r="BE190" s="112"/>
      <c r="BF190" s="112"/>
      <c r="BG190" s="112"/>
      <c r="BH190" s="112"/>
      <c r="BI190" s="112"/>
      <c r="BJ190" s="112"/>
      <c r="BK190" s="112"/>
      <c r="BL190" s="112"/>
      <c r="BM190" s="112"/>
      <c r="BN190" s="112"/>
      <c r="BO190" s="112"/>
      <c r="BP190" s="112"/>
      <c r="BQ190" s="112"/>
      <c r="BR190" s="112"/>
      <c r="BS190" s="112"/>
      <c r="BT190" s="112"/>
      <c r="BU190" s="112"/>
      <c r="BV190" s="112"/>
      <c r="BW190" s="112"/>
      <c r="BX190" s="112"/>
      <c r="BY190" s="112"/>
      <c r="BZ190" s="112"/>
      <c r="CA190" s="112"/>
      <c r="CB190" s="112"/>
      <c r="CC190" s="112"/>
      <c r="CD190" s="112"/>
      <c r="CE190" s="112"/>
      <c r="CF190" s="112"/>
      <c r="CG190" s="112"/>
      <c r="CH190" s="112"/>
      <c r="CI190" s="112"/>
      <c r="CJ190" s="112"/>
      <c r="CK190" s="112"/>
    </row>
    <row r="191" spans="5:89" ht="12.75" customHeight="1">
      <c r="E191" s="112"/>
      <c r="I191" s="113"/>
      <c r="U191" s="127"/>
      <c r="V191" s="112"/>
      <c r="W191" s="107"/>
      <c r="X191" s="106"/>
      <c r="Y191" s="127"/>
      <c r="AD191" s="112"/>
      <c r="AE191" s="112"/>
      <c r="AF191" s="112"/>
      <c r="AG191" s="112"/>
      <c r="AH191" s="112"/>
      <c r="AI191" s="112"/>
      <c r="AJ191" s="112"/>
      <c r="AK191" s="112"/>
      <c r="AL191" s="112"/>
      <c r="AM191" s="112"/>
      <c r="AN191" s="112"/>
      <c r="AO191" s="112"/>
      <c r="AP191" s="112"/>
      <c r="AQ191" s="112"/>
      <c r="AR191" s="112"/>
      <c r="AS191" s="112"/>
      <c r="AT191" s="112"/>
      <c r="AU191" s="112"/>
      <c r="AV191" s="112"/>
      <c r="AW191" s="112"/>
      <c r="AX191" s="112"/>
      <c r="AY191" s="112"/>
      <c r="AZ191" s="112"/>
      <c r="BA191" s="112"/>
      <c r="BB191" s="112"/>
      <c r="BC191" s="112"/>
      <c r="BD191" s="112"/>
      <c r="BE191" s="112"/>
      <c r="BF191" s="112"/>
      <c r="BG191" s="112"/>
      <c r="BH191" s="112"/>
      <c r="BI191" s="112"/>
      <c r="BJ191" s="112"/>
      <c r="BK191" s="112"/>
      <c r="BL191" s="112"/>
      <c r="BM191" s="112"/>
      <c r="BN191" s="112"/>
      <c r="BO191" s="112"/>
      <c r="BP191" s="112"/>
      <c r="BQ191" s="112"/>
      <c r="BR191" s="112"/>
      <c r="BS191" s="112"/>
      <c r="BT191" s="112"/>
      <c r="BU191" s="112"/>
      <c r="BV191" s="112"/>
      <c r="BW191" s="112"/>
      <c r="BX191" s="112"/>
      <c r="BY191" s="112"/>
      <c r="BZ191" s="112"/>
      <c r="CA191" s="112"/>
      <c r="CB191" s="112"/>
      <c r="CC191" s="112"/>
      <c r="CD191" s="112"/>
      <c r="CE191" s="112"/>
      <c r="CF191" s="112"/>
      <c r="CG191" s="112"/>
      <c r="CH191" s="112"/>
      <c r="CI191" s="112"/>
      <c r="CJ191" s="112"/>
      <c r="CK191" s="112"/>
    </row>
    <row r="192" spans="5:89" ht="15" customHeight="1">
      <c r="E192" s="112"/>
      <c r="I192" s="113"/>
      <c r="U192" s="618"/>
      <c r="V192" s="112"/>
      <c r="W192" s="107"/>
      <c r="X192" s="106"/>
      <c r="Y192" s="127"/>
      <c r="AD192" s="112"/>
      <c r="AE192" s="112"/>
      <c r="AF192" s="112"/>
      <c r="AG192" s="112"/>
      <c r="AH192" s="112"/>
      <c r="AI192" s="112"/>
      <c r="AJ192" s="112"/>
      <c r="AK192" s="112"/>
      <c r="AL192" s="112"/>
      <c r="AM192" s="112"/>
      <c r="AN192" s="112"/>
      <c r="AO192" s="112"/>
      <c r="AP192" s="112"/>
      <c r="AQ192" s="112"/>
      <c r="AR192" s="112"/>
      <c r="AS192" s="112"/>
      <c r="AT192" s="112"/>
      <c r="AU192" s="112"/>
      <c r="AV192" s="112"/>
      <c r="AW192" s="112"/>
      <c r="AX192" s="112"/>
      <c r="AY192" s="112"/>
      <c r="AZ192" s="112"/>
      <c r="BA192" s="112"/>
      <c r="BB192" s="112"/>
      <c r="BC192" s="112"/>
      <c r="BD192" s="112"/>
      <c r="BE192" s="112"/>
      <c r="BF192" s="112"/>
      <c r="BG192" s="112"/>
      <c r="BH192" s="112"/>
      <c r="BI192" s="112"/>
      <c r="BJ192" s="112"/>
      <c r="BK192" s="112"/>
      <c r="BL192" s="112"/>
      <c r="BM192" s="112"/>
      <c r="BN192" s="112"/>
      <c r="BO192" s="112"/>
      <c r="BP192" s="112"/>
      <c r="BQ192" s="112"/>
      <c r="BR192" s="112"/>
      <c r="BS192" s="112"/>
      <c r="BT192" s="112"/>
      <c r="BU192" s="112"/>
      <c r="BV192" s="112"/>
      <c r="BW192" s="112"/>
      <c r="BX192" s="112"/>
      <c r="BY192" s="112"/>
      <c r="BZ192" s="112"/>
      <c r="CA192" s="112"/>
      <c r="CB192" s="112"/>
      <c r="CC192" s="112"/>
      <c r="CD192" s="112"/>
      <c r="CE192" s="112"/>
      <c r="CF192" s="112"/>
      <c r="CG192" s="112"/>
      <c r="CH192" s="112"/>
      <c r="CI192" s="112"/>
      <c r="CJ192" s="112"/>
      <c r="CK192" s="112"/>
    </row>
    <row r="193" spans="1:89" ht="15.75" customHeight="1">
      <c r="E193" s="112"/>
      <c r="I193" s="112"/>
      <c r="U193" s="127"/>
      <c r="V193" s="112"/>
      <c r="W193" s="112"/>
      <c r="X193" s="112"/>
      <c r="Y193" s="112"/>
      <c r="AD193" s="112"/>
      <c r="AE193" s="112"/>
      <c r="AF193" s="112"/>
      <c r="AG193" s="112"/>
      <c r="AH193" s="112"/>
      <c r="AI193" s="112"/>
      <c r="AJ193" s="112"/>
      <c r="AK193" s="112"/>
      <c r="AL193" s="112"/>
      <c r="AM193" s="112"/>
      <c r="AN193" s="112"/>
      <c r="AO193" s="112"/>
      <c r="AP193" s="112"/>
      <c r="AQ193" s="112"/>
      <c r="AR193" s="112"/>
      <c r="AS193" s="112"/>
      <c r="AT193" s="112"/>
      <c r="AU193" s="112"/>
      <c r="AV193" s="112"/>
      <c r="AW193" s="112"/>
      <c r="AX193" s="112"/>
      <c r="AY193" s="112"/>
      <c r="AZ193" s="112"/>
      <c r="BA193" s="112"/>
      <c r="BB193" s="112"/>
      <c r="BC193" s="112"/>
      <c r="BD193" s="112"/>
      <c r="BE193" s="112"/>
      <c r="BF193" s="112"/>
      <c r="BG193" s="112"/>
      <c r="BH193" s="112"/>
      <c r="BI193" s="112"/>
      <c r="BJ193" s="112"/>
      <c r="BK193" s="112"/>
      <c r="BL193" s="112"/>
      <c r="BM193" s="112"/>
      <c r="BN193" s="112"/>
      <c r="BO193" s="112"/>
      <c r="BP193" s="112"/>
      <c r="BQ193" s="112"/>
      <c r="BR193" s="112"/>
      <c r="BS193" s="112"/>
      <c r="BT193" s="112"/>
      <c r="BU193" s="112"/>
      <c r="BV193" s="112"/>
      <c r="BW193" s="112"/>
      <c r="BX193" s="112"/>
      <c r="BY193" s="112"/>
      <c r="BZ193" s="112"/>
      <c r="CA193" s="112"/>
      <c r="CB193" s="112"/>
      <c r="CC193" s="112"/>
      <c r="CD193" s="112"/>
      <c r="CE193" s="112"/>
      <c r="CF193" s="112"/>
      <c r="CG193" s="112"/>
      <c r="CH193" s="112"/>
      <c r="CI193" s="112"/>
      <c r="CJ193" s="112"/>
      <c r="CK193" s="112"/>
    </row>
    <row r="194" spans="1:89" ht="13.5" customHeight="1">
      <c r="E194" s="112"/>
      <c r="I194" s="112"/>
      <c r="U194" s="370"/>
      <c r="V194" s="106"/>
      <c r="W194" s="172"/>
      <c r="X194" s="205"/>
      <c r="Y194" s="206"/>
      <c r="AD194" s="112"/>
      <c r="AE194" s="112"/>
      <c r="AF194" s="112"/>
      <c r="AG194" s="112"/>
      <c r="AH194" s="112"/>
      <c r="AI194" s="112"/>
      <c r="AJ194" s="112"/>
      <c r="AK194" s="112"/>
      <c r="AL194" s="112"/>
      <c r="AM194" s="112"/>
      <c r="AN194" s="112"/>
      <c r="AO194" s="112"/>
      <c r="AP194" s="112"/>
      <c r="AQ194" s="112"/>
      <c r="AR194" s="112"/>
      <c r="AS194" s="112"/>
      <c r="AT194" s="112"/>
      <c r="AU194" s="112"/>
      <c r="AV194" s="112"/>
      <c r="AW194" s="112"/>
      <c r="AX194" s="112"/>
      <c r="AY194" s="112"/>
      <c r="AZ194" s="112"/>
      <c r="BA194" s="112"/>
      <c r="BB194" s="112"/>
      <c r="BC194" s="112"/>
      <c r="BD194" s="112"/>
      <c r="BE194" s="112"/>
      <c r="BF194" s="112"/>
      <c r="BG194" s="112"/>
      <c r="BH194" s="112"/>
      <c r="BI194" s="112"/>
      <c r="BJ194" s="112"/>
      <c r="BK194" s="112"/>
      <c r="BL194" s="112"/>
      <c r="BM194" s="112"/>
      <c r="BN194" s="112"/>
      <c r="BO194" s="112"/>
      <c r="BP194" s="112"/>
      <c r="BQ194" s="112"/>
      <c r="BR194" s="112"/>
      <c r="BS194" s="112"/>
      <c r="BT194" s="112"/>
      <c r="BU194" s="112"/>
      <c r="BV194" s="112"/>
      <c r="BW194" s="112"/>
      <c r="BX194" s="112"/>
      <c r="BY194" s="112"/>
      <c r="BZ194" s="112"/>
      <c r="CA194" s="112"/>
      <c r="CB194" s="112"/>
      <c r="CC194" s="112"/>
      <c r="CD194" s="112"/>
      <c r="CE194" s="112"/>
      <c r="CF194" s="112"/>
      <c r="CG194" s="112"/>
      <c r="CH194" s="112"/>
      <c r="CI194" s="112"/>
      <c r="CJ194" s="112"/>
      <c r="CK194" s="112"/>
    </row>
    <row r="195" spans="1:89">
      <c r="E195" s="112"/>
      <c r="I195" s="112"/>
      <c r="U195" s="127"/>
      <c r="V195" s="112"/>
      <c r="W195" s="112"/>
      <c r="X195" s="112"/>
      <c r="Y195" s="112"/>
      <c r="AD195" s="112"/>
      <c r="AE195" s="112"/>
      <c r="AF195" s="112"/>
      <c r="AG195" s="112"/>
      <c r="AH195" s="112"/>
      <c r="AI195" s="112"/>
      <c r="AJ195" s="112"/>
      <c r="AK195" s="112"/>
      <c r="AL195" s="112"/>
      <c r="AM195" s="112"/>
      <c r="AN195" s="112"/>
      <c r="AO195" s="112"/>
      <c r="AP195" s="112"/>
      <c r="AQ195" s="112"/>
      <c r="AR195" s="112"/>
      <c r="AS195" s="112"/>
      <c r="AT195" s="112"/>
      <c r="AU195" s="112"/>
      <c r="AV195" s="112"/>
      <c r="AW195" s="112"/>
      <c r="AX195" s="112"/>
      <c r="AY195" s="112"/>
      <c r="AZ195" s="112"/>
      <c r="BA195" s="112"/>
      <c r="BB195" s="112"/>
      <c r="BC195" s="112"/>
      <c r="BD195" s="112"/>
      <c r="BE195" s="112"/>
      <c r="BF195" s="112"/>
      <c r="BG195" s="112"/>
      <c r="BH195" s="112"/>
      <c r="BI195" s="112"/>
      <c r="BJ195" s="112"/>
      <c r="BK195" s="112"/>
      <c r="BL195" s="112"/>
      <c r="BM195" s="112"/>
      <c r="BN195" s="112"/>
      <c r="BO195" s="112"/>
      <c r="BP195" s="112"/>
      <c r="BQ195" s="112"/>
      <c r="BR195" s="112"/>
      <c r="BS195" s="112"/>
      <c r="BT195" s="112"/>
      <c r="BU195" s="112"/>
      <c r="BV195" s="112"/>
      <c r="BW195" s="112"/>
      <c r="BX195" s="112"/>
      <c r="BY195" s="112"/>
      <c r="BZ195" s="112"/>
      <c r="CA195" s="112"/>
      <c r="CB195" s="112"/>
      <c r="CC195" s="112"/>
      <c r="CD195" s="112"/>
      <c r="CE195" s="112"/>
      <c r="CF195" s="112"/>
      <c r="CG195" s="112"/>
      <c r="CH195" s="112"/>
      <c r="CI195" s="112"/>
      <c r="CJ195" s="112"/>
      <c r="CK195" s="112"/>
    </row>
    <row r="196" spans="1:89" ht="15" customHeight="1">
      <c r="E196" s="112"/>
      <c r="I196" s="226"/>
      <c r="U196" s="5"/>
      <c r="V196" s="112"/>
      <c r="W196" s="107"/>
      <c r="X196" s="106"/>
      <c r="Y196" s="150"/>
      <c r="AD196" s="112"/>
      <c r="AE196" s="112"/>
      <c r="AF196" s="112"/>
      <c r="AG196" s="112"/>
      <c r="AH196" s="112"/>
      <c r="AI196" s="112"/>
      <c r="AJ196" s="112"/>
      <c r="AK196" s="112"/>
      <c r="AL196" s="112"/>
      <c r="AM196" s="112"/>
      <c r="AN196" s="112"/>
      <c r="AO196" s="112"/>
      <c r="AP196" s="112"/>
      <c r="AQ196" s="112"/>
      <c r="AR196" s="112"/>
      <c r="AS196" s="112"/>
      <c r="AT196" s="112"/>
      <c r="AU196" s="112"/>
      <c r="AV196" s="112"/>
      <c r="AW196" s="112"/>
      <c r="AX196" s="112"/>
      <c r="AY196" s="112"/>
      <c r="AZ196" s="112"/>
      <c r="BA196" s="112"/>
      <c r="BB196" s="112"/>
      <c r="BC196" s="112"/>
      <c r="BD196" s="112"/>
      <c r="BE196" s="112"/>
      <c r="BF196" s="112"/>
      <c r="BG196" s="112"/>
      <c r="BH196" s="112"/>
      <c r="BI196" s="112"/>
      <c r="BJ196" s="112"/>
      <c r="BK196" s="112"/>
      <c r="BL196" s="112"/>
      <c r="BM196" s="112"/>
      <c r="BN196" s="112"/>
      <c r="BO196" s="112"/>
      <c r="BP196" s="112"/>
      <c r="BQ196" s="112"/>
      <c r="BR196" s="112"/>
      <c r="BS196" s="112"/>
      <c r="BT196" s="112"/>
      <c r="BU196" s="112"/>
      <c r="BV196" s="112"/>
      <c r="BW196" s="112"/>
      <c r="BX196" s="112"/>
      <c r="BY196" s="112"/>
      <c r="BZ196" s="112"/>
      <c r="CA196" s="112"/>
      <c r="CB196" s="112"/>
      <c r="CC196" s="112"/>
      <c r="CD196" s="112"/>
      <c r="CE196" s="112"/>
      <c r="CF196" s="112"/>
      <c r="CG196" s="112"/>
      <c r="CH196" s="112"/>
      <c r="CI196" s="112"/>
      <c r="CJ196" s="112"/>
      <c r="CK196" s="112"/>
    </row>
    <row r="197" spans="1:89" ht="12.75" customHeight="1">
      <c r="E197" s="112"/>
      <c r="I197" s="107"/>
      <c r="U197" s="5"/>
      <c r="V197" s="112"/>
      <c r="W197" s="112"/>
      <c r="X197" s="112"/>
      <c r="Y197" s="112"/>
      <c r="AD197" s="112"/>
      <c r="AE197" s="112"/>
      <c r="AF197" s="112"/>
      <c r="AG197" s="112"/>
      <c r="AH197" s="112"/>
      <c r="AI197" s="112"/>
      <c r="AJ197" s="112"/>
      <c r="AK197" s="112"/>
      <c r="AL197" s="112"/>
      <c r="AM197" s="112"/>
      <c r="AN197" s="112"/>
      <c r="AO197" s="112"/>
      <c r="AP197" s="112"/>
      <c r="AQ197" s="112"/>
      <c r="AR197" s="112"/>
      <c r="AS197" s="112"/>
      <c r="AT197" s="112"/>
      <c r="AU197" s="112"/>
      <c r="AV197" s="112"/>
      <c r="AW197" s="112"/>
      <c r="AX197" s="112"/>
      <c r="AY197" s="112"/>
      <c r="AZ197" s="112"/>
      <c r="BA197" s="112"/>
      <c r="BB197" s="112"/>
      <c r="BC197" s="112"/>
      <c r="BD197" s="112"/>
      <c r="BE197" s="112"/>
      <c r="BF197" s="112"/>
      <c r="BG197" s="112"/>
      <c r="BH197" s="112"/>
      <c r="BI197" s="112"/>
      <c r="BJ197" s="112"/>
      <c r="BK197" s="112"/>
      <c r="BL197" s="112"/>
      <c r="BM197" s="112"/>
      <c r="BN197" s="112"/>
      <c r="BO197" s="112"/>
      <c r="BP197" s="112"/>
      <c r="BQ197" s="112"/>
      <c r="BR197" s="112"/>
      <c r="BS197" s="112"/>
      <c r="BT197" s="112"/>
      <c r="BU197" s="112"/>
      <c r="BV197" s="112"/>
      <c r="BW197" s="112"/>
      <c r="BX197" s="112"/>
      <c r="BY197" s="112"/>
      <c r="BZ197" s="112"/>
      <c r="CA197" s="112"/>
      <c r="CB197" s="112"/>
      <c r="CC197" s="112"/>
      <c r="CD197" s="112"/>
      <c r="CE197" s="112"/>
      <c r="CF197" s="112"/>
      <c r="CG197" s="112"/>
      <c r="CH197" s="112"/>
      <c r="CI197" s="112"/>
      <c r="CJ197" s="112"/>
      <c r="CK197" s="112"/>
    </row>
    <row r="198" spans="1:89" ht="15" customHeight="1">
      <c r="E198" s="112"/>
      <c r="I198" s="113"/>
      <c r="U198" s="53"/>
      <c r="V198" s="112"/>
      <c r="W198" s="107"/>
      <c r="X198" s="106"/>
      <c r="Y198" s="150"/>
      <c r="AD198" s="112"/>
      <c r="AE198" s="112"/>
      <c r="AF198" s="112"/>
      <c r="AG198" s="112"/>
      <c r="AH198" s="112"/>
      <c r="AI198" s="112"/>
      <c r="AJ198" s="112"/>
      <c r="AK198" s="112"/>
      <c r="AL198" s="112"/>
      <c r="AM198" s="112"/>
      <c r="AN198" s="112"/>
      <c r="AO198" s="112"/>
      <c r="AP198" s="112"/>
      <c r="AQ198" s="112"/>
      <c r="AR198" s="112"/>
      <c r="AS198" s="112"/>
      <c r="AT198" s="112"/>
      <c r="AU198" s="112"/>
      <c r="AV198" s="112"/>
      <c r="AW198" s="112"/>
      <c r="AX198" s="112"/>
      <c r="AY198" s="112"/>
      <c r="AZ198" s="112"/>
      <c r="BA198" s="112"/>
      <c r="BB198" s="112"/>
      <c r="BC198" s="112"/>
      <c r="BD198" s="112"/>
      <c r="BE198" s="112"/>
      <c r="BF198" s="112"/>
      <c r="BG198" s="112"/>
      <c r="BH198" s="112"/>
      <c r="BI198" s="112"/>
      <c r="BJ198" s="112"/>
      <c r="BK198" s="112"/>
      <c r="BL198" s="112"/>
      <c r="BM198" s="112"/>
      <c r="BN198" s="112"/>
      <c r="BO198" s="112"/>
      <c r="BP198" s="112"/>
      <c r="BQ198" s="112"/>
      <c r="BR198" s="112"/>
      <c r="BS198" s="112"/>
      <c r="BT198" s="112"/>
      <c r="BU198" s="112"/>
      <c r="BV198" s="112"/>
      <c r="BW198" s="112"/>
      <c r="BX198" s="112"/>
      <c r="BY198" s="112"/>
      <c r="BZ198" s="112"/>
      <c r="CA198" s="112"/>
      <c r="CB198" s="112"/>
      <c r="CC198" s="112"/>
      <c r="CD198" s="112"/>
      <c r="CE198" s="112"/>
      <c r="CF198" s="112"/>
      <c r="CG198" s="112"/>
      <c r="CH198" s="112"/>
      <c r="CI198" s="112"/>
      <c r="CJ198" s="112"/>
      <c r="CK198" s="112"/>
    </row>
    <row r="199" spans="1:89" ht="15" customHeight="1">
      <c r="E199" s="112"/>
      <c r="I199" s="107"/>
      <c r="U199" s="1"/>
      <c r="V199" s="112"/>
      <c r="W199" s="117"/>
      <c r="X199" s="119"/>
      <c r="Y199" s="127"/>
      <c r="AD199" s="112"/>
      <c r="AE199" s="112"/>
      <c r="AF199" s="112"/>
      <c r="AG199" s="112"/>
      <c r="AH199" s="112"/>
      <c r="AI199" s="112"/>
      <c r="AJ199" s="112"/>
      <c r="AK199" s="112"/>
      <c r="AL199" s="112"/>
      <c r="AM199" s="112"/>
      <c r="AN199" s="112"/>
      <c r="AO199" s="112"/>
      <c r="AP199" s="112"/>
      <c r="AQ199" s="112"/>
      <c r="AR199" s="112"/>
      <c r="AS199" s="112"/>
      <c r="AT199" s="112"/>
      <c r="AU199" s="112"/>
      <c r="AV199" s="112"/>
      <c r="AW199" s="112"/>
      <c r="AX199" s="112"/>
      <c r="AY199" s="112"/>
      <c r="AZ199" s="112"/>
      <c r="BA199" s="112"/>
      <c r="BB199" s="112"/>
      <c r="BC199" s="112"/>
      <c r="BD199" s="112"/>
      <c r="BE199" s="112"/>
      <c r="BF199" s="112"/>
      <c r="BG199" s="112"/>
      <c r="BH199" s="112"/>
      <c r="BI199" s="112"/>
      <c r="BJ199" s="112"/>
      <c r="BK199" s="112"/>
      <c r="BL199" s="112"/>
      <c r="BM199" s="112"/>
      <c r="BN199" s="112"/>
      <c r="BO199" s="112"/>
      <c r="BP199" s="112"/>
      <c r="BQ199" s="112"/>
      <c r="BR199" s="112"/>
      <c r="BS199" s="112"/>
      <c r="BT199" s="112"/>
      <c r="BU199" s="112"/>
      <c r="BV199" s="112"/>
      <c r="BW199" s="112"/>
      <c r="BX199" s="112"/>
      <c r="BY199" s="112"/>
      <c r="BZ199" s="112"/>
      <c r="CA199" s="112"/>
      <c r="CB199" s="112"/>
      <c r="CC199" s="112"/>
      <c r="CD199" s="112"/>
      <c r="CE199" s="112"/>
      <c r="CF199" s="112"/>
      <c r="CG199" s="112"/>
      <c r="CH199" s="112"/>
      <c r="CI199" s="112"/>
      <c r="CJ199" s="112"/>
      <c r="CK199" s="112"/>
    </row>
    <row r="200" spans="1:89" ht="16.5" customHeight="1">
      <c r="E200" s="112"/>
      <c r="I200" s="110"/>
      <c r="U200" s="1"/>
      <c r="V200" s="112"/>
      <c r="W200" s="117"/>
      <c r="X200" s="119"/>
      <c r="Y200" s="127"/>
      <c r="AD200" s="112"/>
      <c r="AE200" s="112"/>
      <c r="AF200" s="112"/>
      <c r="AG200" s="112"/>
      <c r="AH200" s="112"/>
      <c r="AI200" s="112"/>
      <c r="AJ200" s="112"/>
      <c r="AK200" s="112"/>
      <c r="AL200" s="112"/>
      <c r="AM200" s="112"/>
      <c r="AN200" s="112"/>
      <c r="AO200" s="112"/>
      <c r="AP200" s="112"/>
      <c r="AQ200" s="112"/>
      <c r="AR200" s="112"/>
      <c r="AS200" s="112"/>
      <c r="AT200" s="112"/>
      <c r="AU200" s="112"/>
      <c r="AV200" s="112"/>
      <c r="AW200" s="112"/>
      <c r="AX200" s="112"/>
      <c r="AY200" s="112"/>
      <c r="AZ200" s="112"/>
      <c r="BA200" s="112"/>
      <c r="BB200" s="112"/>
      <c r="BC200" s="112"/>
      <c r="BD200" s="112"/>
      <c r="BE200" s="112"/>
      <c r="BF200" s="112"/>
      <c r="BG200" s="112"/>
      <c r="BH200" s="112"/>
      <c r="BI200" s="112"/>
      <c r="BJ200" s="112"/>
      <c r="BK200" s="112"/>
      <c r="BL200" s="112"/>
      <c r="BM200" s="112"/>
      <c r="BN200" s="112"/>
      <c r="BO200" s="112"/>
      <c r="BP200" s="112"/>
      <c r="BQ200" s="112"/>
      <c r="BR200" s="112"/>
      <c r="BS200" s="112"/>
      <c r="BT200" s="112"/>
      <c r="BU200" s="112"/>
      <c r="BV200" s="112"/>
      <c r="BW200" s="112"/>
      <c r="BX200" s="112"/>
      <c r="BY200" s="112"/>
      <c r="BZ200" s="112"/>
      <c r="CA200" s="112"/>
      <c r="CB200" s="112"/>
      <c r="CC200" s="112"/>
      <c r="CD200" s="112"/>
      <c r="CE200" s="112"/>
      <c r="CF200" s="112"/>
      <c r="CG200" s="112"/>
      <c r="CH200" s="112"/>
      <c r="CI200" s="112"/>
      <c r="CJ200" s="112"/>
      <c r="CK200" s="112"/>
    </row>
    <row r="201" spans="1:89" ht="14.25" customHeight="1">
      <c r="E201" s="112"/>
      <c r="I201" s="110"/>
      <c r="U201" s="1"/>
      <c r="V201" s="112"/>
      <c r="W201" s="107"/>
      <c r="X201" s="195"/>
      <c r="Y201" s="127"/>
      <c r="AD201" s="112"/>
      <c r="AE201" s="112"/>
      <c r="AF201" s="112"/>
      <c r="AG201" s="112"/>
      <c r="AH201" s="112"/>
      <c r="AI201" s="112"/>
      <c r="AJ201" s="112"/>
      <c r="AK201" s="112"/>
      <c r="AL201" s="112"/>
      <c r="AM201" s="112"/>
      <c r="AN201" s="112"/>
      <c r="AO201" s="112"/>
      <c r="AP201" s="112"/>
      <c r="AQ201" s="112"/>
      <c r="AR201" s="112"/>
      <c r="AS201" s="112"/>
      <c r="AT201" s="112"/>
      <c r="AU201" s="112"/>
      <c r="AV201" s="112"/>
      <c r="AW201" s="112"/>
      <c r="AX201" s="112"/>
      <c r="AY201" s="112"/>
      <c r="AZ201" s="112"/>
      <c r="BA201" s="112"/>
      <c r="BB201" s="112"/>
      <c r="BC201" s="112"/>
      <c r="BD201" s="112"/>
      <c r="BE201" s="112"/>
      <c r="BF201" s="112"/>
      <c r="BG201" s="112"/>
      <c r="BH201" s="112"/>
      <c r="BI201" s="112"/>
      <c r="BJ201" s="112"/>
      <c r="BK201" s="112"/>
      <c r="BL201" s="112"/>
      <c r="BM201" s="112"/>
      <c r="BN201" s="112"/>
      <c r="BO201" s="112"/>
      <c r="BP201" s="112"/>
      <c r="BQ201" s="112"/>
      <c r="BR201" s="112"/>
      <c r="BS201" s="112"/>
      <c r="BT201" s="112"/>
      <c r="BU201" s="112"/>
      <c r="BV201" s="112"/>
      <c r="BW201" s="112"/>
      <c r="BX201" s="112"/>
      <c r="BY201" s="112"/>
      <c r="BZ201" s="112"/>
      <c r="CA201" s="112"/>
      <c r="CB201" s="112"/>
      <c r="CC201" s="112"/>
      <c r="CD201" s="112"/>
      <c r="CE201" s="112"/>
      <c r="CF201" s="112"/>
      <c r="CG201" s="112"/>
      <c r="CH201" s="112"/>
      <c r="CI201" s="112"/>
      <c r="CJ201" s="112"/>
      <c r="CK201" s="112"/>
    </row>
    <row r="202" spans="1:89" ht="15" customHeight="1">
      <c r="E202" s="112"/>
      <c r="I202" s="107"/>
      <c r="U202" s="5"/>
      <c r="V202" s="112"/>
      <c r="W202" s="112"/>
      <c r="X202" s="205"/>
      <c r="Y202" s="302"/>
      <c r="AD202" s="201"/>
      <c r="AE202" s="107"/>
      <c r="AF202" s="112"/>
      <c r="AG202" s="112"/>
      <c r="AH202" s="112"/>
      <c r="AI202" s="112"/>
      <c r="AJ202" s="112"/>
      <c r="AK202" s="112"/>
      <c r="AL202" s="112"/>
      <c r="AM202" s="112"/>
      <c r="AN202" s="112"/>
      <c r="AO202" s="112"/>
      <c r="AP202" s="112"/>
      <c r="AQ202" s="112"/>
      <c r="AR202" s="112"/>
      <c r="AS202" s="112"/>
      <c r="AT202" s="112"/>
      <c r="AU202" s="112"/>
      <c r="AV202" s="112"/>
      <c r="AW202" s="112"/>
      <c r="AX202" s="112"/>
      <c r="AY202" s="112"/>
      <c r="AZ202" s="112"/>
      <c r="BA202" s="112"/>
      <c r="BB202" s="112"/>
      <c r="BC202" s="112"/>
      <c r="BD202" s="112"/>
      <c r="BE202" s="112"/>
      <c r="BF202" s="112"/>
      <c r="BG202" s="112"/>
      <c r="BH202" s="112"/>
      <c r="BI202" s="112"/>
      <c r="BJ202" s="112"/>
      <c r="BK202" s="112"/>
      <c r="BL202" s="112"/>
      <c r="BM202" s="112"/>
      <c r="BN202" s="112"/>
      <c r="BO202" s="112"/>
      <c r="BP202" s="112"/>
      <c r="BQ202" s="112"/>
      <c r="BR202" s="112"/>
      <c r="BS202" s="112"/>
      <c r="BT202" s="112"/>
      <c r="BU202" s="112"/>
      <c r="BV202" s="112"/>
      <c r="BW202" s="112"/>
      <c r="BX202" s="112"/>
      <c r="BY202" s="112"/>
      <c r="BZ202" s="112"/>
      <c r="CA202" s="112"/>
      <c r="CB202" s="112"/>
      <c r="CC202" s="112"/>
      <c r="CD202" s="112"/>
      <c r="CE202" s="112"/>
      <c r="CF202" s="112"/>
      <c r="CG202" s="112"/>
      <c r="CH202" s="112"/>
      <c r="CI202" s="112"/>
      <c r="CJ202" s="112"/>
      <c r="CK202" s="112"/>
    </row>
    <row r="203" spans="1:89" ht="18" customHeight="1">
      <c r="A203" s="11"/>
      <c r="E203" s="112"/>
      <c r="I203" s="107"/>
      <c r="U203" s="5"/>
      <c r="V203" s="112"/>
      <c r="W203" s="310"/>
      <c r="X203" s="106"/>
      <c r="Y203" s="150"/>
      <c r="AD203" s="112"/>
      <c r="AE203" s="112"/>
      <c r="AF203" s="205"/>
      <c r="AG203" s="302"/>
      <c r="AH203" s="112"/>
      <c r="AI203" s="112"/>
      <c r="AJ203" s="112"/>
      <c r="AK203" s="112"/>
      <c r="AL203" s="112"/>
      <c r="AM203" s="112"/>
      <c r="AN203" s="112"/>
      <c r="AO203" s="112"/>
      <c r="AP203" s="112"/>
      <c r="AQ203" s="112"/>
      <c r="AR203" s="112"/>
      <c r="AS203" s="112"/>
      <c r="AT203" s="112"/>
      <c r="AU203" s="112"/>
      <c r="AV203" s="112"/>
      <c r="AW203" s="112"/>
      <c r="AX203" s="112"/>
      <c r="AY203" s="112"/>
      <c r="AZ203" s="112"/>
      <c r="BA203" s="112"/>
      <c r="BB203" s="112"/>
      <c r="BC203" s="112"/>
      <c r="BD203" s="112"/>
      <c r="BE203" s="112"/>
      <c r="BF203" s="112"/>
      <c r="BG203" s="112"/>
      <c r="BH203" s="112"/>
      <c r="BI203" s="112"/>
      <c r="BJ203" s="112"/>
      <c r="BK203" s="112"/>
      <c r="BL203" s="112"/>
      <c r="BM203" s="112"/>
      <c r="BN203" s="112"/>
      <c r="BO203" s="112"/>
      <c r="BP203" s="112"/>
      <c r="BQ203" s="112"/>
      <c r="BR203" s="112"/>
      <c r="BS203" s="112"/>
      <c r="BT203" s="112"/>
      <c r="BU203" s="112"/>
      <c r="BV203" s="112"/>
      <c r="BW203" s="112"/>
      <c r="BX203" s="112"/>
      <c r="BY203" s="112"/>
      <c r="BZ203" s="112"/>
      <c r="CA203" s="112"/>
      <c r="CB203" s="112"/>
      <c r="CC203" s="112"/>
      <c r="CD203" s="112"/>
      <c r="CE203" s="112"/>
      <c r="CF203" s="112"/>
      <c r="CG203" s="112"/>
      <c r="CH203" s="112"/>
      <c r="CI203" s="112"/>
      <c r="CJ203" s="112"/>
      <c r="CK203" s="112"/>
    </row>
    <row r="204" spans="1:89" ht="16.5" customHeight="1">
      <c r="E204" s="112"/>
      <c r="I204" s="107"/>
      <c r="U204" s="5"/>
      <c r="V204" s="107"/>
      <c r="W204" s="310"/>
      <c r="X204" s="106"/>
      <c r="Y204" s="150"/>
      <c r="AD204" s="112"/>
      <c r="AE204" s="107"/>
      <c r="AF204" s="106"/>
      <c r="AG204" s="150"/>
      <c r="AH204" s="107"/>
      <c r="AI204" s="106"/>
      <c r="AJ204" s="112"/>
      <c r="AK204" s="112"/>
      <c r="AL204" s="112"/>
      <c r="AM204" s="112"/>
      <c r="AN204" s="112"/>
      <c r="AO204" s="112"/>
      <c r="AP204" s="112"/>
      <c r="AQ204" s="112"/>
      <c r="AR204" s="112"/>
      <c r="AS204" s="112"/>
      <c r="AT204" s="112"/>
      <c r="AU204" s="112"/>
      <c r="AV204" s="112"/>
      <c r="AW204" s="112"/>
      <c r="AX204" s="112"/>
      <c r="AY204" s="112"/>
      <c r="AZ204" s="112"/>
      <c r="BA204" s="112"/>
      <c r="BB204" s="112"/>
      <c r="BC204" s="112"/>
      <c r="BD204" s="112"/>
      <c r="BE204" s="112"/>
      <c r="BF204" s="112"/>
      <c r="BG204" s="112"/>
      <c r="BH204" s="112"/>
      <c r="BI204" s="112"/>
      <c r="BJ204" s="112"/>
      <c r="BK204" s="112"/>
      <c r="BL204" s="112"/>
      <c r="BM204" s="112"/>
      <c r="BN204" s="112"/>
      <c r="BO204" s="112"/>
      <c r="BP204" s="112"/>
      <c r="BQ204" s="112"/>
      <c r="BR204" s="112"/>
      <c r="BS204" s="112"/>
      <c r="BT204" s="112"/>
      <c r="BU204" s="112"/>
      <c r="BV204" s="112"/>
      <c r="BW204" s="112"/>
      <c r="BX204" s="112"/>
      <c r="BY204" s="112"/>
      <c r="BZ204" s="112"/>
      <c r="CA204" s="112"/>
      <c r="CB204" s="112"/>
      <c r="CC204" s="112"/>
      <c r="CD204" s="112"/>
      <c r="CE204" s="112"/>
      <c r="CF204" s="112"/>
      <c r="CG204" s="112"/>
      <c r="CH204" s="112"/>
      <c r="CI204" s="112"/>
      <c r="CJ204" s="112"/>
      <c r="CK204" s="112"/>
    </row>
    <row r="205" spans="1:89" ht="13.5" customHeight="1">
      <c r="E205" s="112"/>
      <c r="I205" s="107"/>
      <c r="U205" s="5"/>
      <c r="V205" s="112"/>
      <c r="W205" s="107"/>
      <c r="X205" s="106"/>
      <c r="Y205" s="150"/>
      <c r="AD205" s="112"/>
      <c r="AE205" s="123"/>
      <c r="AF205" s="282"/>
      <c r="AG205" s="137"/>
      <c r="AH205" s="112"/>
      <c r="AI205" s="112"/>
      <c r="AJ205" s="112"/>
      <c r="AK205" s="112"/>
      <c r="AL205" s="112"/>
      <c r="AM205" s="112"/>
      <c r="AN205" s="112"/>
      <c r="AO205" s="112"/>
      <c r="AP205" s="112"/>
      <c r="AQ205" s="112"/>
      <c r="AR205" s="112"/>
      <c r="AS205" s="112"/>
      <c r="AT205" s="112"/>
      <c r="AU205" s="112"/>
      <c r="AV205" s="112"/>
      <c r="AW205" s="112"/>
      <c r="AX205" s="112"/>
      <c r="AY205" s="112"/>
      <c r="AZ205" s="112"/>
      <c r="BA205" s="112"/>
      <c r="BB205" s="112"/>
      <c r="BC205" s="112"/>
      <c r="BD205" s="112"/>
      <c r="BE205" s="112"/>
      <c r="BF205" s="112"/>
      <c r="BG205" s="112"/>
      <c r="BH205" s="112"/>
      <c r="BI205" s="112"/>
      <c r="BJ205" s="112"/>
      <c r="BK205" s="112"/>
      <c r="BL205" s="112"/>
      <c r="BM205" s="112"/>
      <c r="BN205" s="112"/>
      <c r="BO205" s="112"/>
      <c r="BP205" s="112"/>
      <c r="BQ205" s="112"/>
      <c r="BR205" s="112"/>
      <c r="BS205" s="112"/>
      <c r="BT205" s="112"/>
      <c r="BU205" s="112"/>
      <c r="BV205" s="112"/>
      <c r="BW205" s="112"/>
      <c r="BX205" s="112"/>
      <c r="BY205" s="112"/>
      <c r="BZ205" s="112"/>
      <c r="CA205" s="112"/>
      <c r="CB205" s="112"/>
      <c r="CC205" s="112"/>
      <c r="CD205" s="112"/>
      <c r="CE205" s="112"/>
      <c r="CF205" s="112"/>
      <c r="CG205" s="112"/>
      <c r="CH205" s="112"/>
      <c r="CI205" s="112"/>
      <c r="CJ205" s="112"/>
      <c r="CK205" s="112"/>
    </row>
    <row r="206" spans="1:89" ht="15" customHeight="1">
      <c r="E206" s="112"/>
      <c r="I206" s="110"/>
      <c r="U206" s="5"/>
      <c r="V206" s="112"/>
      <c r="W206" s="107"/>
      <c r="X206" s="106"/>
      <c r="Y206" s="150"/>
      <c r="AD206" s="112"/>
      <c r="AE206" s="107"/>
      <c r="AF206" s="106"/>
      <c r="AG206" s="150"/>
      <c r="AH206" s="214"/>
      <c r="AI206" s="145"/>
      <c r="AJ206" s="112"/>
      <c r="AK206" s="112"/>
      <c r="AL206" s="112"/>
      <c r="AM206" s="112"/>
      <c r="AN206" s="112"/>
      <c r="AO206" s="112"/>
      <c r="AP206" s="112"/>
      <c r="AQ206" s="112"/>
      <c r="AR206" s="112"/>
      <c r="AS206" s="112"/>
      <c r="AT206" s="112"/>
      <c r="AU206" s="112"/>
      <c r="AV206" s="112"/>
      <c r="AW206" s="112"/>
      <c r="AX206" s="112"/>
      <c r="AY206" s="112"/>
      <c r="AZ206" s="112"/>
      <c r="BA206" s="112"/>
      <c r="BB206" s="112"/>
      <c r="BC206" s="112"/>
      <c r="BD206" s="112"/>
      <c r="BE206" s="112"/>
      <c r="BF206" s="112"/>
      <c r="BG206" s="112"/>
      <c r="BH206" s="112"/>
      <c r="BI206" s="112"/>
      <c r="BJ206" s="112"/>
      <c r="BK206" s="112"/>
      <c r="BL206" s="112"/>
      <c r="BM206" s="112"/>
      <c r="BN206" s="112"/>
      <c r="BO206" s="112"/>
      <c r="BP206" s="112"/>
      <c r="BQ206" s="112"/>
      <c r="BR206" s="112"/>
      <c r="BS206" s="112"/>
      <c r="BT206" s="112"/>
      <c r="BU206" s="112"/>
      <c r="BV206" s="112"/>
      <c r="BW206" s="112"/>
      <c r="BX206" s="112"/>
      <c r="BY206" s="112"/>
      <c r="BZ206" s="112"/>
      <c r="CA206" s="112"/>
      <c r="CB206" s="112"/>
      <c r="CC206" s="112"/>
      <c r="CD206" s="112"/>
      <c r="CE206" s="112"/>
      <c r="CF206" s="112"/>
      <c r="CG206" s="112"/>
      <c r="CH206" s="112"/>
      <c r="CI206" s="112"/>
      <c r="CJ206" s="112"/>
      <c r="CK206" s="112"/>
    </row>
    <row r="207" spans="1:89" ht="15" customHeight="1">
      <c r="E207" s="112"/>
      <c r="I207" s="117"/>
      <c r="U207" s="5"/>
      <c r="V207" s="112"/>
      <c r="W207" s="107"/>
      <c r="X207" s="114"/>
      <c r="Y207" s="148"/>
      <c r="AD207" s="112"/>
      <c r="AE207" s="107"/>
      <c r="AF207" s="121"/>
      <c r="AG207" s="150"/>
      <c r="AH207" s="112"/>
      <c r="AI207" s="145"/>
      <c r="AJ207" s="112"/>
      <c r="AK207" s="112"/>
      <c r="AL207" s="112"/>
      <c r="AM207" s="112"/>
      <c r="AN207" s="112"/>
      <c r="AO207" s="112"/>
      <c r="AP207" s="112"/>
      <c r="AQ207" s="112"/>
      <c r="AR207" s="112"/>
      <c r="AS207" s="112"/>
      <c r="AT207" s="112"/>
      <c r="AU207" s="112"/>
      <c r="AV207" s="112"/>
      <c r="AW207" s="112"/>
      <c r="AX207" s="112"/>
      <c r="AY207" s="112"/>
      <c r="AZ207" s="112"/>
      <c r="BA207" s="112"/>
      <c r="BB207" s="112"/>
      <c r="BC207" s="112"/>
      <c r="BD207" s="112"/>
      <c r="BE207" s="112"/>
      <c r="BF207" s="112"/>
      <c r="BG207" s="112"/>
      <c r="BH207" s="112"/>
      <c r="BI207" s="112"/>
      <c r="BJ207" s="112"/>
      <c r="BK207" s="112"/>
      <c r="BL207" s="112"/>
      <c r="BM207" s="112"/>
      <c r="BN207" s="112"/>
      <c r="BO207" s="112"/>
      <c r="BP207" s="112"/>
      <c r="BQ207" s="112"/>
      <c r="BR207" s="112"/>
      <c r="BS207" s="112"/>
      <c r="BT207" s="112"/>
      <c r="BU207" s="112"/>
      <c r="BV207" s="112"/>
      <c r="BW207" s="112"/>
      <c r="BX207" s="112"/>
      <c r="BY207" s="112"/>
      <c r="BZ207" s="112"/>
      <c r="CA207" s="112"/>
      <c r="CB207" s="112"/>
      <c r="CC207" s="112"/>
      <c r="CD207" s="112"/>
      <c r="CE207" s="112"/>
      <c r="CF207" s="112"/>
      <c r="CG207" s="112"/>
      <c r="CH207" s="112"/>
      <c r="CI207" s="112"/>
      <c r="CJ207" s="112"/>
      <c r="CK207" s="112"/>
    </row>
    <row r="208" spans="1:89" ht="14.25" customHeight="1">
      <c r="E208" s="112"/>
      <c r="I208" s="107"/>
      <c r="U208" s="5"/>
      <c r="V208" s="112"/>
      <c r="W208" s="107"/>
      <c r="X208" s="106"/>
      <c r="Y208" s="144"/>
      <c r="AD208" s="112"/>
      <c r="AE208" s="113"/>
      <c r="AF208" s="116"/>
      <c r="AG208" s="207"/>
      <c r="AH208" s="112"/>
      <c r="AI208" s="145"/>
      <c r="AJ208" s="112"/>
      <c r="AK208" s="112"/>
      <c r="AL208" s="112"/>
      <c r="AM208" s="112"/>
      <c r="AN208" s="112"/>
      <c r="AO208" s="112"/>
      <c r="AP208" s="112"/>
      <c r="AQ208" s="112"/>
      <c r="AR208" s="112"/>
      <c r="AS208" s="112"/>
      <c r="AT208" s="112"/>
      <c r="AU208" s="112"/>
      <c r="AV208" s="112"/>
      <c r="AW208" s="112"/>
      <c r="AX208" s="112"/>
      <c r="AY208" s="112"/>
      <c r="AZ208" s="112"/>
      <c r="BA208" s="112"/>
      <c r="BB208" s="112"/>
      <c r="BC208" s="112"/>
      <c r="BD208" s="112"/>
      <c r="BE208" s="112"/>
      <c r="BF208" s="112"/>
      <c r="BG208" s="112"/>
      <c r="BH208" s="112"/>
      <c r="BI208" s="112"/>
      <c r="BJ208" s="112"/>
      <c r="BK208" s="112"/>
      <c r="BL208" s="112"/>
      <c r="BM208" s="112"/>
      <c r="BN208" s="112"/>
      <c r="BO208" s="112"/>
      <c r="BP208" s="112"/>
      <c r="BQ208" s="112"/>
      <c r="BR208" s="112"/>
      <c r="BS208" s="112"/>
      <c r="BT208" s="112"/>
      <c r="BU208" s="112"/>
      <c r="BV208" s="112"/>
      <c r="BW208" s="112"/>
      <c r="BX208" s="112"/>
      <c r="BY208" s="112"/>
      <c r="BZ208" s="112"/>
      <c r="CA208" s="112"/>
      <c r="CB208" s="112"/>
      <c r="CC208" s="112"/>
      <c r="CD208" s="112"/>
      <c r="CE208" s="112"/>
      <c r="CF208" s="112"/>
      <c r="CG208" s="112"/>
      <c r="CH208" s="112"/>
      <c r="CI208" s="112"/>
      <c r="CJ208" s="112"/>
      <c r="CK208" s="112"/>
    </row>
    <row r="209" spans="5:89" ht="12.75" customHeight="1">
      <c r="E209" s="112"/>
      <c r="I209" s="113"/>
      <c r="U209" s="5"/>
      <c r="V209" s="112"/>
      <c r="W209" s="107"/>
      <c r="X209" s="106"/>
      <c r="Y209" s="144"/>
      <c r="AD209" s="112"/>
      <c r="AE209" s="107"/>
      <c r="AF209" s="114"/>
      <c r="AG209" s="148"/>
      <c r="AH209" s="112"/>
      <c r="AI209" s="145"/>
      <c r="AJ209" s="112"/>
      <c r="AK209" s="112"/>
      <c r="AL209" s="112"/>
      <c r="AM209" s="112"/>
      <c r="AN209" s="112"/>
      <c r="AO209" s="112"/>
      <c r="AP209" s="112"/>
      <c r="AQ209" s="112"/>
      <c r="AR209" s="112"/>
      <c r="AS209" s="112"/>
      <c r="AT209" s="112"/>
      <c r="AU209" s="112"/>
      <c r="AV209" s="112"/>
      <c r="AW209" s="112"/>
      <c r="AX209" s="112"/>
      <c r="AY209" s="112"/>
      <c r="AZ209" s="112"/>
      <c r="BA209" s="112"/>
      <c r="BB209" s="112"/>
      <c r="BC209" s="112"/>
      <c r="BD209" s="112"/>
      <c r="BE209" s="112"/>
      <c r="BF209" s="112"/>
      <c r="BG209" s="112"/>
      <c r="BH209" s="112"/>
      <c r="BI209" s="112"/>
      <c r="BJ209" s="112"/>
      <c r="BK209" s="112"/>
      <c r="BL209" s="112"/>
      <c r="BM209" s="112"/>
      <c r="BN209" s="112"/>
      <c r="BO209" s="112"/>
      <c r="BP209" s="112"/>
      <c r="BQ209" s="112"/>
      <c r="BR209" s="112"/>
      <c r="BS209" s="112"/>
      <c r="BT209" s="112"/>
      <c r="BU209" s="112"/>
      <c r="BV209" s="112"/>
      <c r="BW209" s="112"/>
      <c r="BX209" s="112"/>
      <c r="BY209" s="112"/>
      <c r="BZ209" s="112"/>
      <c r="CA209" s="112"/>
      <c r="CB209" s="112"/>
      <c r="CC209" s="112"/>
      <c r="CD209" s="112"/>
      <c r="CE209" s="112"/>
      <c r="CF209" s="112"/>
      <c r="CG209" s="112"/>
      <c r="CH209" s="112"/>
      <c r="CI209" s="112"/>
      <c r="CJ209" s="112"/>
      <c r="CK209" s="112"/>
    </row>
    <row r="210" spans="5:89" ht="14.25" customHeight="1">
      <c r="E210" s="112"/>
      <c r="I210" s="113"/>
      <c r="U210" s="5"/>
      <c r="V210" s="112"/>
      <c r="W210" s="113"/>
      <c r="X210" s="311"/>
      <c r="Y210" s="312"/>
      <c r="AD210" s="112"/>
      <c r="AE210" s="113"/>
      <c r="AF210" s="106"/>
      <c r="AG210" s="150"/>
      <c r="AH210" s="112"/>
      <c r="AI210" s="127"/>
      <c r="AJ210" s="112"/>
      <c r="AK210" s="112"/>
      <c r="AL210" s="112"/>
      <c r="AM210" s="112"/>
      <c r="AN210" s="112"/>
      <c r="AO210" s="112"/>
      <c r="AP210" s="112"/>
      <c r="AQ210" s="112"/>
      <c r="AR210" s="112"/>
      <c r="AS210" s="112"/>
      <c r="AT210" s="112"/>
      <c r="AU210" s="112"/>
      <c r="AV210" s="112"/>
      <c r="AW210" s="112"/>
      <c r="AX210" s="112"/>
      <c r="AY210" s="112"/>
      <c r="AZ210" s="112"/>
      <c r="BA210" s="112"/>
      <c r="BB210" s="112"/>
      <c r="BC210" s="112"/>
      <c r="BD210" s="112"/>
      <c r="BE210" s="112"/>
      <c r="BF210" s="112"/>
      <c r="BG210" s="112"/>
      <c r="BH210" s="112"/>
      <c r="BI210" s="112"/>
      <c r="BJ210" s="112"/>
      <c r="BK210" s="112"/>
      <c r="BL210" s="112"/>
      <c r="BM210" s="112"/>
      <c r="BN210" s="112"/>
      <c r="BO210" s="112"/>
      <c r="BP210" s="112"/>
      <c r="BQ210" s="112"/>
      <c r="BR210" s="112"/>
      <c r="BS210" s="112"/>
      <c r="BT210" s="112"/>
      <c r="BU210" s="112"/>
      <c r="BV210" s="112"/>
      <c r="BW210" s="112"/>
      <c r="BX210" s="112"/>
      <c r="BY210" s="112"/>
      <c r="BZ210" s="112"/>
      <c r="CA210" s="112"/>
      <c r="CB210" s="112"/>
      <c r="CC210" s="112"/>
      <c r="CD210" s="112"/>
      <c r="CE210" s="112"/>
      <c r="CF210" s="112"/>
      <c r="CG210" s="112"/>
      <c r="CH210" s="112"/>
      <c r="CI210" s="112"/>
      <c r="CJ210" s="112"/>
      <c r="CK210" s="112"/>
    </row>
    <row r="211" spans="5:89" ht="15.75" customHeight="1">
      <c r="E211" s="112"/>
      <c r="I211" s="107"/>
      <c r="U211" s="5"/>
      <c r="V211" s="112"/>
      <c r="W211" s="107"/>
      <c r="X211" s="121"/>
      <c r="Y211" s="288"/>
      <c r="AD211" s="112"/>
      <c r="AE211" s="107"/>
      <c r="AF211" s="106"/>
      <c r="AG211" s="150"/>
      <c r="AH211" s="214"/>
      <c r="AI211" s="145"/>
      <c r="AJ211" s="112"/>
      <c r="AK211" s="112"/>
      <c r="AL211" s="112"/>
      <c r="AM211" s="112"/>
      <c r="AN211" s="112"/>
      <c r="AO211" s="112"/>
      <c r="AP211" s="112"/>
      <c r="AQ211" s="112"/>
      <c r="AR211" s="112"/>
      <c r="AS211" s="112"/>
      <c r="AT211" s="112"/>
      <c r="AU211" s="112"/>
      <c r="AV211" s="112"/>
      <c r="AW211" s="112"/>
      <c r="AX211" s="112"/>
      <c r="AY211" s="112"/>
      <c r="AZ211" s="112"/>
      <c r="BA211" s="112"/>
      <c r="BB211" s="112"/>
      <c r="BC211" s="112"/>
      <c r="BD211" s="112"/>
      <c r="BE211" s="112"/>
      <c r="BF211" s="112"/>
      <c r="BG211" s="112"/>
      <c r="BH211" s="112"/>
      <c r="BI211" s="112"/>
      <c r="BJ211" s="112"/>
      <c r="BK211" s="112"/>
      <c r="BL211" s="112"/>
      <c r="BM211" s="112"/>
      <c r="BN211" s="112"/>
      <c r="BO211" s="112"/>
      <c r="BP211" s="112"/>
      <c r="BQ211" s="112"/>
      <c r="BR211" s="112"/>
      <c r="BS211" s="112"/>
      <c r="BT211" s="112"/>
      <c r="BU211" s="112"/>
      <c r="BV211" s="112"/>
      <c r="BW211" s="112"/>
      <c r="BX211" s="112"/>
      <c r="BY211" s="112"/>
      <c r="BZ211" s="112"/>
      <c r="CA211" s="112"/>
      <c r="CB211" s="112"/>
      <c r="CC211" s="112"/>
      <c r="CD211" s="112"/>
      <c r="CE211" s="112"/>
      <c r="CF211" s="112"/>
      <c r="CG211" s="112"/>
      <c r="CH211" s="112"/>
      <c r="CI211" s="112"/>
      <c r="CJ211" s="112"/>
      <c r="CK211" s="112"/>
    </row>
    <row r="212" spans="5:89" ht="12.75" customHeight="1">
      <c r="E212" s="112"/>
      <c r="I212" s="107"/>
      <c r="U212" s="5"/>
      <c r="V212" s="112"/>
      <c r="W212" s="107"/>
      <c r="X212" s="121"/>
      <c r="Y212" s="150"/>
      <c r="AD212" s="112"/>
      <c r="AE212" s="107"/>
      <c r="AF212" s="106"/>
      <c r="AG212" s="150"/>
      <c r="AH212" s="119"/>
      <c r="AI212" s="147"/>
      <c r="AJ212" s="112"/>
      <c r="AK212" s="112"/>
      <c r="AL212" s="112"/>
      <c r="AM212" s="112"/>
      <c r="AN212" s="112"/>
      <c r="AO212" s="112"/>
      <c r="AP212" s="112"/>
      <c r="AQ212" s="112"/>
      <c r="AR212" s="112"/>
      <c r="AS212" s="112"/>
      <c r="AT212" s="112"/>
      <c r="AU212" s="112"/>
      <c r="AV212" s="112"/>
      <c r="AW212" s="112"/>
      <c r="AX212" s="112"/>
      <c r="AY212" s="112"/>
      <c r="AZ212" s="112"/>
      <c r="BA212" s="112"/>
      <c r="BB212" s="112"/>
      <c r="BC212" s="112"/>
      <c r="BD212" s="112"/>
      <c r="BE212" s="112"/>
      <c r="BF212" s="112"/>
      <c r="BG212" s="112"/>
      <c r="BH212" s="112"/>
      <c r="BI212" s="112"/>
      <c r="BJ212" s="112"/>
      <c r="BK212" s="112"/>
      <c r="BL212" s="112"/>
      <c r="BM212" s="112"/>
      <c r="BN212" s="112"/>
      <c r="BO212" s="112"/>
      <c r="BP212" s="112"/>
      <c r="BQ212" s="112"/>
      <c r="BR212" s="112"/>
      <c r="BS212" s="112"/>
      <c r="BT212" s="112"/>
      <c r="BU212" s="112"/>
      <c r="BV212" s="112"/>
      <c r="BW212" s="112"/>
      <c r="BX212" s="112"/>
      <c r="BY212" s="112"/>
      <c r="BZ212" s="112"/>
      <c r="CA212" s="112"/>
      <c r="CB212" s="112"/>
      <c r="CC212" s="112"/>
      <c r="CD212" s="112"/>
      <c r="CE212" s="112"/>
      <c r="CF212" s="112"/>
      <c r="CG212" s="112"/>
      <c r="CH212" s="112"/>
      <c r="CI212" s="112"/>
      <c r="CJ212" s="112"/>
      <c r="CK212" s="112"/>
    </row>
    <row r="213" spans="5:89" ht="15" customHeight="1">
      <c r="E213" s="112"/>
      <c r="I213" s="112"/>
      <c r="U213" s="5"/>
      <c r="V213" s="112"/>
      <c r="W213" s="113"/>
      <c r="X213" s="116"/>
      <c r="Y213" s="207"/>
      <c r="AD213" s="112"/>
      <c r="AE213" s="107"/>
      <c r="AF213" s="121"/>
      <c r="AG213" s="150"/>
      <c r="AH213" s="112"/>
      <c r="AI213" s="145"/>
      <c r="AJ213" s="112"/>
      <c r="AK213" s="112"/>
      <c r="AL213" s="112"/>
      <c r="AM213" s="112"/>
      <c r="AN213" s="112"/>
      <c r="AO213" s="112"/>
      <c r="AP213" s="112"/>
      <c r="AQ213" s="112"/>
      <c r="AR213" s="112"/>
      <c r="AS213" s="112"/>
      <c r="AT213" s="112"/>
      <c r="AU213" s="112"/>
      <c r="AV213" s="112"/>
      <c r="AW213" s="112"/>
      <c r="AX213" s="112"/>
      <c r="AY213" s="112"/>
      <c r="AZ213" s="112"/>
      <c r="BA213" s="112"/>
      <c r="BB213" s="112"/>
      <c r="BC213" s="112"/>
      <c r="BD213" s="112"/>
      <c r="BE213" s="112"/>
      <c r="BF213" s="112"/>
      <c r="BG213" s="112"/>
      <c r="BH213" s="112"/>
      <c r="BI213" s="112"/>
      <c r="BJ213" s="112"/>
      <c r="BK213" s="112"/>
      <c r="BL213" s="112"/>
      <c r="BM213" s="112"/>
      <c r="BN213" s="112"/>
      <c r="BO213" s="112"/>
      <c r="BP213" s="112"/>
      <c r="BQ213" s="112"/>
      <c r="BR213" s="112"/>
      <c r="BS213" s="112"/>
      <c r="BT213" s="112"/>
      <c r="BU213" s="112"/>
      <c r="BV213" s="112"/>
      <c r="BW213" s="112"/>
      <c r="BX213" s="112"/>
      <c r="BY213" s="112"/>
      <c r="BZ213" s="112"/>
      <c r="CA213" s="112"/>
      <c r="CB213" s="112"/>
      <c r="CC213" s="112"/>
      <c r="CD213" s="112"/>
      <c r="CE213" s="112"/>
      <c r="CF213" s="112"/>
      <c r="CG213" s="112"/>
      <c r="CH213" s="112"/>
      <c r="CI213" s="112"/>
      <c r="CJ213" s="112"/>
      <c r="CK213" s="112"/>
    </row>
    <row r="214" spans="5:89" ht="15" customHeight="1">
      <c r="E214" s="112"/>
      <c r="I214" s="140"/>
      <c r="U214" s="5"/>
      <c r="V214" s="112"/>
      <c r="W214" s="110"/>
      <c r="X214" s="195"/>
      <c r="Y214" s="195"/>
      <c r="AD214" s="112"/>
      <c r="AE214" s="113"/>
      <c r="AF214" s="116"/>
      <c r="AG214" s="207"/>
      <c r="AH214" s="111"/>
      <c r="AI214" s="137"/>
      <c r="AJ214" s="112"/>
      <c r="AK214" s="112"/>
      <c r="AL214" s="112"/>
      <c r="AM214" s="112"/>
      <c r="AN214" s="112"/>
      <c r="AO214" s="112"/>
      <c r="AP214" s="112"/>
      <c r="AQ214" s="112"/>
      <c r="AR214" s="112"/>
      <c r="AS214" s="112"/>
      <c r="AT214" s="112"/>
      <c r="AU214" s="112"/>
      <c r="AV214" s="112"/>
      <c r="AW214" s="112"/>
      <c r="AX214" s="112"/>
      <c r="AY214" s="112"/>
      <c r="AZ214" s="112"/>
      <c r="BA214" s="112"/>
      <c r="BB214" s="112"/>
      <c r="BC214" s="112"/>
      <c r="BD214" s="112"/>
      <c r="BE214" s="112"/>
      <c r="BF214" s="112"/>
      <c r="BG214" s="112"/>
      <c r="BH214" s="112"/>
      <c r="BI214" s="112"/>
      <c r="BJ214" s="112"/>
      <c r="BK214" s="112"/>
      <c r="BL214" s="112"/>
      <c r="BM214" s="112"/>
      <c r="BN214" s="112"/>
      <c r="BO214" s="112"/>
      <c r="BP214" s="112"/>
      <c r="BQ214" s="112"/>
      <c r="BR214" s="112"/>
      <c r="BS214" s="112"/>
      <c r="BT214" s="112"/>
      <c r="BU214" s="112"/>
      <c r="BV214" s="112"/>
      <c r="BW214" s="112"/>
      <c r="BX214" s="112"/>
      <c r="BY214" s="112"/>
      <c r="BZ214" s="112"/>
      <c r="CA214" s="112"/>
      <c r="CB214" s="112"/>
      <c r="CC214" s="112"/>
      <c r="CD214" s="112"/>
      <c r="CE214" s="112"/>
      <c r="CF214" s="112"/>
      <c r="CG214" s="112"/>
      <c r="CH214" s="112"/>
      <c r="CI214" s="112"/>
      <c r="CJ214" s="112"/>
      <c r="CK214" s="112"/>
    </row>
    <row r="215" spans="5:89" ht="12.75" customHeight="1">
      <c r="E215" s="112"/>
      <c r="I215" s="112"/>
      <c r="U215" s="5"/>
      <c r="V215" s="112"/>
      <c r="W215" s="113"/>
      <c r="X215" s="195"/>
      <c r="Y215" s="112"/>
      <c r="AD215" s="112"/>
      <c r="AE215" s="112"/>
      <c r="AF215" s="112"/>
      <c r="AG215" s="112"/>
      <c r="AH215" s="112"/>
      <c r="AI215" s="112"/>
      <c r="AJ215" s="112"/>
      <c r="AK215" s="112"/>
      <c r="AL215" s="112"/>
      <c r="AM215" s="112"/>
      <c r="AN215" s="112"/>
      <c r="AO215" s="112"/>
      <c r="AP215" s="112"/>
      <c r="AQ215" s="112"/>
      <c r="AR215" s="112"/>
      <c r="AS215" s="112"/>
      <c r="AT215" s="112"/>
      <c r="AU215" s="112"/>
      <c r="AV215" s="112"/>
      <c r="AW215" s="112"/>
      <c r="AX215" s="112"/>
      <c r="AY215" s="112"/>
      <c r="AZ215" s="112"/>
      <c r="BA215" s="112"/>
      <c r="BB215" s="112"/>
      <c r="BC215" s="112"/>
      <c r="BD215" s="112"/>
      <c r="BE215" s="112"/>
      <c r="BF215" s="112"/>
      <c r="BG215" s="112"/>
      <c r="BH215" s="112"/>
      <c r="BI215" s="112"/>
      <c r="BJ215" s="112"/>
      <c r="BK215" s="112"/>
      <c r="BL215" s="112"/>
      <c r="BM215" s="112"/>
      <c r="BN215" s="112"/>
      <c r="BO215" s="112"/>
      <c r="BP215" s="112"/>
      <c r="BQ215" s="112"/>
      <c r="BR215" s="112"/>
      <c r="BS215" s="112"/>
      <c r="BT215" s="112"/>
      <c r="BU215" s="112"/>
      <c r="BV215" s="112"/>
      <c r="BW215" s="112"/>
      <c r="BX215" s="112"/>
      <c r="BY215" s="112"/>
      <c r="BZ215" s="112"/>
      <c r="CA215" s="112"/>
      <c r="CB215" s="112"/>
      <c r="CC215" s="112"/>
      <c r="CD215" s="112"/>
      <c r="CE215" s="112"/>
      <c r="CF215" s="112"/>
      <c r="CG215" s="112"/>
      <c r="CH215" s="112"/>
      <c r="CI215" s="112"/>
      <c r="CJ215" s="112"/>
      <c r="CK215" s="112"/>
    </row>
    <row r="216" spans="5:89" ht="12.75" customHeight="1">
      <c r="E216" s="112"/>
      <c r="I216" s="299"/>
      <c r="U216" s="5"/>
      <c r="V216" s="112"/>
      <c r="W216" s="107"/>
      <c r="X216" s="195"/>
      <c r="Y216" s="195"/>
      <c r="AD216" s="112"/>
      <c r="AE216" s="112"/>
      <c r="AF216" s="112"/>
      <c r="AG216" s="107"/>
      <c r="AH216" s="214"/>
      <c r="AI216" s="145"/>
      <c r="AJ216" s="112"/>
      <c r="AK216" s="112"/>
      <c r="AL216" s="112"/>
      <c r="AM216" s="112"/>
      <c r="AN216" s="112"/>
      <c r="AO216" s="112"/>
      <c r="AP216" s="112"/>
      <c r="AQ216" s="112"/>
      <c r="AR216" s="112"/>
      <c r="AS216" s="112"/>
      <c r="AT216" s="112"/>
      <c r="AU216" s="112"/>
      <c r="AV216" s="112"/>
      <c r="AW216" s="112"/>
      <c r="AX216" s="112"/>
      <c r="AY216" s="112"/>
      <c r="AZ216" s="112"/>
      <c r="BA216" s="112"/>
      <c r="BB216" s="112"/>
      <c r="BC216" s="112"/>
      <c r="BD216" s="112"/>
      <c r="BE216" s="112"/>
      <c r="BF216" s="112"/>
      <c r="BG216" s="112"/>
      <c r="BH216" s="112"/>
      <c r="BI216" s="112"/>
      <c r="BJ216" s="112"/>
      <c r="BK216" s="112"/>
      <c r="BL216" s="112"/>
      <c r="BM216" s="112"/>
      <c r="BN216" s="112"/>
      <c r="BO216" s="112"/>
      <c r="BP216" s="112"/>
      <c r="BQ216" s="112"/>
      <c r="BR216" s="112"/>
      <c r="BS216" s="112"/>
      <c r="BT216" s="112"/>
      <c r="BU216" s="112"/>
      <c r="BV216" s="112"/>
      <c r="BW216" s="112"/>
      <c r="BX216" s="112"/>
      <c r="BY216" s="112"/>
      <c r="BZ216" s="112"/>
      <c r="CA216" s="112"/>
      <c r="CB216" s="112"/>
      <c r="CC216" s="112"/>
      <c r="CD216" s="112"/>
      <c r="CE216" s="112"/>
      <c r="CF216" s="112"/>
      <c r="CG216" s="112"/>
      <c r="CH216" s="112"/>
      <c r="CI216" s="112"/>
      <c r="CJ216" s="112"/>
      <c r="CK216" s="112"/>
    </row>
    <row r="217" spans="5:89" ht="12" customHeight="1">
      <c r="E217" s="112"/>
      <c r="I217" s="112"/>
      <c r="U217" s="5"/>
      <c r="V217" s="112"/>
      <c r="W217" s="110"/>
      <c r="X217" s="195"/>
      <c r="Y217" s="434"/>
      <c r="AD217" s="112"/>
      <c r="AE217" s="112"/>
      <c r="AF217" s="112"/>
      <c r="AG217" s="107"/>
      <c r="AH217" s="214"/>
      <c r="AI217" s="145"/>
      <c r="AJ217" s="112"/>
      <c r="AK217" s="112"/>
      <c r="AL217" s="112"/>
      <c r="AM217" s="112"/>
      <c r="AN217" s="112"/>
      <c r="AO217" s="112"/>
      <c r="AP217" s="112"/>
      <c r="AQ217" s="112"/>
      <c r="AR217" s="112"/>
      <c r="AS217" s="112"/>
      <c r="AT217" s="112"/>
      <c r="AU217" s="112"/>
      <c r="AV217" s="112"/>
      <c r="AW217" s="112"/>
      <c r="AX217" s="112"/>
      <c r="AY217" s="112"/>
      <c r="AZ217" s="112"/>
      <c r="BA217" s="112"/>
      <c r="BB217" s="112"/>
      <c r="BC217" s="112"/>
      <c r="BD217" s="112"/>
      <c r="BE217" s="112"/>
      <c r="BF217" s="112"/>
      <c r="BG217" s="112"/>
      <c r="BH217" s="112"/>
      <c r="BI217" s="112"/>
      <c r="BJ217" s="112"/>
      <c r="BK217" s="112"/>
      <c r="BL217" s="112"/>
      <c r="BM217" s="112"/>
      <c r="BN217" s="112"/>
      <c r="BO217" s="112"/>
      <c r="BP217" s="112"/>
      <c r="BQ217" s="112"/>
      <c r="BR217" s="112"/>
      <c r="BS217" s="112"/>
      <c r="BT217" s="112"/>
      <c r="BU217" s="112"/>
      <c r="BV217" s="112"/>
      <c r="BW217" s="112"/>
      <c r="BX217" s="112"/>
      <c r="BY217" s="112"/>
      <c r="BZ217" s="112"/>
      <c r="CA217" s="112"/>
      <c r="CB217" s="112"/>
      <c r="CC217" s="112"/>
      <c r="CD217" s="112"/>
      <c r="CE217" s="112"/>
      <c r="CF217" s="112"/>
      <c r="CG217" s="112"/>
      <c r="CH217" s="112"/>
      <c r="CI217" s="112"/>
      <c r="CJ217" s="112"/>
      <c r="CK217" s="112"/>
    </row>
    <row r="218" spans="5:89" ht="12.75" customHeight="1">
      <c r="E218" s="112"/>
      <c r="I218" s="298"/>
      <c r="U218" s="5"/>
      <c r="V218" s="112"/>
      <c r="W218" s="110"/>
      <c r="X218" s="195"/>
      <c r="Y218" s="421"/>
      <c r="AD218" s="112"/>
      <c r="AE218" s="112"/>
      <c r="AF218" s="112"/>
      <c r="AG218" s="107"/>
      <c r="AH218" s="112"/>
      <c r="AI218" s="112"/>
      <c r="AJ218" s="112"/>
      <c r="AK218" s="112"/>
      <c r="AL218" s="112"/>
      <c r="AM218" s="112"/>
      <c r="AN218" s="112"/>
      <c r="AO218" s="112"/>
      <c r="AP218" s="112"/>
      <c r="AQ218" s="112"/>
      <c r="AR218" s="112"/>
      <c r="AS218" s="112"/>
      <c r="AT218" s="112"/>
      <c r="AU218" s="112"/>
      <c r="AV218" s="112"/>
      <c r="AW218" s="112"/>
      <c r="AX218" s="112"/>
      <c r="AY218" s="112"/>
      <c r="AZ218" s="112"/>
      <c r="BA218" s="112"/>
      <c r="BB218" s="112"/>
      <c r="BC218" s="112"/>
      <c r="BD218" s="112"/>
      <c r="BE218" s="112"/>
      <c r="BF218" s="112"/>
      <c r="BG218" s="112"/>
      <c r="BH218" s="112"/>
      <c r="BI218" s="112"/>
      <c r="BJ218" s="112"/>
      <c r="BK218" s="112"/>
      <c r="BL218" s="112"/>
      <c r="BM218" s="112"/>
      <c r="BN218" s="112"/>
      <c r="BO218" s="112"/>
      <c r="BP218" s="112"/>
      <c r="BQ218" s="112"/>
      <c r="BR218" s="112"/>
      <c r="BS218" s="112"/>
      <c r="BT218" s="112"/>
      <c r="BU218" s="112"/>
      <c r="BV218" s="112"/>
      <c r="BW218" s="112"/>
      <c r="BX218" s="112"/>
      <c r="BY218" s="112"/>
      <c r="BZ218" s="112"/>
      <c r="CA218" s="112"/>
      <c r="CB218" s="112"/>
      <c r="CC218" s="112"/>
      <c r="CD218" s="112"/>
      <c r="CE218" s="112"/>
      <c r="CF218" s="112"/>
      <c r="CG218" s="112"/>
      <c r="CH218" s="112"/>
      <c r="CI218" s="112"/>
      <c r="CJ218" s="112"/>
      <c r="CK218" s="112"/>
    </row>
    <row r="219" spans="5:89" ht="14.25" customHeight="1">
      <c r="E219" s="112"/>
      <c r="I219" s="112"/>
      <c r="U219" s="5"/>
      <c r="V219" s="112"/>
      <c r="W219" s="110"/>
      <c r="X219" s="195"/>
      <c r="Y219" s="421"/>
      <c r="AD219" s="112"/>
      <c r="AE219" s="112"/>
      <c r="AF219" s="112"/>
      <c r="AG219" s="113"/>
      <c r="AH219" s="116"/>
      <c r="AI219" s="112"/>
      <c r="AJ219" s="112"/>
      <c r="AK219" s="112"/>
      <c r="AL219" s="112"/>
      <c r="AM219" s="112"/>
      <c r="AN219" s="112"/>
      <c r="AO219" s="112"/>
      <c r="AP219" s="112"/>
      <c r="AQ219" s="112"/>
      <c r="AR219" s="112"/>
      <c r="AS219" s="112"/>
      <c r="AT219" s="112"/>
      <c r="AU219" s="112"/>
      <c r="AV219" s="112"/>
      <c r="AW219" s="112"/>
      <c r="AX219" s="112"/>
      <c r="AY219" s="112"/>
      <c r="AZ219" s="112"/>
      <c r="BA219" s="112"/>
      <c r="BB219" s="112"/>
      <c r="BC219" s="112"/>
      <c r="BD219" s="112"/>
      <c r="BE219" s="112"/>
      <c r="BF219" s="112"/>
      <c r="BG219" s="112"/>
      <c r="BH219" s="112"/>
      <c r="BI219" s="112"/>
      <c r="BJ219" s="112"/>
      <c r="BK219" s="112"/>
      <c r="BL219" s="112"/>
      <c r="BM219" s="112"/>
      <c r="BN219" s="112"/>
      <c r="BO219" s="112"/>
      <c r="BP219" s="112"/>
      <c r="BQ219" s="112"/>
      <c r="BR219" s="112"/>
      <c r="BS219" s="112"/>
      <c r="BT219" s="112"/>
      <c r="BU219" s="112"/>
      <c r="BV219" s="112"/>
      <c r="BW219" s="112"/>
      <c r="BX219" s="112"/>
      <c r="BY219" s="112"/>
      <c r="BZ219" s="112"/>
      <c r="CA219" s="112"/>
      <c r="CB219" s="112"/>
      <c r="CC219" s="112"/>
      <c r="CD219" s="112"/>
      <c r="CE219" s="112"/>
      <c r="CF219" s="112"/>
      <c r="CG219" s="112"/>
      <c r="CH219" s="112"/>
      <c r="CI219" s="112"/>
      <c r="CJ219" s="112"/>
      <c r="CK219" s="112"/>
    </row>
    <row r="220" spans="5:89" ht="15.6">
      <c r="E220" s="112"/>
      <c r="I220" s="112"/>
      <c r="U220" s="5"/>
      <c r="V220" s="112"/>
      <c r="W220" s="110"/>
      <c r="X220" s="195"/>
      <c r="Y220" s="421"/>
      <c r="AD220" s="112"/>
      <c r="AE220" s="112"/>
      <c r="AF220" s="112"/>
      <c r="AG220" s="113"/>
      <c r="AH220" s="114"/>
      <c r="AI220" s="147"/>
      <c r="AJ220" s="112"/>
      <c r="AK220" s="112"/>
      <c r="AL220" s="112"/>
      <c r="AM220" s="112"/>
      <c r="AN220" s="112"/>
      <c r="AO220" s="112"/>
      <c r="AP220" s="112"/>
      <c r="AQ220" s="112"/>
      <c r="AR220" s="112"/>
      <c r="AS220" s="112"/>
      <c r="AT220" s="112"/>
      <c r="AU220" s="112"/>
      <c r="AV220" s="112"/>
      <c r="AW220" s="112"/>
      <c r="AX220" s="112"/>
      <c r="AY220" s="112"/>
      <c r="AZ220" s="112"/>
      <c r="BA220" s="112"/>
      <c r="BB220" s="112"/>
      <c r="BC220" s="112"/>
      <c r="BD220" s="112"/>
      <c r="BE220" s="112"/>
      <c r="BF220" s="112"/>
      <c r="BG220" s="112"/>
      <c r="BH220" s="112"/>
      <c r="BI220" s="112"/>
      <c r="BJ220" s="112"/>
      <c r="BK220" s="112"/>
      <c r="BL220" s="112"/>
      <c r="BM220" s="112"/>
      <c r="BN220" s="112"/>
      <c r="BO220" s="112"/>
      <c r="BP220" s="112"/>
      <c r="BQ220" s="112"/>
      <c r="BR220" s="112"/>
      <c r="BS220" s="112"/>
      <c r="BT220" s="112"/>
      <c r="BU220" s="112"/>
      <c r="BV220" s="112"/>
      <c r="BW220" s="112"/>
      <c r="BX220" s="112"/>
      <c r="BY220" s="112"/>
      <c r="BZ220" s="112"/>
      <c r="CA220" s="112"/>
      <c r="CB220" s="112"/>
      <c r="CC220" s="112"/>
      <c r="CD220" s="112"/>
      <c r="CE220" s="112"/>
      <c r="CF220" s="112"/>
      <c r="CG220" s="112"/>
      <c r="CH220" s="112"/>
      <c r="CI220" s="112"/>
      <c r="CJ220" s="112"/>
      <c r="CK220" s="112"/>
    </row>
    <row r="221" spans="5:89" ht="15.6">
      <c r="E221" s="112"/>
      <c r="I221" s="112"/>
      <c r="U221" s="5"/>
      <c r="V221" s="112"/>
      <c r="W221" s="110"/>
      <c r="X221" s="195"/>
      <c r="Y221" s="421"/>
      <c r="AD221" s="112"/>
      <c r="AE221" s="112"/>
      <c r="AF221" s="112"/>
      <c r="AG221" s="107"/>
      <c r="AH221" s="119"/>
      <c r="AI221" s="147"/>
      <c r="AJ221" s="112"/>
      <c r="AK221" s="112"/>
      <c r="AL221" s="112"/>
      <c r="AM221" s="112"/>
      <c r="AN221" s="112"/>
      <c r="AO221" s="112"/>
      <c r="AP221" s="112"/>
      <c r="AQ221" s="112"/>
      <c r="AR221" s="112"/>
      <c r="AS221" s="112"/>
      <c r="AT221" s="112"/>
      <c r="AU221" s="112"/>
      <c r="AV221" s="112"/>
      <c r="AW221" s="112"/>
      <c r="AX221" s="112"/>
      <c r="AY221" s="112"/>
      <c r="AZ221" s="112"/>
      <c r="BA221" s="112"/>
      <c r="BB221" s="112"/>
      <c r="BC221" s="112"/>
      <c r="BD221" s="112"/>
      <c r="BE221" s="112"/>
      <c r="BF221" s="112"/>
      <c r="BG221" s="112"/>
      <c r="BH221" s="112"/>
      <c r="BI221" s="112"/>
      <c r="BJ221" s="112"/>
      <c r="BK221" s="112"/>
      <c r="BL221" s="112"/>
      <c r="BM221" s="112"/>
      <c r="BN221" s="112"/>
      <c r="BO221" s="112"/>
      <c r="BP221" s="112"/>
      <c r="BQ221" s="112"/>
      <c r="BR221" s="112"/>
      <c r="BS221" s="112"/>
      <c r="BT221" s="112"/>
      <c r="BU221" s="112"/>
      <c r="BV221" s="112"/>
      <c r="BW221" s="112"/>
      <c r="BX221" s="112"/>
      <c r="BY221" s="112"/>
      <c r="BZ221" s="112"/>
      <c r="CA221" s="112"/>
      <c r="CB221" s="112"/>
      <c r="CC221" s="112"/>
      <c r="CD221" s="112"/>
      <c r="CE221" s="112"/>
      <c r="CF221" s="112"/>
      <c r="CG221" s="112"/>
      <c r="CH221" s="112"/>
      <c r="CI221" s="112"/>
      <c r="CJ221" s="112"/>
      <c r="CK221" s="112"/>
    </row>
    <row r="222" spans="5:89" ht="15" customHeight="1">
      <c r="E222" s="112"/>
      <c r="I222" s="112"/>
      <c r="U222" s="5"/>
      <c r="V222" s="106"/>
      <c r="W222" s="112"/>
      <c r="X222" s="112"/>
      <c r="Y222" s="112"/>
      <c r="AD222" s="121"/>
      <c r="AE222" s="117"/>
      <c r="AF222" s="112"/>
      <c r="AG222" s="107"/>
      <c r="AH222" s="112"/>
      <c r="AI222" s="112"/>
      <c r="AJ222" s="112"/>
      <c r="AK222" s="112"/>
      <c r="AL222" s="112"/>
      <c r="AM222" s="112"/>
      <c r="AN222" s="112"/>
      <c r="AO222" s="112"/>
      <c r="AP222" s="112"/>
      <c r="AQ222" s="112"/>
      <c r="AR222" s="112"/>
      <c r="AS222" s="112"/>
      <c r="AT222" s="112"/>
      <c r="AU222" s="112"/>
      <c r="AV222" s="112"/>
      <c r="AW222" s="112"/>
      <c r="AX222" s="112"/>
      <c r="AY222" s="112"/>
      <c r="AZ222" s="112"/>
      <c r="BA222" s="112"/>
      <c r="BB222" s="112"/>
      <c r="BC222" s="112"/>
      <c r="BD222" s="112"/>
      <c r="BE222" s="112"/>
      <c r="BF222" s="112"/>
      <c r="BG222" s="112"/>
      <c r="BH222" s="112"/>
      <c r="BI222" s="112"/>
      <c r="BJ222" s="112"/>
      <c r="BK222" s="112"/>
      <c r="BL222" s="112"/>
      <c r="BM222" s="112"/>
      <c r="BN222" s="112"/>
      <c r="BO222" s="112"/>
      <c r="BP222" s="112"/>
      <c r="BQ222" s="112"/>
      <c r="BR222" s="112"/>
      <c r="BS222" s="112"/>
      <c r="BT222" s="112"/>
      <c r="BU222" s="112"/>
      <c r="BV222" s="112"/>
      <c r="BW222" s="112"/>
      <c r="BX222" s="112"/>
      <c r="BY222" s="112"/>
      <c r="BZ222" s="112"/>
      <c r="CA222" s="112"/>
      <c r="CB222" s="112"/>
      <c r="CC222" s="112"/>
      <c r="CD222" s="112"/>
      <c r="CE222" s="112"/>
      <c r="CF222" s="112"/>
      <c r="CG222" s="112"/>
      <c r="CH222" s="112"/>
      <c r="CI222" s="112"/>
      <c r="CJ222" s="112"/>
      <c r="CK222" s="112"/>
    </row>
    <row r="223" spans="5:89" ht="13.5" customHeight="1">
      <c r="E223" s="112"/>
      <c r="I223" s="112"/>
      <c r="U223" s="5"/>
      <c r="V223" s="112"/>
      <c r="W223" s="112"/>
      <c r="X223" s="150"/>
      <c r="Y223" s="150"/>
      <c r="AD223" s="112"/>
      <c r="AE223" s="112"/>
      <c r="AF223" s="112"/>
      <c r="AG223" s="112"/>
      <c r="AH223" s="112"/>
      <c r="AI223" s="112"/>
      <c r="AJ223" s="112"/>
      <c r="AK223" s="112"/>
      <c r="AL223" s="112"/>
      <c r="AM223" s="112"/>
      <c r="AN223" s="112"/>
      <c r="AO223" s="112"/>
      <c r="AP223" s="112"/>
      <c r="AQ223" s="112"/>
      <c r="AR223" s="112"/>
      <c r="AS223" s="112"/>
      <c r="AT223" s="112"/>
      <c r="AU223" s="112"/>
      <c r="AV223" s="112"/>
      <c r="AW223" s="112"/>
      <c r="AX223" s="112"/>
      <c r="AY223" s="112"/>
      <c r="AZ223" s="112"/>
      <c r="BA223" s="112"/>
      <c r="BB223" s="112"/>
      <c r="BC223" s="112"/>
      <c r="BD223" s="112"/>
      <c r="BE223" s="112"/>
      <c r="BF223" s="112"/>
      <c r="BG223" s="112"/>
      <c r="BH223" s="112"/>
      <c r="BI223" s="112"/>
      <c r="BJ223" s="112"/>
      <c r="BK223" s="112"/>
      <c r="BL223" s="112"/>
      <c r="BM223" s="112"/>
      <c r="BN223" s="112"/>
      <c r="BO223" s="112"/>
      <c r="BP223" s="112"/>
      <c r="BQ223" s="112"/>
      <c r="BR223" s="112"/>
      <c r="BS223" s="112"/>
      <c r="BT223" s="112"/>
      <c r="BU223" s="112"/>
      <c r="BV223" s="112"/>
      <c r="BW223" s="112"/>
      <c r="BX223" s="112"/>
      <c r="BY223" s="112"/>
      <c r="BZ223" s="112"/>
      <c r="CA223" s="112"/>
      <c r="CB223" s="112"/>
      <c r="CC223" s="112"/>
      <c r="CD223" s="112"/>
      <c r="CE223" s="112"/>
      <c r="CF223" s="112"/>
      <c r="CG223" s="112"/>
      <c r="CH223" s="112"/>
      <c r="CI223" s="112"/>
      <c r="CJ223" s="112"/>
      <c r="CK223" s="112"/>
    </row>
    <row r="224" spans="5:89" ht="13.5" customHeight="1">
      <c r="E224" s="112"/>
      <c r="I224" s="112"/>
      <c r="U224" s="5"/>
      <c r="V224" s="112"/>
      <c r="W224" s="112"/>
      <c r="X224" s="137"/>
      <c r="Y224" s="137"/>
      <c r="AD224" s="112"/>
      <c r="AE224" s="112"/>
      <c r="AF224" s="112"/>
      <c r="AG224" s="112"/>
      <c r="AH224" s="112"/>
      <c r="AI224" s="112"/>
      <c r="AJ224" s="112"/>
      <c r="AK224" s="112"/>
      <c r="AL224" s="112"/>
      <c r="AM224" s="112"/>
      <c r="AN224" s="112"/>
      <c r="AO224" s="112"/>
      <c r="AP224" s="112"/>
      <c r="AQ224" s="112"/>
      <c r="AR224" s="112"/>
      <c r="AS224" s="112"/>
      <c r="AT224" s="112"/>
      <c r="AU224" s="112"/>
      <c r="AV224" s="112"/>
      <c r="AW224" s="112"/>
      <c r="AX224" s="112"/>
      <c r="AY224" s="112"/>
      <c r="AZ224" s="112"/>
      <c r="BA224" s="112"/>
      <c r="BB224" s="112"/>
      <c r="BC224" s="112"/>
      <c r="BD224" s="112"/>
      <c r="BE224" s="112"/>
      <c r="BF224" s="112"/>
      <c r="BG224" s="112"/>
      <c r="BH224" s="112"/>
      <c r="BI224" s="112"/>
      <c r="BJ224" s="112"/>
      <c r="BK224" s="112"/>
      <c r="BL224" s="112"/>
      <c r="BM224" s="112"/>
      <c r="BN224" s="112"/>
      <c r="BO224" s="112"/>
      <c r="BP224" s="112"/>
      <c r="BQ224" s="112"/>
      <c r="BR224" s="112"/>
      <c r="BS224" s="112"/>
      <c r="BT224" s="112"/>
      <c r="BU224" s="112"/>
      <c r="BV224" s="112"/>
      <c r="BW224" s="112"/>
      <c r="BX224" s="112"/>
      <c r="BY224" s="112"/>
      <c r="BZ224" s="112"/>
      <c r="CA224" s="112"/>
      <c r="CB224" s="112"/>
      <c r="CC224" s="112"/>
      <c r="CD224" s="112"/>
      <c r="CE224" s="112"/>
      <c r="CF224" s="112"/>
      <c r="CG224" s="112"/>
      <c r="CH224" s="112"/>
      <c r="CI224" s="112"/>
      <c r="CJ224" s="112"/>
      <c r="CK224" s="112"/>
    </row>
    <row r="225" spans="5:89" ht="14.25" customHeight="1">
      <c r="E225" s="112"/>
      <c r="I225" s="112"/>
      <c r="U225" s="5"/>
      <c r="V225" s="112"/>
      <c r="W225" s="112"/>
      <c r="X225" s="150"/>
      <c r="Y225" s="150"/>
      <c r="AD225" s="112"/>
      <c r="AE225" s="112"/>
      <c r="AF225" s="112"/>
      <c r="AG225" s="112"/>
      <c r="AH225" s="112"/>
      <c r="AI225" s="112"/>
      <c r="AJ225" s="112"/>
      <c r="AK225" s="112"/>
      <c r="AL225" s="112"/>
      <c r="AM225" s="112"/>
      <c r="AN225" s="112"/>
      <c r="AO225" s="112"/>
      <c r="AP225" s="112"/>
      <c r="AQ225" s="112"/>
      <c r="AR225" s="112"/>
      <c r="AS225" s="112"/>
      <c r="AT225" s="112"/>
      <c r="AU225" s="112"/>
      <c r="AV225" s="112"/>
      <c r="AW225" s="112"/>
      <c r="AX225" s="112"/>
      <c r="AY225" s="112"/>
      <c r="AZ225" s="112"/>
      <c r="BA225" s="112"/>
      <c r="BB225" s="112"/>
      <c r="BC225" s="112"/>
      <c r="BD225" s="112"/>
      <c r="BE225" s="112"/>
      <c r="BF225" s="112"/>
      <c r="BG225" s="112"/>
      <c r="BH225" s="112"/>
      <c r="BI225" s="112"/>
      <c r="BJ225" s="112"/>
      <c r="BK225" s="112"/>
      <c r="BL225" s="112"/>
      <c r="BM225" s="112"/>
      <c r="BN225" s="112"/>
      <c r="BO225" s="112"/>
      <c r="BP225" s="112"/>
      <c r="BQ225" s="112"/>
      <c r="BR225" s="112"/>
      <c r="BS225" s="112"/>
      <c r="BT225" s="112"/>
      <c r="BU225" s="112"/>
      <c r="BV225" s="112"/>
      <c r="BW225" s="112"/>
      <c r="BX225" s="112"/>
      <c r="BY225" s="112"/>
      <c r="BZ225" s="112"/>
      <c r="CA225" s="112"/>
      <c r="CB225" s="112"/>
      <c r="CC225" s="112"/>
      <c r="CD225" s="112"/>
      <c r="CE225" s="112"/>
      <c r="CF225" s="112"/>
      <c r="CG225" s="112"/>
      <c r="CH225" s="112"/>
      <c r="CI225" s="112"/>
      <c r="CJ225" s="112"/>
      <c r="CK225" s="112"/>
    </row>
    <row r="226" spans="5:89" ht="12.75" customHeight="1">
      <c r="E226" s="112"/>
      <c r="I226" s="112"/>
      <c r="U226" s="5"/>
      <c r="V226" s="112"/>
      <c r="W226" s="112"/>
      <c r="X226" s="150"/>
      <c r="Y226" s="150"/>
      <c r="AD226" s="112"/>
      <c r="AE226" s="112"/>
      <c r="AF226" s="112"/>
      <c r="AG226" s="112"/>
      <c r="AH226" s="112"/>
      <c r="AI226" s="112"/>
      <c r="AJ226" s="112"/>
      <c r="AK226" s="112"/>
      <c r="AL226" s="112"/>
      <c r="AM226" s="112"/>
      <c r="AN226" s="112"/>
      <c r="AO226" s="112"/>
      <c r="AP226" s="112"/>
      <c r="AQ226" s="112"/>
      <c r="AR226" s="112"/>
      <c r="AS226" s="112"/>
      <c r="AT226" s="112"/>
      <c r="AU226" s="112"/>
      <c r="AV226" s="112"/>
      <c r="AW226" s="112"/>
      <c r="AX226" s="112"/>
      <c r="AY226" s="112"/>
      <c r="AZ226" s="112"/>
      <c r="BA226" s="112"/>
      <c r="BB226" s="112"/>
      <c r="BC226" s="112"/>
      <c r="BD226" s="112"/>
      <c r="BE226" s="112"/>
      <c r="BF226" s="112"/>
      <c r="BG226" s="112"/>
      <c r="BH226" s="112"/>
      <c r="BI226" s="112"/>
      <c r="BJ226" s="112"/>
      <c r="BK226" s="112"/>
      <c r="BL226" s="112"/>
      <c r="BM226" s="112"/>
      <c r="BN226" s="112"/>
      <c r="BO226" s="112"/>
      <c r="BP226" s="112"/>
      <c r="BQ226" s="112"/>
      <c r="BR226" s="112"/>
      <c r="BS226" s="112"/>
      <c r="BT226" s="112"/>
      <c r="BU226" s="112"/>
      <c r="BV226" s="112"/>
      <c r="BW226" s="112"/>
      <c r="BX226" s="112"/>
      <c r="BY226" s="112"/>
      <c r="BZ226" s="112"/>
      <c r="CA226" s="112"/>
      <c r="CB226" s="112"/>
      <c r="CC226" s="112"/>
      <c r="CD226" s="112"/>
      <c r="CE226" s="112"/>
      <c r="CF226" s="112"/>
      <c r="CG226" s="112"/>
      <c r="CH226" s="112"/>
      <c r="CI226" s="112"/>
      <c r="CJ226" s="112"/>
      <c r="CK226" s="112"/>
    </row>
    <row r="227" spans="5:89" ht="14.25" customHeight="1">
      <c r="E227" s="112"/>
      <c r="I227" s="112"/>
      <c r="U227" s="5"/>
      <c r="V227" s="112"/>
      <c r="W227" s="140"/>
      <c r="X227" s="207"/>
      <c r="Y227" s="207"/>
      <c r="AD227" s="112"/>
      <c r="AE227" s="112"/>
      <c r="AF227" s="112"/>
      <c r="AG227" s="112"/>
      <c r="AH227" s="112"/>
      <c r="AI227" s="112"/>
      <c r="AJ227" s="112"/>
      <c r="AK227" s="112"/>
      <c r="AL227" s="112"/>
      <c r="AM227" s="112"/>
      <c r="AN227" s="112"/>
      <c r="AO227" s="112"/>
      <c r="AP227" s="112"/>
      <c r="AQ227" s="112"/>
      <c r="AR227" s="112"/>
      <c r="AS227" s="112"/>
      <c r="AT227" s="112"/>
      <c r="AU227" s="112"/>
      <c r="AV227" s="112"/>
      <c r="AW227" s="112"/>
      <c r="AX227" s="112"/>
      <c r="AY227" s="112"/>
      <c r="AZ227" s="112"/>
      <c r="BA227" s="112"/>
      <c r="BB227" s="112"/>
      <c r="BC227" s="112"/>
      <c r="BD227" s="112"/>
      <c r="BE227" s="112"/>
      <c r="BF227" s="112"/>
      <c r="BG227" s="112"/>
      <c r="BH227" s="112"/>
      <c r="BI227" s="112"/>
      <c r="BJ227" s="112"/>
      <c r="BK227" s="112"/>
      <c r="BL227" s="112"/>
      <c r="BM227" s="112"/>
      <c r="BN227" s="112"/>
      <c r="BO227" s="112"/>
      <c r="BP227" s="112"/>
      <c r="BQ227" s="112"/>
      <c r="BR227" s="112"/>
      <c r="BS227" s="112"/>
      <c r="BT227" s="112"/>
      <c r="BU227" s="112"/>
      <c r="BV227" s="112"/>
      <c r="BW227" s="112"/>
      <c r="BX227" s="112"/>
      <c r="BY227" s="112"/>
      <c r="BZ227" s="112"/>
      <c r="CA227" s="112"/>
      <c r="CB227" s="112"/>
      <c r="CC227" s="112"/>
      <c r="CD227" s="112"/>
      <c r="CE227" s="112"/>
      <c r="CF227" s="112"/>
      <c r="CG227" s="112"/>
      <c r="CH227" s="112"/>
      <c r="CI227" s="112"/>
      <c r="CJ227" s="112"/>
      <c r="CK227" s="112"/>
    </row>
    <row r="228" spans="5:89" ht="15.75" customHeight="1">
      <c r="E228" s="112"/>
      <c r="I228" s="146"/>
      <c r="U228" s="11"/>
      <c r="V228" s="112"/>
      <c r="W228" s="418"/>
      <c r="X228" s="148"/>
      <c r="Y228" s="148"/>
      <c r="AD228" s="112"/>
      <c r="AE228" s="112"/>
      <c r="AF228" s="112"/>
      <c r="AG228" s="112"/>
      <c r="AH228" s="112"/>
      <c r="AI228" s="112"/>
      <c r="AJ228" s="112"/>
      <c r="AK228" s="112"/>
      <c r="AL228" s="112"/>
      <c r="AM228" s="112"/>
      <c r="AN228" s="112"/>
      <c r="AO228" s="112"/>
      <c r="AP228" s="112"/>
      <c r="AQ228" s="112"/>
      <c r="AR228" s="112"/>
      <c r="AS228" s="112"/>
      <c r="AT228" s="112"/>
      <c r="AU228" s="112"/>
      <c r="AV228" s="112"/>
      <c r="AW228" s="112"/>
      <c r="AX228" s="112"/>
      <c r="AY228" s="112"/>
      <c r="AZ228" s="112"/>
      <c r="BA228" s="112"/>
      <c r="BB228" s="112"/>
      <c r="BC228" s="112"/>
      <c r="BD228" s="112"/>
      <c r="BE228" s="112"/>
      <c r="BF228" s="112"/>
      <c r="BG228" s="112"/>
      <c r="BH228" s="112"/>
      <c r="BI228" s="112"/>
      <c r="BJ228" s="112"/>
      <c r="BK228" s="112"/>
      <c r="BL228" s="112"/>
      <c r="BM228" s="112"/>
      <c r="BN228" s="112"/>
      <c r="BO228" s="112"/>
      <c r="BP228" s="112"/>
      <c r="BQ228" s="112"/>
      <c r="BR228" s="112"/>
      <c r="BS228" s="112"/>
      <c r="BT228" s="112"/>
      <c r="BU228" s="112"/>
      <c r="BV228" s="112"/>
      <c r="BW228" s="112"/>
      <c r="BX228" s="112"/>
      <c r="BY228" s="112"/>
      <c r="BZ228" s="112"/>
      <c r="CA228" s="112"/>
      <c r="CB228" s="112"/>
      <c r="CC228" s="112"/>
      <c r="CD228" s="112"/>
      <c r="CE228" s="112"/>
      <c r="CF228" s="112"/>
      <c r="CG228" s="112"/>
      <c r="CH228" s="112"/>
      <c r="CI228" s="112"/>
      <c r="CJ228" s="112"/>
      <c r="CK228" s="112"/>
    </row>
    <row r="229" spans="5:89" ht="15" customHeight="1">
      <c r="E229" s="112"/>
      <c r="I229" s="172"/>
      <c r="U229" s="11"/>
      <c r="V229" s="112"/>
      <c r="W229" s="418"/>
      <c r="X229" s="112"/>
      <c r="Y229" s="112"/>
      <c r="AD229" s="112"/>
      <c r="AE229" s="112"/>
      <c r="AF229" s="112"/>
      <c r="AG229" s="112"/>
      <c r="AH229" s="112"/>
      <c r="AI229" s="112"/>
      <c r="AJ229" s="112"/>
      <c r="AK229" s="112"/>
      <c r="AL229" s="112"/>
      <c r="AM229" s="112"/>
      <c r="AN229" s="112"/>
      <c r="AO229" s="112"/>
      <c r="AP229" s="112"/>
      <c r="AQ229" s="112"/>
      <c r="AR229" s="112"/>
      <c r="AS229" s="112"/>
      <c r="AT229" s="112"/>
      <c r="AU229" s="112"/>
      <c r="AV229" s="112"/>
      <c r="AW229" s="112"/>
      <c r="AX229" s="112"/>
      <c r="AY229" s="112"/>
      <c r="AZ229" s="112"/>
      <c r="BA229" s="112"/>
      <c r="BB229" s="112"/>
      <c r="BC229" s="112"/>
      <c r="BD229" s="112"/>
      <c r="BE229" s="112"/>
      <c r="BF229" s="112"/>
      <c r="BG229" s="112"/>
      <c r="BH229" s="112"/>
      <c r="BI229" s="112"/>
      <c r="BJ229" s="112"/>
      <c r="BK229" s="112"/>
      <c r="BL229" s="112"/>
      <c r="BM229" s="112"/>
      <c r="BN229" s="112"/>
      <c r="BO229" s="112"/>
      <c r="BP229" s="112"/>
      <c r="BQ229" s="112"/>
      <c r="BR229" s="112"/>
      <c r="BS229" s="112"/>
      <c r="BT229" s="112"/>
      <c r="BU229" s="112"/>
      <c r="BV229" s="112"/>
      <c r="BW229" s="112"/>
      <c r="BX229" s="112"/>
      <c r="BY229" s="112"/>
      <c r="BZ229" s="112"/>
      <c r="CA229" s="112"/>
      <c r="CB229" s="112"/>
      <c r="CC229" s="112"/>
      <c r="CD229" s="112"/>
      <c r="CE229" s="112"/>
      <c r="CF229" s="112"/>
      <c r="CG229" s="112"/>
      <c r="CH229" s="112"/>
      <c r="CI229" s="112"/>
      <c r="CJ229" s="112"/>
      <c r="CK229" s="112"/>
    </row>
    <row r="230" spans="5:89" ht="13.5" customHeight="1">
      <c r="E230" s="112"/>
      <c r="I230" s="107"/>
      <c r="U230" s="15"/>
      <c r="V230" s="112"/>
      <c r="W230" s="418"/>
      <c r="X230" s="112"/>
      <c r="Y230" s="112"/>
      <c r="AD230" s="112"/>
      <c r="AE230" s="112"/>
      <c r="AF230" s="112"/>
      <c r="AG230" s="112"/>
      <c r="AH230" s="112"/>
      <c r="AI230" s="112"/>
      <c r="AJ230" s="112"/>
      <c r="AK230" s="112"/>
      <c r="AL230" s="112"/>
      <c r="AM230" s="112"/>
      <c r="AN230" s="112"/>
      <c r="AO230" s="112"/>
      <c r="AP230" s="112"/>
      <c r="AQ230" s="112"/>
      <c r="AR230" s="112"/>
      <c r="AS230" s="112"/>
      <c r="AT230" s="112"/>
      <c r="AU230" s="112"/>
      <c r="AV230" s="112"/>
      <c r="AW230" s="112"/>
      <c r="AX230" s="112"/>
      <c r="AY230" s="112"/>
      <c r="AZ230" s="112"/>
      <c r="BA230" s="112"/>
      <c r="BB230" s="112"/>
      <c r="BC230" s="112"/>
      <c r="BD230" s="112"/>
      <c r="BE230" s="112"/>
      <c r="BF230" s="112"/>
      <c r="BG230" s="112"/>
      <c r="BH230" s="112"/>
      <c r="BI230" s="112"/>
      <c r="BJ230" s="112"/>
      <c r="BK230" s="112"/>
      <c r="BL230" s="112"/>
      <c r="BM230" s="112"/>
      <c r="BN230" s="112"/>
      <c r="BO230" s="112"/>
      <c r="BP230" s="112"/>
      <c r="BQ230" s="112"/>
      <c r="BR230" s="112"/>
      <c r="BS230" s="112"/>
      <c r="BT230" s="112"/>
      <c r="BU230" s="112"/>
      <c r="BV230" s="112"/>
      <c r="BW230" s="112"/>
      <c r="BX230" s="112"/>
      <c r="BY230" s="112"/>
      <c r="BZ230" s="112"/>
      <c r="CA230" s="112"/>
      <c r="CB230" s="112"/>
      <c r="CC230" s="112"/>
      <c r="CD230" s="112"/>
      <c r="CE230" s="112"/>
      <c r="CF230" s="112"/>
      <c r="CG230" s="112"/>
      <c r="CH230" s="112"/>
      <c r="CI230" s="112"/>
      <c r="CJ230" s="112"/>
      <c r="CK230" s="112"/>
    </row>
    <row r="231" spans="5:89" ht="13.5" customHeight="1">
      <c r="E231" s="112"/>
      <c r="I231" s="107"/>
      <c r="U231" s="11"/>
      <c r="V231" s="150"/>
      <c r="W231" s="224"/>
      <c r="X231" s="111"/>
      <c r="Y231" s="137"/>
      <c r="AD231" s="137"/>
      <c r="AE231" s="112"/>
      <c r="AF231" s="112"/>
      <c r="AG231" s="112"/>
      <c r="AH231" s="112"/>
      <c r="AI231" s="112"/>
      <c r="AJ231" s="112"/>
      <c r="AK231" s="112"/>
      <c r="AL231" s="112"/>
      <c r="AM231" s="112"/>
      <c r="AN231" s="112"/>
      <c r="AO231" s="112"/>
      <c r="AP231" s="112"/>
      <c r="AQ231" s="112"/>
      <c r="AR231" s="112"/>
      <c r="AS231" s="112"/>
      <c r="AT231" s="112"/>
      <c r="AU231" s="112"/>
      <c r="AV231" s="112"/>
      <c r="AW231" s="112"/>
      <c r="AX231" s="112"/>
      <c r="AY231" s="112"/>
      <c r="AZ231" s="112"/>
      <c r="BA231" s="112"/>
      <c r="BB231" s="112"/>
      <c r="BC231" s="112"/>
      <c r="BD231" s="112"/>
      <c r="BE231" s="112"/>
      <c r="BF231" s="112"/>
      <c r="BG231" s="112"/>
      <c r="BH231" s="112"/>
      <c r="BI231" s="112"/>
      <c r="BJ231" s="112"/>
      <c r="BK231" s="112"/>
      <c r="BL231" s="112"/>
      <c r="BM231" s="112"/>
      <c r="BN231" s="112"/>
      <c r="BO231" s="112"/>
      <c r="BP231" s="112"/>
      <c r="BQ231" s="112"/>
      <c r="BR231" s="112"/>
      <c r="BS231" s="112"/>
      <c r="BT231" s="112"/>
      <c r="BU231" s="112"/>
      <c r="BV231" s="112"/>
      <c r="BW231" s="112"/>
      <c r="BX231" s="112"/>
      <c r="BY231" s="112"/>
      <c r="BZ231" s="112"/>
      <c r="CA231" s="112"/>
      <c r="CB231" s="112"/>
      <c r="CC231" s="112"/>
      <c r="CD231" s="112"/>
      <c r="CE231" s="112"/>
      <c r="CF231" s="112"/>
      <c r="CG231" s="112"/>
      <c r="CH231" s="112"/>
      <c r="CI231" s="112"/>
      <c r="CJ231" s="112"/>
      <c r="CK231" s="112"/>
    </row>
    <row r="232" spans="5:89" ht="14.25" customHeight="1">
      <c r="E232" s="112"/>
      <c r="I232" s="107"/>
      <c r="U232" s="15"/>
      <c r="V232" s="150"/>
      <c r="W232" s="107"/>
      <c r="X232" s="112"/>
      <c r="Y232" s="205"/>
      <c r="AD232" s="110"/>
      <c r="AE232" s="201"/>
      <c r="AF232" s="112"/>
      <c r="AG232" s="112"/>
      <c r="AH232" s="112"/>
      <c r="AI232" s="112"/>
      <c r="AJ232" s="112"/>
      <c r="AK232" s="112"/>
      <c r="AL232" s="112"/>
      <c r="AM232" s="112"/>
      <c r="AN232" s="112"/>
      <c r="AO232" s="112"/>
      <c r="AP232" s="112"/>
      <c r="AQ232" s="112"/>
      <c r="AR232" s="112"/>
      <c r="AS232" s="112"/>
      <c r="AT232" s="112"/>
      <c r="AU232" s="112"/>
      <c r="AV232" s="112"/>
      <c r="AW232" s="112"/>
      <c r="AX232" s="112"/>
      <c r="AY232" s="112"/>
      <c r="AZ232" s="112"/>
      <c r="BA232" s="112"/>
      <c r="BB232" s="112"/>
      <c r="BC232" s="112"/>
      <c r="BD232" s="112"/>
      <c r="BE232" s="112"/>
      <c r="BF232" s="112"/>
      <c r="BG232" s="112"/>
      <c r="BH232" s="112"/>
      <c r="BI232" s="112"/>
      <c r="BJ232" s="112"/>
      <c r="BK232" s="112"/>
      <c r="BL232" s="112"/>
      <c r="BM232" s="112"/>
      <c r="BN232" s="112"/>
      <c r="BO232" s="112"/>
      <c r="BP232" s="112"/>
      <c r="BQ232" s="112"/>
      <c r="BR232" s="112"/>
      <c r="BS232" s="112"/>
      <c r="BT232" s="112"/>
      <c r="BU232" s="112"/>
      <c r="BV232" s="112"/>
      <c r="BW232" s="112"/>
      <c r="BX232" s="112"/>
      <c r="BY232" s="112"/>
      <c r="BZ232" s="112"/>
      <c r="CA232" s="112"/>
      <c r="CB232" s="112"/>
      <c r="CC232" s="112"/>
      <c r="CD232" s="112"/>
      <c r="CE232" s="112"/>
      <c r="CF232" s="112"/>
      <c r="CG232" s="112"/>
      <c r="CH232" s="112"/>
      <c r="CI232" s="112"/>
      <c r="CJ232" s="112"/>
      <c r="CK232" s="112"/>
    </row>
    <row r="233" spans="5:89" ht="15" customHeight="1">
      <c r="E233" s="112"/>
      <c r="I233" s="152"/>
      <c r="U233" s="11"/>
      <c r="V233" s="150"/>
      <c r="W233" s="110"/>
      <c r="X233" s="107"/>
      <c r="Y233" s="106"/>
      <c r="AD233" s="112"/>
      <c r="AE233" s="112"/>
      <c r="AF233" s="112"/>
      <c r="AG233" s="112"/>
      <c r="AH233" s="112"/>
      <c r="AI233" s="112"/>
      <c r="AJ233" s="112"/>
      <c r="AK233" s="112"/>
      <c r="AL233" s="112"/>
      <c r="AM233" s="112"/>
      <c r="AN233" s="112"/>
      <c r="AO233" s="112"/>
      <c r="AP233" s="112"/>
      <c r="AQ233" s="112"/>
      <c r="AR233" s="112"/>
      <c r="AS233" s="112"/>
      <c r="AT233" s="112"/>
      <c r="AU233" s="112"/>
      <c r="AV233" s="112"/>
      <c r="AW233" s="112"/>
      <c r="AX233" s="112"/>
      <c r="AY233" s="112"/>
      <c r="AZ233" s="112"/>
      <c r="BA233" s="112"/>
      <c r="BB233" s="112"/>
      <c r="BC233" s="112"/>
      <c r="BD233" s="112"/>
      <c r="BE233" s="112"/>
      <c r="BF233" s="112"/>
      <c r="BG233" s="112"/>
      <c r="BH233" s="112"/>
      <c r="BI233" s="112"/>
      <c r="BJ233" s="112"/>
      <c r="BK233" s="112"/>
      <c r="BL233" s="112"/>
      <c r="BM233" s="112"/>
      <c r="BN233" s="112"/>
      <c r="BO233" s="112"/>
      <c r="BP233" s="112"/>
      <c r="BQ233" s="112"/>
      <c r="BR233" s="112"/>
      <c r="BS233" s="112"/>
      <c r="BT233" s="112"/>
      <c r="BU233" s="112"/>
      <c r="BV233" s="112"/>
      <c r="BW233" s="112"/>
      <c r="BX233" s="112"/>
      <c r="BY233" s="112"/>
      <c r="BZ233" s="112"/>
      <c r="CA233" s="112"/>
      <c r="CB233" s="112"/>
      <c r="CC233" s="112"/>
      <c r="CD233" s="112"/>
      <c r="CE233" s="112"/>
      <c r="CF233" s="112"/>
      <c r="CG233" s="112"/>
      <c r="CH233" s="112"/>
      <c r="CI233" s="112"/>
      <c r="CJ233" s="112"/>
      <c r="CK233" s="112"/>
    </row>
    <row r="234" spans="5:89">
      <c r="E234" s="112"/>
      <c r="I234" s="172"/>
      <c r="U234" s="101"/>
      <c r="V234" s="112"/>
      <c r="W234" s="110"/>
      <c r="X234" s="110"/>
      <c r="Y234" s="111"/>
      <c r="AD234" s="112"/>
      <c r="AE234" s="112"/>
      <c r="AF234" s="112"/>
      <c r="AG234" s="112"/>
      <c r="AH234" s="112"/>
      <c r="AI234" s="112"/>
      <c r="AJ234" s="112"/>
      <c r="AK234" s="112"/>
      <c r="AL234" s="112"/>
      <c r="AM234" s="112"/>
      <c r="AN234" s="112"/>
      <c r="AO234" s="112"/>
      <c r="AP234" s="112"/>
      <c r="AQ234" s="112"/>
      <c r="AR234" s="112"/>
      <c r="AS234" s="112"/>
      <c r="AT234" s="112"/>
      <c r="AU234" s="112"/>
      <c r="AV234" s="112"/>
      <c r="AW234" s="112"/>
      <c r="AX234" s="112"/>
      <c r="AY234" s="112"/>
      <c r="AZ234" s="112"/>
      <c r="BA234" s="112"/>
      <c r="BB234" s="112"/>
      <c r="BC234" s="112"/>
      <c r="BD234" s="112"/>
      <c r="BE234" s="112"/>
      <c r="BF234" s="112"/>
      <c r="BG234" s="112"/>
      <c r="BH234" s="112"/>
      <c r="BI234" s="112"/>
      <c r="BJ234" s="112"/>
      <c r="BK234" s="112"/>
      <c r="BL234" s="112"/>
      <c r="BM234" s="112"/>
      <c r="BN234" s="112"/>
      <c r="BO234" s="112"/>
      <c r="BP234" s="112"/>
      <c r="BQ234" s="112"/>
      <c r="BR234" s="112"/>
      <c r="BS234" s="112"/>
      <c r="BT234" s="112"/>
      <c r="BU234" s="112"/>
      <c r="BV234" s="112"/>
      <c r="BW234" s="112"/>
      <c r="BX234" s="112"/>
      <c r="BY234" s="112"/>
      <c r="BZ234" s="112"/>
      <c r="CA234" s="112"/>
      <c r="CB234" s="112"/>
      <c r="CC234" s="112"/>
      <c r="CD234" s="112"/>
      <c r="CE234" s="112"/>
      <c r="CF234" s="112"/>
      <c r="CG234" s="112"/>
      <c r="CH234" s="112"/>
      <c r="CI234" s="112"/>
      <c r="CJ234" s="112"/>
      <c r="CK234" s="112"/>
    </row>
    <row r="235" spans="5:89">
      <c r="E235" s="112"/>
      <c r="I235" s="110"/>
      <c r="U235" s="101"/>
      <c r="V235" s="112"/>
      <c r="W235" s="110"/>
      <c r="X235" s="107"/>
      <c r="Y235" s="106"/>
      <c r="AD235" s="112"/>
      <c r="AE235" s="112"/>
      <c r="AF235" s="112"/>
      <c r="AG235" s="112"/>
      <c r="AH235" s="111"/>
      <c r="AI235" s="150"/>
      <c r="AJ235" s="194"/>
      <c r="AK235" s="150"/>
      <c r="AL235" s="112"/>
      <c r="AM235" s="137"/>
      <c r="AN235" s="112"/>
      <c r="AO235" s="112"/>
      <c r="AP235" s="112"/>
      <c r="AQ235" s="112"/>
      <c r="AR235" s="112"/>
      <c r="AS235" s="112"/>
      <c r="AT235" s="112"/>
      <c r="AU235" s="112"/>
      <c r="AV235" s="112"/>
      <c r="AW235" s="112"/>
      <c r="AX235" s="112"/>
      <c r="AY235" s="112"/>
      <c r="AZ235" s="112"/>
      <c r="BA235" s="112"/>
      <c r="BB235" s="112"/>
      <c r="BC235" s="112"/>
      <c r="BD235" s="112"/>
      <c r="BE235" s="112"/>
      <c r="BF235" s="112"/>
      <c r="BG235" s="112"/>
      <c r="BH235" s="112"/>
      <c r="BI235" s="112"/>
      <c r="BJ235" s="112"/>
      <c r="BK235" s="112"/>
      <c r="BL235" s="112"/>
      <c r="BM235" s="112"/>
      <c r="BN235" s="112"/>
      <c r="BO235" s="112"/>
      <c r="BP235" s="112"/>
      <c r="BQ235" s="112"/>
      <c r="BR235" s="112"/>
      <c r="BS235" s="112"/>
      <c r="BT235" s="112"/>
      <c r="BU235" s="112"/>
      <c r="BV235" s="112"/>
      <c r="BW235" s="112"/>
      <c r="BX235" s="112"/>
      <c r="BY235" s="112"/>
      <c r="BZ235" s="112"/>
      <c r="CA235" s="112"/>
      <c r="CB235" s="112"/>
      <c r="CC235" s="112"/>
      <c r="CD235" s="112"/>
      <c r="CE235" s="112"/>
      <c r="CF235" s="112"/>
      <c r="CG235" s="112"/>
      <c r="CH235" s="112"/>
      <c r="CI235" s="112"/>
      <c r="CJ235" s="112"/>
      <c r="CK235" s="112"/>
    </row>
    <row r="236" spans="5:89" ht="12.75" customHeight="1">
      <c r="E236" s="112"/>
      <c r="I236" s="110"/>
      <c r="U236" s="15"/>
      <c r="V236" s="112"/>
      <c r="W236" s="110"/>
      <c r="X236" s="113"/>
      <c r="Y236" s="114"/>
      <c r="AD236" s="112"/>
      <c r="AE236" s="112"/>
      <c r="AF236" s="112"/>
      <c r="AG236" s="112"/>
      <c r="AH236" s="212"/>
      <c r="AI236" s="112"/>
      <c r="AJ236" s="112"/>
      <c r="AK236" s="112"/>
      <c r="AL236" s="112"/>
      <c r="AM236" s="112"/>
      <c r="AN236" s="112"/>
      <c r="AO236" s="112"/>
      <c r="AP236" s="112"/>
      <c r="AQ236" s="112"/>
      <c r="AR236" s="112"/>
      <c r="AS236" s="112"/>
      <c r="AT236" s="112"/>
      <c r="AU236" s="112"/>
      <c r="AV236" s="112"/>
      <c r="AW236" s="112"/>
      <c r="AX236" s="112"/>
      <c r="AY236" s="112"/>
      <c r="AZ236" s="112"/>
      <c r="BA236" s="112"/>
      <c r="BB236" s="112"/>
      <c r="BC236" s="112"/>
      <c r="BD236" s="112"/>
      <c r="BE236" s="112"/>
      <c r="BF236" s="112"/>
      <c r="BG236" s="112"/>
      <c r="BH236" s="112"/>
      <c r="BI236" s="112"/>
      <c r="BJ236" s="112"/>
      <c r="BK236" s="112"/>
      <c r="BL236" s="112"/>
      <c r="BM236" s="112"/>
      <c r="BN236" s="112"/>
      <c r="BO236" s="112"/>
      <c r="BP236" s="112"/>
      <c r="BQ236" s="112"/>
      <c r="BR236" s="112"/>
      <c r="BS236" s="112"/>
      <c r="BT236" s="112"/>
      <c r="BU236" s="112"/>
      <c r="BV236" s="112"/>
      <c r="BW236" s="112"/>
      <c r="BX236" s="112"/>
      <c r="BY236" s="112"/>
      <c r="BZ236" s="112"/>
      <c r="CA236" s="112"/>
      <c r="CB236" s="112"/>
      <c r="CC236" s="112"/>
      <c r="CD236" s="112"/>
      <c r="CE236" s="112"/>
      <c r="CF236" s="112"/>
      <c r="CG236" s="112"/>
      <c r="CH236" s="112"/>
      <c r="CI236" s="112"/>
      <c r="CJ236" s="112"/>
      <c r="CK236" s="112"/>
    </row>
    <row r="237" spans="5:89">
      <c r="E237" s="112"/>
      <c r="I237" s="110"/>
      <c r="U237" s="15"/>
      <c r="V237" s="112"/>
      <c r="W237" s="107"/>
      <c r="X237" s="107"/>
      <c r="Y237" s="106"/>
      <c r="AD237" s="112"/>
      <c r="AE237" s="112"/>
      <c r="AF237" s="112"/>
      <c r="AG237" s="112"/>
      <c r="AH237" s="224"/>
      <c r="AI237" s="111"/>
      <c r="AJ237" s="137"/>
      <c r="AK237" s="117"/>
      <c r="AL237" s="111"/>
      <c r="AM237" s="147"/>
      <c r="AN237" s="112"/>
      <c r="AO237" s="112"/>
      <c r="AP237" s="112"/>
      <c r="AQ237" s="112"/>
      <c r="AR237" s="112"/>
      <c r="AS237" s="112"/>
      <c r="AT237" s="112"/>
      <c r="AU237" s="112"/>
      <c r="AV237" s="112"/>
      <c r="AW237" s="112"/>
      <c r="AX237" s="112"/>
      <c r="AY237" s="112"/>
      <c r="AZ237" s="112"/>
      <c r="BA237" s="112"/>
      <c r="BB237" s="112"/>
      <c r="BC237" s="112"/>
      <c r="BD237" s="112"/>
      <c r="BE237" s="112"/>
      <c r="BF237" s="112"/>
      <c r="BG237" s="112"/>
      <c r="BH237" s="112"/>
      <c r="BI237" s="112"/>
      <c r="BJ237" s="112"/>
      <c r="BK237" s="112"/>
      <c r="BL237" s="112"/>
      <c r="BM237" s="112"/>
      <c r="BN237" s="112"/>
      <c r="BO237" s="112"/>
      <c r="BP237" s="112"/>
      <c r="BQ237" s="112"/>
      <c r="BR237" s="112"/>
      <c r="BS237" s="112"/>
      <c r="BT237" s="112"/>
      <c r="BU237" s="112"/>
      <c r="BV237" s="112"/>
      <c r="BW237" s="112"/>
      <c r="BX237" s="112"/>
      <c r="BY237" s="112"/>
      <c r="BZ237" s="112"/>
      <c r="CA237" s="112"/>
      <c r="CB237" s="112"/>
      <c r="CC237" s="112"/>
      <c r="CD237" s="112"/>
      <c r="CE237" s="112"/>
      <c r="CF237" s="112"/>
      <c r="CG237" s="112"/>
      <c r="CH237" s="112"/>
      <c r="CI237" s="112"/>
      <c r="CJ237" s="112"/>
      <c r="CK237" s="112"/>
    </row>
    <row r="238" spans="5:89" ht="14.25" customHeight="1">
      <c r="E238" s="112"/>
      <c r="I238" s="110"/>
      <c r="U238" s="11"/>
      <c r="V238" s="112"/>
      <c r="W238" s="112"/>
      <c r="X238" s="117"/>
      <c r="Y238" s="119"/>
      <c r="AD238" s="112"/>
      <c r="AE238" s="112"/>
      <c r="AF238" s="112"/>
      <c r="AG238" s="210"/>
      <c r="AH238" s="194"/>
      <c r="AI238" s="194"/>
      <c r="AJ238" s="150"/>
      <c r="AK238" s="107"/>
      <c r="AL238" s="106"/>
      <c r="AM238" s="144"/>
      <c r="AN238" s="112"/>
      <c r="AO238" s="112"/>
      <c r="AP238" s="112"/>
      <c r="AQ238" s="112"/>
      <c r="AR238" s="112"/>
      <c r="AS238" s="112"/>
      <c r="AT238" s="112"/>
      <c r="AU238" s="112"/>
      <c r="AV238" s="112"/>
      <c r="AW238" s="112"/>
      <c r="AX238" s="112"/>
      <c r="AY238" s="112"/>
      <c r="AZ238" s="112"/>
      <c r="BA238" s="112"/>
      <c r="BB238" s="112"/>
      <c r="BC238" s="112"/>
      <c r="BD238" s="112"/>
      <c r="BE238" s="112"/>
      <c r="BF238" s="112"/>
      <c r="BG238" s="112"/>
      <c r="BH238" s="112"/>
      <c r="BI238" s="112"/>
      <c r="BJ238" s="112"/>
      <c r="BK238" s="112"/>
      <c r="BL238" s="112"/>
      <c r="BM238" s="112"/>
      <c r="BN238" s="112"/>
      <c r="BO238" s="112"/>
      <c r="BP238" s="112"/>
      <c r="BQ238" s="112"/>
      <c r="BR238" s="112"/>
      <c r="BS238" s="112"/>
      <c r="BT238" s="112"/>
      <c r="BU238" s="112"/>
      <c r="BV238" s="112"/>
      <c r="BW238" s="112"/>
      <c r="BX238" s="112"/>
      <c r="BY238" s="112"/>
      <c r="BZ238" s="112"/>
      <c r="CA238" s="112"/>
      <c r="CB238" s="112"/>
      <c r="CC238" s="112"/>
      <c r="CD238" s="112"/>
      <c r="CE238" s="112"/>
      <c r="CF238" s="112"/>
      <c r="CG238" s="112"/>
      <c r="CH238" s="112"/>
      <c r="CI238" s="112"/>
      <c r="CJ238" s="112"/>
      <c r="CK238" s="112"/>
    </row>
    <row r="239" spans="5:89" ht="12.75" customHeight="1">
      <c r="E239" s="112"/>
      <c r="I239" s="110"/>
      <c r="U239" s="1879"/>
      <c r="V239" s="112"/>
      <c r="W239" s="112"/>
      <c r="X239" s="107"/>
      <c r="Y239" s="106"/>
      <c r="AD239" s="112"/>
      <c r="AE239" s="112"/>
      <c r="AF239" s="172"/>
      <c r="AG239" s="205"/>
      <c r="AH239" s="112"/>
      <c r="AI239" s="110"/>
      <c r="AJ239" s="112"/>
      <c r="AK239" s="575"/>
      <c r="AL239" s="106"/>
      <c r="AM239" s="150"/>
      <c r="AN239" s="112"/>
      <c r="AO239" s="112"/>
      <c r="AP239" s="112"/>
      <c r="AQ239" s="112"/>
      <c r="AR239" s="112"/>
      <c r="AS239" s="112"/>
      <c r="AT239" s="112"/>
      <c r="AU239" s="112"/>
      <c r="AV239" s="112"/>
      <c r="AW239" s="112"/>
      <c r="AX239" s="112"/>
      <c r="AY239" s="112"/>
      <c r="AZ239" s="112"/>
      <c r="BA239" s="112"/>
      <c r="BB239" s="112"/>
      <c r="BC239" s="112"/>
      <c r="BD239" s="112"/>
      <c r="BE239" s="112"/>
      <c r="BF239" s="112"/>
      <c r="BG239" s="112"/>
      <c r="BH239" s="112"/>
      <c r="BI239" s="112"/>
      <c r="BJ239" s="112"/>
      <c r="BK239" s="112"/>
      <c r="BL239" s="112"/>
      <c r="BM239" s="112"/>
      <c r="BN239" s="112"/>
      <c r="BO239" s="112"/>
      <c r="BP239" s="112"/>
      <c r="BQ239" s="112"/>
      <c r="BR239" s="112"/>
      <c r="BS239" s="112"/>
      <c r="BT239" s="112"/>
      <c r="BU239" s="112"/>
      <c r="BV239" s="112"/>
      <c r="BW239" s="112"/>
      <c r="BX239" s="112"/>
      <c r="BY239" s="112"/>
      <c r="BZ239" s="112"/>
      <c r="CA239" s="112"/>
      <c r="CB239" s="112"/>
      <c r="CC239" s="112"/>
      <c r="CD239" s="112"/>
      <c r="CE239" s="112"/>
      <c r="CF239" s="112"/>
      <c r="CG239" s="112"/>
      <c r="CH239" s="112"/>
      <c r="CI239" s="112"/>
      <c r="CJ239" s="112"/>
      <c r="CK239" s="112"/>
    </row>
    <row r="240" spans="5:89" ht="13.5" customHeight="1">
      <c r="E240" s="112"/>
      <c r="I240" s="107"/>
      <c r="U240" s="5"/>
      <c r="V240" s="112"/>
      <c r="W240" s="112"/>
      <c r="X240" s="107"/>
      <c r="Y240" s="106"/>
      <c r="AD240" s="112"/>
      <c r="AE240" s="112"/>
      <c r="AF240" s="107"/>
      <c r="AG240" s="214"/>
      <c r="AH240" s="110"/>
      <c r="AI240" s="111"/>
      <c r="AJ240" s="137"/>
      <c r="AK240" s="107"/>
      <c r="AL240" s="106"/>
      <c r="AM240" s="144"/>
      <c r="AN240" s="112"/>
      <c r="AO240" s="112"/>
      <c r="AP240" s="112"/>
      <c r="AQ240" s="112"/>
      <c r="AR240" s="112"/>
      <c r="AS240" s="112"/>
      <c r="AT240" s="112"/>
      <c r="AU240" s="112"/>
      <c r="AV240" s="112"/>
      <c r="AW240" s="112"/>
      <c r="AX240" s="112"/>
      <c r="AY240" s="112"/>
      <c r="AZ240" s="112"/>
      <c r="BA240" s="112"/>
      <c r="BB240" s="112"/>
      <c r="BC240" s="112"/>
      <c r="BD240" s="112"/>
      <c r="BE240" s="112"/>
      <c r="BF240" s="112"/>
      <c r="BG240" s="112"/>
      <c r="BH240" s="112"/>
      <c r="BI240" s="112"/>
      <c r="BJ240" s="112"/>
      <c r="BK240" s="112"/>
      <c r="BL240" s="112"/>
      <c r="BM240" s="112"/>
      <c r="BN240" s="112"/>
      <c r="BO240" s="112"/>
      <c r="BP240" s="112"/>
      <c r="BQ240" s="112"/>
      <c r="BR240" s="112"/>
      <c r="BS240" s="112"/>
      <c r="BT240" s="112"/>
      <c r="BU240" s="112"/>
      <c r="BV240" s="112"/>
      <c r="BW240" s="112"/>
      <c r="BX240" s="112"/>
      <c r="BY240" s="112"/>
      <c r="BZ240" s="112"/>
      <c r="CA240" s="112"/>
      <c r="CB240" s="112"/>
      <c r="CC240" s="112"/>
      <c r="CD240" s="112"/>
      <c r="CE240" s="112"/>
      <c r="CF240" s="112"/>
      <c r="CG240" s="112"/>
      <c r="CH240" s="112"/>
      <c r="CI240" s="112"/>
      <c r="CJ240" s="112"/>
      <c r="CK240" s="112"/>
    </row>
    <row r="241" spans="5:89">
      <c r="E241" s="112"/>
      <c r="I241" s="298"/>
      <c r="U241" s="15"/>
      <c r="V241" s="112"/>
      <c r="W241" s="112"/>
      <c r="X241" s="107"/>
      <c r="Y241" s="106"/>
      <c r="AD241" s="112"/>
      <c r="AE241" s="112"/>
      <c r="AF241" s="107"/>
      <c r="AG241" s="227"/>
      <c r="AH241" s="107"/>
      <c r="AI241" s="106"/>
      <c r="AJ241" s="150"/>
      <c r="AK241" s="575"/>
      <c r="AL241" s="106"/>
      <c r="AM241" s="150"/>
      <c r="AN241" s="112"/>
      <c r="AO241" s="112"/>
      <c r="AP241" s="112"/>
      <c r="AQ241" s="112"/>
      <c r="AR241" s="112"/>
      <c r="AS241" s="112"/>
      <c r="AT241" s="112"/>
      <c r="AU241" s="112"/>
      <c r="AV241" s="112"/>
      <c r="AW241" s="112"/>
      <c r="AX241" s="112"/>
      <c r="AY241" s="112"/>
      <c r="AZ241" s="112"/>
      <c r="BA241" s="112"/>
      <c r="BB241" s="112"/>
      <c r="BC241" s="112"/>
      <c r="BD241" s="112"/>
      <c r="BE241" s="112"/>
      <c r="BF241" s="112"/>
      <c r="BG241" s="112"/>
      <c r="BH241" s="112"/>
      <c r="BI241" s="112"/>
      <c r="BJ241" s="112"/>
      <c r="BK241" s="112"/>
      <c r="BL241" s="112"/>
      <c r="BM241" s="112"/>
      <c r="BN241" s="112"/>
      <c r="BO241" s="112"/>
      <c r="BP241" s="112"/>
      <c r="BQ241" s="112"/>
      <c r="BR241" s="112"/>
      <c r="BS241" s="112"/>
      <c r="BT241" s="112"/>
      <c r="BU241" s="112"/>
      <c r="BV241" s="112"/>
      <c r="BW241" s="112"/>
      <c r="BX241" s="112"/>
      <c r="BY241" s="112"/>
      <c r="BZ241" s="112"/>
      <c r="CA241" s="112"/>
      <c r="CB241" s="112"/>
      <c r="CC241" s="112"/>
      <c r="CD241" s="112"/>
      <c r="CE241" s="112"/>
      <c r="CF241" s="112"/>
      <c r="CG241" s="112"/>
      <c r="CH241" s="112"/>
      <c r="CI241" s="112"/>
      <c r="CJ241" s="112"/>
      <c r="CK241" s="112"/>
    </row>
    <row r="242" spans="5:89">
      <c r="E242" s="112"/>
      <c r="I242" s="133"/>
      <c r="U242" s="5"/>
      <c r="V242" s="112"/>
      <c r="W242" s="112"/>
      <c r="X242" s="107"/>
      <c r="Y242" s="121"/>
      <c r="AD242" s="112"/>
      <c r="AE242" s="112"/>
      <c r="AF242" s="107"/>
      <c r="AG242" s="112"/>
      <c r="AH242" s="194"/>
      <c r="AI242" s="194"/>
      <c r="AJ242" s="150"/>
      <c r="AK242" s="112"/>
      <c r="AL242" s="112"/>
      <c r="AM242" s="112"/>
      <c r="AN242" s="112"/>
      <c r="AO242" s="112"/>
      <c r="AP242" s="112"/>
      <c r="AQ242" s="112"/>
      <c r="AR242" s="112"/>
      <c r="AS242" s="112"/>
      <c r="AT242" s="112"/>
      <c r="AU242" s="112"/>
      <c r="AV242" s="112"/>
      <c r="AW242" s="112"/>
      <c r="AX242" s="112"/>
      <c r="AY242" s="112"/>
      <c r="AZ242" s="112"/>
      <c r="BA242" s="112"/>
      <c r="BB242" s="112"/>
      <c r="BC242" s="112"/>
      <c r="BD242" s="112"/>
      <c r="BE242" s="112"/>
      <c r="BF242" s="112"/>
      <c r="BG242" s="112"/>
      <c r="BH242" s="112"/>
      <c r="BI242" s="112"/>
      <c r="BJ242" s="112"/>
      <c r="BK242" s="112"/>
      <c r="BL242" s="112"/>
      <c r="BM242" s="112"/>
      <c r="BN242" s="112"/>
      <c r="BO242" s="112"/>
      <c r="BP242" s="112"/>
      <c r="BQ242" s="112"/>
      <c r="BR242" s="112"/>
      <c r="BS242" s="112"/>
      <c r="BT242" s="112"/>
      <c r="BU242" s="112"/>
      <c r="BV242" s="112"/>
      <c r="BW242" s="112"/>
      <c r="BX242" s="112"/>
      <c r="BY242" s="112"/>
      <c r="BZ242" s="112"/>
      <c r="CA242" s="112"/>
      <c r="CB242" s="112"/>
      <c r="CC242" s="112"/>
      <c r="CD242" s="112"/>
      <c r="CE242" s="112"/>
      <c r="CF242" s="112"/>
      <c r="CG242" s="112"/>
      <c r="CH242" s="112"/>
      <c r="CI242" s="112"/>
      <c r="CJ242" s="112"/>
      <c r="CK242" s="112"/>
    </row>
    <row r="243" spans="5:89">
      <c r="E243" s="112"/>
      <c r="I243" s="172"/>
      <c r="U243" s="5"/>
      <c r="V243" s="112"/>
      <c r="W243" s="112"/>
      <c r="X243" s="113"/>
      <c r="Y243" s="116"/>
      <c r="AD243" s="112"/>
      <c r="AE243" s="112"/>
      <c r="AF243" s="110"/>
      <c r="AG243" s="111"/>
      <c r="AH243" s="113"/>
      <c r="AI243" s="114"/>
      <c r="AJ243" s="148"/>
      <c r="AK243" s="121"/>
      <c r="AL243" s="107"/>
      <c r="AM243" s="106"/>
      <c r="AN243" s="112"/>
      <c r="AO243" s="112"/>
      <c r="AP243" s="112"/>
      <c r="AQ243" s="112"/>
      <c r="AR243" s="112"/>
      <c r="AS243" s="112"/>
      <c r="AT243" s="112"/>
      <c r="AU243" s="112"/>
      <c r="AV243" s="112"/>
      <c r="AW243" s="112"/>
      <c r="AX243" s="112"/>
      <c r="AY243" s="112"/>
      <c r="AZ243" s="112"/>
      <c r="BA243" s="112"/>
      <c r="BB243" s="112"/>
      <c r="BC243" s="112"/>
      <c r="BD243" s="112"/>
      <c r="BE243" s="112"/>
      <c r="BF243" s="112"/>
      <c r="BG243" s="112"/>
      <c r="BH243" s="112"/>
      <c r="BI243" s="112"/>
      <c r="BJ243" s="112"/>
      <c r="BK243" s="112"/>
      <c r="BL243" s="112"/>
      <c r="BM243" s="112"/>
      <c r="BN243" s="112"/>
      <c r="BO243" s="112"/>
      <c r="BP243" s="112"/>
      <c r="BQ243" s="112"/>
      <c r="BR243" s="112"/>
      <c r="BS243" s="112"/>
      <c r="BT243" s="112"/>
      <c r="BU243" s="112"/>
      <c r="BV243" s="112"/>
      <c r="BW243" s="112"/>
      <c r="BX243" s="112"/>
      <c r="BY243" s="112"/>
      <c r="BZ243" s="112"/>
      <c r="CA243" s="112"/>
      <c r="CB243" s="112"/>
      <c r="CC243" s="112"/>
      <c r="CD243" s="112"/>
      <c r="CE243" s="112"/>
      <c r="CF243" s="112"/>
      <c r="CG243" s="112"/>
      <c r="CH243" s="112"/>
      <c r="CI243" s="112"/>
      <c r="CJ243" s="112"/>
      <c r="CK243" s="112"/>
    </row>
    <row r="244" spans="5:89" ht="14.25" customHeight="1">
      <c r="E244" s="112"/>
      <c r="I244" s="2859"/>
      <c r="U244" s="1942"/>
      <c r="V244" s="223"/>
      <c r="W244" s="112"/>
      <c r="X244" s="110"/>
      <c r="Y244" s="195"/>
      <c r="AD244" s="112"/>
      <c r="AE244" s="112"/>
      <c r="AF244" s="107"/>
      <c r="AG244" s="112"/>
      <c r="AH244" s="107"/>
      <c r="AI244" s="106"/>
      <c r="AJ244" s="150"/>
      <c r="AK244" s="112"/>
      <c r="AL244" s="107"/>
      <c r="AM244" s="106"/>
      <c r="AN244" s="112"/>
      <c r="AO244" s="112"/>
      <c r="AP244" s="112"/>
      <c r="AQ244" s="112"/>
      <c r="AR244" s="112"/>
      <c r="AS244" s="112"/>
      <c r="AT244" s="112"/>
      <c r="AU244" s="112"/>
      <c r="AV244" s="112"/>
      <c r="AW244" s="112"/>
      <c r="AX244" s="112"/>
      <c r="AY244" s="112"/>
      <c r="AZ244" s="112"/>
      <c r="BA244" s="112"/>
      <c r="BB244" s="112"/>
      <c r="BC244" s="112"/>
      <c r="BD244" s="112"/>
      <c r="BE244" s="112"/>
      <c r="BF244" s="112"/>
      <c r="BG244" s="112"/>
      <c r="BH244" s="112"/>
      <c r="BI244" s="112"/>
      <c r="BJ244" s="112"/>
      <c r="BK244" s="112"/>
      <c r="BL244" s="112"/>
      <c r="BM244" s="112"/>
      <c r="BN244" s="112"/>
      <c r="BO244" s="112"/>
      <c r="BP244" s="112"/>
      <c r="BQ244" s="112"/>
      <c r="BR244" s="112"/>
      <c r="BS244" s="112"/>
      <c r="BT244" s="112"/>
      <c r="BU244" s="112"/>
      <c r="BV244" s="112"/>
      <c r="BW244" s="112"/>
      <c r="BX244" s="112"/>
      <c r="BY244" s="112"/>
      <c r="BZ244" s="112"/>
      <c r="CA244" s="112"/>
      <c r="CB244" s="112"/>
      <c r="CC244" s="112"/>
      <c r="CD244" s="112"/>
      <c r="CE244" s="112"/>
      <c r="CF244" s="112"/>
      <c r="CG244" s="112"/>
      <c r="CH244" s="112"/>
      <c r="CI244" s="112"/>
      <c r="CJ244" s="112"/>
      <c r="CK244" s="112"/>
    </row>
    <row r="245" spans="5:89" ht="13.5" customHeight="1">
      <c r="E245" s="112"/>
      <c r="I245" s="310"/>
      <c r="U245" s="5"/>
      <c r="V245" s="223"/>
      <c r="W245" s="112"/>
      <c r="X245" s="113"/>
      <c r="Y245" s="195"/>
      <c r="AD245" s="112"/>
      <c r="AE245" s="112"/>
      <c r="AF245" s="112"/>
      <c r="AG245" s="112"/>
      <c r="AH245" s="112"/>
      <c r="AI245" s="112"/>
      <c r="AJ245" s="112"/>
      <c r="AK245" s="112"/>
      <c r="AL245" s="112"/>
      <c r="AM245" s="112"/>
      <c r="AN245" s="112"/>
      <c r="AO245" s="112"/>
      <c r="AP245" s="112"/>
      <c r="AQ245" s="112"/>
      <c r="AR245" s="112"/>
      <c r="AS245" s="112"/>
      <c r="AT245" s="112"/>
      <c r="AU245" s="112"/>
      <c r="AV245" s="112"/>
      <c r="AW245" s="112"/>
      <c r="AX245" s="112"/>
      <c r="AY245" s="112"/>
      <c r="AZ245" s="112"/>
      <c r="BA245" s="112"/>
      <c r="BB245" s="112"/>
      <c r="BC245" s="112"/>
      <c r="BD245" s="112"/>
      <c r="BE245" s="112"/>
      <c r="BF245" s="112"/>
      <c r="BG245" s="112"/>
      <c r="BH245" s="112"/>
      <c r="BI245" s="112"/>
      <c r="BJ245" s="112"/>
      <c r="BK245" s="112"/>
      <c r="BL245" s="112"/>
      <c r="BM245" s="112"/>
      <c r="BN245" s="112"/>
      <c r="BO245" s="112"/>
      <c r="BP245" s="112"/>
      <c r="BQ245" s="112"/>
      <c r="BR245" s="112"/>
      <c r="BS245" s="112"/>
      <c r="BT245" s="112"/>
      <c r="BU245" s="112"/>
      <c r="BV245" s="112"/>
      <c r="BW245" s="112"/>
      <c r="BX245" s="112"/>
      <c r="BY245" s="112"/>
      <c r="BZ245" s="112"/>
      <c r="CA245" s="112"/>
      <c r="CB245" s="112"/>
      <c r="CC245" s="112"/>
      <c r="CD245" s="112"/>
      <c r="CE245" s="112"/>
      <c r="CF245" s="112"/>
      <c r="CG245" s="112"/>
      <c r="CH245" s="112"/>
      <c r="CI245" s="112"/>
      <c r="CJ245" s="112"/>
      <c r="CK245" s="112"/>
    </row>
    <row r="246" spans="5:89" ht="15.6">
      <c r="E246" s="112"/>
      <c r="I246" s="310"/>
      <c r="U246" s="53"/>
      <c r="V246" s="112"/>
      <c r="W246" s="112"/>
      <c r="X246" s="107"/>
      <c r="Y246" s="195"/>
      <c r="AD246" s="112"/>
      <c r="AE246" s="112"/>
      <c r="AF246" s="112"/>
      <c r="AG246" s="112"/>
      <c r="AH246" s="112"/>
      <c r="AI246" s="112"/>
      <c r="AJ246" s="112"/>
      <c r="AK246" s="112"/>
      <c r="AL246" s="112"/>
      <c r="AM246" s="112"/>
      <c r="AN246" s="112"/>
      <c r="AO246" s="112"/>
      <c r="AP246" s="112"/>
      <c r="AQ246" s="112"/>
      <c r="AR246" s="112"/>
      <c r="AS246" s="112"/>
      <c r="AT246" s="112"/>
      <c r="AU246" s="112"/>
      <c r="AV246" s="112"/>
      <c r="AW246" s="112"/>
      <c r="AX246" s="112"/>
      <c r="AY246" s="112"/>
      <c r="AZ246" s="112"/>
      <c r="BA246" s="112"/>
      <c r="BB246" s="112"/>
      <c r="BC246" s="112"/>
      <c r="BD246" s="112"/>
      <c r="BE246" s="112"/>
      <c r="BF246" s="112"/>
      <c r="BG246" s="112"/>
      <c r="BH246" s="112"/>
      <c r="BI246" s="112"/>
      <c r="BJ246" s="112"/>
      <c r="BK246" s="112"/>
      <c r="BL246" s="112"/>
      <c r="BM246" s="112"/>
      <c r="BN246" s="112"/>
      <c r="BO246" s="112"/>
      <c r="BP246" s="112"/>
      <c r="BQ246" s="112"/>
      <c r="BR246" s="112"/>
      <c r="BS246" s="112"/>
      <c r="BT246" s="112"/>
      <c r="BU246" s="112"/>
      <c r="BV246" s="112"/>
      <c r="BW246" s="112"/>
      <c r="BX246" s="112"/>
      <c r="BY246" s="112"/>
      <c r="BZ246" s="112"/>
      <c r="CA246" s="112"/>
      <c r="CB246" s="112"/>
      <c r="CC246" s="112"/>
      <c r="CD246" s="112"/>
      <c r="CE246" s="112"/>
      <c r="CF246" s="112"/>
      <c r="CG246" s="112"/>
      <c r="CH246" s="112"/>
      <c r="CI246" s="112"/>
      <c r="CJ246" s="112"/>
      <c r="CK246" s="112"/>
    </row>
    <row r="247" spans="5:89" ht="12.75" customHeight="1">
      <c r="E247" s="112"/>
      <c r="I247" s="107"/>
      <c r="U247" s="5"/>
      <c r="V247" s="112"/>
      <c r="W247" s="112"/>
      <c r="X247" s="110"/>
      <c r="Y247" s="195"/>
      <c r="AD247" s="112"/>
      <c r="AE247" s="112"/>
      <c r="AF247" s="112"/>
      <c r="AG247" s="112"/>
      <c r="AH247" s="112"/>
      <c r="AI247" s="112"/>
      <c r="AJ247" s="112"/>
      <c r="AK247" s="112"/>
      <c r="AL247" s="112"/>
      <c r="AM247" s="112"/>
      <c r="AN247" s="112"/>
      <c r="AO247" s="112"/>
      <c r="AP247" s="112"/>
      <c r="AQ247" s="112"/>
      <c r="AR247" s="112"/>
      <c r="AS247" s="112"/>
      <c r="AT247" s="112"/>
      <c r="AU247" s="112"/>
      <c r="AV247" s="112"/>
      <c r="AW247" s="112"/>
      <c r="AX247" s="112"/>
      <c r="AY247" s="112"/>
      <c r="AZ247" s="112"/>
      <c r="BA247" s="112"/>
      <c r="BB247" s="112"/>
      <c r="BC247" s="112"/>
      <c r="BD247" s="112"/>
      <c r="BE247" s="112"/>
      <c r="BF247" s="112"/>
      <c r="BG247" s="112"/>
      <c r="BH247" s="112"/>
      <c r="BI247" s="112"/>
      <c r="BJ247" s="112"/>
      <c r="BK247" s="112"/>
      <c r="BL247" s="112"/>
      <c r="BM247" s="112"/>
      <c r="BN247" s="112"/>
      <c r="BO247" s="112"/>
      <c r="BP247" s="112"/>
      <c r="BQ247" s="112"/>
      <c r="BR247" s="112"/>
      <c r="BS247" s="112"/>
      <c r="BT247" s="112"/>
      <c r="BU247" s="112"/>
      <c r="BV247" s="112"/>
      <c r="BW247" s="112"/>
      <c r="BX247" s="112"/>
      <c r="BY247" s="112"/>
      <c r="BZ247" s="112"/>
      <c r="CA247" s="112"/>
      <c r="CB247" s="112"/>
      <c r="CC247" s="112"/>
      <c r="CD247" s="112"/>
      <c r="CE247" s="112"/>
      <c r="CF247" s="112"/>
      <c r="CG247" s="112"/>
      <c r="CH247" s="112"/>
      <c r="CI247" s="112"/>
      <c r="CJ247" s="112"/>
      <c r="CK247" s="112"/>
    </row>
    <row r="248" spans="5:89" ht="15.6">
      <c r="E248" s="112"/>
      <c r="I248" s="107"/>
      <c r="U248" s="5"/>
      <c r="V248" s="112"/>
      <c r="W248" s="112"/>
      <c r="X248" s="110"/>
      <c r="Y248" s="195"/>
      <c r="AD248" s="112"/>
      <c r="AE248" s="112"/>
      <c r="AF248" s="112"/>
      <c r="AG248" s="112"/>
      <c r="AH248" s="112"/>
      <c r="AI248" s="112"/>
      <c r="AJ248" s="112"/>
      <c r="AK248" s="112"/>
      <c r="AL248" s="112"/>
      <c r="AM248" s="112"/>
      <c r="AN248" s="112"/>
      <c r="AO248" s="112"/>
      <c r="AP248" s="112"/>
      <c r="AQ248" s="112"/>
      <c r="AR248" s="112"/>
      <c r="AS248" s="112"/>
      <c r="AT248" s="112"/>
      <c r="AU248" s="112"/>
      <c r="AV248" s="112"/>
      <c r="AW248" s="112"/>
      <c r="AX248" s="112"/>
      <c r="AY248" s="112"/>
      <c r="AZ248" s="112"/>
      <c r="BA248" s="112"/>
      <c r="BB248" s="112"/>
      <c r="BC248" s="112"/>
      <c r="BD248" s="112"/>
      <c r="BE248" s="112"/>
      <c r="BF248" s="112"/>
      <c r="BG248" s="112"/>
      <c r="BH248" s="112"/>
      <c r="BI248" s="112"/>
      <c r="BJ248" s="112"/>
      <c r="BK248" s="112"/>
      <c r="BL248" s="112"/>
      <c r="BM248" s="112"/>
      <c r="BN248" s="112"/>
      <c r="BO248" s="112"/>
      <c r="BP248" s="112"/>
      <c r="BQ248" s="112"/>
      <c r="BR248" s="112"/>
      <c r="BS248" s="112"/>
      <c r="BT248" s="112"/>
      <c r="BU248" s="112"/>
      <c r="BV248" s="112"/>
      <c r="BW248" s="112"/>
      <c r="BX248" s="112"/>
      <c r="BY248" s="112"/>
      <c r="BZ248" s="112"/>
      <c r="CA248" s="112"/>
      <c r="CB248" s="112"/>
      <c r="CC248" s="112"/>
      <c r="CD248" s="112"/>
      <c r="CE248" s="112"/>
      <c r="CF248" s="112"/>
      <c r="CG248" s="112"/>
      <c r="CH248" s="112"/>
      <c r="CI248" s="112"/>
      <c r="CJ248" s="112"/>
      <c r="CK248" s="112"/>
    </row>
    <row r="249" spans="5:89" ht="15.6">
      <c r="E249" s="112"/>
      <c r="I249" s="110"/>
      <c r="U249" s="5"/>
      <c r="V249" s="221"/>
      <c r="W249" s="112"/>
      <c r="X249" s="110"/>
      <c r="Y249" s="195"/>
      <c r="AD249" s="112"/>
      <c r="AE249" s="112"/>
      <c r="AF249" s="112"/>
      <c r="AG249" s="112"/>
      <c r="AH249" s="112"/>
      <c r="AI249" s="112"/>
      <c r="AJ249" s="112"/>
      <c r="AK249" s="112"/>
      <c r="AL249" s="112"/>
      <c r="AM249" s="112"/>
      <c r="AN249" s="112"/>
      <c r="AO249" s="112"/>
      <c r="AP249" s="112"/>
      <c r="AQ249" s="112"/>
      <c r="AR249" s="112"/>
      <c r="AS249" s="112"/>
      <c r="AT249" s="112"/>
      <c r="AU249" s="112"/>
      <c r="AV249" s="112"/>
      <c r="AW249" s="112"/>
      <c r="AX249" s="112"/>
      <c r="AY249" s="112"/>
      <c r="AZ249" s="112"/>
      <c r="BA249" s="112"/>
      <c r="BB249" s="112"/>
      <c r="BC249" s="112"/>
      <c r="BD249" s="112"/>
      <c r="BE249" s="112"/>
      <c r="BF249" s="112"/>
      <c r="BG249" s="112"/>
      <c r="BH249" s="112"/>
      <c r="BI249" s="112"/>
      <c r="BJ249" s="112"/>
      <c r="BK249" s="112"/>
      <c r="BL249" s="112"/>
      <c r="BM249" s="112"/>
      <c r="BN249" s="112"/>
      <c r="BO249" s="112"/>
      <c r="BP249" s="112"/>
      <c r="BQ249" s="112"/>
      <c r="BR249" s="112"/>
      <c r="BS249" s="112"/>
      <c r="BT249" s="112"/>
      <c r="BU249" s="112"/>
      <c r="BV249" s="112"/>
      <c r="BW249" s="112"/>
      <c r="BX249" s="112"/>
      <c r="BY249" s="112"/>
      <c r="BZ249" s="112"/>
      <c r="CA249" s="112"/>
      <c r="CB249" s="112"/>
      <c r="CC249" s="112"/>
      <c r="CD249" s="112"/>
      <c r="CE249" s="112"/>
      <c r="CF249" s="112"/>
      <c r="CG249" s="112"/>
      <c r="CH249" s="112"/>
      <c r="CI249" s="112"/>
      <c r="CJ249" s="112"/>
      <c r="CK249" s="112"/>
    </row>
    <row r="250" spans="5:89" ht="15.6">
      <c r="E250" s="112"/>
      <c r="I250" s="310"/>
      <c r="U250" s="5"/>
      <c r="V250" s="112"/>
      <c r="W250" s="112"/>
      <c r="X250" s="110"/>
      <c r="Y250" s="195"/>
      <c r="AD250" s="112"/>
      <c r="AE250" s="112"/>
      <c r="AF250" s="112"/>
      <c r="AG250" s="112"/>
      <c r="AH250" s="112"/>
      <c r="AI250" s="112"/>
      <c r="AJ250" s="112"/>
      <c r="AK250" s="112"/>
      <c r="AL250" s="112"/>
      <c r="AM250" s="112"/>
      <c r="AN250" s="112"/>
      <c r="AO250" s="112"/>
      <c r="AP250" s="112"/>
      <c r="AQ250" s="112"/>
      <c r="AR250" s="112"/>
      <c r="AS250" s="112"/>
      <c r="AT250" s="112"/>
      <c r="AU250" s="112"/>
      <c r="AV250" s="112"/>
      <c r="AW250" s="112"/>
      <c r="AX250" s="112"/>
      <c r="AY250" s="112"/>
      <c r="AZ250" s="112"/>
      <c r="BA250" s="112"/>
      <c r="BB250" s="112"/>
      <c r="BC250" s="112"/>
      <c r="BD250" s="112"/>
      <c r="BE250" s="112"/>
      <c r="BF250" s="112"/>
      <c r="BG250" s="112"/>
      <c r="BH250" s="112"/>
      <c r="BI250" s="112"/>
      <c r="BJ250" s="112"/>
      <c r="BK250" s="112"/>
      <c r="BL250" s="112"/>
      <c r="BM250" s="112"/>
      <c r="BN250" s="112"/>
      <c r="BO250" s="112"/>
      <c r="BP250" s="112"/>
      <c r="BQ250" s="112"/>
      <c r="BR250" s="112"/>
      <c r="BS250" s="112"/>
      <c r="BT250" s="112"/>
      <c r="BU250" s="112"/>
      <c r="BV250" s="112"/>
      <c r="BW250" s="112"/>
      <c r="BX250" s="112"/>
      <c r="BY250" s="112"/>
      <c r="BZ250" s="112"/>
      <c r="CA250" s="112"/>
      <c r="CB250" s="112"/>
      <c r="CC250" s="112"/>
      <c r="CD250" s="112"/>
      <c r="CE250" s="112"/>
      <c r="CF250" s="112"/>
      <c r="CG250" s="112"/>
      <c r="CH250" s="112"/>
      <c r="CI250" s="112"/>
      <c r="CJ250" s="112"/>
      <c r="CK250" s="112"/>
    </row>
    <row r="251" spans="5:89" ht="15.6">
      <c r="E251" s="112"/>
      <c r="I251" s="310"/>
      <c r="U251" s="5"/>
      <c r="V251" s="112"/>
      <c r="W251" s="112"/>
      <c r="X251" s="110"/>
      <c r="Y251" s="195"/>
      <c r="AD251" s="112"/>
      <c r="AE251" s="112"/>
      <c r="AF251" s="112"/>
      <c r="AG251" s="112"/>
      <c r="AH251" s="112"/>
      <c r="AI251" s="112"/>
      <c r="AJ251" s="112"/>
      <c r="AK251" s="112"/>
      <c r="AL251" s="112"/>
      <c r="AM251" s="112"/>
      <c r="AN251" s="112"/>
      <c r="AO251" s="112"/>
      <c r="AP251" s="112"/>
      <c r="AQ251" s="112"/>
      <c r="AR251" s="112"/>
      <c r="AS251" s="112"/>
      <c r="AT251" s="112"/>
      <c r="AU251" s="112"/>
      <c r="AV251" s="112"/>
      <c r="AW251" s="112"/>
      <c r="AX251" s="112"/>
      <c r="AY251" s="112"/>
      <c r="AZ251" s="112"/>
      <c r="BA251" s="112"/>
      <c r="BB251" s="112"/>
      <c r="BC251" s="112"/>
      <c r="BD251" s="112"/>
      <c r="BE251" s="112"/>
      <c r="BF251" s="112"/>
      <c r="BG251" s="112"/>
      <c r="BH251" s="112"/>
      <c r="BI251" s="112"/>
      <c r="BJ251" s="112"/>
      <c r="BK251" s="112"/>
      <c r="BL251" s="112"/>
      <c r="BM251" s="112"/>
      <c r="BN251" s="112"/>
      <c r="BO251" s="112"/>
      <c r="BP251" s="112"/>
      <c r="BQ251" s="112"/>
      <c r="BR251" s="112"/>
      <c r="BS251" s="112"/>
      <c r="BT251" s="112"/>
      <c r="BU251" s="112"/>
      <c r="BV251" s="112"/>
      <c r="BW251" s="112"/>
      <c r="BX251" s="112"/>
      <c r="BY251" s="112"/>
      <c r="BZ251" s="112"/>
      <c r="CA251" s="112"/>
      <c r="CB251" s="112"/>
      <c r="CC251" s="112"/>
      <c r="CD251" s="112"/>
      <c r="CE251" s="112"/>
      <c r="CF251" s="112"/>
      <c r="CG251" s="112"/>
      <c r="CH251" s="112"/>
      <c r="CI251" s="112"/>
      <c r="CJ251" s="112"/>
      <c r="CK251" s="112"/>
    </row>
    <row r="252" spans="5:89" ht="14.25" customHeight="1">
      <c r="E252" s="112"/>
      <c r="I252" s="310"/>
      <c r="U252" s="5"/>
      <c r="V252" s="112"/>
      <c r="W252" s="112"/>
      <c r="X252" s="213"/>
      <c r="Y252" s="112"/>
      <c r="AD252" s="215"/>
      <c r="AE252" s="112"/>
      <c r="AF252" s="112"/>
      <c r="AG252" s="213"/>
      <c r="AH252" s="112"/>
      <c r="AI252" s="112"/>
      <c r="AJ252" s="579"/>
      <c r="AK252" s="112"/>
      <c r="AL252" s="112"/>
      <c r="AM252" s="215"/>
      <c r="AN252" s="112"/>
      <c r="AO252" s="112"/>
      <c r="AP252" s="112"/>
      <c r="AQ252" s="112"/>
      <c r="AR252" s="112"/>
      <c r="AS252" s="112"/>
      <c r="AT252" s="112"/>
      <c r="AU252" s="112"/>
      <c r="AV252" s="112"/>
      <c r="AW252" s="112"/>
      <c r="AX252" s="112"/>
      <c r="AY252" s="112"/>
      <c r="AZ252" s="112"/>
      <c r="BA252" s="112"/>
      <c r="BB252" s="112"/>
      <c r="BC252" s="112"/>
      <c r="BD252" s="112"/>
      <c r="BE252" s="112"/>
      <c r="BF252" s="112"/>
      <c r="BG252" s="112"/>
      <c r="BH252" s="112"/>
      <c r="BI252" s="112"/>
      <c r="BJ252" s="112"/>
      <c r="BK252" s="112"/>
      <c r="BL252" s="112"/>
      <c r="BM252" s="112"/>
      <c r="BN252" s="112"/>
      <c r="BO252" s="112"/>
      <c r="BP252" s="112"/>
      <c r="BQ252" s="112"/>
      <c r="BR252" s="112"/>
      <c r="BS252" s="112"/>
      <c r="BT252" s="112"/>
      <c r="BU252" s="112"/>
      <c r="BV252" s="112"/>
      <c r="BW252" s="112"/>
      <c r="BX252" s="112"/>
      <c r="BY252" s="112"/>
      <c r="BZ252" s="112"/>
      <c r="CA252" s="112"/>
      <c r="CB252" s="112"/>
      <c r="CC252" s="112"/>
      <c r="CD252" s="112"/>
      <c r="CE252" s="112"/>
      <c r="CF252" s="112"/>
      <c r="CG252" s="112"/>
      <c r="CH252" s="112"/>
      <c r="CI252" s="112"/>
      <c r="CJ252" s="112"/>
      <c r="CK252" s="112"/>
    </row>
    <row r="253" spans="5:89" ht="12.75" customHeight="1">
      <c r="E253" s="112"/>
      <c r="I253" s="107"/>
      <c r="U253" s="5"/>
      <c r="V253" s="106"/>
      <c r="W253" s="112"/>
      <c r="X253" s="226"/>
      <c r="Y253" s="205"/>
      <c r="AD253" s="226"/>
      <c r="AE253" s="205"/>
      <c r="AF253" s="206"/>
      <c r="AG253" s="226"/>
      <c r="AH253" s="205"/>
      <c r="AI253" s="206"/>
      <c r="AJ253" s="226"/>
      <c r="AK253" s="205"/>
      <c r="AL253" s="206"/>
      <c r="AM253" s="226"/>
      <c r="AN253" s="205"/>
      <c r="AO253" s="206"/>
      <c r="AP253" s="112"/>
      <c r="AQ253" s="112"/>
      <c r="AR253" s="112"/>
      <c r="AS253" s="112"/>
      <c r="AT253" s="112"/>
      <c r="AU253" s="112"/>
      <c r="AV253" s="112"/>
      <c r="AW253" s="112"/>
      <c r="AX253" s="112"/>
      <c r="AY253" s="112"/>
      <c r="AZ253" s="112"/>
      <c r="BA253" s="112"/>
      <c r="BB253" s="112"/>
      <c r="BC253" s="112"/>
      <c r="BD253" s="112"/>
      <c r="BE253" s="112"/>
      <c r="BF253" s="112"/>
      <c r="BG253" s="112"/>
      <c r="BH253" s="112"/>
      <c r="BI253" s="112"/>
      <c r="BJ253" s="112"/>
      <c r="BK253" s="112"/>
      <c r="BL253" s="112"/>
      <c r="BM253" s="112"/>
      <c r="BN253" s="112"/>
      <c r="BO253" s="112"/>
      <c r="BP253" s="112"/>
      <c r="BQ253" s="112"/>
      <c r="BR253" s="112"/>
      <c r="BS253" s="112"/>
      <c r="BT253" s="112"/>
      <c r="BU253" s="112"/>
      <c r="BV253" s="112"/>
      <c r="BW253" s="112"/>
      <c r="BX253" s="112"/>
      <c r="BY253" s="112"/>
      <c r="BZ253" s="112"/>
      <c r="CA253" s="112"/>
      <c r="CB253" s="112"/>
      <c r="CC253" s="112"/>
      <c r="CD253" s="112"/>
      <c r="CE253" s="112"/>
      <c r="CF253" s="112"/>
      <c r="CG253" s="112"/>
      <c r="CH253" s="112"/>
      <c r="CI253" s="112"/>
      <c r="CJ253" s="112"/>
      <c r="CK253" s="112"/>
    </row>
    <row r="254" spans="5:89" ht="14.25" customHeight="1">
      <c r="E254" s="112"/>
      <c r="I254" s="113"/>
      <c r="U254" s="5"/>
      <c r="V254" s="112"/>
      <c r="W254" s="195"/>
      <c r="X254" s="111"/>
      <c r="Y254" s="230"/>
      <c r="AD254" s="224"/>
      <c r="AE254" s="111"/>
      <c r="AF254" s="137"/>
      <c r="AG254" s="111"/>
      <c r="AH254" s="230"/>
      <c r="AI254" s="137"/>
      <c r="AJ254" s="194"/>
      <c r="AK254" s="194"/>
      <c r="AL254" s="137"/>
      <c r="AM254" s="224"/>
      <c r="AN254" s="111"/>
      <c r="AO254" s="137"/>
      <c r="AP254" s="112"/>
      <c r="AQ254" s="112"/>
      <c r="AR254" s="112"/>
      <c r="AS254" s="112"/>
      <c r="AT254" s="112"/>
      <c r="AU254" s="112"/>
      <c r="AV254" s="112"/>
      <c r="AW254" s="112"/>
      <c r="AX254" s="112"/>
      <c r="AY254" s="112"/>
      <c r="AZ254" s="112"/>
      <c r="BA254" s="112"/>
      <c r="BB254" s="112"/>
      <c r="BC254" s="112"/>
      <c r="BD254" s="112"/>
      <c r="BE254" s="112"/>
      <c r="BF254" s="112"/>
      <c r="BG254" s="112"/>
      <c r="BH254" s="112"/>
      <c r="BI254" s="112"/>
      <c r="BJ254" s="112"/>
      <c r="BK254" s="112"/>
      <c r="BL254" s="112"/>
      <c r="BM254" s="112"/>
      <c r="BN254" s="112"/>
      <c r="BO254" s="112"/>
      <c r="BP254" s="112"/>
      <c r="BQ254" s="112"/>
      <c r="BR254" s="112"/>
      <c r="BS254" s="112"/>
      <c r="BT254" s="112"/>
      <c r="BU254" s="112"/>
      <c r="BV254" s="112"/>
      <c r="BW254" s="112"/>
      <c r="BX254" s="112"/>
      <c r="BY254" s="112"/>
      <c r="BZ254" s="112"/>
      <c r="CA254" s="112"/>
      <c r="CB254" s="112"/>
      <c r="CC254" s="112"/>
      <c r="CD254" s="112"/>
      <c r="CE254" s="112"/>
      <c r="CF254" s="112"/>
      <c r="CG254" s="112"/>
      <c r="CH254" s="112"/>
      <c r="CI254" s="112"/>
      <c r="CJ254" s="112"/>
      <c r="CK254" s="112"/>
    </row>
    <row r="255" spans="5:89" ht="14.25" customHeight="1">
      <c r="E255" s="112"/>
      <c r="I255" s="113"/>
      <c r="U255" s="5"/>
      <c r="V255" s="112"/>
      <c r="W255" s="195"/>
      <c r="X255" s="106"/>
      <c r="Y255" s="106"/>
      <c r="AD255" s="107"/>
      <c r="AE255" s="106"/>
      <c r="AF255" s="150"/>
      <c r="AG255" s="106"/>
      <c r="AH255" s="106"/>
      <c r="AI255" s="147"/>
      <c r="AJ255" s="194"/>
      <c r="AK255" s="194"/>
      <c r="AL255" s="150"/>
      <c r="AM255" s="107"/>
      <c r="AN255" s="106"/>
      <c r="AO255" s="150"/>
      <c r="AP255" s="112"/>
      <c r="AQ255" s="112"/>
      <c r="AR255" s="112"/>
      <c r="AS255" s="112"/>
      <c r="AT255" s="112"/>
      <c r="AU255" s="112"/>
      <c r="AV255" s="112"/>
      <c r="AW255" s="112"/>
      <c r="AX255" s="112"/>
      <c r="AY255" s="112"/>
      <c r="AZ255" s="112"/>
      <c r="BA255" s="112"/>
      <c r="BB255" s="112"/>
      <c r="BC255" s="112"/>
      <c r="BD255" s="112"/>
      <c r="BE255" s="112"/>
      <c r="BF255" s="112"/>
      <c r="BG255" s="112"/>
      <c r="BH255" s="112"/>
      <c r="BI255" s="112"/>
      <c r="BJ255" s="112"/>
      <c r="BK255" s="112"/>
      <c r="BL255" s="112"/>
      <c r="BM255" s="112"/>
      <c r="BN255" s="112"/>
      <c r="BO255" s="112"/>
      <c r="BP255" s="112"/>
      <c r="BQ255" s="112"/>
      <c r="BR255" s="112"/>
      <c r="BS255" s="112"/>
      <c r="BT255" s="112"/>
      <c r="BU255" s="112"/>
      <c r="BV255" s="112"/>
      <c r="BW255" s="112"/>
      <c r="BX255" s="112"/>
      <c r="BY255" s="112"/>
      <c r="BZ255" s="112"/>
      <c r="CA255" s="112"/>
      <c r="CB255" s="112"/>
      <c r="CC255" s="112"/>
      <c r="CD255" s="112"/>
      <c r="CE255" s="112"/>
      <c r="CF255" s="112"/>
      <c r="CG255" s="112"/>
      <c r="CH255" s="112"/>
      <c r="CI255" s="112"/>
      <c r="CJ255" s="112"/>
      <c r="CK255" s="112"/>
    </row>
    <row r="256" spans="5:89" ht="13.5" customHeight="1">
      <c r="E256" s="112"/>
      <c r="I256" s="112"/>
      <c r="U256" s="5"/>
      <c r="V256" s="112"/>
      <c r="W256" s="112"/>
      <c r="X256" s="106"/>
      <c r="Y256" s="106"/>
      <c r="AD256" s="110"/>
      <c r="AE256" s="111"/>
      <c r="AF256" s="137"/>
      <c r="AG256" s="106"/>
      <c r="AH256" s="106"/>
      <c r="AI256" s="137"/>
      <c r="AJ256" s="107"/>
      <c r="AK256" s="106"/>
      <c r="AL256" s="150"/>
      <c r="AM256" s="110"/>
      <c r="AN256" s="111"/>
      <c r="AO256" s="137"/>
      <c r="AP256" s="112"/>
      <c r="AQ256" s="112"/>
      <c r="AR256" s="112"/>
      <c r="AS256" s="112"/>
      <c r="AT256" s="112"/>
      <c r="AU256" s="112"/>
      <c r="AV256" s="112"/>
      <c r="AW256" s="112"/>
      <c r="AX256" s="112"/>
      <c r="AY256" s="112"/>
      <c r="AZ256" s="112"/>
      <c r="BA256" s="112"/>
      <c r="BB256" s="112"/>
      <c r="BC256" s="112"/>
      <c r="BD256" s="112"/>
      <c r="BE256" s="112"/>
      <c r="BF256" s="112"/>
      <c r="BG256" s="112"/>
      <c r="BH256" s="112"/>
      <c r="BI256" s="112"/>
      <c r="BJ256" s="112"/>
      <c r="BK256" s="112"/>
      <c r="BL256" s="112"/>
      <c r="BM256" s="112"/>
      <c r="BN256" s="112"/>
      <c r="BO256" s="112"/>
      <c r="BP256" s="112"/>
      <c r="BQ256" s="112"/>
      <c r="BR256" s="112"/>
      <c r="BS256" s="112"/>
      <c r="BT256" s="112"/>
      <c r="BU256" s="112"/>
      <c r="BV256" s="112"/>
      <c r="BW256" s="112"/>
      <c r="BX256" s="112"/>
      <c r="BY256" s="112"/>
      <c r="BZ256" s="112"/>
      <c r="CA256" s="112"/>
      <c r="CB256" s="112"/>
      <c r="CC256" s="112"/>
      <c r="CD256" s="112"/>
      <c r="CE256" s="112"/>
      <c r="CF256" s="112"/>
      <c r="CG256" s="112"/>
      <c r="CH256" s="112"/>
      <c r="CI256" s="112"/>
      <c r="CJ256" s="112"/>
      <c r="CK256" s="112"/>
    </row>
    <row r="257" spans="5:89" ht="14.25" customHeight="1">
      <c r="E257" s="112"/>
      <c r="I257" s="112"/>
      <c r="U257" s="5"/>
      <c r="V257" s="112"/>
      <c r="W257" s="112"/>
      <c r="X257" s="194"/>
      <c r="Y257" s="194"/>
      <c r="AD257" s="110"/>
      <c r="AE257" s="111"/>
      <c r="AF257" s="150"/>
      <c r="AG257" s="194"/>
      <c r="AH257" s="194"/>
      <c r="AI257" s="137"/>
      <c r="AJ257" s="107"/>
      <c r="AK257" s="106"/>
      <c r="AL257" s="150"/>
      <c r="AM257" s="110"/>
      <c r="AN257" s="111"/>
      <c r="AO257" s="150"/>
      <c r="AP257" s="112"/>
      <c r="AQ257" s="112"/>
      <c r="AR257" s="112"/>
      <c r="AS257" s="112"/>
      <c r="AT257" s="112"/>
      <c r="AU257" s="112"/>
      <c r="AV257" s="112"/>
      <c r="AW257" s="112"/>
      <c r="AX257" s="112"/>
      <c r="AY257" s="112"/>
      <c r="AZ257" s="112"/>
      <c r="BA257" s="112"/>
      <c r="BB257" s="112"/>
      <c r="BC257" s="112"/>
      <c r="BD257" s="112"/>
      <c r="BE257" s="112"/>
      <c r="BF257" s="112"/>
      <c r="BG257" s="112"/>
      <c r="BH257" s="112"/>
      <c r="BI257" s="112"/>
      <c r="BJ257" s="112"/>
      <c r="BK257" s="112"/>
      <c r="BL257" s="112"/>
      <c r="BM257" s="112"/>
      <c r="BN257" s="112"/>
      <c r="BO257" s="112"/>
      <c r="BP257" s="112"/>
      <c r="BQ257" s="112"/>
      <c r="BR257" s="112"/>
      <c r="BS257" s="112"/>
      <c r="BT257" s="112"/>
      <c r="BU257" s="112"/>
      <c r="BV257" s="112"/>
      <c r="BW257" s="112"/>
      <c r="BX257" s="112"/>
      <c r="BY257" s="112"/>
      <c r="BZ257" s="112"/>
      <c r="CA257" s="112"/>
      <c r="CB257" s="112"/>
      <c r="CC257" s="112"/>
      <c r="CD257" s="112"/>
      <c r="CE257" s="112"/>
      <c r="CF257" s="112"/>
      <c r="CG257" s="112"/>
      <c r="CH257" s="112"/>
      <c r="CI257" s="112"/>
      <c r="CJ257" s="112"/>
      <c r="CK257" s="112"/>
    </row>
    <row r="258" spans="5:89">
      <c r="E258" s="112"/>
      <c r="I258" s="172"/>
      <c r="U258" s="5"/>
      <c r="V258" s="112"/>
      <c r="W258" s="112"/>
      <c r="X258" s="194"/>
      <c r="Y258" s="194"/>
      <c r="AD258" s="110"/>
      <c r="AE258" s="111"/>
      <c r="AF258" s="148"/>
      <c r="AG258" s="194"/>
      <c r="AH258" s="194"/>
      <c r="AI258" s="150"/>
      <c r="AJ258" s="112"/>
      <c r="AK258" s="112"/>
      <c r="AL258" s="112"/>
      <c r="AM258" s="110"/>
      <c r="AN258" s="111"/>
      <c r="AO258" s="148"/>
      <c r="AP258" s="112"/>
      <c r="AQ258" s="112"/>
      <c r="AR258" s="112"/>
      <c r="AS258" s="112"/>
      <c r="AT258" s="112"/>
      <c r="AU258" s="112"/>
      <c r="AV258" s="112"/>
      <c r="AW258" s="112"/>
      <c r="AX258" s="112"/>
      <c r="AY258" s="112"/>
      <c r="AZ258" s="112"/>
      <c r="BA258" s="112"/>
      <c r="BB258" s="112"/>
      <c r="BC258" s="112"/>
      <c r="BD258" s="112"/>
      <c r="BE258" s="112"/>
      <c r="BF258" s="112"/>
      <c r="BG258" s="112"/>
      <c r="BH258" s="112"/>
      <c r="BI258" s="112"/>
      <c r="BJ258" s="112"/>
      <c r="BK258" s="112"/>
      <c r="BL258" s="112"/>
      <c r="BM258" s="112"/>
      <c r="BN258" s="112"/>
      <c r="BO258" s="112"/>
      <c r="BP258" s="112"/>
      <c r="BQ258" s="112"/>
      <c r="BR258" s="112"/>
      <c r="BS258" s="112"/>
      <c r="BT258" s="112"/>
      <c r="BU258" s="112"/>
      <c r="BV258" s="112"/>
      <c r="BW258" s="112"/>
      <c r="BX258" s="112"/>
      <c r="BY258" s="112"/>
      <c r="BZ258" s="112"/>
      <c r="CA258" s="112"/>
      <c r="CB258" s="112"/>
      <c r="CC258" s="112"/>
      <c r="CD258" s="112"/>
      <c r="CE258" s="112"/>
      <c r="CF258" s="112"/>
      <c r="CG258" s="112"/>
      <c r="CH258" s="112"/>
      <c r="CI258" s="112"/>
      <c r="CJ258" s="112"/>
      <c r="CK258" s="112"/>
    </row>
    <row r="259" spans="5:89" ht="14.25" customHeight="1">
      <c r="E259" s="112"/>
      <c r="I259" s="107"/>
      <c r="U259" s="5"/>
      <c r="V259" s="112"/>
      <c r="W259" s="112"/>
      <c r="X259" s="112"/>
      <c r="Y259" s="112"/>
      <c r="AD259" s="110"/>
      <c r="AE259" s="111"/>
      <c r="AF259" s="148"/>
      <c r="AG259" s="112"/>
      <c r="AH259" s="112"/>
      <c r="AI259" s="112"/>
      <c r="AJ259" s="112"/>
      <c r="AK259" s="112"/>
      <c r="AL259" s="112"/>
      <c r="AM259" s="110"/>
      <c r="AN259" s="111"/>
      <c r="AO259" s="148"/>
      <c r="AP259" s="112"/>
      <c r="AQ259" s="112"/>
      <c r="AR259" s="112"/>
      <c r="AS259" s="112"/>
      <c r="AT259" s="112"/>
      <c r="AU259" s="112"/>
      <c r="AV259" s="112"/>
      <c r="AW259" s="112"/>
      <c r="AX259" s="112"/>
      <c r="AY259" s="112"/>
      <c r="AZ259" s="112"/>
      <c r="BA259" s="112"/>
      <c r="BB259" s="112"/>
      <c r="BC259" s="112"/>
      <c r="BD259" s="112"/>
      <c r="BE259" s="112"/>
      <c r="BF259" s="112"/>
      <c r="BG259" s="112"/>
      <c r="BH259" s="112"/>
      <c r="BI259" s="112"/>
      <c r="BJ259" s="112"/>
      <c r="BK259" s="112"/>
      <c r="BL259" s="112"/>
      <c r="BM259" s="112"/>
      <c r="BN259" s="112"/>
      <c r="BO259" s="112"/>
      <c r="BP259" s="112"/>
      <c r="BQ259" s="112"/>
      <c r="BR259" s="112"/>
      <c r="BS259" s="112"/>
      <c r="BT259" s="112"/>
      <c r="BU259" s="112"/>
      <c r="BV259" s="112"/>
      <c r="BW259" s="112"/>
      <c r="BX259" s="112"/>
      <c r="BY259" s="112"/>
      <c r="BZ259" s="112"/>
      <c r="CA259" s="112"/>
      <c r="CB259" s="112"/>
      <c r="CC259" s="112"/>
      <c r="CD259" s="112"/>
      <c r="CE259" s="112"/>
      <c r="CF259" s="112"/>
      <c r="CG259" s="112"/>
      <c r="CH259" s="112"/>
      <c r="CI259" s="112"/>
      <c r="CJ259" s="112"/>
      <c r="CK259" s="112"/>
    </row>
    <row r="260" spans="5:89" ht="15" customHeight="1">
      <c r="E260" s="112"/>
      <c r="I260" s="107"/>
      <c r="U260" s="5"/>
      <c r="V260" s="107"/>
      <c r="W260" s="112"/>
      <c r="X260" s="112"/>
      <c r="Y260" s="112"/>
      <c r="AD260" s="107"/>
      <c r="AE260" s="106"/>
      <c r="AF260" s="150"/>
      <c r="AG260" s="112"/>
      <c r="AH260" s="112"/>
      <c r="AI260" s="112"/>
      <c r="AJ260" s="112"/>
      <c r="AK260" s="112"/>
      <c r="AL260" s="112"/>
      <c r="AM260" s="107"/>
      <c r="AN260" s="106"/>
      <c r="AO260" s="150"/>
      <c r="AP260" s="112"/>
      <c r="AQ260" s="112"/>
      <c r="AR260" s="112"/>
      <c r="AS260" s="112"/>
      <c r="AT260" s="112"/>
      <c r="AU260" s="112"/>
      <c r="AV260" s="112"/>
      <c r="AW260" s="112"/>
      <c r="AX260" s="112"/>
      <c r="AY260" s="112"/>
      <c r="AZ260" s="112"/>
      <c r="BA260" s="112"/>
      <c r="BB260" s="112"/>
      <c r="BC260" s="112"/>
      <c r="BD260" s="112"/>
      <c r="BE260" s="112"/>
      <c r="BF260" s="112"/>
      <c r="BG260" s="112"/>
      <c r="BH260" s="112"/>
      <c r="BI260" s="112"/>
      <c r="BJ260" s="112"/>
      <c r="BK260" s="112"/>
      <c r="BL260" s="112"/>
      <c r="BM260" s="112"/>
      <c r="BN260" s="112"/>
      <c r="BO260" s="112"/>
      <c r="BP260" s="112"/>
      <c r="BQ260" s="112"/>
      <c r="BR260" s="112"/>
      <c r="BS260" s="112"/>
      <c r="BT260" s="112"/>
      <c r="BU260" s="112"/>
      <c r="BV260" s="112"/>
      <c r="BW260" s="112"/>
      <c r="BX260" s="112"/>
      <c r="BY260" s="112"/>
      <c r="BZ260" s="112"/>
      <c r="CA260" s="112"/>
      <c r="CB260" s="112"/>
      <c r="CC260" s="112"/>
      <c r="CD260" s="112"/>
      <c r="CE260" s="112"/>
      <c r="CF260" s="112"/>
      <c r="CG260" s="112"/>
      <c r="CH260" s="112"/>
      <c r="CI260" s="112"/>
      <c r="CJ260" s="112"/>
      <c r="CK260" s="112"/>
    </row>
    <row r="261" spans="5:89">
      <c r="E261" s="112"/>
      <c r="I261" s="107"/>
      <c r="U261" s="5"/>
      <c r="V261" s="112"/>
      <c r="W261" s="112"/>
      <c r="X261" s="214"/>
      <c r="Y261" s="112"/>
      <c r="AD261" s="112"/>
      <c r="AE261" s="112"/>
      <c r="AF261" s="112"/>
      <c r="AG261" s="112"/>
      <c r="AH261" s="112"/>
      <c r="AI261" s="112"/>
      <c r="AJ261" s="112"/>
      <c r="AK261" s="112"/>
      <c r="AL261" s="112"/>
      <c r="AM261" s="112"/>
      <c r="AN261" s="112"/>
      <c r="AO261" s="112"/>
      <c r="AP261" s="112"/>
      <c r="AQ261" s="112"/>
      <c r="AR261" s="112"/>
      <c r="AS261" s="112"/>
      <c r="AT261" s="112"/>
      <c r="AU261" s="112"/>
      <c r="AV261" s="112"/>
      <c r="AW261" s="112"/>
      <c r="AX261" s="112"/>
      <c r="AY261" s="112"/>
      <c r="AZ261" s="112"/>
      <c r="BA261" s="112"/>
      <c r="BB261" s="112"/>
      <c r="BC261" s="112"/>
      <c r="BD261" s="112"/>
      <c r="BE261" s="112"/>
      <c r="BF261" s="112"/>
      <c r="BG261" s="112"/>
      <c r="BH261" s="112"/>
      <c r="BI261" s="112"/>
      <c r="BJ261" s="112"/>
      <c r="BK261" s="112"/>
      <c r="BL261" s="112"/>
      <c r="BM261" s="112"/>
      <c r="BN261" s="112"/>
      <c r="BO261" s="112"/>
      <c r="BP261" s="112"/>
      <c r="BQ261" s="112"/>
      <c r="BR261" s="112"/>
      <c r="BS261" s="112"/>
      <c r="BT261" s="112"/>
      <c r="BU261" s="112"/>
      <c r="BV261" s="112"/>
      <c r="BW261" s="112"/>
      <c r="BX261" s="112"/>
      <c r="BY261" s="112"/>
      <c r="BZ261" s="112"/>
      <c r="CA261" s="112"/>
      <c r="CB261" s="112"/>
      <c r="CC261" s="112"/>
      <c r="CD261" s="112"/>
      <c r="CE261" s="112"/>
      <c r="CF261" s="112"/>
      <c r="CG261" s="112"/>
      <c r="CH261" s="112"/>
      <c r="CI261" s="112"/>
      <c r="CJ261" s="112"/>
      <c r="CK261" s="112"/>
    </row>
    <row r="262" spans="5:89">
      <c r="E262" s="112"/>
      <c r="I262" s="107"/>
      <c r="U262" s="5"/>
      <c r="V262" s="112"/>
      <c r="W262" s="112"/>
      <c r="X262" s="117"/>
      <c r="Y262" s="112"/>
      <c r="AD262" s="112"/>
      <c r="AE262" s="112"/>
      <c r="AF262" s="112"/>
      <c r="AG262" s="112"/>
      <c r="AH262" s="112"/>
      <c r="AI262" s="112"/>
      <c r="AJ262" s="112"/>
      <c r="AK262" s="112"/>
      <c r="AL262" s="112"/>
      <c r="AM262" s="112"/>
      <c r="AN262" s="112"/>
      <c r="AO262" s="112"/>
      <c r="AP262" s="112"/>
      <c r="AQ262" s="112"/>
      <c r="AR262" s="112"/>
      <c r="AS262" s="112"/>
      <c r="AT262" s="112"/>
      <c r="AU262" s="112"/>
      <c r="AV262" s="112"/>
      <c r="AW262" s="112"/>
      <c r="AX262" s="112"/>
      <c r="AY262" s="112"/>
      <c r="AZ262" s="112"/>
      <c r="BA262" s="112"/>
      <c r="BB262" s="112"/>
      <c r="BC262" s="112"/>
      <c r="BD262" s="112"/>
      <c r="BE262" s="112"/>
      <c r="BF262" s="112"/>
      <c r="BG262" s="112"/>
      <c r="BH262" s="112"/>
      <c r="BI262" s="112"/>
      <c r="BJ262" s="112"/>
      <c r="BK262" s="112"/>
      <c r="BL262" s="112"/>
      <c r="BM262" s="112"/>
      <c r="BN262" s="112"/>
      <c r="BO262" s="112"/>
      <c r="BP262" s="112"/>
      <c r="BQ262" s="112"/>
      <c r="BR262" s="112"/>
      <c r="BS262" s="112"/>
      <c r="BT262" s="112"/>
      <c r="BU262" s="112"/>
      <c r="BV262" s="112"/>
      <c r="BW262" s="112"/>
      <c r="BX262" s="112"/>
      <c r="BY262" s="112"/>
      <c r="BZ262" s="112"/>
      <c r="CA262" s="112"/>
      <c r="CB262" s="112"/>
      <c r="CC262" s="112"/>
      <c r="CD262" s="112"/>
      <c r="CE262" s="112"/>
      <c r="CF262" s="112"/>
      <c r="CG262" s="112"/>
      <c r="CH262" s="112"/>
      <c r="CI262" s="112"/>
      <c r="CJ262" s="112"/>
      <c r="CK262" s="112"/>
    </row>
    <row r="263" spans="5:89">
      <c r="E263" s="112"/>
      <c r="I263" s="112"/>
      <c r="U263" s="5"/>
      <c r="V263" s="112"/>
      <c r="W263" s="112"/>
      <c r="X263" s="117"/>
      <c r="Y263" s="127"/>
      <c r="AD263" s="112"/>
      <c r="AE263" s="112"/>
      <c r="AF263" s="112"/>
      <c r="AG263" s="112"/>
      <c r="AH263" s="112"/>
      <c r="AI263" s="112"/>
      <c r="AJ263" s="112"/>
      <c r="AK263" s="112"/>
      <c r="AL263" s="112"/>
      <c r="AM263" s="112"/>
      <c r="AN263" s="112"/>
      <c r="AO263" s="112"/>
      <c r="AP263" s="112"/>
      <c r="AQ263" s="112"/>
      <c r="AR263" s="112"/>
      <c r="AS263" s="112"/>
      <c r="AT263" s="112"/>
      <c r="AU263" s="112"/>
      <c r="AV263" s="112"/>
      <c r="AW263" s="112"/>
      <c r="AX263" s="112"/>
      <c r="AY263" s="112"/>
      <c r="AZ263" s="112"/>
      <c r="BA263" s="112"/>
      <c r="BB263" s="112"/>
      <c r="BC263" s="112"/>
      <c r="BD263" s="112"/>
      <c r="BE263" s="112"/>
      <c r="BF263" s="112"/>
      <c r="BG263" s="112"/>
      <c r="BH263" s="112"/>
      <c r="BI263" s="112"/>
      <c r="BJ263" s="112"/>
      <c r="BK263" s="112"/>
      <c r="BL263" s="112"/>
      <c r="BM263" s="112"/>
      <c r="BN263" s="112"/>
      <c r="BO263" s="112"/>
      <c r="BP263" s="112"/>
      <c r="BQ263" s="112"/>
      <c r="BR263" s="112"/>
      <c r="BS263" s="112"/>
      <c r="BT263" s="112"/>
      <c r="BU263" s="112"/>
      <c r="BV263" s="112"/>
      <c r="BW263" s="112"/>
      <c r="BX263" s="112"/>
      <c r="BY263" s="112"/>
      <c r="BZ263" s="112"/>
      <c r="CA263" s="112"/>
      <c r="CB263" s="112"/>
      <c r="CC263" s="112"/>
      <c r="CD263" s="112"/>
      <c r="CE263" s="112"/>
      <c r="CF263" s="112"/>
      <c r="CG263" s="112"/>
      <c r="CH263" s="112"/>
      <c r="CI263" s="112"/>
      <c r="CJ263" s="112"/>
      <c r="CK263" s="112"/>
    </row>
    <row r="264" spans="5:89">
      <c r="E264" s="112"/>
      <c r="I264" s="112"/>
      <c r="U264" s="5"/>
      <c r="V264" s="142"/>
      <c r="W264" s="112"/>
      <c r="X264" s="117"/>
      <c r="Y264" s="127"/>
      <c r="AD264" s="112"/>
      <c r="AE264" s="112"/>
      <c r="AF264" s="112"/>
      <c r="AG264" s="112"/>
      <c r="AH264" s="112"/>
      <c r="AI264" s="112"/>
      <c r="AJ264" s="112"/>
      <c r="AK264" s="112"/>
      <c r="AL264" s="112"/>
      <c r="AM264" s="112"/>
      <c r="AN264" s="112"/>
      <c r="AO264" s="112"/>
      <c r="AP264" s="112"/>
      <c r="AQ264" s="112"/>
      <c r="AR264" s="112"/>
      <c r="AS264" s="112"/>
      <c r="AT264" s="112"/>
      <c r="AU264" s="112"/>
      <c r="AV264" s="112"/>
      <c r="AW264" s="112"/>
      <c r="AX264" s="112"/>
      <c r="AY264" s="112"/>
      <c r="AZ264" s="112"/>
      <c r="BA264" s="112"/>
      <c r="BB264" s="112"/>
      <c r="BC264" s="112"/>
      <c r="BD264" s="112"/>
      <c r="BE264" s="112"/>
      <c r="BF264" s="112"/>
      <c r="BG264" s="112"/>
      <c r="BH264" s="112"/>
      <c r="BI264" s="112"/>
      <c r="BJ264" s="112"/>
      <c r="BK264" s="112"/>
      <c r="BL264" s="112"/>
      <c r="BM264" s="112"/>
      <c r="BN264" s="112"/>
      <c r="BO264" s="112"/>
      <c r="BP264" s="112"/>
      <c r="BQ264" s="112"/>
      <c r="BR264" s="112"/>
      <c r="BS264" s="112"/>
      <c r="BT264" s="112"/>
      <c r="BU264" s="112"/>
      <c r="BV264" s="112"/>
      <c r="BW264" s="112"/>
      <c r="BX264" s="112"/>
      <c r="BY264" s="112"/>
      <c r="BZ264" s="112"/>
      <c r="CA264" s="112"/>
      <c r="CB264" s="112"/>
      <c r="CC264" s="112"/>
      <c r="CD264" s="112"/>
      <c r="CE264" s="112"/>
      <c r="CF264" s="112"/>
      <c r="CG264" s="112"/>
      <c r="CH264" s="112"/>
      <c r="CI264" s="112"/>
      <c r="CJ264" s="112"/>
      <c r="CK264" s="112"/>
    </row>
    <row r="265" spans="5:89">
      <c r="E265" s="112"/>
      <c r="I265" s="112"/>
      <c r="U265" s="5"/>
      <c r="V265" s="112"/>
      <c r="W265" s="112"/>
      <c r="X265" s="117"/>
      <c r="Y265" s="127"/>
      <c r="AD265" s="112"/>
      <c r="AE265" s="112"/>
      <c r="AF265" s="112"/>
      <c r="AG265" s="112"/>
      <c r="AH265" s="112"/>
      <c r="AI265" s="112"/>
      <c r="AJ265" s="112"/>
      <c r="AK265" s="112"/>
      <c r="AL265" s="112"/>
      <c r="AM265" s="112"/>
      <c r="AN265" s="112"/>
      <c r="AO265" s="112"/>
      <c r="AP265" s="112"/>
      <c r="AQ265" s="112"/>
      <c r="AR265" s="112"/>
      <c r="AS265" s="112"/>
      <c r="AT265" s="112"/>
      <c r="AU265" s="112"/>
      <c r="AV265" s="112"/>
      <c r="AW265" s="112"/>
      <c r="AX265" s="112"/>
      <c r="AY265" s="112"/>
      <c r="AZ265" s="112"/>
      <c r="BA265" s="112"/>
      <c r="BB265" s="112"/>
      <c r="BC265" s="112"/>
      <c r="BD265" s="112"/>
      <c r="BE265" s="112"/>
      <c r="BF265" s="112"/>
      <c r="BG265" s="112"/>
      <c r="BH265" s="112"/>
      <c r="BI265" s="112"/>
      <c r="BJ265" s="112"/>
      <c r="BK265" s="112"/>
      <c r="BL265" s="112"/>
      <c r="BM265" s="112"/>
      <c r="BN265" s="112"/>
      <c r="BO265" s="112"/>
      <c r="BP265" s="112"/>
      <c r="BQ265" s="112"/>
      <c r="BR265" s="112"/>
      <c r="BS265" s="112"/>
      <c r="BT265" s="112"/>
      <c r="BU265" s="112"/>
      <c r="BV265" s="112"/>
      <c r="BW265" s="112"/>
      <c r="BX265" s="112"/>
      <c r="BY265" s="112"/>
      <c r="BZ265" s="112"/>
      <c r="CA265" s="112"/>
      <c r="CB265" s="112"/>
      <c r="CC265" s="112"/>
      <c r="CD265" s="112"/>
      <c r="CE265" s="112"/>
      <c r="CF265" s="112"/>
      <c r="CG265" s="112"/>
      <c r="CH265" s="112"/>
      <c r="CI265" s="112"/>
      <c r="CJ265" s="112"/>
      <c r="CK265" s="112"/>
    </row>
    <row r="266" spans="5:89">
      <c r="E266" s="112"/>
      <c r="I266" s="112"/>
      <c r="U266" s="5"/>
      <c r="V266" s="112"/>
      <c r="W266" s="112"/>
      <c r="X266" s="112"/>
      <c r="Y266" s="112"/>
      <c r="AD266" s="112"/>
      <c r="AE266" s="112"/>
      <c r="AF266" s="112"/>
      <c r="AG266" s="112"/>
      <c r="AH266" s="112"/>
      <c r="AI266" s="112"/>
      <c r="AJ266" s="112"/>
      <c r="AK266" s="112"/>
      <c r="AL266" s="112"/>
      <c r="AM266" s="112"/>
      <c r="AN266" s="112"/>
      <c r="AO266" s="112"/>
      <c r="AP266" s="112"/>
      <c r="AQ266" s="112"/>
      <c r="AR266" s="112"/>
      <c r="AS266" s="112"/>
      <c r="AT266" s="112"/>
      <c r="AU266" s="112"/>
      <c r="AV266" s="112"/>
      <c r="AW266" s="112"/>
      <c r="AX266" s="112"/>
      <c r="AY266" s="112"/>
      <c r="AZ266" s="112"/>
      <c r="BA266" s="112"/>
      <c r="BB266" s="112"/>
      <c r="BC266" s="112"/>
      <c r="BD266" s="112"/>
      <c r="BE266" s="112"/>
      <c r="BF266" s="112"/>
      <c r="BG266" s="112"/>
      <c r="BH266" s="112"/>
      <c r="BI266" s="112"/>
      <c r="BJ266" s="112"/>
      <c r="BK266" s="112"/>
      <c r="BL266" s="112"/>
      <c r="BM266" s="112"/>
      <c r="BN266" s="112"/>
      <c r="BO266" s="112"/>
      <c r="BP266" s="112"/>
      <c r="BQ266" s="112"/>
      <c r="BR266" s="112"/>
      <c r="BS266" s="112"/>
      <c r="BT266" s="112"/>
      <c r="BU266" s="112"/>
      <c r="BV266" s="112"/>
      <c r="BW266" s="112"/>
      <c r="BX266" s="112"/>
      <c r="BY266" s="112"/>
      <c r="BZ266" s="112"/>
      <c r="CA266" s="112"/>
      <c r="CB266" s="112"/>
      <c r="CC266" s="112"/>
      <c r="CD266" s="112"/>
      <c r="CE266" s="112"/>
      <c r="CF266" s="112"/>
      <c r="CG266" s="112"/>
      <c r="CH266" s="112"/>
      <c r="CI266" s="112"/>
      <c r="CJ266" s="112"/>
      <c r="CK266" s="112"/>
    </row>
    <row r="267" spans="5:89">
      <c r="E267" s="112"/>
      <c r="I267" s="112"/>
      <c r="U267" s="5"/>
      <c r="V267" s="112"/>
      <c r="W267" s="112"/>
      <c r="X267" s="112"/>
      <c r="Y267" s="112"/>
      <c r="AD267" s="112"/>
      <c r="AE267" s="112"/>
      <c r="AF267" s="112"/>
      <c r="AG267" s="112"/>
      <c r="AH267" s="112"/>
      <c r="AI267" s="112"/>
      <c r="AJ267" s="112"/>
      <c r="AK267" s="112"/>
      <c r="AL267" s="112"/>
      <c r="AM267" s="112"/>
      <c r="AN267" s="112"/>
      <c r="AO267" s="112"/>
      <c r="AP267" s="112"/>
      <c r="AQ267" s="112"/>
      <c r="AR267" s="112"/>
      <c r="AS267" s="112"/>
      <c r="AT267" s="112"/>
      <c r="AU267" s="112"/>
      <c r="AV267" s="112"/>
      <c r="AW267" s="112"/>
      <c r="AX267" s="112"/>
      <c r="AY267" s="112"/>
      <c r="AZ267" s="112"/>
      <c r="BA267" s="112"/>
      <c r="BB267" s="112"/>
      <c r="BC267" s="112"/>
      <c r="BD267" s="112"/>
      <c r="BE267" s="112"/>
      <c r="BF267" s="112"/>
      <c r="BG267" s="112"/>
      <c r="BH267" s="112"/>
      <c r="BI267" s="112"/>
      <c r="BJ267" s="112"/>
      <c r="BK267" s="112"/>
      <c r="BL267" s="112"/>
      <c r="BM267" s="112"/>
      <c r="BN267" s="112"/>
      <c r="BO267" s="112"/>
      <c r="BP267" s="112"/>
      <c r="BQ267" s="112"/>
      <c r="BR267" s="112"/>
      <c r="BS267" s="112"/>
      <c r="BT267" s="112"/>
      <c r="BU267" s="112"/>
      <c r="BV267" s="112"/>
      <c r="BW267" s="112"/>
      <c r="BX267" s="112"/>
      <c r="BY267" s="112"/>
      <c r="BZ267" s="112"/>
      <c r="CA267" s="112"/>
      <c r="CB267" s="112"/>
      <c r="CC267" s="112"/>
      <c r="CD267" s="112"/>
      <c r="CE267" s="112"/>
      <c r="CF267" s="112"/>
      <c r="CG267" s="112"/>
      <c r="CH267" s="112"/>
      <c r="CI267" s="112"/>
      <c r="CJ267" s="112"/>
      <c r="CK267" s="112"/>
    </row>
    <row r="268" spans="5:89">
      <c r="E268" s="112"/>
      <c r="I268" s="112"/>
      <c r="U268" s="5"/>
      <c r="V268" s="112"/>
      <c r="W268" s="112"/>
      <c r="X268" s="39"/>
      <c r="Y268" s="107"/>
      <c r="AD268" s="112"/>
      <c r="AE268" s="112"/>
      <c r="AF268" s="112"/>
      <c r="AG268" s="112"/>
      <c r="AH268" s="112"/>
      <c r="AI268" s="112"/>
      <c r="AJ268" s="112"/>
      <c r="AK268" s="112"/>
      <c r="AL268" s="11"/>
      <c r="AM268" s="11"/>
      <c r="AN268" s="11"/>
      <c r="AO268" s="11"/>
      <c r="AP268" s="11"/>
      <c r="AQ268" s="11"/>
      <c r="AR268" s="11"/>
      <c r="AS268" s="11"/>
      <c r="AT268" s="11"/>
      <c r="AU268" s="11"/>
      <c r="AV268" s="11"/>
      <c r="AW268" s="11"/>
      <c r="AX268" s="11"/>
      <c r="AY268" s="11"/>
      <c r="AZ268" s="11"/>
      <c r="BA268" s="11"/>
      <c r="BB268" s="11"/>
      <c r="BC268" s="11"/>
      <c r="BD268" s="11"/>
      <c r="BE268" s="11"/>
      <c r="BF268" s="11"/>
      <c r="BG268" s="11"/>
      <c r="BH268" s="11"/>
    </row>
    <row r="269" spans="5:89">
      <c r="E269" s="112"/>
      <c r="I269" s="112"/>
      <c r="U269" s="5"/>
      <c r="V269" s="112"/>
      <c r="W269" s="112"/>
      <c r="X269" s="386"/>
      <c r="Y269" s="56"/>
      <c r="AD269" s="112"/>
      <c r="AE269" s="112"/>
      <c r="AF269" s="112"/>
      <c r="AG269" s="112"/>
      <c r="AH269" s="112"/>
      <c r="AI269" s="112"/>
      <c r="AJ269" s="112"/>
      <c r="AK269" s="112"/>
      <c r="AL269" s="11"/>
      <c r="AM269" s="11"/>
      <c r="AN269" s="11"/>
      <c r="AO269" s="11"/>
      <c r="AP269" s="11"/>
      <c r="AQ269" s="11"/>
      <c r="AR269" s="11"/>
      <c r="AS269" s="11"/>
      <c r="AT269" s="11"/>
      <c r="AU269" s="11"/>
      <c r="AV269" s="11"/>
      <c r="AW269" s="11"/>
      <c r="AX269" s="11"/>
      <c r="AY269" s="11"/>
      <c r="AZ269" s="11"/>
      <c r="BA269" s="11"/>
      <c r="BB269" s="11"/>
      <c r="BC269" s="11"/>
      <c r="BD269" s="11"/>
      <c r="BE269" s="11"/>
      <c r="BF269" s="11"/>
      <c r="BG269" s="11"/>
      <c r="BH269" s="11"/>
    </row>
    <row r="270" spans="5:89">
      <c r="E270" s="112"/>
      <c r="I270" s="112"/>
      <c r="U270" s="5"/>
      <c r="V270" s="112"/>
      <c r="W270" s="112"/>
      <c r="X270" s="384"/>
      <c r="Y270" s="89"/>
      <c r="AD270" s="112"/>
      <c r="AE270" s="112"/>
      <c r="AF270" s="112"/>
      <c r="AG270" s="112"/>
      <c r="AH270" s="112"/>
      <c r="AI270" s="112"/>
      <c r="AJ270" s="112"/>
      <c r="AK270" s="112"/>
      <c r="AL270" s="11"/>
      <c r="AM270" s="11"/>
      <c r="AN270" s="11"/>
      <c r="AO270" s="11"/>
      <c r="AP270" s="11"/>
      <c r="AQ270" s="11"/>
      <c r="AR270" s="11"/>
      <c r="AS270" s="11"/>
      <c r="AT270" s="11"/>
      <c r="AU270" s="11"/>
      <c r="AV270" s="11"/>
      <c r="AW270" s="11"/>
      <c r="AX270" s="11"/>
      <c r="AY270" s="11"/>
      <c r="AZ270" s="11"/>
      <c r="BA270" s="11"/>
      <c r="BB270" s="11"/>
      <c r="BC270" s="11"/>
      <c r="BD270" s="11"/>
      <c r="BE270" s="11"/>
      <c r="BF270" s="11"/>
      <c r="BG270" s="11"/>
      <c r="BH270" s="11"/>
    </row>
    <row r="271" spans="5:89" ht="12" customHeight="1">
      <c r="E271" s="112"/>
      <c r="I271" s="110"/>
      <c r="U271" s="5"/>
      <c r="V271" s="112"/>
      <c r="W271" s="112"/>
      <c r="X271" s="56"/>
      <c r="Y271" s="757"/>
      <c r="AD271" s="112"/>
      <c r="AE271" s="112"/>
      <c r="AF271" s="112"/>
      <c r="AG271" s="112"/>
      <c r="AH271" s="112"/>
      <c r="AI271" s="112"/>
      <c r="AJ271" s="112"/>
      <c r="AK271" s="112"/>
      <c r="AL271" s="11"/>
      <c r="AM271" s="11"/>
      <c r="AN271" s="11"/>
      <c r="AO271" s="11"/>
      <c r="AP271" s="11"/>
      <c r="AQ271" s="11"/>
      <c r="AR271" s="11"/>
      <c r="AS271" s="11"/>
      <c r="AT271" s="11"/>
      <c r="AU271" s="11"/>
      <c r="AV271" s="11"/>
      <c r="AW271" s="11"/>
      <c r="AX271" s="11"/>
      <c r="AY271" s="11"/>
      <c r="AZ271" s="11"/>
      <c r="BA271" s="11"/>
      <c r="BB271" s="11"/>
      <c r="BC271" s="11"/>
      <c r="BD271" s="11"/>
      <c r="BE271" s="11"/>
      <c r="BF271" s="11"/>
      <c r="BG271" s="11"/>
      <c r="BH271" s="11"/>
    </row>
    <row r="272" spans="5:89" ht="14.25" customHeight="1">
      <c r="E272" s="112"/>
      <c r="I272" s="107"/>
      <c r="U272" s="5"/>
      <c r="V272" s="221"/>
      <c r="W272" s="112"/>
      <c r="X272" s="195"/>
      <c r="Y272" s="112"/>
      <c r="AD272" s="112"/>
      <c r="AE272" s="112"/>
      <c r="AF272" s="112"/>
      <c r="AG272" s="112"/>
      <c r="AH272" s="112"/>
      <c r="AI272" s="112"/>
      <c r="AJ272" s="112"/>
      <c r="AK272" s="112"/>
      <c r="AL272" s="11"/>
      <c r="AM272" s="11"/>
      <c r="AN272" s="11"/>
      <c r="AO272" s="11"/>
      <c r="AP272" s="11"/>
      <c r="AQ272" s="11"/>
      <c r="AR272" s="11"/>
      <c r="AS272" s="11"/>
      <c r="AT272" s="11"/>
      <c r="AU272" s="11"/>
      <c r="AV272" s="11"/>
      <c r="AW272" s="11"/>
      <c r="AX272" s="11"/>
      <c r="AY272" s="11"/>
      <c r="AZ272" s="11"/>
      <c r="BA272" s="11"/>
      <c r="BB272" s="11"/>
      <c r="BC272" s="11"/>
      <c r="BD272" s="11"/>
      <c r="BE272" s="11"/>
      <c r="BF272" s="11"/>
      <c r="BG272" s="11"/>
      <c r="BH272" s="11"/>
    </row>
    <row r="273" spans="5:60" ht="12" customHeight="1">
      <c r="E273" s="112"/>
      <c r="I273" s="112"/>
      <c r="U273" s="5"/>
      <c r="V273" s="112"/>
      <c r="W273" s="112"/>
      <c r="X273" s="112"/>
      <c r="Y273" s="112"/>
      <c r="AD273" s="112"/>
      <c r="AE273" s="112"/>
      <c r="AF273" s="112"/>
      <c r="AG273" s="112"/>
      <c r="AH273" s="112"/>
      <c r="AI273" s="112"/>
      <c r="AJ273" s="112"/>
      <c r="AK273" s="112"/>
      <c r="AL273" s="11"/>
      <c r="AM273" s="11"/>
      <c r="AN273" s="11"/>
      <c r="AO273" s="11"/>
      <c r="AP273" s="11"/>
      <c r="AQ273" s="11"/>
      <c r="AR273" s="11"/>
      <c r="AS273" s="11"/>
      <c r="AT273" s="11"/>
      <c r="AU273" s="11"/>
      <c r="AV273" s="11"/>
      <c r="AW273" s="11"/>
      <c r="AX273" s="11"/>
      <c r="AY273" s="11"/>
      <c r="AZ273" s="11"/>
      <c r="BA273" s="11"/>
      <c r="BB273" s="11"/>
      <c r="BC273" s="11"/>
      <c r="BD273" s="11"/>
      <c r="BE273" s="11"/>
      <c r="BF273" s="11"/>
      <c r="BG273" s="11"/>
      <c r="BH273" s="11"/>
    </row>
    <row r="274" spans="5:60" ht="14.25" customHeight="1">
      <c r="E274" s="112"/>
      <c r="I274" s="112"/>
      <c r="U274" s="107"/>
      <c r="V274" s="11"/>
      <c r="W274" s="11"/>
      <c r="X274" s="213"/>
      <c r="Y274" s="11"/>
      <c r="AD274" s="722"/>
      <c r="AE274" s="11"/>
      <c r="AF274" s="11"/>
      <c r="AG274" s="11"/>
      <c r="AH274" s="11"/>
      <c r="AI274" s="11"/>
      <c r="AJ274" s="11"/>
      <c r="AK274" s="11"/>
      <c r="AL274" s="11"/>
      <c r="AM274" s="11"/>
      <c r="AN274" s="11"/>
      <c r="AO274" s="11"/>
      <c r="AP274" s="11"/>
      <c r="AQ274" s="11"/>
      <c r="AR274" s="11"/>
      <c r="AS274" s="11"/>
      <c r="AT274" s="11"/>
      <c r="AU274" s="11"/>
      <c r="AV274" s="11"/>
      <c r="AW274" s="11"/>
      <c r="AX274" s="11"/>
      <c r="AY274" s="11"/>
      <c r="AZ274" s="11"/>
      <c r="BA274" s="11"/>
      <c r="BB274" s="11"/>
      <c r="BC274" s="11"/>
      <c r="BD274" s="11"/>
      <c r="BE274" s="11"/>
      <c r="BF274" s="11"/>
      <c r="BG274" s="11"/>
      <c r="BH274" s="11"/>
    </row>
    <row r="275" spans="5:60" ht="14.25" customHeight="1">
      <c r="E275" s="112"/>
      <c r="I275" s="112"/>
      <c r="U275" s="127"/>
      <c r="V275" s="11"/>
      <c r="W275" s="11"/>
      <c r="X275" s="226"/>
      <c r="Y275" s="205"/>
      <c r="AD275" s="384"/>
      <c r="AE275" s="89"/>
      <c r="AF275" s="143"/>
      <c r="AG275" s="11"/>
      <c r="AH275" s="11"/>
      <c r="AI275" s="11"/>
      <c r="AJ275" s="11"/>
      <c r="AK275" s="11"/>
      <c r="AL275" s="11"/>
      <c r="AM275" s="11"/>
      <c r="AN275" s="11"/>
      <c r="AO275" s="11"/>
      <c r="AP275" s="11"/>
      <c r="AQ275" s="11"/>
      <c r="AR275" s="11"/>
      <c r="AS275" s="11"/>
      <c r="AT275" s="11"/>
      <c r="AU275" s="11"/>
      <c r="AV275" s="11"/>
      <c r="AW275" s="11"/>
      <c r="AX275" s="11"/>
      <c r="AY275" s="11"/>
      <c r="AZ275" s="11"/>
      <c r="BA275" s="11"/>
      <c r="BB275" s="11"/>
      <c r="BC275" s="11"/>
      <c r="BD275" s="11"/>
      <c r="BE275" s="11"/>
      <c r="BF275" s="11"/>
      <c r="BG275" s="11"/>
      <c r="BH275" s="11"/>
    </row>
    <row r="276" spans="5:60" ht="13.5" customHeight="1">
      <c r="E276" s="112"/>
      <c r="I276" s="112"/>
      <c r="U276" s="1941"/>
      <c r="V276" s="11"/>
      <c r="W276" s="11"/>
      <c r="X276" s="55"/>
      <c r="Y276" s="759"/>
      <c r="AD276" s="11"/>
      <c r="AE276" s="11"/>
      <c r="AF276" s="11"/>
      <c r="AG276" s="11"/>
      <c r="AH276" s="11"/>
      <c r="AI276" s="11"/>
      <c r="AJ276" s="11"/>
      <c r="AK276" s="11"/>
      <c r="AL276" s="11"/>
      <c r="AM276" s="11"/>
      <c r="AN276" s="11"/>
      <c r="AO276" s="11"/>
      <c r="AP276" s="11"/>
      <c r="AQ276" s="11"/>
      <c r="AR276" s="11"/>
      <c r="AS276" s="11"/>
      <c r="AT276" s="11"/>
      <c r="AU276" s="11"/>
      <c r="AV276" s="11"/>
      <c r="AW276" s="11"/>
      <c r="AX276" s="11"/>
      <c r="AY276" s="11"/>
      <c r="AZ276" s="11"/>
      <c r="BA276" s="11"/>
      <c r="BB276" s="11"/>
      <c r="BC276" s="11"/>
      <c r="BD276" s="11"/>
      <c r="BE276" s="11"/>
      <c r="BF276" s="11"/>
      <c r="BG276" s="11"/>
      <c r="BH276" s="11"/>
    </row>
    <row r="277" spans="5:60">
      <c r="E277" s="112"/>
      <c r="I277" s="213"/>
      <c r="U277" s="5"/>
      <c r="V277" s="11"/>
      <c r="W277" s="11"/>
      <c r="X277" s="14"/>
      <c r="Y277" s="14"/>
      <c r="AD277" s="107"/>
      <c r="AE277" s="106"/>
      <c r="AF277" s="150"/>
      <c r="AG277" s="11"/>
      <c r="AH277" s="11"/>
      <c r="AI277" s="11"/>
      <c r="AJ277" s="11"/>
      <c r="AK277" s="11"/>
      <c r="AL277" s="11"/>
      <c r="AM277" s="11"/>
      <c r="AN277" s="11"/>
      <c r="AO277" s="11"/>
      <c r="AP277" s="11"/>
      <c r="AQ277" s="11"/>
      <c r="AR277" s="11"/>
      <c r="AS277" s="11"/>
      <c r="AT277" s="11"/>
      <c r="AU277" s="11"/>
      <c r="AV277" s="11"/>
      <c r="AW277" s="11"/>
      <c r="AX277" s="11"/>
      <c r="AY277" s="11"/>
      <c r="AZ277" s="11"/>
      <c r="BA277" s="11"/>
      <c r="BB277" s="11"/>
      <c r="BC277" s="11"/>
      <c r="BD277" s="11"/>
      <c r="BE277" s="11"/>
      <c r="BF277" s="11"/>
      <c r="BG277" s="11"/>
      <c r="BH277" s="11"/>
    </row>
    <row r="278" spans="5:60">
      <c r="E278" s="112"/>
      <c r="I278" s="212"/>
      <c r="U278" s="5"/>
      <c r="V278" s="14"/>
      <c r="W278" s="11"/>
      <c r="X278" s="14"/>
      <c r="Y278" s="14"/>
      <c r="AD278" s="11"/>
      <c r="AE278" s="11"/>
      <c r="AF278" s="11"/>
      <c r="AG278" s="11"/>
      <c r="AH278" s="11"/>
      <c r="AI278" s="11"/>
      <c r="AJ278" s="11"/>
      <c r="AK278" s="11"/>
      <c r="AL278" s="11"/>
      <c r="AM278" s="11"/>
      <c r="AN278" s="11"/>
      <c r="AO278" s="11"/>
      <c r="AP278" s="11"/>
      <c r="AQ278" s="11"/>
      <c r="AR278" s="11"/>
      <c r="AS278" s="11"/>
      <c r="AT278" s="11"/>
      <c r="AU278" s="11"/>
      <c r="AV278" s="11"/>
      <c r="AW278" s="11"/>
      <c r="AX278" s="11"/>
      <c r="AY278" s="11"/>
      <c r="AZ278" s="11"/>
      <c r="BA278" s="11"/>
      <c r="BB278" s="11"/>
      <c r="BC278" s="11"/>
      <c r="BD278" s="11"/>
      <c r="BE278" s="11"/>
      <c r="BF278" s="11"/>
      <c r="BG278" s="11"/>
      <c r="BH278" s="11"/>
    </row>
    <row r="279" spans="5:60" ht="14.25" customHeight="1">
      <c r="E279" s="112"/>
      <c r="I279" s="172"/>
      <c r="U279" s="5"/>
      <c r="V279" s="11"/>
      <c r="W279" s="11"/>
      <c r="X279" s="360"/>
      <c r="Y279" s="360"/>
      <c r="AD279" s="110"/>
      <c r="AE279" s="111"/>
      <c r="AF279" s="150"/>
      <c r="AG279" s="11"/>
      <c r="AH279" s="11"/>
      <c r="AI279" s="11"/>
      <c r="AJ279" s="11"/>
      <c r="AK279" s="11"/>
      <c r="AL279" s="11"/>
      <c r="AM279" s="11"/>
      <c r="AN279" s="11"/>
      <c r="AO279" s="11"/>
      <c r="AP279" s="11"/>
      <c r="AQ279" s="11"/>
      <c r="AR279" s="11"/>
      <c r="AS279" s="11"/>
      <c r="AT279" s="11"/>
      <c r="AU279" s="11"/>
      <c r="AV279" s="11"/>
      <c r="AW279" s="11"/>
      <c r="AX279" s="11"/>
      <c r="AY279" s="11"/>
      <c r="AZ279" s="11"/>
      <c r="BA279" s="11"/>
      <c r="BB279" s="11"/>
      <c r="BC279" s="11"/>
      <c r="BD279" s="11"/>
      <c r="BE279" s="11"/>
      <c r="BF279" s="11"/>
      <c r="BG279" s="11"/>
      <c r="BH279" s="11"/>
    </row>
    <row r="280" spans="5:60">
      <c r="E280" s="112"/>
      <c r="I280" s="107"/>
      <c r="U280" s="5"/>
      <c r="V280" s="11"/>
      <c r="W280" s="11"/>
      <c r="X280" s="11"/>
      <c r="Y280" s="11"/>
      <c r="AD280" s="110"/>
      <c r="AE280" s="111"/>
      <c r="AF280" s="148"/>
      <c r="AG280" s="11"/>
      <c r="AH280" s="11"/>
      <c r="AI280" s="11"/>
      <c r="AJ280" s="11"/>
      <c r="AK280" s="11"/>
      <c r="AL280" s="11"/>
      <c r="AM280" s="11"/>
      <c r="AN280" s="11"/>
      <c r="AO280" s="11"/>
      <c r="AP280" s="11"/>
      <c r="AQ280" s="11"/>
      <c r="AR280" s="11"/>
      <c r="AS280" s="11"/>
      <c r="AT280" s="11"/>
      <c r="AU280" s="11"/>
      <c r="AV280" s="11"/>
      <c r="AW280" s="11"/>
      <c r="AX280" s="11"/>
      <c r="AY280" s="11"/>
      <c r="AZ280" s="11"/>
      <c r="BA280" s="11"/>
      <c r="BB280" s="11"/>
      <c r="BC280" s="11"/>
      <c r="BD280" s="11"/>
      <c r="BE280" s="11"/>
      <c r="BF280" s="11"/>
      <c r="BG280" s="11"/>
      <c r="BH280" s="11"/>
    </row>
    <row r="281" spans="5:60" ht="13.5" customHeight="1">
      <c r="E281" s="112"/>
      <c r="I281" s="107"/>
      <c r="U281" s="5"/>
      <c r="V281" s="11"/>
      <c r="W281" s="11"/>
      <c r="X281" s="11"/>
      <c r="Y281" s="11"/>
      <c r="AD281" s="110"/>
      <c r="AE281" s="111"/>
      <c r="AF281" s="148"/>
      <c r="AG281" s="11"/>
      <c r="AH281" s="11"/>
      <c r="AI281" s="11"/>
      <c r="AJ281" s="11"/>
      <c r="AK281" s="11"/>
      <c r="AL281" s="11"/>
      <c r="AM281" s="11"/>
      <c r="AN281" s="11"/>
      <c r="AO281" s="11"/>
      <c r="AP281" s="11"/>
      <c r="AQ281" s="11"/>
      <c r="AR281" s="11"/>
      <c r="AS281" s="11"/>
      <c r="AT281" s="11"/>
      <c r="AU281" s="11"/>
      <c r="AV281" s="11"/>
      <c r="AW281" s="11"/>
      <c r="AX281" s="11"/>
      <c r="AY281" s="11"/>
      <c r="AZ281" s="11"/>
      <c r="BA281" s="11"/>
      <c r="BB281" s="11"/>
      <c r="BC281" s="11"/>
      <c r="BD281" s="11"/>
      <c r="BE281" s="11"/>
      <c r="BF281" s="11"/>
      <c r="BG281" s="11"/>
      <c r="BH281" s="11"/>
    </row>
    <row r="282" spans="5:60" ht="14.25" customHeight="1">
      <c r="E282" s="112"/>
      <c r="I282" s="107"/>
      <c r="U282" s="5"/>
      <c r="V282" s="11"/>
      <c r="W282" s="11"/>
      <c r="X282" s="11"/>
      <c r="Y282" s="11"/>
      <c r="AD282" s="107"/>
      <c r="AE282" s="106"/>
      <c r="AF282" s="150"/>
      <c r="AG282" s="11"/>
      <c r="AH282" s="11"/>
      <c r="AI282" s="11"/>
      <c r="AJ282" s="11"/>
      <c r="AK282" s="11"/>
      <c r="AL282" s="11"/>
      <c r="AM282" s="11"/>
      <c r="AN282" s="11"/>
      <c r="AO282" s="11"/>
      <c r="AP282" s="11"/>
      <c r="AQ282" s="11"/>
      <c r="AR282" s="11"/>
      <c r="AS282" s="11"/>
      <c r="AT282" s="11"/>
      <c r="AU282" s="11"/>
      <c r="AV282" s="11"/>
      <c r="AW282" s="11"/>
      <c r="AX282" s="11"/>
      <c r="AY282" s="11"/>
      <c r="AZ282" s="11"/>
      <c r="BA282" s="11"/>
      <c r="BB282" s="11"/>
      <c r="BC282" s="11"/>
      <c r="BD282" s="11"/>
      <c r="BE282" s="11"/>
      <c r="BF282" s="11"/>
      <c r="BG282" s="11"/>
      <c r="BH282" s="11"/>
    </row>
    <row r="283" spans="5:60" ht="15" customHeight="1">
      <c r="E283" s="112"/>
      <c r="I283" s="107"/>
      <c r="U283" s="5"/>
      <c r="V283" s="95"/>
      <c r="W283" s="11"/>
      <c r="X283" s="11"/>
      <c r="Y283" s="11"/>
      <c r="AD283" s="11"/>
      <c r="AE283" s="11"/>
      <c r="AF283" s="11"/>
      <c r="AG283" s="11"/>
      <c r="AH283" s="11"/>
      <c r="AI283" s="11"/>
      <c r="AJ283" s="11"/>
      <c r="AK283" s="11"/>
      <c r="AL283" s="11"/>
      <c r="AM283" s="11"/>
      <c r="AN283" s="11"/>
      <c r="AO283" s="11"/>
      <c r="AP283" s="11"/>
      <c r="AQ283" s="11"/>
      <c r="AR283" s="11"/>
      <c r="AS283" s="11"/>
      <c r="AT283" s="11"/>
      <c r="AU283" s="11"/>
      <c r="AV283" s="11"/>
      <c r="AW283" s="11"/>
      <c r="AX283" s="11"/>
      <c r="AY283" s="11"/>
      <c r="AZ283" s="11"/>
      <c r="BA283" s="11"/>
      <c r="BB283" s="11"/>
      <c r="BC283" s="11"/>
      <c r="BD283" s="11"/>
      <c r="BE283" s="11"/>
      <c r="BF283" s="11"/>
      <c r="BG283" s="11"/>
      <c r="BH283" s="11"/>
    </row>
    <row r="284" spans="5:60" ht="14.25" customHeight="1">
      <c r="E284" s="112"/>
      <c r="I284" s="107"/>
      <c r="U284" s="5"/>
      <c r="V284" s="11"/>
      <c r="W284" s="11"/>
      <c r="X284" s="11"/>
      <c r="Y284" s="11"/>
      <c r="AD284" s="11"/>
      <c r="AE284" s="11"/>
      <c r="AF284" s="11"/>
      <c r="AG284" s="11"/>
      <c r="AH284" s="11"/>
      <c r="AI284" s="11"/>
      <c r="AJ284" s="11"/>
      <c r="AK284" s="11"/>
      <c r="AL284" s="11"/>
      <c r="AM284" s="11"/>
      <c r="AN284" s="11"/>
      <c r="AO284" s="11"/>
      <c r="AP284" s="11"/>
      <c r="AQ284" s="11"/>
      <c r="AR284" s="11"/>
      <c r="AS284" s="11"/>
      <c r="AT284" s="11"/>
      <c r="AU284" s="11"/>
      <c r="AV284" s="11"/>
      <c r="AW284" s="11"/>
      <c r="AX284" s="11"/>
      <c r="AY284" s="11"/>
      <c r="AZ284" s="11"/>
      <c r="BA284" s="11"/>
      <c r="BB284" s="11"/>
      <c r="BC284" s="11"/>
      <c r="BD284" s="11"/>
      <c r="BE284" s="11"/>
      <c r="BF284" s="11"/>
      <c r="BG284" s="11"/>
      <c r="BH284" s="11"/>
    </row>
    <row r="285" spans="5:60">
      <c r="E285" s="112"/>
      <c r="I285" s="113"/>
      <c r="U285" s="5"/>
      <c r="V285" s="11"/>
      <c r="W285" s="11"/>
      <c r="X285" s="11"/>
      <c r="Y285" s="11"/>
      <c r="AD285" s="11"/>
      <c r="AE285" s="11"/>
      <c r="AF285" s="11"/>
      <c r="AG285" s="11"/>
      <c r="AH285" s="11"/>
      <c r="AI285" s="11"/>
      <c r="AJ285" s="11"/>
      <c r="AK285" s="11"/>
      <c r="AL285" s="11"/>
      <c r="AM285" s="11"/>
      <c r="AN285" s="11"/>
      <c r="AO285" s="11"/>
      <c r="AP285" s="11"/>
      <c r="AQ285" s="11"/>
      <c r="AR285" s="11"/>
      <c r="AS285" s="11"/>
      <c r="AT285" s="11"/>
      <c r="AU285" s="11"/>
      <c r="AV285" s="11"/>
      <c r="AW285" s="11"/>
      <c r="AX285" s="11"/>
      <c r="AY285" s="11"/>
      <c r="AZ285" s="11"/>
      <c r="BA285" s="11"/>
      <c r="BB285" s="11"/>
      <c r="BC285" s="11"/>
      <c r="BD285" s="11"/>
      <c r="BE285" s="11"/>
      <c r="BF285" s="11"/>
      <c r="BG285" s="11"/>
      <c r="BH285" s="11"/>
    </row>
    <row r="286" spans="5:60">
      <c r="E286" s="112"/>
      <c r="I286" s="113"/>
      <c r="U286" s="5"/>
      <c r="V286" s="11"/>
      <c r="W286" s="11"/>
      <c r="X286" s="11"/>
      <c r="Y286" s="11"/>
      <c r="AD286" s="11"/>
      <c r="AE286" s="11"/>
      <c r="AF286" s="11"/>
      <c r="AG286" s="11"/>
      <c r="AH286" s="11"/>
      <c r="AI286" s="11"/>
      <c r="AJ286" s="11"/>
      <c r="AK286" s="11"/>
      <c r="AL286" s="11"/>
      <c r="AM286" s="11"/>
      <c r="AN286" s="11"/>
      <c r="AO286" s="11"/>
      <c r="AP286" s="11"/>
      <c r="AQ286" s="11"/>
      <c r="AR286" s="11"/>
      <c r="AS286" s="11"/>
      <c r="AT286" s="11"/>
      <c r="AU286" s="11"/>
      <c r="AV286" s="11"/>
      <c r="AW286" s="11"/>
      <c r="AX286" s="11"/>
      <c r="AY286" s="11"/>
      <c r="AZ286" s="11"/>
      <c r="BA286" s="11"/>
      <c r="BB286" s="11"/>
      <c r="BC286" s="11"/>
      <c r="BD286" s="11"/>
      <c r="BE286" s="11"/>
      <c r="BF286" s="11"/>
      <c r="BG286" s="11"/>
      <c r="BH286" s="11"/>
    </row>
    <row r="287" spans="5:60">
      <c r="E287" s="112"/>
      <c r="I287" s="107"/>
      <c r="U287" s="5"/>
      <c r="V287" s="11"/>
      <c r="W287" s="11"/>
      <c r="X287" s="11"/>
      <c r="Y287" s="11"/>
      <c r="AD287" s="11"/>
      <c r="AE287" s="11"/>
      <c r="AF287" s="11"/>
      <c r="AG287" s="11"/>
      <c r="AH287" s="11"/>
      <c r="AI287" s="11"/>
      <c r="AJ287" s="11"/>
      <c r="AK287" s="11"/>
      <c r="AL287" s="11"/>
      <c r="AM287" s="11"/>
      <c r="AN287" s="11"/>
      <c r="AO287" s="11"/>
      <c r="AP287" s="11"/>
      <c r="AQ287" s="11"/>
      <c r="AR287" s="11"/>
      <c r="AS287" s="11"/>
      <c r="AT287" s="11"/>
      <c r="AU287" s="11"/>
      <c r="AV287" s="11"/>
      <c r="AW287" s="11"/>
      <c r="AX287" s="11"/>
      <c r="AY287" s="11"/>
      <c r="AZ287" s="11"/>
      <c r="BA287" s="11"/>
      <c r="BB287" s="11"/>
      <c r="BC287" s="11"/>
      <c r="BD287" s="11"/>
      <c r="BE287" s="11"/>
      <c r="BF287" s="11"/>
      <c r="BG287" s="11"/>
      <c r="BH287" s="11"/>
    </row>
    <row r="288" spans="5:60">
      <c r="E288" s="112"/>
      <c r="I288" s="107"/>
      <c r="U288" s="5"/>
      <c r="V288" s="11"/>
      <c r="W288" s="11"/>
      <c r="X288" s="11"/>
      <c r="Y288" s="11"/>
      <c r="AD288" s="11"/>
      <c r="AE288" s="11"/>
      <c r="AF288" s="11"/>
      <c r="AG288" s="11"/>
      <c r="AH288" s="11"/>
      <c r="AI288" s="11"/>
      <c r="AJ288" s="11"/>
      <c r="AK288" s="11"/>
      <c r="AL288" s="11"/>
      <c r="AM288" s="11"/>
      <c r="AN288" s="11"/>
      <c r="AO288" s="11"/>
      <c r="AP288" s="11"/>
      <c r="AQ288" s="11"/>
      <c r="AR288" s="11"/>
      <c r="AS288" s="11"/>
      <c r="AT288" s="11"/>
      <c r="AU288" s="11"/>
      <c r="AV288" s="11"/>
      <c r="AW288" s="11"/>
      <c r="AX288" s="11"/>
      <c r="AY288" s="11"/>
      <c r="AZ288" s="11"/>
      <c r="BA288" s="11"/>
      <c r="BB288" s="11"/>
      <c r="BC288" s="11"/>
      <c r="BD288" s="11"/>
      <c r="BE288" s="11"/>
      <c r="BF288" s="11"/>
      <c r="BG288" s="11"/>
      <c r="BH288" s="11"/>
    </row>
    <row r="289" spans="5:60" ht="15.6">
      <c r="E289" s="112"/>
      <c r="I289" s="309"/>
      <c r="U289" s="5"/>
      <c r="V289" s="11"/>
      <c r="W289" s="11"/>
      <c r="X289" s="11"/>
      <c r="Y289" s="11"/>
      <c r="AD289" s="11"/>
      <c r="AE289" s="11"/>
      <c r="AF289" s="11"/>
      <c r="AG289" s="11"/>
      <c r="AH289" s="11"/>
      <c r="AI289" s="11"/>
      <c r="AJ289" s="11"/>
      <c r="AK289" s="11"/>
      <c r="AL289" s="11"/>
      <c r="AM289" s="11"/>
      <c r="AN289" s="11"/>
      <c r="AO289" s="11"/>
      <c r="AP289" s="11"/>
      <c r="AQ289" s="11"/>
      <c r="AR289" s="11"/>
      <c r="AS289" s="11"/>
      <c r="AT289" s="11"/>
      <c r="AU289" s="11"/>
      <c r="AV289" s="11"/>
      <c r="AW289" s="11"/>
      <c r="AX289" s="11"/>
      <c r="AY289" s="11"/>
      <c r="AZ289" s="11"/>
      <c r="BA289" s="11"/>
      <c r="BB289" s="11"/>
      <c r="BC289" s="11"/>
      <c r="BD289" s="11"/>
      <c r="BE289" s="11"/>
      <c r="BF289" s="11"/>
      <c r="BG289" s="11"/>
      <c r="BH289" s="11"/>
    </row>
    <row r="290" spans="5:60">
      <c r="E290" s="112"/>
      <c r="I290" s="172"/>
      <c r="U290" s="5"/>
      <c r="V290" s="11"/>
      <c r="W290" s="11"/>
      <c r="X290" s="11"/>
      <c r="Y290" s="11"/>
      <c r="AD290" s="11"/>
      <c r="AE290" s="11"/>
      <c r="AF290" s="11"/>
      <c r="AG290" s="11"/>
      <c r="AH290" s="11"/>
      <c r="AI290" s="11"/>
      <c r="AJ290" s="11"/>
      <c r="AK290" s="11"/>
      <c r="AL290" s="11"/>
      <c r="AM290" s="11"/>
      <c r="AN290" s="11"/>
      <c r="AO290" s="11"/>
      <c r="AP290" s="11"/>
      <c r="AQ290" s="11"/>
      <c r="AR290" s="11"/>
      <c r="AS290" s="11"/>
      <c r="AT290" s="11"/>
      <c r="AU290" s="11"/>
      <c r="AV290" s="11"/>
      <c r="AW290" s="11"/>
      <c r="AX290" s="11"/>
      <c r="AY290" s="11"/>
      <c r="AZ290" s="11"/>
      <c r="BA290" s="11"/>
      <c r="BB290" s="11"/>
      <c r="BC290" s="11"/>
      <c r="BD290" s="11"/>
      <c r="BE290" s="11"/>
      <c r="BF290" s="11"/>
      <c r="BG290" s="11"/>
      <c r="BH290" s="11"/>
    </row>
    <row r="291" spans="5:60">
      <c r="E291" s="112"/>
      <c r="I291" s="107"/>
      <c r="U291" s="5"/>
      <c r="V291" s="11"/>
      <c r="W291" s="11"/>
      <c r="X291" s="11"/>
      <c r="Y291" s="11"/>
      <c r="AD291" s="11"/>
      <c r="AE291" s="11"/>
      <c r="AF291" s="11"/>
      <c r="AG291" s="11"/>
      <c r="AH291" s="11"/>
      <c r="AI291" s="11"/>
      <c r="AJ291" s="11"/>
      <c r="AK291" s="11"/>
      <c r="AL291" s="11"/>
      <c r="AM291" s="11"/>
      <c r="AN291" s="11"/>
      <c r="AO291" s="11"/>
      <c r="AP291" s="11"/>
      <c r="AQ291" s="11"/>
      <c r="AR291" s="11"/>
      <c r="AS291" s="11"/>
      <c r="AT291" s="11"/>
      <c r="AU291" s="11"/>
      <c r="AV291" s="11"/>
      <c r="AW291" s="11"/>
      <c r="AX291" s="11"/>
      <c r="AY291" s="11"/>
      <c r="AZ291" s="11"/>
      <c r="BA291" s="11"/>
      <c r="BB291" s="11"/>
      <c r="BC291" s="11"/>
      <c r="BD291" s="11"/>
      <c r="BE291" s="11"/>
      <c r="BF291" s="11"/>
      <c r="BG291" s="11"/>
      <c r="BH291" s="11"/>
    </row>
    <row r="292" spans="5:60">
      <c r="E292" s="112"/>
      <c r="I292" s="107"/>
      <c r="U292" s="5"/>
      <c r="V292" s="11"/>
      <c r="W292" s="11"/>
      <c r="X292" s="11"/>
      <c r="Y292" s="11"/>
      <c r="AD292" s="11"/>
      <c r="AE292" s="11"/>
      <c r="AF292" s="11"/>
      <c r="AG292" s="11"/>
      <c r="AH292" s="11"/>
      <c r="AI292" s="11"/>
      <c r="AJ292" s="11"/>
      <c r="AK292" s="11"/>
      <c r="AL292" s="11"/>
      <c r="AM292" s="11"/>
      <c r="AN292" s="11"/>
      <c r="AO292" s="11"/>
      <c r="AP292" s="11"/>
      <c r="AQ292" s="11"/>
      <c r="AR292" s="11"/>
      <c r="AS292" s="11"/>
      <c r="AT292" s="11"/>
      <c r="AU292" s="11"/>
      <c r="AV292" s="11"/>
      <c r="AW292" s="11"/>
      <c r="AX292" s="11"/>
      <c r="AY292" s="11"/>
      <c r="AZ292" s="11"/>
      <c r="BA292" s="11"/>
      <c r="BB292" s="11"/>
      <c r="BC292" s="11"/>
      <c r="BD292" s="11"/>
      <c r="BE292" s="11"/>
      <c r="BF292" s="11"/>
      <c r="BG292" s="11"/>
      <c r="BH292" s="11"/>
    </row>
    <row r="293" spans="5:60">
      <c r="E293" s="112"/>
      <c r="I293" s="107"/>
      <c r="U293" s="53"/>
      <c r="V293" s="11"/>
      <c r="W293" s="11"/>
      <c r="X293" s="11"/>
      <c r="Y293" s="11"/>
      <c r="AD293" s="11"/>
      <c r="AE293" s="11"/>
      <c r="AF293" s="11"/>
      <c r="AG293" s="11"/>
      <c r="AH293" s="11"/>
      <c r="AI293" s="11"/>
      <c r="AJ293" s="11"/>
      <c r="AK293" s="11"/>
      <c r="AL293" s="11"/>
      <c r="AM293" s="11"/>
      <c r="AN293" s="11"/>
      <c r="AO293" s="11"/>
      <c r="AP293" s="11"/>
      <c r="AQ293" s="11"/>
      <c r="AR293" s="11"/>
      <c r="AS293" s="11"/>
      <c r="AT293" s="11"/>
      <c r="AU293" s="11"/>
      <c r="AV293" s="11"/>
      <c r="AW293" s="11"/>
      <c r="AX293" s="11"/>
      <c r="AY293" s="11"/>
      <c r="AZ293" s="11"/>
      <c r="BA293" s="11"/>
      <c r="BB293" s="11"/>
      <c r="BC293" s="11"/>
      <c r="BD293" s="11"/>
      <c r="BE293" s="11"/>
      <c r="BF293" s="11"/>
      <c r="BG293" s="11"/>
      <c r="BH293" s="11"/>
    </row>
    <row r="294" spans="5:60">
      <c r="E294" s="112"/>
      <c r="I294" s="107"/>
      <c r="U294" s="5"/>
      <c r="V294" s="11"/>
      <c r="W294" s="11"/>
      <c r="X294" s="11"/>
      <c r="Y294" s="11"/>
      <c r="AD294" s="11"/>
      <c r="AE294" s="11"/>
      <c r="AF294" s="11"/>
      <c r="AG294" s="11"/>
      <c r="AH294" s="11"/>
      <c r="AI294" s="11"/>
      <c r="AJ294" s="11"/>
      <c r="AK294" s="11"/>
      <c r="AL294" s="11"/>
      <c r="AM294" s="11"/>
      <c r="AN294" s="11"/>
      <c r="AO294" s="11"/>
      <c r="AP294" s="11"/>
      <c r="AQ294" s="11"/>
      <c r="AR294" s="11"/>
      <c r="AS294" s="11"/>
      <c r="AT294" s="11"/>
      <c r="AU294" s="11"/>
      <c r="AV294" s="11"/>
      <c r="AW294" s="11"/>
      <c r="AX294" s="11"/>
      <c r="AY294" s="11"/>
      <c r="AZ294" s="11"/>
      <c r="BA294" s="11"/>
      <c r="BB294" s="11"/>
      <c r="BC294" s="11"/>
      <c r="BD294" s="11"/>
      <c r="BE294" s="11"/>
      <c r="BF294" s="11"/>
      <c r="BG294" s="11"/>
      <c r="BH294" s="11"/>
    </row>
    <row r="295" spans="5:60">
      <c r="E295" s="112"/>
      <c r="I295" s="107"/>
      <c r="U295" s="5"/>
      <c r="V295" s="11"/>
      <c r="W295" s="11"/>
      <c r="X295" s="11"/>
      <c r="Y295" s="11"/>
      <c r="AD295" s="11"/>
      <c r="AE295" s="11"/>
      <c r="AF295" s="11"/>
      <c r="AG295" s="11"/>
      <c r="AH295" s="11"/>
      <c r="AI295" s="11"/>
      <c r="AJ295" s="11"/>
      <c r="AK295" s="11"/>
      <c r="AL295" s="11"/>
      <c r="AM295" s="11"/>
      <c r="AN295" s="11"/>
      <c r="AO295" s="11"/>
      <c r="AP295" s="11"/>
      <c r="AQ295" s="11"/>
      <c r="AR295" s="11"/>
      <c r="AS295" s="11"/>
      <c r="AT295" s="11"/>
      <c r="AU295" s="11"/>
      <c r="AV295" s="11"/>
      <c r="AW295" s="11"/>
      <c r="AX295" s="11"/>
      <c r="AY295" s="11"/>
      <c r="AZ295" s="11"/>
      <c r="BA295" s="11"/>
      <c r="BB295" s="11"/>
      <c r="BC295" s="11"/>
      <c r="BD295" s="11"/>
      <c r="BE295" s="11"/>
      <c r="BF295" s="11"/>
      <c r="BG295" s="11"/>
      <c r="BH295" s="11"/>
    </row>
    <row r="296" spans="5:60">
      <c r="E296" s="112"/>
      <c r="I296" s="107"/>
      <c r="U296" s="5"/>
      <c r="V296" s="11"/>
      <c r="W296" s="11"/>
      <c r="X296" s="11"/>
      <c r="Y296" s="11"/>
      <c r="AD296" s="11"/>
      <c r="AE296" s="11"/>
      <c r="AF296" s="11"/>
      <c r="AG296" s="11"/>
      <c r="AH296" s="11"/>
      <c r="AI296" s="11"/>
      <c r="AJ296" s="11"/>
      <c r="AK296" s="11"/>
      <c r="AL296" s="11"/>
      <c r="AM296" s="11"/>
      <c r="AN296" s="11"/>
      <c r="AO296" s="11"/>
      <c r="AP296" s="11"/>
      <c r="AQ296" s="11"/>
      <c r="AR296" s="11"/>
      <c r="AS296" s="11"/>
      <c r="AT296" s="11"/>
      <c r="AU296" s="11"/>
      <c r="AV296" s="11"/>
      <c r="AW296" s="11"/>
      <c r="AX296" s="11"/>
      <c r="AY296" s="11"/>
      <c r="AZ296" s="11"/>
      <c r="BA296" s="11"/>
      <c r="BB296" s="11"/>
      <c r="BC296" s="11"/>
      <c r="BD296" s="11"/>
      <c r="BE296" s="11"/>
      <c r="BF296" s="11"/>
      <c r="BG296" s="11"/>
      <c r="BH296" s="11"/>
    </row>
    <row r="297" spans="5:60">
      <c r="E297" s="112"/>
      <c r="I297" s="210"/>
      <c r="U297" s="5"/>
      <c r="V297" s="11"/>
      <c r="W297" s="11"/>
      <c r="X297" s="11"/>
      <c r="Y297" s="11"/>
      <c r="AD297" s="11"/>
      <c r="AE297" s="11"/>
      <c r="AF297" s="11"/>
      <c r="AG297" s="11"/>
      <c r="AH297" s="11"/>
      <c r="AI297" s="11"/>
      <c r="AJ297" s="11"/>
      <c r="AK297" s="11"/>
      <c r="AL297" s="11"/>
      <c r="AM297" s="11"/>
      <c r="AN297" s="11"/>
      <c r="AO297" s="11"/>
      <c r="AP297" s="11"/>
      <c r="AQ297" s="11"/>
      <c r="AR297" s="11"/>
      <c r="AS297" s="11"/>
      <c r="AT297" s="11"/>
      <c r="AU297" s="11"/>
      <c r="AV297" s="11"/>
      <c r="AW297" s="11"/>
      <c r="AX297" s="11"/>
      <c r="AY297" s="11"/>
      <c r="AZ297" s="11"/>
      <c r="BA297" s="11"/>
      <c r="BB297" s="11"/>
      <c r="BC297" s="11"/>
      <c r="BD297" s="11"/>
      <c r="BE297" s="11"/>
      <c r="BF297" s="11"/>
      <c r="BG297" s="11"/>
      <c r="BH297" s="11"/>
    </row>
    <row r="298" spans="5:60">
      <c r="E298" s="112"/>
      <c r="I298" s="172"/>
      <c r="U298" s="5"/>
      <c r="V298" s="11"/>
      <c r="W298" s="11"/>
      <c r="X298" s="11"/>
      <c r="Y298" s="11"/>
      <c r="AD298" s="11"/>
      <c r="AE298" s="11"/>
      <c r="AF298" s="11"/>
      <c r="AG298" s="11"/>
      <c r="AH298" s="11"/>
      <c r="AI298" s="11"/>
      <c r="AJ298" s="11"/>
      <c r="AK298" s="11"/>
      <c r="AL298" s="11"/>
      <c r="AM298" s="11"/>
      <c r="AN298" s="11"/>
      <c r="AO298" s="11"/>
      <c r="AP298" s="11"/>
      <c r="AQ298" s="11"/>
      <c r="AR298" s="11"/>
      <c r="AS298" s="11"/>
      <c r="AT298" s="11"/>
      <c r="AU298" s="11"/>
      <c r="AV298" s="11"/>
      <c r="AW298" s="11"/>
      <c r="AX298" s="11"/>
      <c r="AY298" s="11"/>
      <c r="AZ298" s="11"/>
      <c r="BA298" s="11"/>
      <c r="BB298" s="11"/>
      <c r="BC298" s="11"/>
      <c r="BD298" s="11"/>
      <c r="BE298" s="11"/>
      <c r="BF298" s="11"/>
      <c r="BG298" s="11"/>
      <c r="BH298" s="11"/>
    </row>
    <row r="299" spans="5:60">
      <c r="E299" s="112"/>
      <c r="I299" s="110"/>
      <c r="U299" s="5"/>
      <c r="V299" s="11"/>
      <c r="W299" s="11"/>
      <c r="X299" s="11"/>
      <c r="Y299" s="11"/>
      <c r="AD299" s="11"/>
      <c r="AE299" s="11"/>
      <c r="AF299" s="11"/>
      <c r="AG299" s="11"/>
      <c r="AH299" s="11"/>
      <c r="AI299" s="11"/>
      <c r="AJ299" s="11"/>
      <c r="AK299" s="11"/>
      <c r="AL299" s="11"/>
      <c r="AM299" s="11"/>
      <c r="AN299" s="11"/>
      <c r="AO299" s="11"/>
      <c r="AP299" s="11"/>
      <c r="AQ299" s="11"/>
      <c r="AR299" s="11"/>
      <c r="AS299" s="11"/>
      <c r="AT299" s="11"/>
      <c r="AU299" s="11"/>
      <c r="AV299" s="11"/>
      <c r="AW299" s="11"/>
      <c r="AX299" s="11"/>
      <c r="AY299" s="11"/>
      <c r="AZ299" s="11"/>
      <c r="BA299" s="11"/>
      <c r="BB299" s="11"/>
      <c r="BC299" s="11"/>
      <c r="BD299" s="11"/>
      <c r="BE299" s="11"/>
      <c r="BF299" s="11"/>
      <c r="BG299" s="11"/>
      <c r="BH299" s="11"/>
    </row>
    <row r="300" spans="5:60">
      <c r="E300" s="112"/>
      <c r="I300" s="112"/>
      <c r="U300" s="5"/>
      <c r="V300" s="11"/>
      <c r="W300" s="11"/>
      <c r="X300" s="11"/>
      <c r="Y300" s="11"/>
      <c r="AD300" s="11"/>
      <c r="AE300" s="11"/>
      <c r="AF300" s="11"/>
      <c r="AG300" s="11"/>
      <c r="AH300" s="11"/>
      <c r="AI300" s="11"/>
      <c r="AJ300" s="11"/>
      <c r="AK300" s="11"/>
      <c r="AL300" s="11"/>
      <c r="AM300" s="11"/>
      <c r="AN300" s="11"/>
      <c r="AO300" s="11"/>
      <c r="AP300" s="11"/>
      <c r="AQ300" s="11"/>
      <c r="AR300" s="11"/>
      <c r="AS300" s="11"/>
      <c r="AT300" s="11"/>
      <c r="AU300" s="11"/>
      <c r="AV300" s="11"/>
      <c r="AW300" s="11"/>
      <c r="AX300" s="11"/>
      <c r="AY300" s="11"/>
      <c r="AZ300" s="11"/>
      <c r="BA300" s="11"/>
      <c r="BB300" s="11"/>
      <c r="BC300" s="11"/>
      <c r="BD300" s="11"/>
      <c r="BE300" s="11"/>
      <c r="BF300" s="11"/>
      <c r="BG300" s="11"/>
      <c r="BH300" s="11"/>
    </row>
    <row r="301" spans="5:60">
      <c r="E301" s="112"/>
      <c r="I301" s="112"/>
      <c r="U301" s="5"/>
      <c r="V301" s="11"/>
      <c r="W301" s="11"/>
      <c r="X301" s="11"/>
      <c r="Y301" s="11"/>
      <c r="AD301" s="11"/>
      <c r="AE301" s="11"/>
      <c r="AF301" s="11"/>
      <c r="AG301" s="11"/>
      <c r="AH301" s="11"/>
      <c r="AI301" s="11"/>
      <c r="AJ301" s="11"/>
      <c r="AK301" s="11"/>
      <c r="AL301" s="11"/>
      <c r="AM301" s="11"/>
      <c r="AN301" s="11"/>
      <c r="AO301" s="11"/>
      <c r="AP301" s="11"/>
      <c r="AQ301" s="11"/>
      <c r="AR301" s="11"/>
      <c r="AS301" s="11"/>
      <c r="AT301" s="11"/>
      <c r="AU301" s="11"/>
      <c r="AV301" s="11"/>
      <c r="AW301" s="11"/>
      <c r="AX301" s="11"/>
      <c r="AY301" s="11"/>
      <c r="AZ301" s="11"/>
      <c r="BA301" s="11"/>
      <c r="BB301" s="11"/>
      <c r="BC301" s="11"/>
      <c r="BD301" s="11"/>
      <c r="BE301" s="11"/>
      <c r="BF301" s="11"/>
      <c r="BG301" s="11"/>
      <c r="BH301" s="11"/>
    </row>
    <row r="302" spans="5:60">
      <c r="E302" s="112"/>
      <c r="I302" s="112"/>
      <c r="U302" s="5"/>
      <c r="V302" s="11"/>
      <c r="W302" s="11"/>
      <c r="X302" s="11"/>
      <c r="Y302" s="11"/>
      <c r="AD302" s="11"/>
      <c r="AE302" s="11"/>
      <c r="AF302" s="11"/>
      <c r="AG302" s="11"/>
      <c r="AH302" s="11"/>
      <c r="AI302" s="11"/>
      <c r="AJ302" s="11"/>
      <c r="AK302" s="11"/>
      <c r="AL302" s="11"/>
      <c r="AM302" s="11"/>
      <c r="AN302" s="11"/>
      <c r="AO302" s="11"/>
      <c r="AP302" s="11"/>
      <c r="AQ302" s="11"/>
      <c r="AR302" s="11"/>
      <c r="AS302" s="11"/>
      <c r="AT302" s="11"/>
      <c r="AU302" s="11"/>
      <c r="AV302" s="11"/>
      <c r="AW302" s="11"/>
      <c r="AX302" s="11"/>
      <c r="AY302" s="11"/>
      <c r="AZ302" s="11"/>
      <c r="BA302" s="11"/>
      <c r="BB302" s="11"/>
      <c r="BC302" s="11"/>
      <c r="BD302" s="11"/>
      <c r="BE302" s="11"/>
      <c r="BF302" s="11"/>
      <c r="BG302" s="11"/>
      <c r="BH302" s="11"/>
    </row>
    <row r="303" spans="5:60">
      <c r="E303" s="112"/>
      <c r="I303" s="107"/>
      <c r="U303" s="5"/>
      <c r="V303" s="11"/>
      <c r="W303" s="11"/>
      <c r="X303" s="11"/>
      <c r="Y303" s="11"/>
      <c r="AD303" s="11"/>
      <c r="AE303" s="11"/>
      <c r="AF303" s="11"/>
      <c r="AG303" s="11"/>
      <c r="AH303" s="11"/>
      <c r="AI303" s="11"/>
      <c r="AJ303" s="11"/>
      <c r="AK303" s="11"/>
      <c r="AL303" s="11"/>
      <c r="AM303" s="11"/>
      <c r="AN303" s="11"/>
      <c r="AO303" s="11"/>
      <c r="AP303" s="11"/>
      <c r="AQ303" s="11"/>
      <c r="AR303" s="11"/>
      <c r="AS303" s="11"/>
      <c r="AT303" s="11"/>
      <c r="AU303" s="11"/>
      <c r="AV303" s="11"/>
      <c r="AW303" s="11"/>
      <c r="AX303" s="11"/>
      <c r="AY303" s="11"/>
      <c r="AZ303" s="11"/>
      <c r="BA303" s="11"/>
      <c r="BB303" s="11"/>
      <c r="BC303" s="11"/>
      <c r="BD303" s="11"/>
      <c r="BE303" s="11"/>
      <c r="BF303" s="11"/>
      <c r="BG303" s="11"/>
      <c r="BH303" s="11"/>
    </row>
    <row r="304" spans="5:60">
      <c r="E304" s="112"/>
      <c r="I304" s="107"/>
      <c r="U304" s="5"/>
      <c r="V304" s="11"/>
      <c r="W304" s="11"/>
      <c r="X304" s="11"/>
      <c r="Y304" s="11"/>
      <c r="AD304" s="11"/>
      <c r="AE304" s="11"/>
      <c r="AF304" s="11"/>
      <c r="AG304" s="11"/>
      <c r="AH304" s="11"/>
      <c r="AI304" s="11"/>
      <c r="AJ304" s="11"/>
      <c r="AK304" s="11"/>
      <c r="AL304" s="11"/>
      <c r="AM304" s="11"/>
      <c r="AN304" s="11"/>
      <c r="AO304" s="11"/>
      <c r="AP304" s="11"/>
      <c r="AQ304" s="11"/>
      <c r="AR304" s="11"/>
      <c r="AS304" s="11"/>
      <c r="AT304" s="11"/>
      <c r="AU304" s="11"/>
      <c r="AV304" s="11"/>
      <c r="AW304" s="11"/>
      <c r="AX304" s="11"/>
      <c r="AY304" s="11"/>
      <c r="AZ304" s="11"/>
      <c r="BA304" s="11"/>
      <c r="BB304" s="11"/>
      <c r="BC304" s="11"/>
      <c r="BD304" s="11"/>
      <c r="BE304" s="11"/>
      <c r="BF304" s="11"/>
      <c r="BG304" s="11"/>
      <c r="BH304" s="11"/>
    </row>
    <row r="305" spans="5:60">
      <c r="E305" s="112"/>
      <c r="I305" s="107"/>
      <c r="U305" s="5"/>
      <c r="V305" s="11"/>
      <c r="W305" s="11"/>
      <c r="X305" s="11"/>
      <c r="Y305" s="11"/>
      <c r="AD305" s="11"/>
      <c r="AE305" s="11"/>
      <c r="AF305" s="11"/>
      <c r="AG305" s="11"/>
      <c r="AH305" s="11"/>
      <c r="AI305" s="11"/>
      <c r="AJ305" s="11"/>
      <c r="AK305" s="11"/>
      <c r="AL305" s="11"/>
      <c r="AM305" s="11"/>
      <c r="AN305" s="11"/>
      <c r="AO305" s="11"/>
      <c r="AP305" s="11"/>
      <c r="AQ305" s="11"/>
      <c r="AR305" s="11"/>
      <c r="AS305" s="11"/>
      <c r="AT305" s="11"/>
      <c r="AU305" s="11"/>
      <c r="AV305" s="11"/>
      <c r="AW305" s="11"/>
      <c r="AX305" s="11"/>
      <c r="AY305" s="11"/>
      <c r="AZ305" s="11"/>
      <c r="BA305" s="11"/>
      <c r="BB305" s="11"/>
      <c r="BC305" s="11"/>
      <c r="BD305" s="11"/>
      <c r="BE305" s="11"/>
      <c r="BF305" s="11"/>
      <c r="BG305" s="11"/>
      <c r="BH305" s="11"/>
    </row>
    <row r="306" spans="5:60">
      <c r="E306" s="112"/>
      <c r="I306" s="107"/>
      <c r="U306" s="5"/>
      <c r="V306" s="11"/>
      <c r="W306" s="11"/>
      <c r="X306" s="11"/>
      <c r="Y306" s="11"/>
      <c r="AD306" s="11"/>
      <c r="AE306" s="11"/>
      <c r="AF306" s="11"/>
      <c r="AG306" s="11"/>
      <c r="AH306" s="11"/>
      <c r="AI306" s="11"/>
      <c r="AJ306" s="11"/>
      <c r="AK306" s="11"/>
      <c r="AL306" s="11"/>
      <c r="AM306" s="11"/>
      <c r="AN306" s="11"/>
      <c r="AO306" s="11"/>
      <c r="AP306" s="11"/>
      <c r="AQ306" s="11"/>
      <c r="AR306" s="11"/>
      <c r="AS306" s="11"/>
      <c r="AT306" s="11"/>
      <c r="AU306" s="11"/>
      <c r="AV306" s="11"/>
      <c r="AW306" s="11"/>
      <c r="AX306" s="11"/>
      <c r="AY306" s="11"/>
      <c r="AZ306" s="11"/>
      <c r="BA306" s="11"/>
      <c r="BB306" s="11"/>
      <c r="BC306" s="11"/>
      <c r="BD306" s="11"/>
      <c r="BE306" s="11"/>
      <c r="BF306" s="11"/>
      <c r="BG306" s="11"/>
      <c r="BH306" s="11"/>
    </row>
    <row r="307" spans="5:60">
      <c r="E307" s="112"/>
      <c r="I307" s="107"/>
      <c r="U307" s="5"/>
      <c r="V307" s="11"/>
      <c r="W307" s="11"/>
      <c r="X307" s="11"/>
      <c r="Y307" s="11"/>
      <c r="AD307" s="11"/>
      <c r="AE307" s="11"/>
      <c r="AF307" s="11"/>
      <c r="AG307" s="11"/>
      <c r="AH307" s="11"/>
      <c r="AI307" s="11"/>
      <c r="AJ307" s="11"/>
      <c r="AK307" s="11"/>
      <c r="AL307" s="11"/>
      <c r="AM307" s="11"/>
      <c r="AN307" s="11"/>
      <c r="AO307" s="11"/>
      <c r="AP307" s="11"/>
      <c r="AQ307" s="11"/>
      <c r="AR307" s="11"/>
      <c r="AS307" s="11"/>
      <c r="AT307" s="11"/>
      <c r="AU307" s="11"/>
      <c r="AV307" s="11"/>
      <c r="AW307" s="11"/>
      <c r="AX307" s="11"/>
      <c r="AY307" s="11"/>
      <c r="AZ307" s="11"/>
      <c r="BA307" s="11"/>
      <c r="BB307" s="11"/>
      <c r="BC307" s="11"/>
      <c r="BD307" s="11"/>
      <c r="BE307" s="11"/>
      <c r="BF307" s="11"/>
      <c r="BG307" s="11"/>
      <c r="BH307" s="11"/>
    </row>
    <row r="308" spans="5:60">
      <c r="E308" s="112"/>
      <c r="I308" s="113"/>
      <c r="U308" s="5"/>
      <c r="V308" s="11"/>
      <c r="W308" s="11"/>
      <c r="X308" s="11"/>
      <c r="Y308" s="11"/>
      <c r="AD308" s="11"/>
      <c r="AE308" s="11"/>
      <c r="AF308" s="11"/>
      <c r="AG308" s="11"/>
      <c r="AH308" s="11"/>
      <c r="AI308" s="11"/>
      <c r="AJ308" s="11"/>
      <c r="AK308" s="11"/>
      <c r="AL308" s="11"/>
      <c r="AM308" s="11"/>
      <c r="AN308" s="11"/>
      <c r="AO308" s="11"/>
      <c r="AP308" s="11"/>
      <c r="AQ308" s="11"/>
      <c r="AR308" s="11"/>
      <c r="AS308" s="11"/>
      <c r="AT308" s="11"/>
      <c r="AU308" s="11"/>
      <c r="AV308" s="11"/>
      <c r="AW308" s="11"/>
      <c r="AX308" s="11"/>
      <c r="AY308" s="11"/>
      <c r="AZ308" s="11"/>
      <c r="BA308" s="11"/>
      <c r="BB308" s="11"/>
      <c r="BC308" s="11"/>
      <c r="BD308" s="11"/>
      <c r="BE308" s="11"/>
      <c r="BF308" s="11"/>
      <c r="BG308" s="11"/>
      <c r="BH308" s="11"/>
    </row>
    <row r="309" spans="5:60">
      <c r="E309" s="112"/>
      <c r="I309" s="113"/>
      <c r="U309" s="5"/>
      <c r="V309" s="11"/>
      <c r="W309" s="11"/>
      <c r="X309" s="11"/>
      <c r="Y309" s="11"/>
      <c r="AD309" s="11"/>
      <c r="AE309" s="11"/>
      <c r="AF309" s="11"/>
      <c r="AG309" s="11"/>
      <c r="AH309" s="11"/>
      <c r="AI309" s="11"/>
      <c r="AJ309" s="11"/>
      <c r="AK309" s="11"/>
      <c r="AL309" s="11"/>
      <c r="AM309" s="11"/>
      <c r="AN309" s="11"/>
      <c r="AO309" s="11"/>
      <c r="AP309" s="11"/>
      <c r="AQ309" s="11"/>
      <c r="AR309" s="11"/>
      <c r="AS309" s="11"/>
      <c r="AT309" s="11"/>
      <c r="AU309" s="11"/>
      <c r="AV309" s="11"/>
      <c r="AW309" s="11"/>
      <c r="AX309" s="11"/>
      <c r="AY309" s="11"/>
      <c r="AZ309" s="11"/>
      <c r="BA309" s="11"/>
      <c r="BB309" s="11"/>
      <c r="BC309" s="11"/>
      <c r="BD309" s="11"/>
      <c r="BE309" s="11"/>
      <c r="BF309" s="11"/>
      <c r="BG309" s="11"/>
      <c r="BH309" s="11"/>
    </row>
    <row r="310" spans="5:60">
      <c r="E310" s="112"/>
      <c r="I310" s="110"/>
      <c r="U310" s="5"/>
      <c r="V310" s="11"/>
      <c r="W310" s="11"/>
      <c r="X310" s="11"/>
      <c r="Y310" s="11"/>
      <c r="AD310" s="11"/>
      <c r="AE310" s="11"/>
      <c r="AF310" s="11"/>
      <c r="AG310" s="11"/>
      <c r="AH310" s="11"/>
      <c r="AI310" s="11"/>
      <c r="AJ310" s="11"/>
      <c r="AK310" s="11"/>
      <c r="AL310" s="11"/>
      <c r="AM310" s="11"/>
      <c r="AN310" s="11"/>
      <c r="AO310" s="11"/>
      <c r="AP310" s="11"/>
      <c r="AQ310" s="11"/>
      <c r="AR310" s="11"/>
      <c r="AS310" s="11"/>
      <c r="AT310" s="11"/>
      <c r="AU310" s="11"/>
      <c r="AV310" s="11"/>
      <c r="AW310" s="11"/>
      <c r="AX310" s="11"/>
      <c r="AY310" s="11"/>
      <c r="AZ310" s="11"/>
      <c r="BA310" s="11"/>
      <c r="BB310" s="11"/>
      <c r="BC310" s="11"/>
      <c r="BD310" s="11"/>
      <c r="BE310" s="11"/>
      <c r="BF310" s="11"/>
      <c r="BG310" s="11"/>
      <c r="BH310" s="11"/>
    </row>
    <row r="311" spans="5:60">
      <c r="E311" s="112"/>
      <c r="I311" s="112"/>
      <c r="U311" s="5"/>
      <c r="V311" s="11"/>
      <c r="W311" s="11"/>
      <c r="X311" s="11"/>
      <c r="Y311" s="11"/>
      <c r="AD311" s="11"/>
      <c r="AE311" s="11"/>
      <c r="AF311" s="11"/>
      <c r="AG311" s="11"/>
      <c r="AH311" s="11"/>
      <c r="AI311" s="11"/>
      <c r="AJ311" s="11"/>
      <c r="AK311" s="11"/>
      <c r="AL311" s="11"/>
      <c r="AM311" s="11"/>
      <c r="AN311" s="11"/>
      <c r="AO311" s="11"/>
      <c r="AP311" s="11"/>
      <c r="AQ311" s="11"/>
      <c r="AR311" s="11"/>
      <c r="AS311" s="11"/>
      <c r="AT311" s="11"/>
      <c r="AU311" s="11"/>
      <c r="AV311" s="11"/>
      <c r="AW311" s="11"/>
      <c r="AX311" s="11"/>
      <c r="AY311" s="11"/>
      <c r="AZ311" s="11"/>
      <c r="BA311" s="11"/>
      <c r="BB311" s="11"/>
      <c r="BC311" s="11"/>
      <c r="BD311" s="11"/>
      <c r="BE311" s="11"/>
      <c r="BF311" s="11"/>
      <c r="BG311" s="11"/>
      <c r="BH311" s="11"/>
    </row>
    <row r="312" spans="5:60">
      <c r="E312" s="112"/>
      <c r="I312" s="107"/>
      <c r="U312" s="5"/>
      <c r="V312" s="11"/>
      <c r="W312" s="11"/>
      <c r="X312" s="11"/>
      <c r="Y312" s="11"/>
      <c r="AD312" s="11"/>
      <c r="AE312" s="11"/>
      <c r="AF312" s="11"/>
      <c r="AG312" s="11"/>
      <c r="AH312" s="11"/>
      <c r="AI312" s="11"/>
      <c r="AJ312" s="11"/>
      <c r="AK312" s="11"/>
      <c r="AL312" s="11"/>
      <c r="AM312" s="11"/>
      <c r="AN312" s="11"/>
      <c r="AO312" s="11"/>
      <c r="AP312" s="11"/>
      <c r="AQ312" s="11"/>
      <c r="AR312" s="11"/>
      <c r="AS312" s="11"/>
      <c r="AT312" s="11"/>
      <c r="AU312" s="11"/>
      <c r="AV312" s="11"/>
      <c r="AW312" s="11"/>
      <c r="AX312" s="11"/>
      <c r="AY312" s="11"/>
      <c r="AZ312" s="11"/>
      <c r="BA312" s="11"/>
      <c r="BB312" s="11"/>
      <c r="BC312" s="11"/>
      <c r="BD312" s="11"/>
      <c r="BE312" s="11"/>
      <c r="BF312" s="11"/>
      <c r="BG312" s="11"/>
      <c r="BH312" s="11"/>
    </row>
    <row r="313" spans="5:60">
      <c r="E313" s="112"/>
      <c r="I313" s="110"/>
      <c r="U313" s="5"/>
      <c r="V313" s="11"/>
      <c r="W313" s="11"/>
      <c r="X313" s="11"/>
      <c r="Y313" s="11"/>
      <c r="AD313" s="11"/>
      <c r="AE313" s="11"/>
      <c r="AF313" s="11"/>
      <c r="AG313" s="11"/>
      <c r="AH313" s="11"/>
      <c r="AI313" s="11"/>
      <c r="AJ313" s="11"/>
      <c r="AK313" s="11"/>
      <c r="AL313" s="11"/>
      <c r="AM313" s="11"/>
      <c r="AN313" s="11"/>
      <c r="AO313" s="11"/>
      <c r="AP313" s="11"/>
      <c r="AQ313" s="11"/>
      <c r="AR313" s="11"/>
      <c r="AS313" s="11"/>
      <c r="AT313" s="11"/>
      <c r="AU313" s="11"/>
      <c r="AV313" s="11"/>
      <c r="AW313" s="11"/>
      <c r="AX313" s="11"/>
      <c r="AY313" s="11"/>
      <c r="AZ313" s="11"/>
      <c r="BA313" s="11"/>
      <c r="BB313" s="11"/>
      <c r="BC313" s="11"/>
      <c r="BD313" s="11"/>
      <c r="BE313" s="11"/>
      <c r="BF313" s="11"/>
      <c r="BG313" s="11"/>
      <c r="BH313" s="11"/>
    </row>
    <row r="314" spans="5:60">
      <c r="E314" s="112"/>
      <c r="I314" s="107"/>
      <c r="U314" s="5"/>
      <c r="V314" s="11"/>
      <c r="W314" s="11"/>
      <c r="X314" s="11"/>
      <c r="Y314" s="11"/>
      <c r="AD314" s="11"/>
      <c r="AE314" s="11"/>
      <c r="AF314" s="11"/>
      <c r="AG314" s="11"/>
      <c r="AH314" s="11"/>
      <c r="AI314" s="11"/>
      <c r="AJ314" s="11"/>
      <c r="AK314" s="11"/>
      <c r="AL314" s="11"/>
      <c r="AM314" s="11"/>
      <c r="AN314" s="11"/>
      <c r="AO314" s="11"/>
      <c r="AP314" s="11"/>
      <c r="AQ314" s="11"/>
      <c r="AR314" s="11"/>
      <c r="AS314" s="11"/>
      <c r="AT314" s="11"/>
      <c r="AU314" s="11"/>
      <c r="AV314" s="11"/>
      <c r="AW314" s="11"/>
      <c r="AX314" s="11"/>
      <c r="AY314" s="11"/>
      <c r="AZ314" s="11"/>
      <c r="BA314" s="11"/>
      <c r="BB314" s="11"/>
      <c r="BC314" s="11"/>
      <c r="BD314" s="11"/>
      <c r="BE314" s="11"/>
      <c r="BF314" s="11"/>
      <c r="BG314" s="11"/>
      <c r="BH314" s="11"/>
    </row>
    <row r="315" spans="5:60">
      <c r="E315" s="112"/>
      <c r="I315" s="110"/>
      <c r="U315" s="164"/>
      <c r="V315" s="11"/>
      <c r="W315" s="11"/>
      <c r="X315" s="11"/>
      <c r="Y315" s="11"/>
      <c r="AD315" s="11"/>
      <c r="AE315" s="11"/>
      <c r="AF315" s="11"/>
      <c r="AG315" s="11"/>
      <c r="AH315" s="11"/>
      <c r="AI315" s="11"/>
      <c r="AJ315" s="11"/>
      <c r="AK315" s="11"/>
      <c r="AL315" s="11"/>
      <c r="AM315" s="11"/>
      <c r="AN315" s="11"/>
      <c r="AO315" s="11"/>
      <c r="AP315" s="11"/>
      <c r="AQ315" s="11"/>
      <c r="AR315" s="11"/>
      <c r="AS315" s="11"/>
      <c r="AT315" s="11"/>
      <c r="AU315" s="11"/>
      <c r="AV315" s="11"/>
      <c r="AW315" s="11"/>
      <c r="AX315" s="11"/>
      <c r="AY315" s="11"/>
      <c r="AZ315" s="11"/>
      <c r="BA315" s="11"/>
      <c r="BB315" s="11"/>
      <c r="BC315" s="11"/>
      <c r="BD315" s="11"/>
      <c r="BE315" s="11"/>
      <c r="BF315" s="11"/>
      <c r="BG315" s="11"/>
      <c r="BH315" s="11"/>
    </row>
    <row r="316" spans="5:60">
      <c r="E316" s="112"/>
      <c r="I316" s="110"/>
      <c r="U316" s="5"/>
      <c r="V316" s="11"/>
      <c r="W316" s="11"/>
      <c r="X316" s="11"/>
      <c r="Y316" s="11"/>
      <c r="AD316" s="11"/>
      <c r="AE316" s="11"/>
      <c r="AF316" s="11"/>
      <c r="AG316" s="11"/>
      <c r="AH316" s="11"/>
      <c r="AI316" s="11"/>
      <c r="AJ316" s="11"/>
      <c r="AK316" s="11"/>
      <c r="AL316" s="11"/>
      <c r="AM316" s="11"/>
      <c r="AN316" s="11"/>
      <c r="AO316" s="11"/>
      <c r="AP316" s="11"/>
      <c r="AQ316" s="11"/>
      <c r="AR316" s="11"/>
      <c r="AS316" s="11"/>
      <c r="AT316" s="11"/>
      <c r="AU316" s="11"/>
      <c r="AV316" s="11"/>
      <c r="AW316" s="11"/>
      <c r="AX316" s="11"/>
      <c r="AY316" s="11"/>
      <c r="AZ316" s="11"/>
      <c r="BA316" s="11"/>
      <c r="BB316" s="11"/>
      <c r="BC316" s="11"/>
      <c r="BD316" s="11"/>
      <c r="BE316" s="11"/>
      <c r="BF316" s="11"/>
      <c r="BG316" s="11"/>
      <c r="BH316" s="11"/>
    </row>
    <row r="317" spans="5:60">
      <c r="E317" s="112"/>
      <c r="I317" s="112"/>
      <c r="U317" s="5"/>
      <c r="V317" s="11"/>
      <c r="W317" s="11"/>
      <c r="X317" s="11"/>
      <c r="Y317" s="11"/>
      <c r="AD317" s="11"/>
      <c r="AE317" s="11"/>
      <c r="AF317" s="11"/>
      <c r="AG317" s="11"/>
      <c r="AH317" s="11"/>
      <c r="AI317" s="11"/>
      <c r="AJ317" s="11"/>
      <c r="AK317" s="11"/>
      <c r="AL317" s="11"/>
      <c r="AM317" s="11"/>
      <c r="AN317" s="11"/>
      <c r="AO317" s="11"/>
      <c r="AP317" s="11"/>
      <c r="AQ317" s="11"/>
      <c r="AR317" s="11"/>
      <c r="AS317" s="11"/>
      <c r="AT317" s="11"/>
      <c r="AU317" s="11"/>
      <c r="AV317" s="11"/>
      <c r="AW317" s="11"/>
      <c r="AX317" s="11"/>
      <c r="AY317" s="11"/>
      <c r="AZ317" s="11"/>
      <c r="BA317" s="11"/>
      <c r="BB317" s="11"/>
      <c r="BC317" s="11"/>
      <c r="BD317" s="11"/>
      <c r="BE317" s="11"/>
      <c r="BF317" s="11"/>
      <c r="BG317" s="11"/>
      <c r="BH317" s="11"/>
    </row>
    <row r="318" spans="5:60">
      <c r="E318" s="112"/>
      <c r="I318" s="107"/>
      <c r="U318" s="5"/>
      <c r="V318" s="11"/>
      <c r="W318" s="11"/>
      <c r="X318" s="11"/>
      <c r="Y318" s="11"/>
      <c r="AD318" s="11"/>
      <c r="AE318" s="11"/>
      <c r="AF318" s="11"/>
      <c r="AG318" s="11"/>
      <c r="AH318" s="11"/>
      <c r="AI318" s="11"/>
      <c r="AJ318" s="11"/>
      <c r="AK318" s="11"/>
      <c r="AL318" s="11"/>
      <c r="AM318" s="11"/>
      <c r="AN318" s="11"/>
      <c r="AO318" s="11"/>
      <c r="AP318" s="11"/>
      <c r="AQ318" s="11"/>
      <c r="AR318" s="11"/>
      <c r="AS318" s="11"/>
      <c r="AT318" s="11"/>
      <c r="AU318" s="11"/>
      <c r="AV318" s="11"/>
      <c r="AW318" s="11"/>
      <c r="AX318" s="11"/>
      <c r="AY318" s="11"/>
      <c r="AZ318" s="11"/>
      <c r="BA318" s="11"/>
      <c r="BB318" s="11"/>
      <c r="BC318" s="11"/>
      <c r="BD318" s="11"/>
      <c r="BE318" s="11"/>
      <c r="BF318" s="11"/>
      <c r="BG318" s="11"/>
      <c r="BH318" s="11"/>
    </row>
    <row r="319" spans="5:60">
      <c r="E319" s="112"/>
      <c r="I319" s="112"/>
      <c r="U319" s="5"/>
      <c r="V319" s="11"/>
      <c r="W319" s="11"/>
      <c r="X319" s="11"/>
      <c r="Y319" s="11"/>
      <c r="AD319" s="11"/>
      <c r="AE319" s="11"/>
      <c r="AF319" s="11"/>
      <c r="AG319" s="11"/>
      <c r="AH319" s="11"/>
      <c r="AI319" s="11"/>
      <c r="AJ319" s="11"/>
      <c r="AK319" s="11"/>
      <c r="AL319" s="11"/>
      <c r="AM319" s="11"/>
      <c r="AN319" s="11"/>
      <c r="AO319" s="11"/>
      <c r="AP319" s="11"/>
      <c r="AQ319" s="11"/>
      <c r="AR319" s="11"/>
      <c r="AS319" s="11"/>
      <c r="AT319" s="11"/>
      <c r="AU319" s="11"/>
      <c r="AV319" s="11"/>
      <c r="AW319" s="11"/>
      <c r="AX319" s="11"/>
      <c r="AY319" s="11"/>
      <c r="AZ319" s="11"/>
      <c r="BA319" s="11"/>
      <c r="BB319" s="11"/>
      <c r="BC319" s="11"/>
      <c r="BD319" s="11"/>
      <c r="BE319" s="11"/>
      <c r="BF319" s="11"/>
      <c r="BG319" s="11"/>
      <c r="BH319" s="11"/>
    </row>
    <row r="320" spans="5:60">
      <c r="E320" s="112"/>
      <c r="I320" s="112"/>
      <c r="U320" s="5"/>
      <c r="V320" s="11"/>
      <c r="W320" s="11"/>
      <c r="X320" s="11"/>
      <c r="Y320" s="11"/>
      <c r="AD320" s="11"/>
      <c r="AE320" s="11"/>
      <c r="AF320" s="11"/>
      <c r="AG320" s="11"/>
      <c r="AH320" s="11"/>
      <c r="AI320" s="11"/>
      <c r="AJ320" s="11"/>
      <c r="AK320" s="11"/>
      <c r="AL320" s="11"/>
      <c r="AM320" s="11"/>
      <c r="AN320" s="11"/>
      <c r="AO320" s="11"/>
      <c r="AP320" s="11"/>
      <c r="AQ320" s="11"/>
      <c r="AR320" s="11"/>
      <c r="AS320" s="11"/>
      <c r="AT320" s="11"/>
      <c r="AU320" s="11"/>
      <c r="AV320" s="11"/>
      <c r="AW320" s="11"/>
      <c r="AX320" s="11"/>
      <c r="AY320" s="11"/>
      <c r="AZ320" s="11"/>
      <c r="BA320" s="11"/>
      <c r="BB320" s="11"/>
      <c r="BC320" s="11"/>
      <c r="BD320" s="11"/>
      <c r="BE320" s="11"/>
      <c r="BF320" s="11"/>
      <c r="BG320" s="11"/>
      <c r="BH320" s="11"/>
    </row>
    <row r="321" spans="5:60">
      <c r="E321" s="112"/>
      <c r="I321" s="298"/>
      <c r="U321" s="5"/>
      <c r="V321" s="11"/>
      <c r="W321" s="11"/>
      <c r="X321" s="11"/>
      <c r="Y321" s="11"/>
      <c r="AD321" s="11"/>
      <c r="AE321" s="11"/>
      <c r="AF321" s="11"/>
      <c r="AG321" s="11"/>
      <c r="AH321" s="11"/>
      <c r="AI321" s="11"/>
      <c r="AJ321" s="11"/>
      <c r="AK321" s="11"/>
      <c r="AL321" s="11"/>
      <c r="AM321" s="11"/>
      <c r="AN321" s="11"/>
      <c r="AO321" s="11"/>
      <c r="AP321" s="11"/>
      <c r="AQ321" s="11"/>
      <c r="AR321" s="11"/>
      <c r="AS321" s="11"/>
      <c r="AT321" s="11"/>
      <c r="AU321" s="11"/>
      <c r="AV321" s="11"/>
      <c r="AW321" s="11"/>
      <c r="AX321" s="11"/>
      <c r="AY321" s="11"/>
      <c r="AZ321" s="11"/>
      <c r="BA321" s="11"/>
      <c r="BB321" s="11"/>
      <c r="BC321" s="11"/>
      <c r="BD321" s="11"/>
      <c r="BE321" s="11"/>
      <c r="BF321" s="11"/>
      <c r="BG321" s="11"/>
      <c r="BH321" s="11"/>
    </row>
    <row r="322" spans="5:60">
      <c r="E322" s="112"/>
      <c r="I322" s="112"/>
      <c r="U322" s="5"/>
      <c r="V322" s="11"/>
      <c r="W322" s="11"/>
      <c r="X322" s="11"/>
      <c r="Y322" s="11"/>
      <c r="AD322" s="11"/>
      <c r="AE322" s="11"/>
      <c r="AF322" s="11"/>
      <c r="AG322" s="11"/>
      <c r="AH322" s="11"/>
      <c r="AI322" s="11"/>
      <c r="AJ322" s="11"/>
      <c r="AK322" s="11"/>
      <c r="AL322" s="11"/>
      <c r="AM322" s="11"/>
      <c r="AN322" s="11"/>
      <c r="AO322" s="11"/>
      <c r="AP322" s="11"/>
      <c r="AQ322" s="11"/>
      <c r="AR322" s="11"/>
      <c r="AS322" s="11"/>
      <c r="AT322" s="11"/>
      <c r="AU322" s="11"/>
      <c r="AV322" s="11"/>
      <c r="AW322" s="11"/>
      <c r="AX322" s="11"/>
      <c r="AY322" s="11"/>
      <c r="AZ322" s="11"/>
      <c r="BA322" s="11"/>
      <c r="BB322" s="11"/>
      <c r="BC322" s="11"/>
      <c r="BD322" s="11"/>
      <c r="BE322" s="11"/>
      <c r="BF322" s="11"/>
      <c r="BG322" s="11"/>
      <c r="BH322" s="11"/>
    </row>
    <row r="323" spans="5:60">
      <c r="E323" s="112"/>
      <c r="I323" s="112"/>
      <c r="U323" s="5"/>
      <c r="V323" s="11"/>
      <c r="W323" s="11"/>
      <c r="X323" s="11"/>
      <c r="Y323" s="11"/>
      <c r="AD323" s="11"/>
      <c r="AE323" s="11"/>
      <c r="AF323" s="11"/>
      <c r="AG323" s="11"/>
      <c r="AH323" s="11"/>
      <c r="AI323" s="11"/>
      <c r="AJ323" s="11"/>
      <c r="AK323" s="11"/>
      <c r="AL323" s="11"/>
      <c r="AM323" s="11"/>
      <c r="AN323" s="11"/>
      <c r="AO323" s="11"/>
      <c r="AP323" s="11"/>
      <c r="AQ323" s="11"/>
      <c r="AR323" s="11"/>
      <c r="AS323" s="11"/>
      <c r="AT323" s="11"/>
      <c r="AU323" s="11"/>
      <c r="AV323" s="11"/>
      <c r="AW323" s="11"/>
      <c r="AX323" s="11"/>
      <c r="AY323" s="11"/>
      <c r="AZ323" s="11"/>
      <c r="BA323" s="11"/>
      <c r="BB323" s="11"/>
      <c r="BC323" s="11"/>
      <c r="BD323" s="11"/>
      <c r="BE323" s="11"/>
      <c r="BF323" s="11"/>
      <c r="BG323" s="11"/>
      <c r="BH323" s="11"/>
    </row>
    <row r="324" spans="5:60">
      <c r="E324" s="112"/>
      <c r="I324" s="112"/>
      <c r="U324" s="5"/>
      <c r="V324" s="11"/>
      <c r="W324" s="11"/>
      <c r="X324" s="11"/>
      <c r="Y324" s="11"/>
      <c r="AD324" s="11"/>
      <c r="AE324" s="11"/>
      <c r="AF324" s="11"/>
      <c r="AG324" s="11"/>
      <c r="AH324" s="11"/>
      <c r="AI324" s="11"/>
      <c r="AJ324" s="11"/>
      <c r="AK324" s="11"/>
      <c r="AL324" s="11"/>
      <c r="AM324" s="11"/>
      <c r="AN324" s="11"/>
      <c r="AO324" s="11"/>
      <c r="AP324" s="11"/>
      <c r="AQ324" s="11"/>
      <c r="AR324" s="11"/>
      <c r="AS324" s="11"/>
      <c r="AT324" s="11"/>
      <c r="AU324" s="11"/>
      <c r="AV324" s="11"/>
      <c r="AW324" s="11"/>
      <c r="AX324" s="11"/>
      <c r="AY324" s="11"/>
      <c r="AZ324" s="11"/>
      <c r="BA324" s="11"/>
      <c r="BB324" s="11"/>
      <c r="BC324" s="11"/>
      <c r="BD324" s="11"/>
      <c r="BE324" s="11"/>
      <c r="BF324" s="11"/>
      <c r="BG324" s="11"/>
      <c r="BH324" s="11"/>
    </row>
    <row r="325" spans="5:60">
      <c r="E325" s="112"/>
      <c r="I325" s="112"/>
      <c r="U325" s="5"/>
      <c r="V325" s="11"/>
      <c r="W325" s="11"/>
      <c r="X325" s="11"/>
      <c r="Y325" s="11"/>
      <c r="AD325" s="11"/>
      <c r="AE325" s="11"/>
      <c r="AF325" s="11"/>
      <c r="AG325" s="11"/>
      <c r="AH325" s="11"/>
      <c r="AI325" s="11"/>
      <c r="AJ325" s="11"/>
      <c r="AK325" s="11"/>
      <c r="AL325" s="11"/>
      <c r="AM325" s="11"/>
      <c r="AN325" s="11"/>
      <c r="AO325" s="11"/>
      <c r="AP325" s="11"/>
      <c r="AQ325" s="11"/>
      <c r="AR325" s="11"/>
      <c r="AS325" s="11"/>
      <c r="AT325" s="11"/>
      <c r="AU325" s="11"/>
      <c r="AV325" s="11"/>
      <c r="AW325" s="11"/>
      <c r="AX325" s="11"/>
      <c r="AY325" s="11"/>
      <c r="AZ325" s="11"/>
      <c r="BA325" s="11"/>
      <c r="BB325" s="11"/>
      <c r="BC325" s="11"/>
      <c r="BD325" s="11"/>
      <c r="BE325" s="11"/>
      <c r="BF325" s="11"/>
      <c r="BG325" s="11"/>
      <c r="BH325" s="11"/>
    </row>
    <row r="326" spans="5:60">
      <c r="E326" s="112"/>
      <c r="I326" s="112"/>
      <c r="U326" s="5"/>
      <c r="V326" s="11"/>
      <c r="W326" s="11"/>
      <c r="X326" s="11"/>
      <c r="Y326" s="11"/>
      <c r="AD326" s="11"/>
      <c r="AE326" s="11"/>
      <c r="AF326" s="11"/>
      <c r="AG326" s="11"/>
      <c r="AH326" s="11"/>
      <c r="AI326" s="11"/>
      <c r="AJ326" s="11"/>
      <c r="AK326" s="11"/>
      <c r="AL326" s="11"/>
      <c r="AM326" s="11"/>
      <c r="AN326" s="11"/>
      <c r="AO326" s="11"/>
      <c r="AP326" s="11"/>
      <c r="AQ326" s="11"/>
      <c r="AR326" s="11"/>
      <c r="AS326" s="11"/>
      <c r="AT326" s="11"/>
      <c r="AU326" s="11"/>
      <c r="AV326" s="11"/>
      <c r="AW326" s="11"/>
      <c r="AX326" s="11"/>
      <c r="AY326" s="11"/>
      <c r="AZ326" s="11"/>
      <c r="BA326" s="11"/>
      <c r="BB326" s="11"/>
      <c r="BC326" s="11"/>
      <c r="BD326" s="11"/>
      <c r="BE326" s="11"/>
      <c r="BF326" s="11"/>
      <c r="BG326" s="11"/>
      <c r="BH326" s="11"/>
    </row>
    <row r="327" spans="5:60">
      <c r="E327" s="112"/>
      <c r="I327" s="112"/>
      <c r="U327" s="5"/>
      <c r="V327" s="11"/>
      <c r="W327" s="11"/>
      <c r="X327" s="11"/>
      <c r="Y327" s="11"/>
      <c r="AD327" s="11"/>
      <c r="AE327" s="11"/>
      <c r="AF327" s="11"/>
      <c r="AG327" s="11"/>
      <c r="AH327" s="11"/>
      <c r="AI327" s="11"/>
      <c r="AJ327" s="11"/>
      <c r="AK327" s="11"/>
      <c r="AL327" s="11"/>
      <c r="AM327" s="11"/>
      <c r="AN327" s="11"/>
      <c r="AO327" s="11"/>
      <c r="AP327" s="11"/>
      <c r="AQ327" s="11"/>
      <c r="AR327" s="11"/>
      <c r="AS327" s="11"/>
      <c r="AT327" s="11"/>
      <c r="AU327" s="11"/>
      <c r="AV327" s="11"/>
      <c r="AW327" s="11"/>
      <c r="AX327" s="11"/>
      <c r="AY327" s="11"/>
      <c r="AZ327" s="11"/>
      <c r="BA327" s="11"/>
      <c r="BB327" s="11"/>
      <c r="BC327" s="11"/>
      <c r="BD327" s="11"/>
      <c r="BE327" s="11"/>
      <c r="BF327" s="11"/>
      <c r="BG327" s="11"/>
      <c r="BH327" s="11"/>
    </row>
    <row r="328" spans="5:60">
      <c r="E328" s="112"/>
      <c r="I328" s="112"/>
      <c r="U328" s="5"/>
      <c r="V328" s="11"/>
      <c r="W328" s="11"/>
      <c r="X328" s="11"/>
      <c r="Y328" s="11"/>
      <c r="AD328" s="11"/>
      <c r="AE328" s="11"/>
      <c r="AF328" s="11"/>
      <c r="AG328" s="11"/>
      <c r="AH328" s="11"/>
      <c r="AI328" s="11"/>
      <c r="AJ328" s="11"/>
      <c r="AK328" s="11"/>
      <c r="AL328" s="11"/>
      <c r="AM328" s="11"/>
      <c r="AN328" s="11"/>
      <c r="AO328" s="11"/>
      <c r="AP328" s="11"/>
      <c r="AQ328" s="11"/>
      <c r="AR328" s="11"/>
      <c r="AS328" s="11"/>
      <c r="AT328" s="11"/>
      <c r="AU328" s="11"/>
      <c r="AV328" s="11"/>
      <c r="AW328" s="11"/>
      <c r="AX328" s="11"/>
      <c r="AY328" s="11"/>
      <c r="AZ328" s="11"/>
      <c r="BA328" s="11"/>
      <c r="BB328" s="11"/>
      <c r="BC328" s="11"/>
      <c r="BD328" s="11"/>
      <c r="BE328" s="11"/>
      <c r="BF328" s="11"/>
      <c r="BG328" s="11"/>
      <c r="BH328" s="11"/>
    </row>
    <row r="329" spans="5:60">
      <c r="E329" s="112"/>
      <c r="I329" s="112"/>
      <c r="U329" s="5"/>
      <c r="V329" s="11"/>
      <c r="W329" s="11"/>
      <c r="X329" s="11"/>
      <c r="Y329" s="11"/>
      <c r="AD329" s="11"/>
      <c r="AE329" s="11"/>
      <c r="AF329" s="11"/>
      <c r="AG329" s="11"/>
      <c r="AH329" s="11"/>
      <c r="AI329" s="11"/>
      <c r="AJ329" s="11"/>
      <c r="AK329" s="11"/>
      <c r="AL329" s="11"/>
      <c r="AM329" s="11"/>
      <c r="AN329" s="11"/>
      <c r="AO329" s="11"/>
      <c r="AP329" s="11"/>
      <c r="AQ329" s="11"/>
      <c r="AR329" s="11"/>
      <c r="AS329" s="11"/>
      <c r="AT329" s="11"/>
      <c r="AU329" s="11"/>
      <c r="AV329" s="11"/>
      <c r="AW329" s="11"/>
      <c r="AX329" s="11"/>
      <c r="AY329" s="11"/>
      <c r="AZ329" s="11"/>
      <c r="BA329" s="11"/>
      <c r="BB329" s="11"/>
      <c r="BC329" s="11"/>
      <c r="BD329" s="11"/>
      <c r="BE329" s="11"/>
      <c r="BF329" s="11"/>
      <c r="BG329" s="11"/>
      <c r="BH329" s="11"/>
    </row>
    <row r="330" spans="5:60">
      <c r="E330" s="112"/>
      <c r="I330" s="112"/>
      <c r="U330" s="1"/>
      <c r="V330" s="11"/>
      <c r="W330" s="11"/>
      <c r="X330" s="11"/>
      <c r="Y330" s="11"/>
      <c r="AD330" s="11"/>
      <c r="AE330" s="11"/>
      <c r="AF330" s="11"/>
      <c r="AG330" s="11"/>
      <c r="AH330" s="11"/>
      <c r="AI330" s="11"/>
      <c r="AJ330" s="11"/>
      <c r="AK330" s="11"/>
      <c r="AL330" s="11"/>
      <c r="AM330" s="11"/>
      <c r="AN330" s="11"/>
      <c r="AO330" s="11"/>
      <c r="AP330" s="11"/>
      <c r="AQ330" s="11"/>
      <c r="AR330" s="11"/>
      <c r="AS330" s="11"/>
      <c r="AT330" s="11"/>
      <c r="AU330" s="11"/>
      <c r="AV330" s="11"/>
      <c r="AW330" s="11"/>
      <c r="AX330" s="11"/>
      <c r="AY330" s="11"/>
      <c r="AZ330" s="11"/>
      <c r="BA330" s="11"/>
      <c r="BB330" s="11"/>
      <c r="BC330" s="11"/>
      <c r="BD330" s="11"/>
      <c r="BE330" s="11"/>
      <c r="BF330" s="11"/>
      <c r="BG330" s="11"/>
      <c r="BH330" s="11"/>
    </row>
    <row r="331" spans="5:60">
      <c r="E331" s="112"/>
      <c r="I331" s="112"/>
      <c r="U331" s="5"/>
      <c r="V331" s="11"/>
      <c r="W331" s="11"/>
      <c r="X331" s="11"/>
      <c r="Y331" s="11"/>
      <c r="AD331" s="11"/>
      <c r="AE331" s="11"/>
      <c r="AF331" s="11"/>
      <c r="AG331" s="11"/>
      <c r="AH331" s="11"/>
      <c r="AI331" s="11"/>
      <c r="AJ331" s="11"/>
      <c r="AK331" s="11"/>
      <c r="AL331" s="11"/>
      <c r="AM331" s="11"/>
      <c r="AN331" s="11"/>
      <c r="AO331" s="11"/>
      <c r="AP331" s="11"/>
      <c r="AQ331" s="11"/>
      <c r="AR331" s="11"/>
      <c r="AS331" s="11"/>
      <c r="AT331" s="11"/>
      <c r="AU331" s="11"/>
      <c r="AV331" s="11"/>
      <c r="AW331" s="11"/>
      <c r="AX331" s="11"/>
      <c r="AY331" s="11"/>
      <c r="AZ331" s="11"/>
      <c r="BA331" s="11"/>
      <c r="BB331" s="11"/>
      <c r="BC331" s="11"/>
      <c r="BD331" s="11"/>
      <c r="BE331" s="11"/>
      <c r="BF331" s="11"/>
      <c r="BG331" s="11"/>
      <c r="BH331" s="11"/>
    </row>
    <row r="332" spans="5:60">
      <c r="E332" s="112"/>
      <c r="I332" s="112"/>
      <c r="U332" s="5"/>
      <c r="V332" s="11"/>
      <c r="W332" s="11"/>
      <c r="X332" s="11"/>
      <c r="Y332" s="11"/>
      <c r="AD332" s="11"/>
      <c r="AE332" s="11"/>
      <c r="AF332" s="11"/>
      <c r="AG332" s="11"/>
      <c r="AH332" s="11"/>
      <c r="AI332" s="11"/>
      <c r="AJ332" s="11"/>
      <c r="AK332" s="11"/>
      <c r="AL332" s="11"/>
      <c r="AM332" s="11"/>
      <c r="AN332" s="11"/>
      <c r="AO332" s="11"/>
      <c r="AP332" s="11"/>
      <c r="AQ332" s="11"/>
      <c r="AR332" s="11"/>
      <c r="AS332" s="11"/>
      <c r="AT332" s="11"/>
      <c r="AU332" s="11"/>
      <c r="AV332" s="11"/>
      <c r="AW332" s="11"/>
      <c r="AX332" s="11"/>
      <c r="AY332" s="11"/>
      <c r="AZ332" s="11"/>
      <c r="BA332" s="11"/>
      <c r="BB332" s="11"/>
      <c r="BC332" s="11"/>
      <c r="BD332" s="11"/>
      <c r="BE332" s="11"/>
      <c r="BF332" s="11"/>
      <c r="BG332" s="11"/>
      <c r="BH332" s="11"/>
    </row>
    <row r="333" spans="5:60">
      <c r="E333" s="112"/>
      <c r="I333" s="112"/>
      <c r="U333" s="5"/>
      <c r="V333" s="11"/>
      <c r="W333" s="11"/>
      <c r="X333" s="11"/>
      <c r="Y333" s="11"/>
      <c r="AD333" s="11"/>
      <c r="AE333" s="11"/>
      <c r="AF333" s="11"/>
      <c r="AG333" s="11"/>
      <c r="AH333" s="11"/>
      <c r="AI333" s="11"/>
      <c r="AJ333" s="11"/>
      <c r="AK333" s="11"/>
      <c r="AL333" s="11"/>
      <c r="AM333" s="11"/>
      <c r="AN333" s="11"/>
      <c r="AO333" s="11"/>
      <c r="AP333" s="11"/>
      <c r="AQ333" s="11"/>
      <c r="AR333" s="11"/>
      <c r="AS333" s="11"/>
      <c r="AT333" s="11"/>
      <c r="AU333" s="11"/>
      <c r="AV333" s="11"/>
      <c r="AW333" s="11"/>
      <c r="AX333" s="11"/>
      <c r="AY333" s="11"/>
      <c r="AZ333" s="11"/>
      <c r="BA333" s="11"/>
      <c r="BB333" s="11"/>
      <c r="BC333" s="11"/>
      <c r="BD333" s="11"/>
      <c r="BE333" s="11"/>
      <c r="BF333" s="11"/>
      <c r="BG333" s="11"/>
      <c r="BH333" s="11"/>
    </row>
    <row r="334" spans="5:60">
      <c r="E334" s="112"/>
      <c r="I334" s="112"/>
      <c r="U334" s="5"/>
      <c r="V334" s="11"/>
      <c r="W334" s="11"/>
      <c r="X334" s="11"/>
      <c r="Y334" s="11"/>
      <c r="AD334" s="11"/>
      <c r="AE334" s="11"/>
      <c r="AF334" s="11"/>
      <c r="AG334" s="11"/>
      <c r="AH334" s="11"/>
      <c r="AI334" s="11"/>
      <c r="AJ334" s="11"/>
      <c r="AK334" s="11"/>
      <c r="AL334" s="11"/>
      <c r="AM334" s="11"/>
      <c r="AN334" s="11"/>
      <c r="AO334" s="11"/>
      <c r="AP334" s="11"/>
      <c r="AQ334" s="11"/>
      <c r="AR334" s="11"/>
      <c r="AS334" s="11"/>
      <c r="AT334" s="11"/>
      <c r="AU334" s="11"/>
      <c r="AV334" s="11"/>
      <c r="AW334" s="11"/>
      <c r="AX334" s="11"/>
      <c r="AY334" s="11"/>
      <c r="AZ334" s="11"/>
      <c r="BA334" s="11"/>
      <c r="BB334" s="11"/>
      <c r="BC334" s="11"/>
      <c r="BD334" s="11"/>
      <c r="BE334" s="11"/>
      <c r="BF334" s="11"/>
      <c r="BG334" s="11"/>
      <c r="BH334" s="11"/>
    </row>
    <row r="335" spans="5:60">
      <c r="E335" s="112"/>
      <c r="I335" s="112"/>
      <c r="U335" s="5"/>
      <c r="V335" s="11"/>
      <c r="W335" s="11"/>
      <c r="X335" s="11"/>
      <c r="Y335" s="11"/>
      <c r="AD335" s="11"/>
      <c r="AE335" s="11"/>
      <c r="AF335" s="11"/>
      <c r="AG335" s="11"/>
      <c r="AH335" s="11"/>
      <c r="AI335" s="11"/>
      <c r="AJ335" s="11"/>
      <c r="AK335" s="11"/>
      <c r="AL335" s="11"/>
      <c r="AM335" s="11"/>
      <c r="AN335" s="11"/>
      <c r="AO335" s="11"/>
      <c r="AP335" s="11"/>
      <c r="AQ335" s="11"/>
      <c r="AR335" s="11"/>
      <c r="AS335" s="11"/>
      <c r="AT335" s="11"/>
      <c r="AU335" s="11"/>
      <c r="AV335" s="11"/>
      <c r="AW335" s="11"/>
      <c r="AX335" s="11"/>
      <c r="AY335" s="11"/>
      <c r="AZ335" s="11"/>
      <c r="BA335" s="11"/>
      <c r="BB335" s="11"/>
      <c r="BC335" s="11"/>
      <c r="BD335" s="11"/>
      <c r="BE335" s="11"/>
      <c r="BF335" s="11"/>
      <c r="BG335" s="11"/>
      <c r="BH335" s="11"/>
    </row>
    <row r="336" spans="5:60">
      <c r="E336" s="112"/>
      <c r="I336" s="112"/>
      <c r="U336" s="5"/>
      <c r="V336" s="11"/>
      <c r="W336" s="11"/>
      <c r="X336" s="11"/>
      <c r="Y336" s="11"/>
      <c r="AD336" s="11"/>
      <c r="AE336" s="11"/>
      <c r="AF336" s="11"/>
      <c r="AG336" s="11"/>
      <c r="AH336" s="11"/>
      <c r="AI336" s="11"/>
      <c r="AJ336" s="11"/>
      <c r="AK336" s="11"/>
      <c r="AL336" s="11"/>
      <c r="AM336" s="11"/>
      <c r="AN336" s="11"/>
      <c r="AO336" s="11"/>
      <c r="AP336" s="11"/>
      <c r="AQ336" s="11"/>
      <c r="AR336" s="11"/>
      <c r="AS336" s="11"/>
      <c r="AT336" s="11"/>
      <c r="AU336" s="11"/>
      <c r="AV336" s="11"/>
      <c r="AW336" s="11"/>
      <c r="AX336" s="11"/>
      <c r="AY336" s="11"/>
      <c r="AZ336" s="11"/>
      <c r="BA336" s="11"/>
      <c r="BB336" s="11"/>
      <c r="BC336" s="11"/>
      <c r="BD336" s="11"/>
      <c r="BE336" s="11"/>
      <c r="BF336" s="11"/>
      <c r="BG336" s="11"/>
      <c r="BH336" s="11"/>
    </row>
    <row r="337" spans="5:60">
      <c r="E337" s="112"/>
      <c r="I337" s="112"/>
      <c r="U337" s="5"/>
      <c r="V337" s="11"/>
      <c r="W337" s="11"/>
      <c r="X337" s="11"/>
      <c r="Y337" s="11"/>
      <c r="AD337" s="11"/>
      <c r="AE337" s="11"/>
      <c r="AF337" s="11"/>
      <c r="AG337" s="11"/>
      <c r="AH337" s="11"/>
      <c r="AI337" s="11"/>
      <c r="AJ337" s="11"/>
      <c r="AK337" s="11"/>
      <c r="AL337" s="11"/>
      <c r="AM337" s="11"/>
      <c r="AN337" s="11"/>
      <c r="AO337" s="11"/>
      <c r="AP337" s="11"/>
      <c r="AQ337" s="11"/>
      <c r="AR337" s="11"/>
      <c r="AS337" s="11"/>
      <c r="AT337" s="11"/>
      <c r="AU337" s="11"/>
      <c r="AV337" s="11"/>
      <c r="AW337" s="11"/>
      <c r="AX337" s="11"/>
      <c r="AY337" s="11"/>
      <c r="AZ337" s="11"/>
      <c r="BA337" s="11"/>
      <c r="BB337" s="11"/>
      <c r="BC337" s="11"/>
      <c r="BD337" s="11"/>
      <c r="BE337" s="11"/>
      <c r="BF337" s="11"/>
      <c r="BG337" s="11"/>
      <c r="BH337" s="11"/>
    </row>
    <row r="338" spans="5:60">
      <c r="E338" s="112"/>
      <c r="I338" s="117"/>
      <c r="U338" s="5"/>
      <c r="V338" s="11"/>
      <c r="W338" s="11"/>
      <c r="X338" s="11"/>
      <c r="Y338" s="11"/>
      <c r="AD338" s="11"/>
      <c r="AE338" s="11"/>
      <c r="AF338" s="11"/>
      <c r="AG338" s="11"/>
      <c r="AH338" s="11"/>
      <c r="AI338" s="11"/>
      <c r="AJ338" s="11"/>
      <c r="AK338" s="11"/>
      <c r="AL338" s="11"/>
      <c r="AM338" s="11"/>
      <c r="AN338" s="11"/>
      <c r="AO338" s="11"/>
      <c r="AP338" s="11"/>
      <c r="AQ338" s="11"/>
      <c r="AR338" s="11"/>
      <c r="AS338" s="11"/>
      <c r="AT338" s="11"/>
      <c r="AU338" s="11"/>
      <c r="AV338" s="11"/>
      <c r="AW338" s="11"/>
      <c r="AX338" s="11"/>
      <c r="AY338" s="11"/>
      <c r="AZ338" s="11"/>
      <c r="BA338" s="11"/>
      <c r="BB338" s="11"/>
      <c r="BC338" s="11"/>
      <c r="BD338" s="11"/>
      <c r="BE338" s="11"/>
      <c r="BF338" s="11"/>
      <c r="BG338" s="11"/>
      <c r="BH338" s="11"/>
    </row>
    <row r="339" spans="5:60">
      <c r="E339" s="112"/>
      <c r="I339" s="117"/>
      <c r="N339" s="112"/>
      <c r="O339" s="120"/>
      <c r="P339" s="112"/>
      <c r="U339" s="5"/>
      <c r="V339" s="11"/>
      <c r="W339" s="11"/>
      <c r="X339" s="11"/>
      <c r="Y339" s="11"/>
      <c r="AD339" s="11"/>
      <c r="AE339" s="11"/>
      <c r="AF339" s="11"/>
      <c r="AG339" s="11"/>
      <c r="AH339" s="11"/>
      <c r="AI339" s="11"/>
      <c r="AJ339" s="11"/>
      <c r="AK339" s="11"/>
      <c r="AL339" s="11"/>
      <c r="AM339" s="11"/>
      <c r="AN339" s="11"/>
      <c r="AO339" s="11"/>
      <c r="AP339" s="11"/>
      <c r="AQ339" s="11"/>
      <c r="AR339" s="11"/>
      <c r="AS339" s="11"/>
      <c r="AT339" s="11"/>
      <c r="AU339" s="11"/>
      <c r="AV339" s="11"/>
      <c r="AW339" s="11"/>
      <c r="AX339" s="11"/>
      <c r="AY339" s="11"/>
      <c r="AZ339" s="11"/>
      <c r="BA339" s="11"/>
      <c r="BB339" s="11"/>
      <c r="BC339" s="11"/>
      <c r="BD339" s="11"/>
      <c r="BE339" s="11"/>
      <c r="BF339" s="11"/>
      <c r="BG339" s="11"/>
      <c r="BH339" s="11"/>
    </row>
    <row r="340" spans="5:60">
      <c r="E340" s="112"/>
      <c r="I340" s="117"/>
      <c r="N340" s="112"/>
      <c r="O340" s="120"/>
      <c r="P340" s="112"/>
      <c r="U340" s="5"/>
      <c r="V340" s="11"/>
      <c r="W340" s="11"/>
      <c r="X340" s="11"/>
      <c r="Y340" s="11"/>
      <c r="AD340" s="11"/>
      <c r="AE340" s="11"/>
      <c r="AF340" s="11"/>
      <c r="AG340" s="11"/>
      <c r="AH340" s="11"/>
      <c r="AI340" s="11"/>
      <c r="AJ340" s="11"/>
      <c r="AK340" s="11"/>
      <c r="AL340" s="11"/>
      <c r="AM340" s="11"/>
      <c r="AN340" s="11"/>
      <c r="AO340" s="11"/>
      <c r="AP340" s="11"/>
      <c r="AQ340" s="11"/>
      <c r="AR340" s="11"/>
      <c r="AS340" s="11"/>
      <c r="AT340" s="11"/>
      <c r="AU340" s="11"/>
      <c r="AV340" s="11"/>
      <c r="AW340" s="11"/>
      <c r="AX340" s="11"/>
      <c r="AY340" s="11"/>
      <c r="AZ340" s="11"/>
      <c r="BA340" s="11"/>
      <c r="BB340" s="11"/>
      <c r="BC340" s="11"/>
      <c r="BD340" s="11"/>
      <c r="BE340" s="11"/>
      <c r="BF340" s="11"/>
      <c r="BG340" s="11"/>
      <c r="BH340" s="11"/>
    </row>
    <row r="341" spans="5:60">
      <c r="E341" s="112"/>
      <c r="I341" s="117"/>
      <c r="N341" s="112"/>
      <c r="O341" s="120"/>
      <c r="P341" s="112"/>
      <c r="U341" s="5"/>
      <c r="V341" s="11"/>
      <c r="W341" s="11"/>
      <c r="X341" s="11"/>
      <c r="Y341" s="11"/>
      <c r="AD341" s="11"/>
      <c r="AE341" s="11"/>
      <c r="AF341" s="11"/>
      <c r="AG341" s="11"/>
      <c r="AH341" s="11"/>
      <c r="AI341" s="11"/>
      <c r="AJ341" s="11"/>
      <c r="AK341" s="11"/>
      <c r="AL341" s="11"/>
      <c r="AM341" s="11"/>
      <c r="AN341" s="11"/>
      <c r="AO341" s="11"/>
      <c r="AP341" s="11"/>
      <c r="AQ341" s="11"/>
      <c r="AR341" s="11"/>
      <c r="AS341" s="11"/>
      <c r="AT341" s="11"/>
      <c r="AU341" s="11"/>
      <c r="AV341" s="11"/>
      <c r="AW341" s="11"/>
      <c r="AX341" s="11"/>
      <c r="AY341" s="11"/>
      <c r="AZ341" s="11"/>
      <c r="BA341" s="11"/>
      <c r="BB341" s="11"/>
      <c r="BC341" s="11"/>
      <c r="BD341" s="11"/>
      <c r="BE341" s="11"/>
      <c r="BF341" s="11"/>
      <c r="BG341" s="11"/>
      <c r="BH341" s="11"/>
    </row>
    <row r="342" spans="5:60">
      <c r="E342" s="112"/>
      <c r="I342" s="112"/>
      <c r="N342" s="112"/>
      <c r="O342" s="120"/>
      <c r="P342" s="112"/>
      <c r="U342" s="5"/>
      <c r="V342" s="11"/>
      <c r="W342" s="11"/>
      <c r="X342" s="11"/>
      <c r="Y342" s="11"/>
      <c r="AD342" s="11"/>
      <c r="AE342" s="11"/>
      <c r="AF342" s="11"/>
      <c r="AG342" s="11"/>
      <c r="AH342" s="11"/>
      <c r="AI342" s="11"/>
      <c r="AJ342" s="11"/>
      <c r="AK342" s="11"/>
      <c r="AL342" s="11"/>
      <c r="AM342" s="11"/>
      <c r="AN342" s="11"/>
      <c r="AO342" s="11"/>
      <c r="AP342" s="11"/>
      <c r="AQ342" s="11"/>
      <c r="AR342" s="11"/>
      <c r="AS342" s="11"/>
      <c r="AT342" s="11"/>
      <c r="AU342" s="11"/>
      <c r="AV342" s="11"/>
      <c r="AW342" s="11"/>
      <c r="AX342" s="11"/>
      <c r="AY342" s="11"/>
      <c r="AZ342" s="11"/>
      <c r="BA342" s="11"/>
      <c r="BB342" s="11"/>
      <c r="BC342" s="11"/>
      <c r="BD342" s="11"/>
      <c r="BE342" s="11"/>
      <c r="BF342" s="11"/>
      <c r="BG342" s="11"/>
      <c r="BH342" s="11"/>
    </row>
    <row r="343" spans="5:60">
      <c r="E343" s="112"/>
      <c r="I343" s="112"/>
      <c r="N343" s="112"/>
      <c r="O343" s="120"/>
      <c r="P343" s="112"/>
      <c r="U343" s="5"/>
      <c r="V343" s="11"/>
      <c r="W343" s="11"/>
      <c r="X343" s="11"/>
      <c r="Y343" s="11"/>
      <c r="AD343" s="11"/>
      <c r="AE343" s="11"/>
      <c r="AF343" s="11"/>
      <c r="AG343" s="11"/>
      <c r="AH343" s="11"/>
      <c r="AI343" s="11"/>
      <c r="AJ343" s="11"/>
      <c r="AK343" s="11"/>
      <c r="AL343" s="11"/>
      <c r="AM343" s="11"/>
      <c r="AN343" s="11"/>
      <c r="AO343" s="11"/>
      <c r="AP343" s="11"/>
      <c r="AQ343" s="11"/>
      <c r="AR343" s="11"/>
      <c r="AS343" s="11"/>
      <c r="AT343" s="11"/>
      <c r="AU343" s="11"/>
      <c r="AV343" s="11"/>
      <c r="AW343" s="11"/>
      <c r="AX343" s="11"/>
      <c r="AY343" s="11"/>
      <c r="AZ343" s="11"/>
      <c r="BA343" s="11"/>
      <c r="BB343" s="11"/>
      <c r="BC343" s="11"/>
      <c r="BD343" s="11"/>
      <c r="BE343" s="11"/>
      <c r="BF343" s="11"/>
      <c r="BG343" s="11"/>
      <c r="BH343" s="11"/>
    </row>
    <row r="344" spans="5:60">
      <c r="E344" s="112"/>
      <c r="I344" s="112"/>
      <c r="N344" s="112"/>
      <c r="O344" s="120"/>
      <c r="P344" s="112"/>
      <c r="U344" s="5"/>
      <c r="V344" s="11"/>
      <c r="W344" s="11"/>
      <c r="X344" s="11"/>
      <c r="Y344" s="11"/>
      <c r="AD344" s="11"/>
      <c r="AE344" s="11"/>
      <c r="AF344" s="11"/>
      <c r="AG344" s="11"/>
      <c r="AH344" s="11"/>
      <c r="AI344" s="11"/>
      <c r="AJ344" s="11"/>
      <c r="AK344" s="11"/>
      <c r="AL344" s="11"/>
      <c r="AM344" s="11"/>
      <c r="AN344" s="11"/>
      <c r="AO344" s="11"/>
      <c r="AP344" s="11"/>
      <c r="AQ344" s="11"/>
      <c r="AR344" s="11"/>
      <c r="AS344" s="11"/>
      <c r="AT344" s="11"/>
      <c r="AU344" s="11"/>
      <c r="AV344" s="11"/>
      <c r="AW344" s="11"/>
      <c r="AX344" s="11"/>
      <c r="AY344" s="11"/>
      <c r="AZ344" s="11"/>
      <c r="BA344" s="11"/>
      <c r="BB344" s="11"/>
      <c r="BC344" s="11"/>
      <c r="BD344" s="11"/>
      <c r="BE344" s="11"/>
      <c r="BF344" s="11"/>
      <c r="BG344" s="11"/>
      <c r="BH344" s="11"/>
    </row>
    <row r="345" spans="5:60">
      <c r="E345" s="112"/>
      <c r="I345" s="112"/>
      <c r="N345" s="112"/>
      <c r="O345" s="120"/>
      <c r="P345" s="112"/>
      <c r="U345" s="5"/>
      <c r="V345" s="11"/>
      <c r="W345" s="11"/>
      <c r="X345" s="11"/>
      <c r="Y345" s="11"/>
      <c r="AD345" s="11"/>
      <c r="AE345" s="11"/>
      <c r="AF345" s="11"/>
      <c r="AG345" s="11"/>
      <c r="AH345" s="11"/>
      <c r="AI345" s="11"/>
      <c r="AJ345" s="11"/>
      <c r="AK345" s="11"/>
      <c r="AL345" s="11"/>
      <c r="AM345" s="11"/>
      <c r="AN345" s="11"/>
      <c r="AO345" s="11"/>
      <c r="AP345" s="11"/>
      <c r="AQ345" s="11"/>
      <c r="AR345" s="11"/>
      <c r="AS345" s="11"/>
      <c r="AT345" s="11"/>
      <c r="AU345" s="11"/>
      <c r="AV345" s="11"/>
      <c r="AW345" s="11"/>
      <c r="AX345" s="11"/>
      <c r="AY345" s="11"/>
      <c r="AZ345" s="11"/>
      <c r="BA345" s="11"/>
      <c r="BB345" s="11"/>
      <c r="BC345" s="11"/>
      <c r="BD345" s="11"/>
      <c r="BE345" s="11"/>
      <c r="BF345" s="11"/>
      <c r="BG345" s="11"/>
      <c r="BH345" s="11"/>
    </row>
    <row r="346" spans="5:60">
      <c r="E346" s="112"/>
      <c r="I346" s="112"/>
      <c r="N346" s="112"/>
      <c r="O346" s="120"/>
      <c r="P346" s="112"/>
      <c r="U346" s="15"/>
      <c r="V346" s="11"/>
      <c r="W346" s="11"/>
      <c r="X346" s="11"/>
      <c r="Y346" s="11"/>
      <c r="AD346" s="11"/>
      <c r="AE346" s="11"/>
      <c r="AF346" s="11"/>
      <c r="AG346" s="11"/>
      <c r="AH346" s="11"/>
      <c r="AI346" s="11"/>
      <c r="AJ346" s="11"/>
      <c r="AK346" s="11"/>
      <c r="AL346" s="11"/>
      <c r="AM346" s="11"/>
      <c r="AN346" s="11"/>
      <c r="AO346" s="11"/>
      <c r="AP346" s="11"/>
      <c r="AQ346" s="11"/>
      <c r="AR346" s="11"/>
      <c r="AS346" s="11"/>
      <c r="AT346" s="11"/>
      <c r="AU346" s="11"/>
      <c r="AV346" s="11"/>
      <c r="AW346" s="11"/>
      <c r="AX346" s="11"/>
      <c r="AY346" s="11"/>
      <c r="AZ346" s="11"/>
      <c r="BA346" s="11"/>
      <c r="BB346" s="11"/>
      <c r="BC346" s="11"/>
      <c r="BD346" s="11"/>
      <c r="BE346" s="11"/>
      <c r="BF346" s="11"/>
      <c r="BG346" s="11"/>
      <c r="BH346" s="11"/>
    </row>
    <row r="347" spans="5:60">
      <c r="E347" s="112"/>
      <c r="I347" s="112"/>
      <c r="N347" s="112"/>
      <c r="O347" s="120"/>
      <c r="P347" s="112"/>
      <c r="U347" s="5"/>
      <c r="V347" s="11"/>
      <c r="W347" s="11"/>
      <c r="X347" s="11"/>
      <c r="Y347" s="11"/>
      <c r="AD347" s="11"/>
      <c r="AE347" s="11"/>
      <c r="AF347" s="11"/>
      <c r="AG347" s="11"/>
      <c r="AH347" s="11"/>
      <c r="AI347" s="11"/>
      <c r="AJ347" s="11"/>
      <c r="AK347" s="11"/>
      <c r="AL347" s="11"/>
      <c r="AM347" s="11"/>
      <c r="AN347" s="11"/>
      <c r="AO347" s="11"/>
      <c r="AP347" s="11"/>
      <c r="AQ347" s="11"/>
      <c r="AR347" s="11"/>
      <c r="AS347" s="11"/>
      <c r="AT347" s="11"/>
      <c r="AU347" s="11"/>
      <c r="AV347" s="11"/>
      <c r="AW347" s="11"/>
      <c r="AX347" s="11"/>
      <c r="AY347" s="11"/>
      <c r="AZ347" s="11"/>
      <c r="BA347" s="11"/>
      <c r="BB347" s="11"/>
      <c r="BC347" s="11"/>
      <c r="BD347" s="11"/>
      <c r="BE347" s="11"/>
      <c r="BF347" s="11"/>
      <c r="BG347" s="11"/>
      <c r="BH347" s="11"/>
    </row>
    <row r="348" spans="5:60">
      <c r="E348" s="112"/>
      <c r="I348" s="112"/>
      <c r="N348" s="112"/>
      <c r="O348" s="120"/>
      <c r="P348" s="112"/>
      <c r="U348" s="5"/>
      <c r="V348" s="11"/>
      <c r="W348" s="11"/>
      <c r="X348" s="11"/>
      <c r="Y348" s="11"/>
      <c r="AD348" s="11"/>
      <c r="AE348" s="11"/>
      <c r="AF348" s="11"/>
      <c r="AG348" s="11"/>
      <c r="AH348" s="11"/>
      <c r="AI348" s="11"/>
      <c r="AJ348" s="11"/>
      <c r="AK348" s="11"/>
      <c r="AL348" s="11"/>
      <c r="AM348" s="11"/>
      <c r="AN348" s="11"/>
      <c r="AO348" s="11"/>
      <c r="AP348" s="11"/>
      <c r="AQ348" s="11"/>
      <c r="AR348" s="11"/>
      <c r="AS348" s="11"/>
      <c r="AT348" s="11"/>
      <c r="AU348" s="11"/>
      <c r="AV348" s="11"/>
      <c r="AW348" s="11"/>
      <c r="AX348" s="11"/>
      <c r="AY348" s="11"/>
      <c r="AZ348" s="11"/>
      <c r="BA348" s="11"/>
      <c r="BB348" s="11"/>
      <c r="BC348" s="11"/>
      <c r="BD348" s="11"/>
      <c r="BE348" s="11"/>
      <c r="BF348" s="11"/>
      <c r="BG348" s="11"/>
      <c r="BH348" s="11"/>
    </row>
    <row r="349" spans="5:60">
      <c r="E349" s="112"/>
      <c r="I349" s="112"/>
      <c r="N349" s="112"/>
      <c r="O349" s="120"/>
      <c r="P349" s="112"/>
      <c r="U349" s="1942"/>
      <c r="V349" s="11"/>
      <c r="W349" s="11"/>
      <c r="X349" s="11"/>
      <c r="Y349" s="11"/>
      <c r="AD349" s="11"/>
      <c r="AE349" s="11"/>
      <c r="AF349" s="11"/>
      <c r="AG349" s="11"/>
      <c r="AH349" s="11"/>
      <c r="AI349" s="11"/>
      <c r="AJ349" s="11"/>
      <c r="AK349" s="11"/>
      <c r="AL349" s="11"/>
      <c r="AM349" s="11"/>
      <c r="AN349" s="11"/>
      <c r="AO349" s="11"/>
      <c r="AP349" s="11"/>
      <c r="AQ349" s="11"/>
      <c r="AR349" s="11"/>
      <c r="AS349" s="11"/>
      <c r="AT349" s="11"/>
      <c r="AU349" s="11"/>
      <c r="AV349" s="11"/>
      <c r="AW349" s="11"/>
      <c r="AX349" s="11"/>
      <c r="AY349" s="11"/>
      <c r="AZ349" s="11"/>
      <c r="BA349" s="11"/>
      <c r="BB349" s="11"/>
      <c r="BC349" s="11"/>
      <c r="BD349" s="11"/>
      <c r="BE349" s="11"/>
      <c r="BF349" s="11"/>
      <c r="BG349" s="11"/>
      <c r="BH349" s="11"/>
    </row>
    <row r="350" spans="5:60">
      <c r="E350" s="112"/>
      <c r="I350" s="112"/>
      <c r="N350" s="112"/>
      <c r="O350" s="120"/>
      <c r="P350" s="112"/>
      <c r="U350" s="5"/>
      <c r="V350" s="11"/>
      <c r="W350" s="11"/>
      <c r="X350" s="11"/>
      <c r="Y350" s="11"/>
      <c r="AD350" s="11"/>
      <c r="AE350" s="11"/>
      <c r="AF350" s="11"/>
      <c r="AG350" s="11"/>
      <c r="AH350" s="11"/>
      <c r="AI350" s="11"/>
      <c r="AJ350" s="11"/>
      <c r="AK350" s="11"/>
      <c r="AL350" s="11"/>
      <c r="AM350" s="11"/>
      <c r="AN350" s="11"/>
      <c r="AO350" s="11"/>
      <c r="AP350" s="11"/>
      <c r="AQ350" s="11"/>
      <c r="AR350" s="11"/>
      <c r="AS350" s="11"/>
      <c r="AT350" s="11"/>
      <c r="AU350" s="11"/>
      <c r="AV350" s="11"/>
      <c r="AW350" s="11"/>
      <c r="AX350" s="11"/>
      <c r="AY350" s="11"/>
      <c r="AZ350" s="11"/>
      <c r="BA350" s="11"/>
      <c r="BB350" s="11"/>
      <c r="BC350" s="11"/>
      <c r="BD350" s="11"/>
      <c r="BE350" s="11"/>
      <c r="BF350" s="11"/>
      <c r="BG350" s="11"/>
      <c r="BH350" s="11"/>
    </row>
    <row r="351" spans="5:60">
      <c r="E351" s="112"/>
      <c r="I351" s="112"/>
      <c r="N351" s="112"/>
      <c r="O351" s="120"/>
      <c r="P351" s="112"/>
      <c r="U351" s="5"/>
      <c r="V351" s="11"/>
      <c r="W351" s="11"/>
      <c r="X351" s="11"/>
      <c r="Y351" s="11"/>
      <c r="AD351" s="11"/>
      <c r="AE351" s="11"/>
      <c r="AF351" s="11"/>
      <c r="AG351" s="11"/>
      <c r="AH351" s="11"/>
      <c r="AI351" s="11"/>
      <c r="AJ351" s="11"/>
      <c r="AK351" s="11"/>
      <c r="AL351" s="11"/>
      <c r="AM351" s="11"/>
      <c r="AN351" s="11"/>
      <c r="AO351" s="11"/>
      <c r="AP351" s="11"/>
      <c r="AQ351" s="11"/>
      <c r="AR351" s="11"/>
      <c r="AS351" s="11"/>
      <c r="AT351" s="11"/>
      <c r="AU351" s="11"/>
      <c r="AV351" s="11"/>
      <c r="AW351" s="11"/>
      <c r="AX351" s="11"/>
      <c r="AY351" s="11"/>
      <c r="AZ351" s="11"/>
      <c r="BA351" s="11"/>
      <c r="BB351" s="11"/>
      <c r="BC351" s="11"/>
      <c r="BD351" s="11"/>
      <c r="BE351" s="11"/>
      <c r="BF351" s="11"/>
      <c r="BG351" s="11"/>
      <c r="BH351" s="11"/>
    </row>
    <row r="352" spans="5:60">
      <c r="E352" s="112"/>
      <c r="I352" s="112"/>
      <c r="N352" s="112"/>
      <c r="O352" s="120"/>
      <c r="P352" s="112"/>
      <c r="U352" s="5"/>
      <c r="V352" s="11"/>
      <c r="W352" s="11"/>
      <c r="X352" s="11"/>
      <c r="Y352" s="11"/>
      <c r="AD352" s="11"/>
      <c r="AE352" s="11"/>
      <c r="AF352" s="11"/>
      <c r="AG352" s="11"/>
      <c r="AH352" s="11"/>
      <c r="AI352" s="11"/>
      <c r="AJ352" s="11"/>
      <c r="AK352" s="11"/>
      <c r="AL352" s="11"/>
      <c r="AM352" s="11"/>
      <c r="AN352" s="11"/>
      <c r="AO352" s="11"/>
      <c r="AP352" s="11"/>
      <c r="AQ352" s="11"/>
      <c r="AR352" s="11"/>
      <c r="AS352" s="11"/>
      <c r="AT352" s="11"/>
      <c r="AU352" s="11"/>
      <c r="AV352" s="11"/>
      <c r="AW352" s="11"/>
      <c r="AX352" s="11"/>
      <c r="AY352" s="11"/>
      <c r="AZ352" s="11"/>
      <c r="BA352" s="11"/>
      <c r="BB352" s="11"/>
      <c r="BC352" s="11"/>
      <c r="BD352" s="11"/>
      <c r="BE352" s="11"/>
      <c r="BF352" s="11"/>
      <c r="BG352" s="11"/>
      <c r="BH352" s="11"/>
    </row>
    <row r="353" spans="5:60">
      <c r="E353" s="112"/>
      <c r="I353" s="112"/>
      <c r="N353" s="112"/>
      <c r="O353" s="120"/>
      <c r="P353" s="112"/>
      <c r="U353" s="5"/>
      <c r="V353" s="11"/>
      <c r="W353" s="11"/>
      <c r="X353" s="11"/>
      <c r="Y353" s="11"/>
      <c r="AD353" s="11"/>
      <c r="AE353" s="11"/>
      <c r="AF353" s="11"/>
      <c r="AG353" s="11"/>
      <c r="AH353" s="11"/>
      <c r="AI353" s="11"/>
      <c r="AJ353" s="11"/>
      <c r="AK353" s="11"/>
      <c r="AL353" s="11"/>
      <c r="AM353" s="11"/>
      <c r="AN353" s="11"/>
      <c r="AO353" s="11"/>
      <c r="AP353" s="11"/>
      <c r="AQ353" s="11"/>
      <c r="AR353" s="11"/>
      <c r="AS353" s="11"/>
      <c r="AT353" s="11"/>
      <c r="AU353" s="11"/>
      <c r="AV353" s="11"/>
      <c r="AW353" s="11"/>
      <c r="AX353" s="11"/>
      <c r="AY353" s="11"/>
      <c r="AZ353" s="11"/>
      <c r="BA353" s="11"/>
      <c r="BB353" s="11"/>
      <c r="BC353" s="11"/>
      <c r="BD353" s="11"/>
      <c r="BE353" s="11"/>
      <c r="BF353" s="11"/>
      <c r="BG353" s="11"/>
      <c r="BH353" s="11"/>
    </row>
    <row r="354" spans="5:60">
      <c r="E354" s="112"/>
      <c r="I354" s="112"/>
      <c r="N354" s="112"/>
      <c r="O354" s="120"/>
      <c r="P354" s="112"/>
      <c r="U354" s="5"/>
      <c r="V354" s="11"/>
      <c r="W354" s="11"/>
      <c r="X354" s="11"/>
      <c r="Y354" s="11"/>
      <c r="AD354" s="11"/>
      <c r="AE354" s="11"/>
      <c r="AF354" s="11"/>
      <c r="AG354" s="11"/>
      <c r="AH354" s="11"/>
      <c r="AI354" s="11"/>
      <c r="AJ354" s="11"/>
      <c r="AK354" s="11"/>
      <c r="AL354" s="11"/>
      <c r="AM354" s="11"/>
      <c r="AN354" s="11"/>
      <c r="AO354" s="11"/>
      <c r="AP354" s="11"/>
      <c r="AQ354" s="11"/>
      <c r="AR354" s="11"/>
      <c r="AS354" s="11"/>
      <c r="AT354" s="11"/>
      <c r="AU354" s="11"/>
      <c r="AV354" s="11"/>
      <c r="AW354" s="11"/>
      <c r="AX354" s="11"/>
      <c r="AY354" s="11"/>
      <c r="AZ354" s="11"/>
      <c r="BA354" s="11"/>
      <c r="BB354" s="11"/>
      <c r="BC354" s="11"/>
      <c r="BD354" s="11"/>
      <c r="BE354" s="11"/>
      <c r="BF354" s="11"/>
      <c r="BG354" s="11"/>
      <c r="BH354" s="11"/>
    </row>
    <row r="355" spans="5:60">
      <c r="E355" s="112"/>
      <c r="I355" s="112"/>
      <c r="N355" s="112"/>
      <c r="O355" s="120"/>
      <c r="P355" s="112"/>
      <c r="U355" s="5"/>
      <c r="V355" s="11"/>
      <c r="W355" s="11"/>
      <c r="X355" s="11"/>
      <c r="Y355" s="11"/>
      <c r="AD355" s="11"/>
      <c r="AE355" s="11"/>
      <c r="AF355" s="11"/>
      <c r="AG355" s="11"/>
      <c r="AH355" s="11"/>
      <c r="AI355" s="11"/>
      <c r="AJ355" s="11"/>
      <c r="AK355" s="11"/>
      <c r="AL355" s="11"/>
      <c r="AM355" s="11"/>
      <c r="AN355" s="11"/>
      <c r="AO355" s="11"/>
      <c r="AP355" s="11"/>
      <c r="AQ355" s="11"/>
      <c r="AR355" s="11"/>
      <c r="AS355" s="11"/>
      <c r="AT355" s="11"/>
      <c r="AU355" s="11"/>
      <c r="AV355" s="11"/>
      <c r="AW355" s="11"/>
      <c r="AX355" s="11"/>
      <c r="AY355" s="11"/>
      <c r="AZ355" s="11"/>
      <c r="BA355" s="11"/>
      <c r="BB355" s="11"/>
      <c r="BC355" s="11"/>
      <c r="BD355" s="11"/>
      <c r="BE355" s="11"/>
      <c r="BF355" s="11"/>
      <c r="BG355" s="11"/>
      <c r="BH355" s="11"/>
    </row>
    <row r="356" spans="5:60">
      <c r="E356" s="112"/>
      <c r="I356" s="112"/>
      <c r="N356" s="112"/>
      <c r="O356" s="120"/>
      <c r="P356" s="112"/>
      <c r="U356" s="5"/>
      <c r="V356" s="11"/>
      <c r="W356" s="11"/>
      <c r="X356" s="11"/>
      <c r="Y356" s="11"/>
      <c r="AD356" s="11"/>
      <c r="AE356" s="11"/>
      <c r="AF356" s="11"/>
      <c r="AG356" s="11"/>
      <c r="AH356" s="11"/>
      <c r="AI356" s="11"/>
      <c r="AJ356" s="11"/>
      <c r="AK356" s="11"/>
      <c r="AL356" s="11"/>
      <c r="AM356" s="11"/>
      <c r="AN356" s="11"/>
      <c r="AO356" s="11"/>
      <c r="AP356" s="11"/>
      <c r="AQ356" s="11"/>
      <c r="AR356" s="11"/>
      <c r="AS356" s="11"/>
      <c r="AT356" s="11"/>
      <c r="AU356" s="11"/>
      <c r="AV356" s="11"/>
      <c r="AW356" s="11"/>
      <c r="AX356" s="11"/>
      <c r="AY356" s="11"/>
      <c r="AZ356" s="11"/>
      <c r="BA356" s="11"/>
      <c r="BB356" s="11"/>
      <c r="BC356" s="11"/>
      <c r="BD356" s="11"/>
      <c r="BE356" s="11"/>
      <c r="BF356" s="11"/>
      <c r="BG356" s="11"/>
      <c r="BH356" s="11"/>
    </row>
    <row r="357" spans="5:60">
      <c r="E357" s="112"/>
      <c r="I357" s="112"/>
      <c r="N357" s="112"/>
      <c r="O357" s="120"/>
      <c r="P357" s="112"/>
      <c r="U357" s="5"/>
      <c r="V357" s="11"/>
      <c r="W357" s="11"/>
      <c r="X357" s="11"/>
      <c r="Y357" s="11"/>
      <c r="AD357" s="11"/>
      <c r="AE357" s="11"/>
      <c r="AF357" s="11"/>
      <c r="AG357" s="11"/>
      <c r="AH357" s="11"/>
      <c r="AI357" s="11"/>
      <c r="AJ357" s="11"/>
      <c r="AK357" s="11"/>
      <c r="AL357" s="11"/>
      <c r="AM357" s="11"/>
      <c r="AN357" s="11"/>
      <c r="AO357" s="11"/>
      <c r="AP357" s="11"/>
      <c r="AQ357" s="11"/>
      <c r="AR357" s="11"/>
      <c r="AS357" s="11"/>
      <c r="AT357" s="11"/>
      <c r="AU357" s="11"/>
      <c r="AV357" s="11"/>
      <c r="AW357" s="11"/>
      <c r="AX357" s="11"/>
      <c r="AY357" s="11"/>
      <c r="AZ357" s="11"/>
      <c r="BA357" s="11"/>
      <c r="BB357" s="11"/>
      <c r="BC357" s="11"/>
      <c r="BD357" s="11"/>
      <c r="BE357" s="11"/>
      <c r="BF357" s="11"/>
      <c r="BG357" s="11"/>
      <c r="BH357" s="11"/>
    </row>
    <row r="358" spans="5:60">
      <c r="E358" s="112"/>
      <c r="I358" s="112"/>
      <c r="N358" s="112"/>
      <c r="O358" s="120"/>
      <c r="P358" s="112"/>
      <c r="U358" s="5"/>
      <c r="V358" s="11"/>
      <c r="W358" s="11"/>
      <c r="X358" s="11"/>
      <c r="Y358" s="11"/>
      <c r="AD358" s="11"/>
      <c r="AE358" s="11"/>
      <c r="AF358" s="11"/>
      <c r="AG358" s="11"/>
      <c r="AH358" s="11"/>
      <c r="AI358" s="11"/>
      <c r="AJ358" s="11"/>
      <c r="AK358" s="11"/>
      <c r="AL358" s="11"/>
      <c r="AM358" s="11"/>
      <c r="AN358" s="11"/>
      <c r="AO358" s="11"/>
      <c r="AP358" s="11"/>
      <c r="AQ358" s="11"/>
      <c r="AR358" s="11"/>
      <c r="AS358" s="11"/>
      <c r="AT358" s="11"/>
      <c r="AU358" s="11"/>
      <c r="AV358" s="11"/>
      <c r="AW358" s="11"/>
      <c r="AX358" s="11"/>
      <c r="AY358" s="11"/>
      <c r="AZ358" s="11"/>
      <c r="BA358" s="11"/>
      <c r="BB358" s="11"/>
      <c r="BC358" s="11"/>
      <c r="BD358" s="11"/>
      <c r="BE358" s="11"/>
      <c r="BF358" s="11"/>
      <c r="BG358" s="11"/>
      <c r="BH358" s="11"/>
    </row>
    <row r="359" spans="5:60">
      <c r="E359" s="112"/>
      <c r="I359" s="112"/>
      <c r="N359" s="112"/>
      <c r="O359" s="120"/>
      <c r="P359" s="112"/>
      <c r="U359" s="53"/>
      <c r="V359" s="11"/>
      <c r="W359" s="11"/>
      <c r="X359" s="11"/>
      <c r="Y359" s="11"/>
      <c r="AD359" s="11"/>
      <c r="AE359" s="11"/>
      <c r="AF359" s="11"/>
      <c r="AG359" s="11"/>
      <c r="AH359" s="11"/>
      <c r="AI359" s="11"/>
      <c r="AJ359" s="11"/>
      <c r="AK359" s="11"/>
      <c r="AL359" s="11"/>
      <c r="AM359" s="11"/>
      <c r="AN359" s="11"/>
      <c r="AO359" s="11"/>
      <c r="AP359" s="11"/>
      <c r="AQ359" s="11"/>
      <c r="AR359" s="11"/>
      <c r="AS359" s="11"/>
      <c r="AT359" s="11"/>
      <c r="AU359" s="11"/>
      <c r="AV359" s="11"/>
      <c r="AW359" s="11"/>
      <c r="AX359" s="11"/>
      <c r="AY359" s="11"/>
      <c r="AZ359" s="11"/>
      <c r="BA359" s="11"/>
      <c r="BB359" s="11"/>
      <c r="BC359" s="11"/>
      <c r="BD359" s="11"/>
      <c r="BE359" s="11"/>
      <c r="BF359" s="11"/>
      <c r="BG359" s="11"/>
      <c r="BH359" s="11"/>
    </row>
    <row r="360" spans="5:60">
      <c r="E360" s="112"/>
      <c r="I360" s="112"/>
      <c r="N360" s="112"/>
      <c r="O360" s="120"/>
      <c r="P360" s="112"/>
      <c r="U360" s="5"/>
      <c r="V360" s="11"/>
      <c r="W360" s="11"/>
      <c r="X360" s="11"/>
      <c r="Y360" s="11"/>
      <c r="AD360" s="11"/>
      <c r="AE360" s="11"/>
      <c r="AF360" s="11"/>
      <c r="AG360" s="11"/>
      <c r="AH360" s="11"/>
      <c r="AI360" s="11"/>
      <c r="AJ360" s="11"/>
      <c r="AK360" s="11"/>
      <c r="AL360" s="11"/>
      <c r="AM360" s="11"/>
      <c r="AN360" s="11"/>
      <c r="AO360" s="11"/>
      <c r="AP360" s="11"/>
      <c r="AQ360" s="11"/>
      <c r="AR360" s="11"/>
      <c r="AS360" s="11"/>
      <c r="AT360" s="11"/>
      <c r="AU360" s="11"/>
      <c r="AV360" s="11"/>
      <c r="AW360" s="11"/>
      <c r="AX360" s="11"/>
      <c r="AY360" s="11"/>
      <c r="AZ360" s="11"/>
      <c r="BA360" s="11"/>
      <c r="BB360" s="11"/>
      <c r="BC360" s="11"/>
      <c r="BD360" s="11"/>
      <c r="BE360" s="11"/>
      <c r="BF360" s="11"/>
      <c r="BG360" s="11"/>
      <c r="BH360" s="11"/>
    </row>
    <row r="361" spans="5:60">
      <c r="E361" s="112"/>
      <c r="I361" s="112"/>
      <c r="N361" s="112"/>
      <c r="O361" s="120"/>
      <c r="P361" s="112"/>
      <c r="U361" s="5"/>
      <c r="V361" s="11"/>
      <c r="W361" s="11"/>
      <c r="X361" s="11"/>
      <c r="Y361" s="11"/>
      <c r="AD361" s="11"/>
      <c r="AE361" s="11"/>
      <c r="AF361" s="11"/>
      <c r="AG361" s="11"/>
      <c r="AH361" s="11"/>
      <c r="AI361" s="11"/>
      <c r="AJ361" s="11"/>
      <c r="AK361" s="11"/>
      <c r="AL361" s="11"/>
      <c r="AM361" s="11"/>
      <c r="AN361" s="11"/>
      <c r="AO361" s="11"/>
      <c r="AP361" s="11"/>
      <c r="AQ361" s="11"/>
      <c r="AR361" s="11"/>
      <c r="AS361" s="11"/>
      <c r="AT361" s="11"/>
      <c r="AU361" s="11"/>
      <c r="AV361" s="11"/>
      <c r="AW361" s="11"/>
      <c r="AX361" s="11"/>
      <c r="AY361" s="11"/>
      <c r="AZ361" s="11"/>
      <c r="BA361" s="11"/>
      <c r="BB361" s="11"/>
      <c r="BC361" s="11"/>
      <c r="BD361" s="11"/>
      <c r="BE361" s="11"/>
      <c r="BF361" s="11"/>
      <c r="BG361" s="11"/>
      <c r="BH361" s="11"/>
    </row>
    <row r="362" spans="5:60">
      <c r="E362" s="112"/>
      <c r="I362" s="112"/>
      <c r="N362" s="112"/>
      <c r="O362" s="120"/>
      <c r="P362" s="112"/>
      <c r="U362" s="5"/>
      <c r="V362" s="11"/>
      <c r="W362" s="11"/>
      <c r="X362" s="11"/>
      <c r="Y362" s="11"/>
      <c r="AD362" s="11"/>
      <c r="AE362" s="11"/>
      <c r="AF362" s="11"/>
      <c r="AG362" s="11"/>
      <c r="AH362" s="11"/>
      <c r="AI362" s="11"/>
      <c r="AJ362" s="11"/>
      <c r="AK362" s="11"/>
      <c r="AL362" s="11"/>
      <c r="AM362" s="11"/>
      <c r="AN362" s="11"/>
      <c r="AO362" s="11"/>
      <c r="AP362" s="11"/>
      <c r="AQ362" s="11"/>
      <c r="AR362" s="11"/>
      <c r="AS362" s="11"/>
      <c r="AT362" s="11"/>
      <c r="AU362" s="11"/>
      <c r="AV362" s="11"/>
      <c r="AW362" s="11"/>
      <c r="AX362" s="11"/>
      <c r="AY362" s="11"/>
      <c r="AZ362" s="11"/>
      <c r="BA362" s="11"/>
      <c r="BB362" s="11"/>
      <c r="BC362" s="11"/>
      <c r="BD362" s="11"/>
      <c r="BE362" s="11"/>
      <c r="BF362" s="11"/>
      <c r="BG362" s="11"/>
      <c r="BH362" s="11"/>
    </row>
    <row r="363" spans="5:60">
      <c r="E363" s="112"/>
      <c r="I363" s="112"/>
      <c r="N363" s="112"/>
      <c r="O363" s="120"/>
      <c r="P363" s="112"/>
      <c r="U363" s="5"/>
      <c r="V363" s="11"/>
      <c r="W363" s="11"/>
      <c r="X363" s="11"/>
      <c r="Y363" s="11"/>
      <c r="AD363" s="11"/>
      <c r="AE363" s="11"/>
      <c r="AF363" s="11"/>
      <c r="AG363" s="11"/>
      <c r="AH363" s="11"/>
      <c r="AI363" s="11"/>
      <c r="AJ363" s="11"/>
      <c r="AK363" s="11"/>
      <c r="AL363" s="11"/>
      <c r="AM363" s="11"/>
      <c r="AN363" s="11"/>
      <c r="AO363" s="11"/>
      <c r="AP363" s="11"/>
      <c r="AQ363" s="11"/>
      <c r="AR363" s="11"/>
      <c r="AS363" s="11"/>
      <c r="AT363" s="11"/>
      <c r="AU363" s="11"/>
      <c r="AV363" s="11"/>
      <c r="AW363" s="11"/>
      <c r="AX363" s="11"/>
      <c r="AY363" s="11"/>
      <c r="AZ363" s="11"/>
      <c r="BA363" s="11"/>
      <c r="BB363" s="11"/>
      <c r="BC363" s="11"/>
      <c r="BD363" s="11"/>
      <c r="BE363" s="11"/>
      <c r="BF363" s="11"/>
      <c r="BG363" s="11"/>
      <c r="BH363" s="11"/>
    </row>
    <row r="364" spans="5:60">
      <c r="E364" s="112"/>
      <c r="I364" s="112"/>
      <c r="N364" s="112"/>
      <c r="O364" s="120"/>
      <c r="P364" s="112"/>
      <c r="U364" s="5"/>
      <c r="V364" s="11"/>
      <c r="W364" s="11"/>
      <c r="X364" s="11"/>
      <c r="Y364" s="11"/>
      <c r="AD364" s="11"/>
      <c r="AE364" s="11"/>
      <c r="AF364" s="11"/>
      <c r="AG364" s="11"/>
      <c r="AH364" s="11"/>
      <c r="AI364" s="11"/>
      <c r="AJ364" s="11"/>
      <c r="AK364" s="11"/>
      <c r="AL364" s="11"/>
      <c r="AM364" s="11"/>
      <c r="AN364" s="11"/>
      <c r="AO364" s="11"/>
      <c r="AP364" s="11"/>
      <c r="AQ364" s="11"/>
      <c r="AR364" s="11"/>
      <c r="AS364" s="11"/>
      <c r="AT364" s="11"/>
      <c r="AU364" s="11"/>
      <c r="AV364" s="11"/>
      <c r="AW364" s="11"/>
      <c r="AX364" s="11"/>
      <c r="AY364" s="11"/>
      <c r="AZ364" s="11"/>
      <c r="BA364" s="11"/>
      <c r="BB364" s="11"/>
      <c r="BC364" s="11"/>
      <c r="BD364" s="11"/>
      <c r="BE364" s="11"/>
      <c r="BF364" s="11"/>
      <c r="BG364" s="11"/>
      <c r="BH364" s="11"/>
    </row>
    <row r="365" spans="5:60">
      <c r="E365" s="112"/>
      <c r="I365" s="112"/>
      <c r="N365" s="112"/>
      <c r="O365" s="120"/>
      <c r="P365" s="112"/>
      <c r="U365" s="5"/>
      <c r="V365" s="11"/>
      <c r="W365" s="11"/>
      <c r="X365" s="11"/>
      <c r="Y365" s="11"/>
      <c r="AD365" s="11"/>
      <c r="AE365" s="11"/>
      <c r="AF365" s="11"/>
      <c r="AG365" s="11"/>
      <c r="AH365" s="11"/>
      <c r="AI365" s="11"/>
      <c r="AJ365" s="11"/>
      <c r="AK365" s="11"/>
      <c r="AL365" s="11"/>
      <c r="AM365" s="11"/>
      <c r="AN365" s="11"/>
      <c r="AO365" s="11"/>
      <c r="AP365" s="11"/>
      <c r="AQ365" s="11"/>
      <c r="AR365" s="11"/>
      <c r="AS365" s="11"/>
      <c r="AT365" s="11"/>
      <c r="AU365" s="11"/>
      <c r="AV365" s="11"/>
      <c r="AW365" s="11"/>
      <c r="AX365" s="11"/>
      <c r="AY365" s="11"/>
      <c r="AZ365" s="11"/>
      <c r="BA365" s="11"/>
      <c r="BB365" s="11"/>
      <c r="BC365" s="11"/>
      <c r="BD365" s="11"/>
      <c r="BE365" s="11"/>
      <c r="BF365" s="11"/>
      <c r="BG365" s="11"/>
      <c r="BH365" s="11"/>
    </row>
    <row r="366" spans="5:60">
      <c r="E366" s="112"/>
      <c r="I366" s="112"/>
      <c r="N366" s="112"/>
      <c r="O366" s="120"/>
      <c r="P366" s="112"/>
      <c r="U366" s="5"/>
      <c r="V366" s="11"/>
      <c r="W366" s="11"/>
      <c r="X366" s="11"/>
      <c r="Y366" s="11"/>
      <c r="AD366" s="11"/>
      <c r="AE366" s="11"/>
      <c r="AF366" s="11"/>
      <c r="AG366" s="11"/>
      <c r="AH366" s="11"/>
      <c r="AI366" s="11"/>
      <c r="AJ366" s="11"/>
      <c r="AK366" s="11"/>
      <c r="AL366" s="11"/>
      <c r="AM366" s="11"/>
      <c r="AN366" s="11"/>
      <c r="AO366" s="11"/>
      <c r="AP366" s="11"/>
      <c r="AQ366" s="11"/>
      <c r="AR366" s="11"/>
      <c r="AS366" s="11"/>
      <c r="AT366" s="11"/>
      <c r="AU366" s="11"/>
      <c r="AV366" s="11"/>
      <c r="AW366" s="11"/>
      <c r="AX366" s="11"/>
      <c r="AY366" s="11"/>
      <c r="AZ366" s="11"/>
      <c r="BA366" s="11"/>
      <c r="BB366" s="11"/>
      <c r="BC366" s="11"/>
      <c r="BD366" s="11"/>
      <c r="BE366" s="11"/>
      <c r="BF366" s="11"/>
      <c r="BG366" s="11"/>
      <c r="BH366" s="11"/>
    </row>
    <row r="367" spans="5:60">
      <c r="E367" s="112"/>
      <c r="I367" s="112"/>
      <c r="N367" s="112"/>
      <c r="O367" s="120"/>
      <c r="P367" s="112"/>
      <c r="U367" s="5"/>
      <c r="V367" s="11"/>
      <c r="W367" s="11"/>
      <c r="X367" s="11"/>
      <c r="Y367" s="11"/>
      <c r="AD367" s="11"/>
      <c r="AE367" s="11"/>
      <c r="AF367" s="11"/>
      <c r="AG367" s="11"/>
      <c r="AH367" s="11"/>
      <c r="AI367" s="11"/>
      <c r="AJ367" s="11"/>
      <c r="AK367" s="11"/>
      <c r="AL367" s="11"/>
      <c r="AM367" s="11"/>
      <c r="AN367" s="11"/>
      <c r="AO367" s="11"/>
      <c r="AP367" s="11"/>
      <c r="AQ367" s="11"/>
      <c r="AR367" s="11"/>
      <c r="AS367" s="11"/>
      <c r="AT367" s="11"/>
      <c r="AU367" s="11"/>
      <c r="AV367" s="11"/>
      <c r="AW367" s="11"/>
      <c r="AX367" s="11"/>
      <c r="AY367" s="11"/>
      <c r="AZ367" s="11"/>
      <c r="BA367" s="11"/>
      <c r="BB367" s="11"/>
      <c r="BC367" s="11"/>
      <c r="BD367" s="11"/>
      <c r="BE367" s="11"/>
      <c r="BF367" s="11"/>
      <c r="BG367" s="11"/>
      <c r="BH367" s="11"/>
    </row>
    <row r="368" spans="5:60">
      <c r="E368" s="112"/>
      <c r="I368" s="112"/>
      <c r="N368" s="112"/>
      <c r="O368" s="120"/>
      <c r="P368" s="112"/>
      <c r="U368" s="5"/>
      <c r="V368" s="11"/>
      <c r="W368" s="11"/>
      <c r="X368" s="11"/>
      <c r="Y368" s="11"/>
      <c r="AD368" s="11"/>
      <c r="AE368" s="11"/>
      <c r="AF368" s="11"/>
      <c r="AG368" s="11"/>
      <c r="AH368" s="11"/>
      <c r="AI368" s="11"/>
      <c r="AJ368" s="11"/>
      <c r="AK368" s="11"/>
      <c r="AL368" s="11"/>
      <c r="AM368" s="11"/>
      <c r="AN368" s="11"/>
      <c r="AO368" s="11"/>
      <c r="AP368" s="11"/>
      <c r="AQ368" s="11"/>
      <c r="AR368" s="11"/>
      <c r="AS368" s="11"/>
      <c r="AT368" s="11"/>
      <c r="AU368" s="11"/>
      <c r="AV368" s="11"/>
      <c r="AW368" s="11"/>
      <c r="AX368" s="11"/>
      <c r="AY368" s="11"/>
      <c r="AZ368" s="11"/>
      <c r="BA368" s="11"/>
      <c r="BB368" s="11"/>
      <c r="BC368" s="11"/>
      <c r="BD368" s="11"/>
      <c r="BE368" s="11"/>
      <c r="BF368" s="11"/>
      <c r="BG368" s="11"/>
      <c r="BH368" s="11"/>
    </row>
    <row r="369" spans="5:60">
      <c r="E369" s="112"/>
      <c r="I369" s="112"/>
      <c r="N369" s="112"/>
      <c r="O369" s="120"/>
      <c r="P369" s="112"/>
      <c r="U369" s="5"/>
      <c r="V369" s="11"/>
      <c r="W369" s="11"/>
      <c r="X369" s="11"/>
      <c r="Y369" s="11"/>
      <c r="AD369" s="11"/>
      <c r="AE369" s="11"/>
      <c r="AF369" s="11"/>
      <c r="AG369" s="11"/>
      <c r="AH369" s="11"/>
      <c r="AI369" s="11"/>
      <c r="AJ369" s="11"/>
      <c r="AK369" s="11"/>
      <c r="AL369" s="11"/>
      <c r="AM369" s="11"/>
      <c r="AN369" s="11"/>
      <c r="AO369" s="11"/>
      <c r="AP369" s="11"/>
      <c r="AQ369" s="11"/>
      <c r="AR369" s="11"/>
      <c r="AS369" s="11"/>
      <c r="AT369" s="11"/>
      <c r="AU369" s="11"/>
      <c r="AV369" s="11"/>
      <c r="AW369" s="11"/>
      <c r="AX369" s="11"/>
      <c r="AY369" s="11"/>
      <c r="AZ369" s="11"/>
      <c r="BA369" s="11"/>
      <c r="BB369" s="11"/>
      <c r="BC369" s="11"/>
      <c r="BD369" s="11"/>
      <c r="BE369" s="11"/>
      <c r="BF369" s="11"/>
      <c r="BG369" s="11"/>
      <c r="BH369" s="11"/>
    </row>
    <row r="370" spans="5:60">
      <c r="E370" s="112"/>
      <c r="I370" s="112"/>
      <c r="N370" s="112"/>
      <c r="O370" s="120"/>
      <c r="P370" s="112"/>
      <c r="U370" s="5"/>
      <c r="V370" s="11"/>
      <c r="W370" s="11"/>
      <c r="X370" s="11"/>
      <c r="Y370" s="11"/>
      <c r="AD370" s="11"/>
      <c r="AE370" s="11"/>
      <c r="AF370" s="11"/>
      <c r="AG370" s="11"/>
      <c r="AH370" s="11"/>
      <c r="AI370" s="11"/>
      <c r="AJ370" s="11"/>
      <c r="AK370" s="11"/>
      <c r="AL370" s="11"/>
      <c r="AM370" s="11"/>
      <c r="AN370" s="11"/>
      <c r="AO370" s="11"/>
      <c r="AP370" s="11"/>
      <c r="AQ370" s="11"/>
      <c r="AR370" s="11"/>
      <c r="AS370" s="11"/>
      <c r="AT370" s="11"/>
      <c r="AU370" s="11"/>
      <c r="AV370" s="11"/>
      <c r="AW370" s="11"/>
      <c r="AX370" s="11"/>
      <c r="AY370" s="11"/>
      <c r="AZ370" s="11"/>
      <c r="BA370" s="11"/>
      <c r="BB370" s="11"/>
      <c r="BC370" s="11"/>
      <c r="BD370" s="11"/>
      <c r="BE370" s="11"/>
      <c r="BF370" s="11"/>
      <c r="BG370" s="11"/>
      <c r="BH370" s="11"/>
    </row>
    <row r="371" spans="5:60">
      <c r="E371" s="112"/>
      <c r="I371" s="112"/>
      <c r="N371" s="112"/>
      <c r="O371" s="120"/>
      <c r="P371" s="112"/>
      <c r="U371" s="5"/>
      <c r="V371" s="11"/>
      <c r="W371" s="11"/>
      <c r="X371" s="11"/>
      <c r="Y371" s="11"/>
      <c r="AD371" s="11"/>
      <c r="AE371" s="11"/>
      <c r="AF371" s="11"/>
      <c r="AG371" s="11"/>
      <c r="AH371" s="11"/>
      <c r="AI371" s="11"/>
      <c r="AJ371" s="11"/>
      <c r="AK371" s="11"/>
      <c r="AL371" s="11"/>
      <c r="AM371" s="11"/>
      <c r="AN371" s="11"/>
      <c r="AO371" s="11"/>
      <c r="AP371" s="11"/>
      <c r="AQ371" s="11"/>
      <c r="AR371" s="11"/>
      <c r="AS371" s="11"/>
      <c r="AT371" s="11"/>
      <c r="AU371" s="11"/>
      <c r="AV371" s="11"/>
      <c r="AW371" s="11"/>
      <c r="AX371" s="11"/>
      <c r="AY371" s="11"/>
      <c r="AZ371" s="11"/>
      <c r="BA371" s="11"/>
      <c r="BB371" s="11"/>
      <c r="BC371" s="11"/>
      <c r="BD371" s="11"/>
      <c r="BE371" s="11"/>
      <c r="BF371" s="11"/>
      <c r="BG371" s="11"/>
      <c r="BH371" s="11"/>
    </row>
    <row r="372" spans="5:60">
      <c r="E372" s="112"/>
      <c r="I372" s="112"/>
      <c r="N372" s="112"/>
      <c r="O372" s="112"/>
      <c r="P372" s="112"/>
      <c r="U372" s="53"/>
      <c r="V372" s="11"/>
      <c r="W372" s="11"/>
      <c r="X372" s="11"/>
      <c r="Y372" s="11"/>
      <c r="AD372" s="11"/>
      <c r="AE372" s="11"/>
      <c r="AF372" s="11"/>
      <c r="AG372" s="11"/>
      <c r="AH372" s="11"/>
      <c r="AI372" s="11"/>
      <c r="AJ372" s="11"/>
      <c r="AK372" s="11"/>
      <c r="AL372" s="11"/>
      <c r="AM372" s="11"/>
      <c r="AN372" s="11"/>
      <c r="AO372" s="11"/>
      <c r="AP372" s="11"/>
      <c r="AQ372" s="11"/>
      <c r="AR372" s="11"/>
      <c r="AS372" s="11"/>
      <c r="AT372" s="11"/>
      <c r="AU372" s="11"/>
      <c r="AV372" s="11"/>
      <c r="AW372" s="11"/>
      <c r="AX372" s="11"/>
      <c r="AY372" s="11"/>
      <c r="AZ372" s="11"/>
      <c r="BA372" s="11"/>
      <c r="BB372" s="11"/>
      <c r="BC372" s="11"/>
      <c r="BD372" s="11"/>
      <c r="BE372" s="11"/>
      <c r="BF372" s="11"/>
      <c r="BG372" s="11"/>
      <c r="BH372" s="11"/>
    </row>
    <row r="373" spans="5:60">
      <c r="E373" s="112"/>
      <c r="I373" s="112"/>
      <c r="N373" s="112"/>
      <c r="O373" s="112"/>
      <c r="P373" s="112"/>
      <c r="U373" s="5"/>
      <c r="V373" s="11"/>
      <c r="W373" s="11"/>
      <c r="X373" s="11"/>
      <c r="Y373" s="11"/>
      <c r="AD373" s="11"/>
      <c r="AE373" s="11"/>
      <c r="AF373" s="11"/>
      <c r="AG373" s="11"/>
      <c r="AH373" s="11"/>
      <c r="AI373" s="11"/>
      <c r="AJ373" s="11"/>
      <c r="AK373" s="11"/>
      <c r="AL373" s="11"/>
      <c r="AM373" s="11"/>
      <c r="AN373" s="11"/>
      <c r="AO373" s="11"/>
      <c r="AP373" s="11"/>
      <c r="AQ373" s="11"/>
      <c r="AR373" s="11"/>
      <c r="AS373" s="11"/>
      <c r="AT373" s="11"/>
      <c r="AU373" s="11"/>
      <c r="AV373" s="11"/>
      <c r="AW373" s="11"/>
      <c r="AX373" s="11"/>
      <c r="AY373" s="11"/>
      <c r="AZ373" s="11"/>
      <c r="BA373" s="11"/>
      <c r="BB373" s="11"/>
      <c r="BC373" s="11"/>
      <c r="BD373" s="11"/>
      <c r="BE373" s="11"/>
      <c r="BF373" s="11"/>
      <c r="BG373" s="11"/>
      <c r="BH373" s="11"/>
    </row>
    <row r="374" spans="5:60">
      <c r="E374" s="112"/>
      <c r="I374" s="112"/>
      <c r="U374" s="5"/>
      <c r="V374" s="11"/>
      <c r="W374" s="11"/>
      <c r="X374" s="11"/>
      <c r="Y374" s="11"/>
      <c r="AD374" s="11"/>
      <c r="AE374" s="11"/>
      <c r="AF374" s="11"/>
      <c r="AG374" s="11"/>
      <c r="AH374" s="11"/>
      <c r="AI374" s="11"/>
      <c r="AJ374" s="11"/>
      <c r="AK374" s="11"/>
      <c r="AL374" s="11"/>
      <c r="AM374" s="11"/>
      <c r="AN374" s="11"/>
      <c r="AO374" s="11"/>
      <c r="AP374" s="11"/>
      <c r="AQ374" s="11"/>
      <c r="AR374" s="11"/>
      <c r="AS374" s="11"/>
      <c r="AT374" s="11"/>
      <c r="AU374" s="11"/>
      <c r="AV374" s="11"/>
      <c r="AW374" s="11"/>
      <c r="AX374" s="11"/>
      <c r="AY374" s="11"/>
      <c r="AZ374" s="11"/>
      <c r="BA374" s="11"/>
      <c r="BB374" s="11"/>
      <c r="BC374" s="11"/>
      <c r="BD374" s="11"/>
      <c r="BE374" s="11"/>
      <c r="BF374" s="11"/>
      <c r="BG374" s="11"/>
      <c r="BH374" s="11"/>
    </row>
    <row r="375" spans="5:60">
      <c r="E375" s="112"/>
      <c r="I375" s="112"/>
      <c r="U375" s="53"/>
      <c r="V375" s="11"/>
      <c r="W375" s="11"/>
      <c r="X375" s="11"/>
      <c r="Y375" s="11"/>
      <c r="AD375" s="11"/>
      <c r="AE375" s="11"/>
      <c r="AF375" s="11"/>
      <c r="AG375" s="11"/>
      <c r="AH375" s="11"/>
      <c r="AI375" s="11"/>
      <c r="AJ375" s="11"/>
      <c r="AK375" s="11"/>
      <c r="AL375" s="11"/>
      <c r="AM375" s="11"/>
      <c r="AN375" s="11"/>
      <c r="AO375" s="11"/>
      <c r="AP375" s="11"/>
      <c r="AQ375" s="11"/>
      <c r="AR375" s="11"/>
      <c r="AS375" s="11"/>
      <c r="AT375" s="11"/>
      <c r="AU375" s="11"/>
      <c r="AV375" s="11"/>
      <c r="AW375" s="11"/>
      <c r="AX375" s="11"/>
      <c r="AY375" s="11"/>
      <c r="AZ375" s="11"/>
      <c r="BA375" s="11"/>
      <c r="BB375" s="11"/>
      <c r="BC375" s="11"/>
      <c r="BD375" s="11"/>
      <c r="BE375" s="11"/>
      <c r="BF375" s="11"/>
      <c r="BG375" s="11"/>
      <c r="BH375" s="11"/>
    </row>
    <row r="376" spans="5:60">
      <c r="E376" s="112"/>
      <c r="I376" s="112"/>
      <c r="U376" s="5"/>
      <c r="V376" s="11"/>
      <c r="W376" s="11"/>
      <c r="X376" s="11"/>
      <c r="Y376" s="11"/>
      <c r="AD376" s="11"/>
      <c r="AE376" s="11"/>
      <c r="AF376" s="11"/>
      <c r="AG376" s="11"/>
      <c r="AH376" s="11"/>
      <c r="AI376" s="11"/>
      <c r="AJ376" s="11"/>
      <c r="AK376" s="11"/>
      <c r="AL376" s="11"/>
      <c r="AM376" s="11"/>
      <c r="AN376" s="11"/>
      <c r="AO376" s="11"/>
      <c r="AP376" s="11"/>
      <c r="AQ376" s="11"/>
      <c r="AR376" s="11"/>
      <c r="AS376" s="11"/>
      <c r="AT376" s="11"/>
      <c r="AU376" s="11"/>
      <c r="AV376" s="11"/>
      <c r="AW376" s="11"/>
      <c r="AX376" s="11"/>
      <c r="AY376" s="11"/>
      <c r="AZ376" s="11"/>
      <c r="BA376" s="11"/>
      <c r="BB376" s="11"/>
      <c r="BC376" s="11"/>
      <c r="BD376" s="11"/>
      <c r="BE376" s="11"/>
      <c r="BF376" s="11"/>
      <c r="BG376" s="11"/>
      <c r="BH376" s="11"/>
    </row>
    <row r="377" spans="5:60">
      <c r="E377" s="112"/>
      <c r="I377" s="112"/>
      <c r="U377" s="5"/>
      <c r="V377" s="11"/>
      <c r="W377" s="11"/>
      <c r="X377" s="11"/>
      <c r="Y377" s="11"/>
      <c r="AD377" s="11"/>
      <c r="AE377" s="11"/>
      <c r="AF377" s="11"/>
      <c r="AG377" s="11"/>
      <c r="AH377" s="11"/>
      <c r="AI377" s="11"/>
      <c r="AJ377" s="11"/>
      <c r="AK377" s="11"/>
      <c r="AL377" s="11"/>
      <c r="AM377" s="11"/>
      <c r="AN377" s="11"/>
      <c r="AO377" s="11"/>
      <c r="AP377" s="11"/>
      <c r="AQ377" s="11"/>
      <c r="AR377" s="11"/>
      <c r="AS377" s="11"/>
      <c r="AT377" s="11"/>
      <c r="AU377" s="11"/>
      <c r="AV377" s="11"/>
      <c r="AW377" s="11"/>
      <c r="AX377" s="11"/>
      <c r="AY377" s="11"/>
      <c r="AZ377" s="11"/>
      <c r="BA377" s="11"/>
      <c r="BB377" s="11"/>
      <c r="BC377" s="11"/>
      <c r="BD377" s="11"/>
      <c r="BE377" s="11"/>
      <c r="BF377" s="11"/>
      <c r="BG377" s="11"/>
      <c r="BH377" s="11"/>
    </row>
    <row r="378" spans="5:60">
      <c r="E378" s="112"/>
      <c r="I378" s="112"/>
      <c r="U378" s="5"/>
      <c r="V378" s="11"/>
      <c r="W378" s="11"/>
      <c r="X378" s="11"/>
      <c r="Y378" s="11"/>
      <c r="AD378" s="11"/>
      <c r="AE378" s="11"/>
      <c r="AF378" s="11"/>
      <c r="AG378" s="11"/>
      <c r="AH378" s="11"/>
      <c r="AI378" s="11"/>
      <c r="AJ378" s="11"/>
      <c r="AK378" s="11"/>
      <c r="AL378" s="11"/>
      <c r="AM378" s="11"/>
      <c r="AN378" s="11"/>
      <c r="AO378" s="11"/>
      <c r="AP378" s="11"/>
      <c r="AQ378" s="11"/>
      <c r="AR378" s="11"/>
      <c r="AS378" s="11"/>
      <c r="AT378" s="11"/>
      <c r="AU378" s="11"/>
      <c r="AV378" s="11"/>
      <c r="AW378" s="11"/>
      <c r="AX378" s="11"/>
      <c r="AY378" s="11"/>
      <c r="AZ378" s="11"/>
      <c r="BA378" s="11"/>
      <c r="BB378" s="11"/>
      <c r="BC378" s="11"/>
      <c r="BD378" s="11"/>
      <c r="BE378" s="11"/>
      <c r="BF378" s="11"/>
      <c r="BG378" s="11"/>
      <c r="BH378" s="11"/>
    </row>
    <row r="379" spans="5:60">
      <c r="E379" s="112"/>
      <c r="I379" s="112"/>
      <c r="U379" s="5"/>
      <c r="V379" s="11"/>
      <c r="W379" s="11"/>
      <c r="X379" s="11"/>
      <c r="Y379" s="11"/>
      <c r="AD379" s="11"/>
      <c r="AE379" s="11"/>
      <c r="AF379" s="11"/>
      <c r="AG379" s="11"/>
      <c r="AH379" s="11"/>
      <c r="AI379" s="11"/>
      <c r="AJ379" s="11"/>
      <c r="AK379" s="11"/>
      <c r="AL379" s="11"/>
      <c r="AM379" s="11"/>
      <c r="AN379" s="11"/>
      <c r="AO379" s="11"/>
      <c r="AP379" s="11"/>
      <c r="AQ379" s="11"/>
      <c r="AR379" s="11"/>
      <c r="AS379" s="11"/>
      <c r="AT379" s="11"/>
      <c r="AU379" s="11"/>
      <c r="AV379" s="11"/>
      <c r="AW379" s="11"/>
      <c r="AX379" s="11"/>
      <c r="AY379" s="11"/>
      <c r="AZ379" s="11"/>
      <c r="BA379" s="11"/>
      <c r="BB379" s="11"/>
      <c r="BC379" s="11"/>
      <c r="BD379" s="11"/>
      <c r="BE379" s="11"/>
      <c r="BF379" s="11"/>
      <c r="BG379" s="11"/>
      <c r="BH379" s="11"/>
    </row>
    <row r="380" spans="5:60">
      <c r="E380" s="112"/>
      <c r="I380" s="112"/>
      <c r="U380" s="5"/>
      <c r="V380" s="11"/>
      <c r="W380" s="11"/>
      <c r="X380" s="11"/>
      <c r="Y380" s="11"/>
      <c r="AD380" s="11"/>
      <c r="AE380" s="11"/>
      <c r="AF380" s="11"/>
      <c r="AG380" s="11"/>
      <c r="AH380" s="11"/>
      <c r="AI380" s="11"/>
      <c r="AJ380" s="11"/>
      <c r="AK380" s="11"/>
      <c r="AL380" s="11"/>
      <c r="AM380" s="11"/>
      <c r="AN380" s="11"/>
      <c r="AO380" s="11"/>
      <c r="AP380" s="11"/>
      <c r="AQ380" s="11"/>
      <c r="AR380" s="11"/>
      <c r="AS380" s="11"/>
      <c r="AT380" s="11"/>
      <c r="AU380" s="11"/>
      <c r="AV380" s="11"/>
      <c r="AW380" s="11"/>
      <c r="AX380" s="11"/>
      <c r="AY380" s="11"/>
      <c r="AZ380" s="11"/>
      <c r="BA380" s="11"/>
      <c r="BB380" s="11"/>
      <c r="BC380" s="11"/>
      <c r="BD380" s="11"/>
      <c r="BE380" s="11"/>
      <c r="BF380" s="11"/>
      <c r="BG380" s="11"/>
      <c r="BH380" s="11"/>
    </row>
    <row r="381" spans="5:60">
      <c r="E381" s="112"/>
      <c r="I381" s="112"/>
      <c r="U381" s="5"/>
      <c r="V381" s="11"/>
      <c r="W381" s="11"/>
      <c r="X381" s="11"/>
      <c r="Y381" s="11"/>
      <c r="AD381" s="11"/>
      <c r="AE381" s="11"/>
      <c r="AF381" s="11"/>
      <c r="AG381" s="11"/>
      <c r="AH381" s="11"/>
      <c r="AI381" s="11"/>
      <c r="AJ381" s="11"/>
      <c r="AK381" s="11"/>
      <c r="AL381" s="11"/>
      <c r="AM381" s="11"/>
      <c r="AN381" s="11"/>
      <c r="AO381" s="11"/>
      <c r="AP381" s="11"/>
      <c r="AQ381" s="11"/>
      <c r="AR381" s="11"/>
      <c r="AS381" s="11"/>
      <c r="AT381" s="11"/>
      <c r="AU381" s="11"/>
      <c r="AV381" s="11"/>
      <c r="AW381" s="11"/>
      <c r="AX381" s="11"/>
      <c r="AY381" s="11"/>
      <c r="AZ381" s="11"/>
      <c r="BA381" s="11"/>
      <c r="BB381" s="11"/>
      <c r="BC381" s="11"/>
      <c r="BD381" s="11"/>
      <c r="BE381" s="11"/>
      <c r="BF381" s="11"/>
      <c r="BG381" s="11"/>
      <c r="BH381" s="11"/>
    </row>
    <row r="382" spans="5:60">
      <c r="E382" s="112"/>
      <c r="I382" s="112"/>
      <c r="U382" s="5"/>
      <c r="V382" s="11"/>
      <c r="W382" s="11"/>
      <c r="X382" s="11"/>
      <c r="Y382" s="11"/>
      <c r="AD382" s="11"/>
      <c r="AE382" s="11"/>
      <c r="AF382" s="11"/>
      <c r="AG382" s="11"/>
      <c r="AH382" s="11"/>
      <c r="AI382" s="11"/>
      <c r="AJ382" s="11"/>
      <c r="AK382" s="11"/>
      <c r="AL382" s="11"/>
      <c r="AM382" s="11"/>
      <c r="AN382" s="11"/>
      <c r="AO382" s="11"/>
      <c r="AP382" s="11"/>
      <c r="AQ382" s="11"/>
      <c r="AR382" s="11"/>
      <c r="AS382" s="11"/>
      <c r="AT382" s="11"/>
      <c r="AU382" s="11"/>
      <c r="AV382" s="11"/>
      <c r="AW382" s="11"/>
      <c r="AX382" s="11"/>
      <c r="AY382" s="11"/>
      <c r="AZ382" s="11"/>
      <c r="BA382" s="11"/>
      <c r="BB382" s="11"/>
      <c r="BC382" s="11"/>
      <c r="BD382" s="11"/>
      <c r="BE382" s="11"/>
      <c r="BF382" s="11"/>
      <c r="BG382" s="11"/>
      <c r="BH382" s="11"/>
    </row>
    <row r="383" spans="5:60">
      <c r="E383" s="112"/>
      <c r="I383" s="112"/>
      <c r="U383" s="5"/>
      <c r="V383" s="11"/>
      <c r="W383" s="11"/>
      <c r="X383" s="11"/>
      <c r="Y383" s="11"/>
      <c r="AD383" s="11"/>
      <c r="AE383" s="11"/>
      <c r="AF383" s="11"/>
      <c r="AG383" s="11"/>
      <c r="AH383" s="11"/>
      <c r="AI383" s="11"/>
      <c r="AJ383" s="11"/>
      <c r="AK383" s="11"/>
      <c r="AL383" s="11"/>
      <c r="AM383" s="11"/>
      <c r="AN383" s="11"/>
      <c r="AO383" s="11"/>
      <c r="AP383" s="11"/>
      <c r="AQ383" s="11"/>
      <c r="AR383" s="11"/>
      <c r="AS383" s="11"/>
      <c r="AT383" s="11"/>
      <c r="AU383" s="11"/>
      <c r="AV383" s="11"/>
      <c r="AW383" s="11"/>
      <c r="AX383" s="11"/>
      <c r="AY383" s="11"/>
      <c r="AZ383" s="11"/>
      <c r="BA383" s="11"/>
      <c r="BB383" s="11"/>
      <c r="BC383" s="11"/>
      <c r="BD383" s="11"/>
      <c r="BE383" s="11"/>
      <c r="BF383" s="11"/>
      <c r="BG383" s="11"/>
      <c r="BH383" s="11"/>
    </row>
    <row r="384" spans="5:60">
      <c r="E384" s="112"/>
      <c r="I384" s="112"/>
      <c r="U384" s="5"/>
      <c r="V384" s="11"/>
      <c r="W384" s="11"/>
      <c r="X384" s="11"/>
      <c r="Y384" s="11"/>
      <c r="AD384" s="11"/>
      <c r="AE384" s="11"/>
      <c r="AF384" s="11"/>
      <c r="AG384" s="11"/>
      <c r="AH384" s="11"/>
      <c r="AI384" s="11"/>
      <c r="AJ384" s="11"/>
      <c r="AK384" s="11"/>
      <c r="AL384" s="11"/>
      <c r="AM384" s="11"/>
      <c r="AN384" s="11"/>
      <c r="AO384" s="11"/>
      <c r="AP384" s="11"/>
      <c r="AQ384" s="11"/>
      <c r="AR384" s="11"/>
      <c r="AS384" s="11"/>
      <c r="AT384" s="11"/>
      <c r="AU384" s="11"/>
      <c r="AV384" s="11"/>
      <c r="AW384" s="11"/>
      <c r="AX384" s="11"/>
      <c r="AY384" s="11"/>
      <c r="AZ384" s="11"/>
      <c r="BA384" s="11"/>
      <c r="BB384" s="11"/>
      <c r="BC384" s="11"/>
      <c r="BD384" s="11"/>
      <c r="BE384" s="11"/>
      <c r="BF384" s="11"/>
      <c r="BG384" s="11"/>
      <c r="BH384" s="11"/>
    </row>
    <row r="385" spans="5:60">
      <c r="E385" s="112"/>
      <c r="I385" s="112"/>
      <c r="U385" s="5"/>
      <c r="V385" s="11"/>
      <c r="W385" s="11"/>
      <c r="X385" s="11"/>
      <c r="Y385" s="11"/>
      <c r="AD385" s="11"/>
      <c r="AE385" s="11"/>
      <c r="AF385" s="11"/>
      <c r="AG385" s="11"/>
      <c r="AH385" s="11"/>
      <c r="AI385" s="11"/>
      <c r="AJ385" s="11"/>
      <c r="AK385" s="11"/>
      <c r="AL385" s="11"/>
      <c r="AM385" s="11"/>
      <c r="AN385" s="11"/>
      <c r="AO385" s="11"/>
      <c r="AP385" s="11"/>
      <c r="AQ385" s="11"/>
      <c r="AR385" s="11"/>
      <c r="AS385" s="11"/>
      <c r="AT385" s="11"/>
      <c r="AU385" s="11"/>
      <c r="AV385" s="11"/>
      <c r="AW385" s="11"/>
      <c r="AX385" s="11"/>
      <c r="AY385" s="11"/>
      <c r="AZ385" s="11"/>
      <c r="BA385" s="11"/>
      <c r="BB385" s="11"/>
      <c r="BC385" s="11"/>
      <c r="BD385" s="11"/>
      <c r="BE385" s="11"/>
      <c r="BF385" s="11"/>
      <c r="BG385" s="11"/>
      <c r="BH385" s="11"/>
    </row>
    <row r="386" spans="5:60">
      <c r="E386" s="112"/>
      <c r="I386" s="112"/>
      <c r="U386" s="5"/>
      <c r="V386" s="11"/>
      <c r="W386" s="11"/>
      <c r="X386" s="11"/>
      <c r="Y386" s="11"/>
      <c r="AD386" s="11"/>
      <c r="AE386" s="11"/>
      <c r="AF386" s="11"/>
      <c r="AG386" s="11"/>
      <c r="AH386" s="11"/>
      <c r="AI386" s="11"/>
      <c r="AJ386" s="11"/>
      <c r="AK386" s="11"/>
      <c r="AL386" s="11"/>
      <c r="AM386" s="11"/>
      <c r="AN386" s="11"/>
      <c r="AO386" s="11"/>
      <c r="AP386" s="11"/>
      <c r="AQ386" s="11"/>
      <c r="AR386" s="11"/>
      <c r="AS386" s="11"/>
      <c r="AT386" s="11"/>
      <c r="AU386" s="11"/>
      <c r="AV386" s="11"/>
      <c r="AW386" s="11"/>
      <c r="AX386" s="11"/>
      <c r="AY386" s="11"/>
      <c r="AZ386" s="11"/>
      <c r="BA386" s="11"/>
      <c r="BB386" s="11"/>
      <c r="BC386" s="11"/>
      <c r="BD386" s="11"/>
      <c r="BE386" s="11"/>
      <c r="BF386" s="11"/>
      <c r="BG386" s="11"/>
      <c r="BH386" s="11"/>
    </row>
    <row r="387" spans="5:60">
      <c r="E387" s="112"/>
      <c r="I387" s="112"/>
      <c r="U387" s="5"/>
      <c r="V387" s="11"/>
      <c r="W387" s="11"/>
      <c r="X387" s="11"/>
      <c r="Y387" s="11"/>
      <c r="AD387" s="11"/>
      <c r="AE387" s="11"/>
      <c r="AF387" s="11"/>
      <c r="AG387" s="11"/>
      <c r="AH387" s="11"/>
      <c r="AI387" s="11"/>
      <c r="AJ387" s="11"/>
      <c r="AK387" s="11"/>
      <c r="AL387" s="11"/>
      <c r="AM387" s="11"/>
      <c r="AN387" s="11"/>
      <c r="AO387" s="11"/>
      <c r="AP387" s="11"/>
      <c r="AQ387" s="11"/>
      <c r="AR387" s="11"/>
      <c r="AS387" s="11"/>
      <c r="AT387" s="11"/>
      <c r="AU387" s="11"/>
      <c r="AV387" s="11"/>
      <c r="AW387" s="11"/>
      <c r="AX387" s="11"/>
      <c r="AY387" s="11"/>
      <c r="AZ387" s="11"/>
      <c r="BA387" s="11"/>
      <c r="BB387" s="11"/>
      <c r="BC387" s="11"/>
      <c r="BD387" s="11"/>
      <c r="BE387" s="11"/>
      <c r="BF387" s="11"/>
      <c r="BG387" s="11"/>
      <c r="BH387" s="11"/>
    </row>
    <row r="388" spans="5:60">
      <c r="E388" s="112"/>
      <c r="I388" s="112"/>
      <c r="U388" s="5"/>
      <c r="V388" s="11"/>
      <c r="W388" s="11"/>
      <c r="X388" s="11"/>
      <c r="Y388" s="11"/>
      <c r="AD388" s="11"/>
      <c r="AE388" s="11"/>
      <c r="AF388" s="11"/>
      <c r="AG388" s="11"/>
      <c r="AH388" s="11"/>
      <c r="AI388" s="11"/>
      <c r="AJ388" s="11"/>
      <c r="AK388" s="11"/>
      <c r="AL388" s="11"/>
      <c r="AM388" s="11"/>
      <c r="AN388" s="11"/>
      <c r="AO388" s="11"/>
      <c r="AP388" s="11"/>
      <c r="AQ388" s="11"/>
      <c r="AR388" s="11"/>
      <c r="AS388" s="11"/>
      <c r="AT388" s="11"/>
      <c r="AU388" s="11"/>
      <c r="AV388" s="11"/>
      <c r="AW388" s="11"/>
      <c r="AX388" s="11"/>
      <c r="AY388" s="11"/>
      <c r="AZ388" s="11"/>
      <c r="BA388" s="11"/>
      <c r="BB388" s="11"/>
      <c r="BC388" s="11"/>
      <c r="BD388" s="11"/>
      <c r="BE388" s="11"/>
      <c r="BF388" s="11"/>
      <c r="BG388" s="11"/>
      <c r="BH388" s="11"/>
    </row>
    <row r="389" spans="5:60">
      <c r="E389" s="112"/>
      <c r="I389" s="112"/>
      <c r="U389" s="5"/>
      <c r="V389" s="11"/>
      <c r="W389" s="11"/>
      <c r="X389" s="11"/>
      <c r="Y389" s="11"/>
      <c r="AD389" s="11"/>
      <c r="AE389" s="11"/>
      <c r="AF389" s="11"/>
      <c r="AG389" s="11"/>
      <c r="AH389" s="11"/>
      <c r="AI389" s="11"/>
      <c r="AJ389" s="11"/>
      <c r="AK389" s="11"/>
      <c r="AL389" s="11"/>
      <c r="AM389" s="11"/>
      <c r="AN389" s="11"/>
      <c r="AO389" s="11"/>
      <c r="AP389" s="11"/>
      <c r="AQ389" s="11"/>
      <c r="AR389" s="11"/>
      <c r="AS389" s="11"/>
      <c r="AT389" s="11"/>
      <c r="AU389" s="11"/>
      <c r="AV389" s="11"/>
      <c r="AW389" s="11"/>
      <c r="AX389" s="11"/>
      <c r="AY389" s="11"/>
      <c r="AZ389" s="11"/>
      <c r="BA389" s="11"/>
      <c r="BB389" s="11"/>
      <c r="BC389" s="11"/>
      <c r="BD389" s="11"/>
      <c r="BE389" s="11"/>
      <c r="BF389" s="11"/>
      <c r="BG389" s="11"/>
      <c r="BH389" s="11"/>
    </row>
    <row r="390" spans="5:60">
      <c r="E390" s="112"/>
      <c r="I390" s="112"/>
      <c r="U390" s="5"/>
      <c r="V390" s="11"/>
      <c r="W390" s="11"/>
      <c r="X390" s="11"/>
      <c r="Y390" s="11"/>
      <c r="AD390" s="11"/>
      <c r="AE390" s="11"/>
      <c r="AF390" s="11"/>
      <c r="AG390" s="11"/>
      <c r="AH390" s="11"/>
      <c r="AI390" s="11"/>
      <c r="AJ390" s="11"/>
      <c r="AK390" s="11"/>
      <c r="AL390" s="11"/>
      <c r="AM390" s="11"/>
      <c r="AN390" s="11"/>
      <c r="AO390" s="11"/>
      <c r="AP390" s="11"/>
      <c r="AQ390" s="11"/>
      <c r="AR390" s="11"/>
      <c r="AS390" s="11"/>
      <c r="AT390" s="11"/>
      <c r="AU390" s="11"/>
      <c r="AV390" s="11"/>
      <c r="AW390" s="11"/>
      <c r="AX390" s="11"/>
      <c r="AY390" s="11"/>
      <c r="AZ390" s="11"/>
      <c r="BA390" s="11"/>
      <c r="BB390" s="11"/>
      <c r="BC390" s="11"/>
      <c r="BD390" s="11"/>
      <c r="BE390" s="11"/>
      <c r="BF390" s="11"/>
      <c r="BG390" s="11"/>
      <c r="BH390" s="11"/>
    </row>
    <row r="391" spans="5:60">
      <c r="E391" s="112"/>
      <c r="I391" s="112"/>
      <c r="U391" s="5"/>
      <c r="V391" s="11"/>
      <c r="W391" s="11"/>
      <c r="X391" s="11"/>
      <c r="Y391" s="11"/>
      <c r="AD391" s="11"/>
      <c r="AE391" s="11"/>
      <c r="AF391" s="11"/>
      <c r="AG391" s="11"/>
      <c r="AH391" s="11"/>
      <c r="AI391" s="11"/>
      <c r="AJ391" s="11"/>
      <c r="AK391" s="11"/>
      <c r="AL391" s="11"/>
      <c r="AM391" s="11"/>
      <c r="AN391" s="11"/>
      <c r="AO391" s="11"/>
      <c r="AP391" s="11"/>
      <c r="AQ391" s="11"/>
      <c r="AR391" s="11"/>
      <c r="AS391" s="11"/>
      <c r="AT391" s="11"/>
      <c r="AU391" s="11"/>
      <c r="AV391" s="11"/>
      <c r="AW391" s="11"/>
      <c r="AX391" s="11"/>
      <c r="AY391" s="11"/>
      <c r="AZ391" s="11"/>
      <c r="BA391" s="11"/>
      <c r="BB391" s="11"/>
      <c r="BC391" s="11"/>
      <c r="BD391" s="11"/>
      <c r="BE391" s="11"/>
      <c r="BF391" s="11"/>
      <c r="BG391" s="11"/>
      <c r="BH391" s="11"/>
    </row>
    <row r="392" spans="5:60">
      <c r="E392" s="112"/>
      <c r="I392" s="112"/>
      <c r="U392" s="5"/>
      <c r="V392" s="11"/>
      <c r="W392" s="11"/>
      <c r="X392" s="11"/>
      <c r="Y392" s="11"/>
      <c r="AD392" s="11"/>
      <c r="AE392" s="11"/>
      <c r="AF392" s="11"/>
      <c r="AG392" s="11"/>
      <c r="AH392" s="11"/>
      <c r="AI392" s="11"/>
      <c r="AJ392" s="11"/>
      <c r="AK392" s="11"/>
      <c r="AL392" s="11"/>
      <c r="AM392" s="11"/>
      <c r="AN392" s="11"/>
      <c r="AO392" s="11"/>
      <c r="AP392" s="11"/>
      <c r="AQ392" s="11"/>
      <c r="AR392" s="11"/>
      <c r="AS392" s="11"/>
      <c r="AT392" s="11"/>
      <c r="AU392" s="11"/>
      <c r="AV392" s="11"/>
      <c r="AW392" s="11"/>
      <c r="AX392" s="11"/>
      <c r="AY392" s="11"/>
      <c r="AZ392" s="11"/>
      <c r="BA392" s="11"/>
      <c r="BB392" s="11"/>
      <c r="BC392" s="11"/>
      <c r="BD392" s="11"/>
      <c r="BE392" s="11"/>
      <c r="BF392" s="11"/>
      <c r="BG392" s="11"/>
      <c r="BH392" s="11"/>
    </row>
    <row r="393" spans="5:60">
      <c r="E393" s="112"/>
      <c r="I393" s="112"/>
      <c r="U393" s="5"/>
      <c r="V393" s="11"/>
      <c r="W393" s="11"/>
      <c r="X393" s="11"/>
      <c r="Y393" s="11"/>
      <c r="AD393" s="11"/>
      <c r="AE393" s="11"/>
      <c r="AF393" s="11"/>
      <c r="AG393" s="11"/>
      <c r="AH393" s="11"/>
      <c r="AI393" s="11"/>
      <c r="AJ393" s="11"/>
      <c r="AK393" s="11"/>
      <c r="AL393" s="11"/>
      <c r="AM393" s="11"/>
      <c r="AN393" s="11"/>
      <c r="AO393" s="11"/>
      <c r="AP393" s="11"/>
      <c r="AQ393" s="11"/>
      <c r="AR393" s="11"/>
      <c r="AS393" s="11"/>
      <c r="AT393" s="11"/>
      <c r="AU393" s="11"/>
      <c r="AV393" s="11"/>
      <c r="AW393" s="11"/>
      <c r="AX393" s="11"/>
      <c r="AY393" s="11"/>
      <c r="AZ393" s="11"/>
      <c r="BA393" s="11"/>
      <c r="BB393" s="11"/>
      <c r="BC393" s="11"/>
      <c r="BD393" s="11"/>
      <c r="BE393" s="11"/>
      <c r="BF393" s="11"/>
      <c r="BG393" s="11"/>
      <c r="BH393" s="11"/>
    </row>
    <row r="394" spans="5:60">
      <c r="E394" s="112"/>
      <c r="I394" s="112"/>
      <c r="U394" s="5"/>
      <c r="V394" s="11"/>
      <c r="W394" s="11"/>
      <c r="X394" s="11"/>
      <c r="Y394" s="11"/>
      <c r="AD394" s="11"/>
      <c r="AE394" s="11"/>
      <c r="AF394" s="11"/>
      <c r="AG394" s="11"/>
      <c r="AH394" s="11"/>
      <c r="AI394" s="11"/>
      <c r="AJ394" s="11"/>
      <c r="AK394" s="11"/>
      <c r="AL394" s="11"/>
      <c r="AM394" s="11"/>
      <c r="AN394" s="11"/>
      <c r="AO394" s="11"/>
      <c r="AP394" s="11"/>
      <c r="AQ394" s="11"/>
      <c r="AR394" s="11"/>
      <c r="AS394" s="11"/>
      <c r="AT394" s="11"/>
      <c r="AU394" s="11"/>
      <c r="AV394" s="11"/>
      <c r="AW394" s="11"/>
      <c r="AX394" s="11"/>
      <c r="AY394" s="11"/>
      <c r="AZ394" s="11"/>
      <c r="BA394" s="11"/>
      <c r="BB394" s="11"/>
      <c r="BC394" s="11"/>
      <c r="BD394" s="11"/>
      <c r="BE394" s="11"/>
      <c r="BF394" s="11"/>
      <c r="BG394" s="11"/>
      <c r="BH394" s="11"/>
    </row>
    <row r="395" spans="5:60">
      <c r="E395" s="112"/>
      <c r="I395" s="112"/>
      <c r="U395" s="5"/>
      <c r="V395" s="11"/>
      <c r="W395" s="11"/>
      <c r="X395" s="11"/>
      <c r="Y395" s="11"/>
      <c r="AD395" s="11"/>
      <c r="AE395" s="11"/>
      <c r="AF395" s="11"/>
      <c r="AG395" s="11"/>
      <c r="AH395" s="11"/>
      <c r="AI395" s="11"/>
      <c r="AJ395" s="11"/>
      <c r="AK395" s="11"/>
      <c r="AL395" s="11"/>
      <c r="AM395" s="11"/>
      <c r="AN395" s="11"/>
      <c r="AO395" s="11"/>
      <c r="AP395" s="11"/>
      <c r="AQ395" s="11"/>
      <c r="AR395" s="11"/>
      <c r="AS395" s="11"/>
      <c r="AT395" s="11"/>
      <c r="AU395" s="11"/>
      <c r="AV395" s="11"/>
      <c r="AW395" s="11"/>
      <c r="AX395" s="11"/>
      <c r="AY395" s="11"/>
      <c r="AZ395" s="11"/>
      <c r="BA395" s="11"/>
      <c r="BB395" s="11"/>
      <c r="BC395" s="11"/>
      <c r="BD395" s="11"/>
      <c r="BE395" s="11"/>
      <c r="BF395" s="11"/>
      <c r="BG395" s="11"/>
      <c r="BH395" s="11"/>
    </row>
    <row r="396" spans="5:60">
      <c r="E396" s="112"/>
      <c r="I396" s="112"/>
      <c r="U396" s="5"/>
      <c r="V396" s="11"/>
      <c r="W396" s="11"/>
      <c r="X396" s="11"/>
      <c r="Y396" s="11"/>
      <c r="AD396" s="11"/>
      <c r="AE396" s="11"/>
      <c r="AF396" s="11"/>
      <c r="AG396" s="11"/>
      <c r="AH396" s="11"/>
      <c r="AI396" s="11"/>
      <c r="AJ396" s="11"/>
      <c r="AK396" s="11"/>
      <c r="AL396" s="11"/>
      <c r="AM396" s="11"/>
      <c r="AN396" s="11"/>
      <c r="AO396" s="11"/>
      <c r="AP396" s="11"/>
      <c r="AQ396" s="11"/>
      <c r="AR396" s="11"/>
      <c r="AS396" s="11"/>
      <c r="AT396" s="11"/>
      <c r="AU396" s="11"/>
      <c r="AV396" s="11"/>
      <c r="AW396" s="11"/>
      <c r="AX396" s="11"/>
      <c r="AY396" s="11"/>
      <c r="AZ396" s="11"/>
      <c r="BA396" s="11"/>
      <c r="BB396" s="11"/>
      <c r="BC396" s="11"/>
      <c r="BD396" s="11"/>
      <c r="BE396" s="11"/>
      <c r="BF396" s="11"/>
      <c r="BG396" s="11"/>
      <c r="BH396" s="11"/>
    </row>
    <row r="397" spans="5:60">
      <c r="E397" s="112"/>
      <c r="I397" s="112"/>
      <c r="U397" s="5"/>
      <c r="V397" s="11"/>
      <c r="W397" s="11"/>
      <c r="X397" s="11"/>
      <c r="Y397" s="11"/>
      <c r="AD397" s="11"/>
      <c r="AE397" s="11"/>
      <c r="AF397" s="11"/>
      <c r="AG397" s="11"/>
      <c r="AH397" s="11"/>
      <c r="AI397" s="11"/>
      <c r="AJ397" s="11"/>
      <c r="AK397" s="11"/>
      <c r="AL397" s="11"/>
      <c r="AM397" s="11"/>
      <c r="AN397" s="11"/>
      <c r="AO397" s="11"/>
      <c r="AP397" s="11"/>
      <c r="AQ397" s="11"/>
      <c r="AR397" s="11"/>
      <c r="AS397" s="11"/>
      <c r="AT397" s="11"/>
      <c r="AU397" s="11"/>
      <c r="AV397" s="11"/>
      <c r="AW397" s="11"/>
      <c r="AX397" s="11"/>
      <c r="AY397" s="11"/>
      <c r="AZ397" s="11"/>
      <c r="BA397" s="11"/>
      <c r="BB397" s="11"/>
      <c r="BC397" s="11"/>
      <c r="BD397" s="11"/>
      <c r="BE397" s="11"/>
      <c r="BF397" s="11"/>
      <c r="BG397" s="11"/>
      <c r="BH397" s="11"/>
    </row>
    <row r="398" spans="5:60">
      <c r="E398" s="112"/>
      <c r="I398" s="112"/>
      <c r="U398" s="5"/>
      <c r="V398" s="11"/>
      <c r="W398" s="11"/>
      <c r="X398" s="11"/>
      <c r="Y398" s="11"/>
      <c r="AD398" s="11"/>
      <c r="AE398" s="11"/>
      <c r="AF398" s="11"/>
      <c r="AG398" s="11"/>
      <c r="AH398" s="11"/>
      <c r="AI398" s="11"/>
      <c r="AJ398" s="11"/>
      <c r="AK398" s="11"/>
      <c r="AL398" s="11"/>
      <c r="AM398" s="11"/>
      <c r="AN398" s="11"/>
      <c r="AO398" s="11"/>
      <c r="AP398" s="11"/>
      <c r="AQ398" s="11"/>
      <c r="AR398" s="11"/>
      <c r="AS398" s="11"/>
      <c r="AT398" s="11"/>
      <c r="AU398" s="11"/>
      <c r="AV398" s="11"/>
      <c r="AW398" s="11"/>
      <c r="AX398" s="11"/>
      <c r="AY398" s="11"/>
      <c r="AZ398" s="11"/>
      <c r="BA398" s="11"/>
      <c r="BB398" s="11"/>
      <c r="BC398" s="11"/>
      <c r="BD398" s="11"/>
      <c r="BE398" s="11"/>
      <c r="BF398" s="11"/>
      <c r="BG398" s="11"/>
      <c r="BH398" s="11"/>
    </row>
    <row r="399" spans="5:60">
      <c r="E399" s="112"/>
      <c r="I399" s="112"/>
      <c r="U399" s="5"/>
      <c r="V399" s="11"/>
      <c r="W399" s="11"/>
      <c r="X399" s="11"/>
      <c r="Y399" s="11"/>
      <c r="AD399" s="11"/>
      <c r="AE399" s="11"/>
      <c r="AF399" s="11"/>
      <c r="AG399" s="11"/>
      <c r="AH399" s="11"/>
      <c r="AI399" s="11"/>
      <c r="AJ399" s="11"/>
      <c r="AK399" s="11"/>
      <c r="AL399" s="11"/>
      <c r="AM399" s="11"/>
      <c r="AN399" s="11"/>
      <c r="AO399" s="11"/>
      <c r="AP399" s="11"/>
      <c r="AQ399" s="11"/>
      <c r="AR399" s="11"/>
      <c r="AS399" s="11"/>
      <c r="AT399" s="11"/>
      <c r="AU399" s="11"/>
      <c r="AV399" s="11"/>
      <c r="AW399" s="11"/>
      <c r="AX399" s="11"/>
      <c r="AY399" s="11"/>
      <c r="AZ399" s="11"/>
      <c r="BA399" s="11"/>
      <c r="BB399" s="11"/>
      <c r="BC399" s="11"/>
      <c r="BD399" s="11"/>
      <c r="BE399" s="11"/>
      <c r="BF399" s="11"/>
      <c r="BG399" s="11"/>
      <c r="BH399" s="11"/>
    </row>
    <row r="400" spans="5:60">
      <c r="E400" s="112"/>
      <c r="I400" s="112"/>
      <c r="U400" s="5"/>
      <c r="V400" s="11"/>
      <c r="W400" s="11"/>
      <c r="X400" s="11"/>
      <c r="Y400" s="11"/>
      <c r="AD400" s="11"/>
      <c r="AE400" s="11"/>
      <c r="AF400" s="11"/>
      <c r="AG400" s="11"/>
      <c r="AH400" s="11"/>
      <c r="AI400" s="11"/>
      <c r="AJ400" s="11"/>
      <c r="AK400" s="11"/>
      <c r="AL400" s="11"/>
      <c r="AM400" s="11"/>
      <c r="AN400" s="11"/>
      <c r="AO400" s="11"/>
      <c r="AP400" s="11"/>
      <c r="AQ400" s="11"/>
      <c r="AR400" s="11"/>
      <c r="AS400" s="11"/>
      <c r="AT400" s="11"/>
      <c r="AU400" s="11"/>
      <c r="AV400" s="11"/>
      <c r="AW400" s="11"/>
      <c r="AX400" s="11"/>
      <c r="AY400" s="11"/>
      <c r="AZ400" s="11"/>
      <c r="BA400" s="11"/>
      <c r="BB400" s="11"/>
      <c r="BC400" s="11"/>
      <c r="BD400" s="11"/>
      <c r="BE400" s="11"/>
      <c r="BF400" s="11"/>
      <c r="BG400" s="11"/>
      <c r="BH400" s="11"/>
    </row>
    <row r="401" spans="5:60">
      <c r="E401" s="112"/>
      <c r="I401" s="112"/>
      <c r="U401" s="104"/>
      <c r="V401" s="11"/>
      <c r="W401" s="11"/>
      <c r="X401" s="11"/>
      <c r="Y401" s="11"/>
      <c r="AD401" s="11"/>
      <c r="AE401" s="11"/>
      <c r="AF401" s="11"/>
      <c r="AG401" s="11"/>
      <c r="AH401" s="11"/>
      <c r="AI401" s="11"/>
      <c r="AJ401" s="11"/>
      <c r="AK401" s="11"/>
      <c r="AL401" s="11"/>
      <c r="AM401" s="11"/>
      <c r="AN401" s="11"/>
      <c r="AO401" s="11"/>
      <c r="AP401" s="11"/>
      <c r="AQ401" s="11"/>
      <c r="AR401" s="11"/>
      <c r="AS401" s="11"/>
      <c r="AT401" s="11"/>
      <c r="AU401" s="11"/>
      <c r="AV401" s="11"/>
      <c r="AW401" s="11"/>
      <c r="AX401" s="11"/>
      <c r="AY401" s="11"/>
      <c r="AZ401" s="11"/>
      <c r="BA401" s="11"/>
      <c r="BB401" s="11"/>
      <c r="BC401" s="11"/>
      <c r="BD401" s="11"/>
      <c r="BE401" s="11"/>
      <c r="BF401" s="11"/>
      <c r="BG401" s="11"/>
      <c r="BH401" s="11"/>
    </row>
    <row r="402" spans="5:60">
      <c r="E402" s="112"/>
      <c r="I402" s="112"/>
      <c r="U402" s="127"/>
      <c r="V402" s="11"/>
      <c r="W402" s="11"/>
      <c r="X402" s="11"/>
      <c r="Y402" s="11"/>
      <c r="AD402" s="11"/>
      <c r="AE402" s="11"/>
      <c r="AF402" s="11"/>
      <c r="AG402" s="11"/>
      <c r="AH402" s="11"/>
      <c r="AI402" s="11"/>
      <c r="AJ402" s="11"/>
      <c r="AK402" s="11"/>
      <c r="AL402" s="11"/>
      <c r="AM402" s="11"/>
      <c r="AN402" s="11"/>
      <c r="AO402" s="11"/>
      <c r="AP402" s="11"/>
      <c r="AQ402" s="11"/>
      <c r="AR402" s="11"/>
      <c r="AS402" s="11"/>
      <c r="AT402" s="11"/>
      <c r="AU402" s="11"/>
      <c r="AV402" s="11"/>
      <c r="AW402" s="11"/>
      <c r="AX402" s="11"/>
      <c r="AY402" s="11"/>
      <c r="AZ402" s="11"/>
      <c r="BA402" s="11"/>
      <c r="BB402" s="11"/>
      <c r="BC402" s="11"/>
      <c r="BD402" s="11"/>
      <c r="BE402" s="11"/>
      <c r="BF402" s="11"/>
      <c r="BG402" s="11"/>
      <c r="BH402" s="11"/>
    </row>
    <row r="403" spans="5:60">
      <c r="E403" s="112"/>
      <c r="I403" s="112"/>
      <c r="U403" s="127"/>
      <c r="V403" s="11"/>
      <c r="W403" s="11"/>
      <c r="X403" s="11"/>
      <c r="Y403" s="11"/>
      <c r="AD403" s="11"/>
      <c r="AE403" s="11"/>
      <c r="AF403" s="11"/>
      <c r="AG403" s="11"/>
      <c r="AH403" s="11"/>
      <c r="AI403" s="11"/>
      <c r="AJ403" s="11"/>
      <c r="AK403" s="11"/>
      <c r="AL403" s="11"/>
      <c r="AM403" s="11"/>
      <c r="AN403" s="11"/>
      <c r="AO403" s="11"/>
      <c r="AP403" s="11"/>
      <c r="AQ403" s="11"/>
      <c r="AR403" s="11"/>
      <c r="AS403" s="11"/>
      <c r="AT403" s="11"/>
      <c r="AU403" s="11"/>
      <c r="AV403" s="11"/>
      <c r="AW403" s="11"/>
      <c r="AX403" s="11"/>
      <c r="AY403" s="11"/>
      <c r="AZ403" s="11"/>
      <c r="BA403" s="11"/>
      <c r="BB403" s="11"/>
      <c r="BC403" s="11"/>
      <c r="BD403" s="11"/>
      <c r="BE403" s="11"/>
      <c r="BF403" s="11"/>
      <c r="BG403" s="11"/>
      <c r="BH403" s="11"/>
    </row>
    <row r="404" spans="5:60">
      <c r="E404" s="112"/>
      <c r="I404" s="112"/>
      <c r="U404" s="578"/>
      <c r="V404" s="11"/>
      <c r="W404" s="11"/>
      <c r="X404" s="11"/>
      <c r="Y404" s="11"/>
      <c r="AD404" s="11"/>
      <c r="AE404" s="11"/>
      <c r="AF404" s="11"/>
      <c r="AG404" s="11"/>
      <c r="AH404" s="11"/>
      <c r="AI404" s="11"/>
      <c r="AJ404" s="11"/>
      <c r="AK404" s="11"/>
      <c r="AL404" s="11"/>
      <c r="AM404" s="11"/>
      <c r="AN404" s="11"/>
      <c r="AO404" s="11"/>
      <c r="AP404" s="11"/>
      <c r="AQ404" s="11"/>
      <c r="AR404" s="11"/>
      <c r="AS404" s="11"/>
      <c r="AT404" s="11"/>
      <c r="AU404" s="11"/>
      <c r="AV404" s="11"/>
      <c r="AW404" s="11"/>
      <c r="AX404" s="11"/>
      <c r="AY404" s="11"/>
      <c r="AZ404" s="11"/>
      <c r="BA404" s="11"/>
      <c r="BB404" s="11"/>
      <c r="BC404" s="11"/>
      <c r="BD404" s="11"/>
      <c r="BE404" s="11"/>
      <c r="BF404" s="11"/>
      <c r="BG404" s="11"/>
      <c r="BH404" s="11"/>
    </row>
    <row r="405" spans="5:60">
      <c r="E405" s="112"/>
      <c r="I405" s="112"/>
      <c r="U405" s="127"/>
      <c r="V405" s="11"/>
      <c r="W405" s="11"/>
      <c r="X405" s="11"/>
      <c r="Y405" s="11"/>
      <c r="AD405" s="11"/>
      <c r="AE405" s="11"/>
      <c r="AF405" s="11"/>
      <c r="AG405" s="11"/>
      <c r="AH405" s="11"/>
      <c r="AI405" s="11"/>
      <c r="AJ405" s="11"/>
      <c r="AK405" s="11"/>
      <c r="AL405" s="11"/>
      <c r="AM405" s="11"/>
      <c r="AN405" s="11"/>
      <c r="AO405" s="11"/>
      <c r="AP405" s="11"/>
      <c r="AQ405" s="11"/>
      <c r="AR405" s="11"/>
      <c r="AS405" s="11"/>
      <c r="AT405" s="11"/>
      <c r="AU405" s="11"/>
      <c r="AV405" s="11"/>
      <c r="AW405" s="11"/>
      <c r="AX405" s="11"/>
      <c r="AY405" s="11"/>
      <c r="AZ405" s="11"/>
      <c r="BA405" s="11"/>
      <c r="BB405" s="11"/>
      <c r="BC405" s="11"/>
      <c r="BD405" s="11"/>
      <c r="BE405" s="11"/>
      <c r="BF405" s="11"/>
      <c r="BG405" s="11"/>
      <c r="BH405" s="11"/>
    </row>
    <row r="406" spans="5:60">
      <c r="E406" s="112"/>
      <c r="I406" s="112"/>
      <c r="U406" s="127"/>
      <c r="V406" s="11"/>
      <c r="W406" s="11"/>
      <c r="X406" s="11"/>
      <c r="Y406" s="11"/>
      <c r="AD406" s="11"/>
      <c r="AE406" s="11"/>
      <c r="AF406" s="11"/>
      <c r="AG406" s="11"/>
      <c r="AH406" s="11"/>
      <c r="AI406" s="11"/>
      <c r="AJ406" s="11"/>
      <c r="AK406" s="11"/>
      <c r="AL406" s="11"/>
      <c r="AM406" s="11"/>
      <c r="AN406" s="11"/>
      <c r="AO406" s="11"/>
      <c r="AP406" s="11"/>
      <c r="AQ406" s="11"/>
      <c r="AR406" s="11"/>
      <c r="AS406" s="11"/>
      <c r="AT406" s="11"/>
      <c r="AU406" s="11"/>
      <c r="AV406" s="11"/>
      <c r="AW406" s="11"/>
      <c r="AX406" s="11"/>
      <c r="AY406" s="11"/>
      <c r="AZ406" s="11"/>
      <c r="BA406" s="11"/>
      <c r="BB406" s="11"/>
      <c r="BC406" s="11"/>
      <c r="BD406" s="11"/>
      <c r="BE406" s="11"/>
      <c r="BF406" s="11"/>
      <c r="BG406" s="11"/>
      <c r="BH406" s="11"/>
    </row>
    <row r="407" spans="5:60">
      <c r="E407" s="112"/>
      <c r="I407" s="112"/>
      <c r="U407" s="5"/>
      <c r="V407" s="11"/>
      <c r="W407" s="11"/>
      <c r="X407" s="11"/>
      <c r="Y407" s="11"/>
      <c r="AD407" s="11"/>
      <c r="AE407" s="11"/>
      <c r="AF407" s="11"/>
      <c r="AG407" s="11"/>
      <c r="AH407" s="11"/>
      <c r="AI407" s="11"/>
      <c r="AJ407" s="11"/>
      <c r="AK407" s="11"/>
      <c r="AL407" s="11"/>
      <c r="AM407" s="11"/>
      <c r="AN407" s="11"/>
      <c r="AO407" s="11"/>
      <c r="AP407" s="11"/>
      <c r="AQ407" s="11"/>
      <c r="AR407" s="11"/>
      <c r="AS407" s="11"/>
      <c r="AT407" s="11"/>
      <c r="AU407" s="11"/>
      <c r="AV407" s="11"/>
      <c r="AW407" s="11"/>
      <c r="AX407" s="11"/>
      <c r="AY407" s="11"/>
      <c r="AZ407" s="11"/>
      <c r="BA407" s="11"/>
      <c r="BB407" s="11"/>
      <c r="BC407" s="11"/>
      <c r="BD407" s="11"/>
      <c r="BE407" s="11"/>
      <c r="BF407" s="11"/>
      <c r="BG407" s="11"/>
      <c r="BH407" s="11"/>
    </row>
    <row r="408" spans="5:60">
      <c r="E408" s="112"/>
      <c r="I408" s="112"/>
      <c r="U408" s="5"/>
      <c r="V408" s="11"/>
      <c r="W408" s="11"/>
      <c r="X408" s="11"/>
      <c r="Y408" s="11"/>
      <c r="AD408" s="11"/>
      <c r="AE408" s="11"/>
      <c r="AF408" s="11"/>
      <c r="AG408" s="11"/>
      <c r="AH408" s="11"/>
      <c r="AI408" s="11"/>
      <c r="AJ408" s="11"/>
      <c r="AK408" s="11"/>
      <c r="AL408" s="11"/>
      <c r="AM408" s="11"/>
      <c r="AN408" s="11"/>
      <c r="AO408" s="11"/>
      <c r="AP408" s="11"/>
      <c r="AQ408" s="11"/>
      <c r="AR408" s="11"/>
      <c r="AS408" s="11"/>
      <c r="AT408" s="11"/>
      <c r="AU408" s="11"/>
      <c r="AV408" s="11"/>
      <c r="AW408" s="11"/>
      <c r="AX408" s="11"/>
      <c r="AY408" s="11"/>
      <c r="AZ408" s="11"/>
      <c r="BA408" s="11"/>
      <c r="BB408" s="11"/>
      <c r="BC408" s="11"/>
      <c r="BD408" s="11"/>
      <c r="BE408" s="11"/>
      <c r="BF408" s="11"/>
      <c r="BG408" s="11"/>
      <c r="BH408" s="11"/>
    </row>
    <row r="409" spans="5:60">
      <c r="E409" s="112"/>
      <c r="I409" s="112"/>
      <c r="U409" s="5"/>
      <c r="V409" s="11"/>
      <c r="W409" s="11"/>
      <c r="X409" s="11"/>
      <c r="Y409" s="11"/>
      <c r="AD409" s="11"/>
      <c r="AE409" s="11"/>
      <c r="AF409" s="11"/>
      <c r="AG409" s="11"/>
      <c r="AH409" s="11"/>
      <c r="AI409" s="11"/>
      <c r="AJ409" s="11"/>
      <c r="AK409" s="11"/>
      <c r="AL409" s="11"/>
      <c r="AM409" s="11"/>
      <c r="AN409" s="11"/>
      <c r="AO409" s="11"/>
      <c r="AP409" s="11"/>
      <c r="AQ409" s="11"/>
      <c r="AR409" s="11"/>
      <c r="AS409" s="11"/>
      <c r="AT409" s="11"/>
      <c r="AU409" s="11"/>
      <c r="AV409" s="11"/>
      <c r="AW409" s="11"/>
      <c r="AX409" s="11"/>
      <c r="AY409" s="11"/>
      <c r="AZ409" s="11"/>
      <c r="BA409" s="11"/>
      <c r="BB409" s="11"/>
      <c r="BC409" s="11"/>
      <c r="BD409" s="11"/>
      <c r="BE409" s="11"/>
      <c r="BF409" s="11"/>
      <c r="BG409" s="11"/>
      <c r="BH409" s="11"/>
    </row>
    <row r="410" spans="5:60">
      <c r="E410" s="112"/>
      <c r="I410" s="112"/>
      <c r="U410" s="5"/>
      <c r="V410" s="11"/>
      <c r="W410" s="11"/>
      <c r="X410" s="11"/>
      <c r="Y410" s="11"/>
      <c r="AD410" s="11"/>
      <c r="AE410" s="11"/>
      <c r="AF410" s="11"/>
      <c r="AG410" s="11"/>
      <c r="AH410" s="11"/>
      <c r="AI410" s="11"/>
      <c r="AJ410" s="11"/>
      <c r="AK410" s="11"/>
      <c r="AL410" s="11"/>
      <c r="AM410" s="11"/>
      <c r="AN410" s="11"/>
      <c r="AO410" s="11"/>
      <c r="AP410" s="11"/>
      <c r="AQ410" s="11"/>
      <c r="AR410" s="11"/>
      <c r="AS410" s="11"/>
      <c r="AT410" s="11"/>
      <c r="AU410" s="11"/>
      <c r="AV410" s="11"/>
      <c r="AW410" s="11"/>
      <c r="AX410" s="11"/>
      <c r="AY410" s="11"/>
      <c r="AZ410" s="11"/>
      <c r="BA410" s="11"/>
      <c r="BB410" s="11"/>
      <c r="BC410" s="11"/>
      <c r="BD410" s="11"/>
      <c r="BE410" s="11"/>
      <c r="BF410" s="11"/>
      <c r="BG410" s="11"/>
      <c r="BH410" s="11"/>
    </row>
    <row r="411" spans="5:60">
      <c r="E411" s="112"/>
      <c r="I411" s="112"/>
      <c r="U411" s="5"/>
      <c r="V411" s="11"/>
      <c r="W411" s="11"/>
      <c r="X411" s="11"/>
      <c r="Y411" s="11"/>
      <c r="AD411" s="11"/>
      <c r="AE411" s="11"/>
      <c r="AF411" s="11"/>
      <c r="AG411" s="11"/>
      <c r="AH411" s="11"/>
      <c r="AI411" s="11"/>
      <c r="AJ411" s="11"/>
      <c r="AK411" s="11"/>
      <c r="AL411" s="11"/>
      <c r="AM411" s="11"/>
      <c r="AN411" s="11"/>
      <c r="AO411" s="11"/>
      <c r="AP411" s="11"/>
      <c r="AQ411" s="11"/>
      <c r="AR411" s="11"/>
      <c r="AS411" s="11"/>
      <c r="AT411" s="11"/>
      <c r="AU411" s="11"/>
      <c r="AV411" s="11"/>
      <c r="AW411" s="11"/>
      <c r="AX411" s="11"/>
      <c r="AY411" s="11"/>
      <c r="AZ411" s="11"/>
      <c r="BA411" s="11"/>
      <c r="BB411" s="11"/>
      <c r="BC411" s="11"/>
      <c r="BD411" s="11"/>
      <c r="BE411" s="11"/>
      <c r="BF411" s="11"/>
      <c r="BG411" s="11"/>
      <c r="BH411" s="11"/>
    </row>
    <row r="412" spans="5:60">
      <c r="E412" s="112"/>
      <c r="I412" s="112"/>
      <c r="U412" s="5"/>
      <c r="V412" s="11"/>
      <c r="W412" s="11"/>
      <c r="X412" s="11"/>
      <c r="Y412" s="11"/>
      <c r="AD412" s="11"/>
      <c r="AE412" s="11"/>
      <c r="AF412" s="11"/>
      <c r="AG412" s="11"/>
      <c r="AH412" s="11"/>
      <c r="AI412" s="11"/>
      <c r="AJ412" s="11"/>
      <c r="AK412" s="11"/>
      <c r="AL412" s="11"/>
      <c r="AM412" s="11"/>
      <c r="AN412" s="11"/>
      <c r="AO412" s="11"/>
      <c r="AP412" s="11"/>
      <c r="AQ412" s="11"/>
      <c r="AR412" s="11"/>
      <c r="AS412" s="11"/>
      <c r="AT412" s="11"/>
      <c r="AU412" s="11"/>
      <c r="AV412" s="11"/>
      <c r="AW412" s="11"/>
      <c r="AX412" s="11"/>
      <c r="AY412" s="11"/>
      <c r="AZ412" s="11"/>
      <c r="BA412" s="11"/>
      <c r="BB412" s="11"/>
      <c r="BC412" s="11"/>
      <c r="BD412" s="11"/>
      <c r="BE412" s="11"/>
      <c r="BF412" s="11"/>
      <c r="BG412" s="11"/>
      <c r="BH412" s="11"/>
    </row>
    <row r="413" spans="5:60">
      <c r="E413" s="112"/>
      <c r="I413" s="112"/>
      <c r="U413" s="5"/>
      <c r="V413" s="11"/>
      <c r="W413" s="11"/>
      <c r="X413" s="11"/>
      <c r="Y413" s="11"/>
      <c r="AD413" s="11"/>
      <c r="AE413" s="11"/>
      <c r="AF413" s="11"/>
      <c r="AG413" s="11"/>
      <c r="AH413" s="11"/>
      <c r="AI413" s="11"/>
      <c r="AJ413" s="11"/>
      <c r="AK413" s="11"/>
      <c r="AL413" s="11"/>
      <c r="AM413" s="11"/>
      <c r="AN413" s="11"/>
      <c r="AO413" s="11"/>
      <c r="AP413" s="11"/>
      <c r="AQ413" s="11"/>
      <c r="AR413" s="11"/>
      <c r="AS413" s="11"/>
      <c r="AT413" s="11"/>
      <c r="AU413" s="11"/>
      <c r="AV413" s="11"/>
      <c r="AW413" s="11"/>
      <c r="AX413" s="11"/>
      <c r="AY413" s="11"/>
      <c r="AZ413" s="11"/>
      <c r="BA413" s="11"/>
      <c r="BB413" s="11"/>
      <c r="BC413" s="11"/>
      <c r="BD413" s="11"/>
      <c r="BE413" s="11"/>
      <c r="BF413" s="11"/>
      <c r="BG413" s="11"/>
      <c r="BH413" s="11"/>
    </row>
    <row r="414" spans="5:60">
      <c r="E414" s="112"/>
      <c r="I414" s="112"/>
      <c r="U414" s="5"/>
      <c r="V414" s="11"/>
      <c r="W414" s="11"/>
      <c r="X414" s="11"/>
      <c r="Y414" s="11"/>
      <c r="AD414" s="11"/>
      <c r="AE414" s="11"/>
      <c r="AF414" s="11"/>
      <c r="AG414" s="11"/>
      <c r="AH414" s="11"/>
      <c r="AI414" s="11"/>
      <c r="AJ414" s="11"/>
      <c r="AK414" s="11"/>
      <c r="AL414" s="11"/>
      <c r="AM414" s="11"/>
      <c r="AN414" s="11"/>
      <c r="AO414" s="11"/>
      <c r="AP414" s="11"/>
      <c r="AQ414" s="11"/>
      <c r="AR414" s="11"/>
      <c r="AS414" s="11"/>
      <c r="AT414" s="11"/>
      <c r="AU414" s="11"/>
      <c r="AV414" s="11"/>
      <c r="AW414" s="11"/>
      <c r="AX414" s="11"/>
      <c r="AY414" s="11"/>
      <c r="AZ414" s="11"/>
      <c r="BA414" s="11"/>
      <c r="BB414" s="11"/>
      <c r="BC414" s="11"/>
      <c r="BD414" s="11"/>
      <c r="BE414" s="11"/>
      <c r="BF414" s="11"/>
      <c r="BG414" s="11"/>
      <c r="BH414" s="11"/>
    </row>
    <row r="415" spans="5:60">
      <c r="E415" s="112"/>
      <c r="I415" s="313"/>
      <c r="U415" s="5"/>
      <c r="V415" s="11"/>
      <c r="W415" s="11"/>
      <c r="X415" s="11"/>
      <c r="Y415" s="11"/>
      <c r="AD415" s="11"/>
      <c r="AE415" s="11"/>
      <c r="AF415" s="11"/>
      <c r="AG415" s="11"/>
      <c r="AH415" s="11"/>
      <c r="AI415" s="11"/>
      <c r="AJ415" s="11"/>
      <c r="AK415" s="11"/>
      <c r="AL415" s="11"/>
      <c r="AM415" s="11"/>
      <c r="AN415" s="11"/>
      <c r="AO415" s="11"/>
      <c r="AP415" s="11"/>
      <c r="AQ415" s="11"/>
      <c r="AR415" s="11"/>
      <c r="AS415" s="11"/>
      <c r="AT415" s="11"/>
      <c r="AU415" s="11"/>
      <c r="AV415" s="11"/>
      <c r="AW415" s="11"/>
      <c r="AX415" s="11"/>
      <c r="AY415" s="11"/>
      <c r="AZ415" s="11"/>
      <c r="BA415" s="11"/>
      <c r="BB415" s="11"/>
      <c r="BC415" s="11"/>
      <c r="BD415" s="11"/>
      <c r="BE415" s="11"/>
      <c r="BF415" s="11"/>
      <c r="BG415" s="11"/>
      <c r="BH415" s="11"/>
    </row>
    <row r="416" spans="5:60">
      <c r="E416" s="112"/>
      <c r="I416" s="106"/>
      <c r="U416" s="5"/>
      <c r="V416" s="11"/>
      <c r="W416" s="11"/>
      <c r="X416" s="11"/>
      <c r="Y416" s="11"/>
      <c r="AD416" s="11"/>
      <c r="AE416" s="11"/>
      <c r="AF416" s="11"/>
      <c r="AG416" s="11"/>
      <c r="AH416" s="11"/>
      <c r="AI416" s="11"/>
      <c r="AJ416" s="11"/>
      <c r="AK416" s="11"/>
      <c r="AL416" s="11"/>
      <c r="AM416" s="11"/>
      <c r="AN416" s="11"/>
      <c r="AO416" s="11"/>
      <c r="AP416" s="11"/>
      <c r="AQ416" s="11"/>
      <c r="AR416" s="11"/>
      <c r="AS416" s="11"/>
      <c r="AT416" s="11"/>
      <c r="AU416" s="11"/>
      <c r="AV416" s="11"/>
      <c r="AW416" s="11"/>
      <c r="AX416" s="11"/>
      <c r="AY416" s="11"/>
      <c r="AZ416" s="11"/>
      <c r="BA416" s="11"/>
      <c r="BB416" s="11"/>
      <c r="BC416" s="11"/>
      <c r="BD416" s="11"/>
      <c r="BE416" s="11"/>
      <c r="BF416" s="11"/>
      <c r="BG416" s="11"/>
      <c r="BH416" s="11"/>
    </row>
    <row r="417" spans="5:60">
      <c r="E417" s="112"/>
      <c r="I417" s="111"/>
      <c r="U417" s="5"/>
      <c r="V417" s="11"/>
      <c r="W417" s="11"/>
      <c r="X417" s="11"/>
      <c r="Y417" s="11"/>
      <c r="AD417" s="11"/>
      <c r="AE417" s="11"/>
      <c r="AF417" s="11"/>
      <c r="AG417" s="11"/>
      <c r="AH417" s="11"/>
      <c r="AI417" s="11"/>
      <c r="AJ417" s="11"/>
      <c r="AK417" s="11"/>
      <c r="AL417" s="11"/>
      <c r="AM417" s="11"/>
      <c r="AN417" s="11"/>
      <c r="AO417" s="11"/>
      <c r="AP417" s="11"/>
      <c r="AQ417" s="11"/>
      <c r="AR417" s="11"/>
      <c r="AS417" s="11"/>
      <c r="AT417" s="11"/>
      <c r="AU417" s="11"/>
      <c r="AV417" s="11"/>
      <c r="AW417" s="11"/>
      <c r="AX417" s="11"/>
      <c r="AY417" s="11"/>
      <c r="AZ417" s="11"/>
      <c r="BA417" s="11"/>
      <c r="BB417" s="11"/>
      <c r="BC417" s="11"/>
      <c r="BD417" s="11"/>
      <c r="BE417" s="11"/>
      <c r="BF417" s="11"/>
      <c r="BG417" s="11"/>
      <c r="BH417" s="11"/>
    </row>
    <row r="418" spans="5:60">
      <c r="E418" s="112"/>
      <c r="I418" s="114"/>
      <c r="U418" s="5"/>
      <c r="V418" s="11"/>
      <c r="W418" s="11"/>
      <c r="X418" s="11"/>
      <c r="Y418" s="11"/>
      <c r="AD418" s="11"/>
      <c r="AE418" s="11"/>
      <c r="AF418" s="11"/>
      <c r="AG418" s="11"/>
      <c r="AH418" s="11"/>
      <c r="AI418" s="11"/>
      <c r="AJ418" s="11"/>
      <c r="AK418" s="11"/>
      <c r="AL418" s="11"/>
      <c r="AM418" s="11"/>
      <c r="AN418" s="11"/>
      <c r="AO418" s="11"/>
      <c r="AP418" s="11"/>
      <c r="AQ418" s="11"/>
      <c r="AR418" s="11"/>
      <c r="AS418" s="11"/>
      <c r="AT418" s="11"/>
      <c r="AU418" s="11"/>
      <c r="AV418" s="11"/>
      <c r="AW418" s="11"/>
      <c r="AX418" s="11"/>
      <c r="AY418" s="11"/>
      <c r="AZ418" s="11"/>
      <c r="BA418" s="11"/>
      <c r="BB418" s="11"/>
      <c r="BC418" s="11"/>
      <c r="BD418" s="11"/>
      <c r="BE418" s="11"/>
      <c r="BF418" s="11"/>
      <c r="BG418" s="11"/>
      <c r="BH418" s="11"/>
    </row>
    <row r="419" spans="5:60">
      <c r="E419" s="112"/>
      <c r="I419" s="112"/>
      <c r="U419" s="5"/>
      <c r="V419" s="11"/>
      <c r="W419" s="11"/>
      <c r="X419" s="11"/>
      <c r="Y419" s="11"/>
      <c r="AD419" s="11"/>
      <c r="AE419" s="11"/>
      <c r="AF419" s="11"/>
      <c r="AG419" s="11"/>
      <c r="AH419" s="11"/>
      <c r="AI419" s="11"/>
      <c r="AJ419" s="11"/>
      <c r="AK419" s="11"/>
      <c r="AL419" s="11"/>
      <c r="AM419" s="11"/>
      <c r="AN419" s="11"/>
      <c r="AO419" s="11"/>
      <c r="AP419" s="11"/>
      <c r="AQ419" s="11"/>
      <c r="AR419" s="11"/>
      <c r="AS419" s="11"/>
      <c r="AT419" s="11"/>
      <c r="AU419" s="11"/>
      <c r="AV419" s="11"/>
      <c r="AW419" s="11"/>
      <c r="AX419" s="11"/>
      <c r="AY419" s="11"/>
      <c r="AZ419" s="11"/>
      <c r="BA419" s="11"/>
      <c r="BB419" s="11"/>
      <c r="BC419" s="11"/>
      <c r="BD419" s="11"/>
      <c r="BE419" s="11"/>
      <c r="BF419" s="11"/>
      <c r="BG419" s="11"/>
      <c r="BH419" s="11"/>
    </row>
    <row r="420" spans="5:60">
      <c r="E420" s="112"/>
      <c r="I420" s="205"/>
      <c r="U420" s="5"/>
      <c r="V420" s="11"/>
      <c r="W420" s="11"/>
      <c r="X420" s="11"/>
      <c r="Y420" s="11"/>
      <c r="AD420" s="11"/>
      <c r="AE420" s="11"/>
      <c r="AF420" s="11"/>
      <c r="AG420" s="11"/>
      <c r="AH420" s="11"/>
      <c r="AI420" s="11"/>
      <c r="AJ420" s="11"/>
      <c r="AK420" s="11"/>
      <c r="AL420" s="11"/>
      <c r="AM420" s="11"/>
      <c r="AN420" s="11"/>
      <c r="AO420" s="11"/>
      <c r="AP420" s="11"/>
      <c r="AQ420" s="11"/>
      <c r="AR420" s="11"/>
      <c r="AS420" s="11"/>
      <c r="AT420" s="11"/>
      <c r="AU420" s="11"/>
      <c r="AV420" s="11"/>
      <c r="AW420" s="11"/>
      <c r="AX420" s="11"/>
      <c r="AY420" s="11"/>
      <c r="AZ420" s="11"/>
      <c r="BA420" s="11"/>
      <c r="BB420" s="11"/>
      <c r="BC420" s="11"/>
      <c r="BD420" s="11"/>
      <c r="BE420" s="11"/>
      <c r="BF420" s="11"/>
      <c r="BG420" s="11"/>
      <c r="BH420" s="11"/>
    </row>
    <row r="421" spans="5:60">
      <c r="E421" s="112"/>
      <c r="I421" s="111"/>
      <c r="U421" s="5"/>
      <c r="V421" s="11"/>
      <c r="W421" s="11"/>
      <c r="X421" s="11"/>
      <c r="Y421" s="11"/>
      <c r="AD421" s="11"/>
      <c r="AE421" s="11"/>
      <c r="AF421" s="11"/>
      <c r="AG421" s="11"/>
      <c r="AH421" s="11"/>
      <c r="AI421" s="11"/>
      <c r="AJ421" s="11"/>
      <c r="AK421" s="11"/>
      <c r="AL421" s="11"/>
      <c r="AM421" s="11"/>
      <c r="AN421" s="11"/>
      <c r="AO421" s="11"/>
      <c r="AP421" s="11"/>
      <c r="AQ421" s="11"/>
      <c r="AR421" s="11"/>
      <c r="AS421" s="11"/>
      <c r="AT421" s="11"/>
      <c r="AU421" s="11"/>
      <c r="AV421" s="11"/>
      <c r="AW421" s="11"/>
      <c r="AX421" s="11"/>
      <c r="AY421" s="11"/>
      <c r="AZ421" s="11"/>
      <c r="BA421" s="11"/>
      <c r="BB421" s="11"/>
      <c r="BC421" s="11"/>
      <c r="BD421" s="11"/>
      <c r="BE421" s="11"/>
      <c r="BF421" s="11"/>
      <c r="BG421" s="11"/>
      <c r="BH421" s="11"/>
    </row>
    <row r="422" spans="5:60">
      <c r="E422" s="112"/>
      <c r="I422" s="112"/>
      <c r="U422" s="5"/>
      <c r="V422" s="11"/>
      <c r="W422" s="11"/>
      <c r="X422" s="11"/>
      <c r="Y422" s="11"/>
      <c r="AD422" s="11"/>
      <c r="AE422" s="11"/>
      <c r="AF422" s="11"/>
      <c r="AG422" s="11"/>
      <c r="AH422" s="11"/>
      <c r="AI422" s="11"/>
      <c r="AJ422" s="11"/>
      <c r="AK422" s="11"/>
      <c r="AL422" s="11"/>
      <c r="AM422" s="11"/>
      <c r="AN422" s="11"/>
      <c r="AO422" s="11"/>
      <c r="AP422" s="11"/>
      <c r="AQ422" s="11"/>
      <c r="AR422" s="11"/>
      <c r="AS422" s="11"/>
      <c r="AT422" s="11"/>
      <c r="AU422" s="11"/>
      <c r="AV422" s="11"/>
      <c r="AW422" s="11"/>
      <c r="AX422" s="11"/>
      <c r="AY422" s="11"/>
      <c r="AZ422" s="11"/>
      <c r="BA422" s="11"/>
      <c r="BB422" s="11"/>
      <c r="BC422" s="11"/>
      <c r="BD422" s="11"/>
      <c r="BE422" s="11"/>
      <c r="BF422" s="11"/>
      <c r="BG422" s="11"/>
      <c r="BH422" s="11"/>
    </row>
    <row r="423" spans="5:60">
      <c r="E423" s="112"/>
      <c r="I423" s="112"/>
      <c r="U423" s="5"/>
      <c r="V423" s="11"/>
      <c r="W423" s="11"/>
      <c r="X423" s="11"/>
      <c r="Y423" s="11"/>
      <c r="AD423" s="11"/>
      <c r="AE423" s="11"/>
      <c r="AF423" s="11"/>
      <c r="AG423" s="11"/>
      <c r="AH423" s="11"/>
      <c r="AI423" s="11"/>
      <c r="AJ423" s="11"/>
      <c r="AK423" s="11"/>
      <c r="AL423" s="11"/>
      <c r="AM423" s="11"/>
      <c r="AN423" s="11"/>
      <c r="AO423" s="11"/>
      <c r="AP423" s="11"/>
      <c r="AQ423" s="11"/>
      <c r="AR423" s="11"/>
      <c r="AS423" s="11"/>
      <c r="AT423" s="11"/>
      <c r="AU423" s="11"/>
      <c r="AV423" s="11"/>
      <c r="AW423" s="11"/>
      <c r="AX423" s="11"/>
      <c r="AY423" s="11"/>
      <c r="AZ423" s="11"/>
      <c r="BA423" s="11"/>
      <c r="BB423" s="11"/>
      <c r="BC423" s="11"/>
      <c r="BD423" s="11"/>
      <c r="BE423" s="11"/>
      <c r="BF423" s="11"/>
      <c r="BG423" s="11"/>
      <c r="BH423" s="11"/>
    </row>
    <row r="424" spans="5:60">
      <c r="E424" s="112"/>
      <c r="I424" s="112"/>
      <c r="U424" s="5"/>
      <c r="V424" s="11"/>
      <c r="W424" s="11"/>
      <c r="X424" s="11"/>
      <c r="Y424" s="11"/>
      <c r="AD424" s="11"/>
      <c r="AE424" s="11"/>
      <c r="AF424" s="11"/>
      <c r="AG424" s="11"/>
      <c r="AH424" s="11"/>
      <c r="AI424" s="11"/>
      <c r="AJ424" s="11"/>
      <c r="AK424" s="11"/>
      <c r="AL424" s="11"/>
      <c r="AM424" s="11"/>
      <c r="AN424" s="11"/>
      <c r="AO424" s="11"/>
      <c r="AP424" s="11"/>
      <c r="AQ424" s="11"/>
      <c r="AR424" s="11"/>
      <c r="AS424" s="11"/>
      <c r="AT424" s="11"/>
      <c r="AU424" s="11"/>
      <c r="AV424" s="11"/>
      <c r="AW424" s="11"/>
      <c r="AX424" s="11"/>
      <c r="AY424" s="11"/>
      <c r="AZ424" s="11"/>
      <c r="BA424" s="11"/>
      <c r="BB424" s="11"/>
      <c r="BC424" s="11"/>
      <c r="BD424" s="11"/>
      <c r="BE424" s="11"/>
      <c r="BF424" s="11"/>
      <c r="BG424" s="11"/>
      <c r="BH424" s="11"/>
    </row>
    <row r="425" spans="5:60">
      <c r="E425" s="112"/>
      <c r="I425" s="112"/>
      <c r="U425" s="5"/>
      <c r="V425" s="11"/>
      <c r="W425" s="11"/>
      <c r="X425" s="11"/>
      <c r="Y425" s="11"/>
      <c r="AD425" s="11"/>
      <c r="AE425" s="11"/>
      <c r="AF425" s="11"/>
      <c r="AG425" s="11"/>
      <c r="AH425" s="11"/>
      <c r="AI425" s="11"/>
      <c r="AJ425" s="11"/>
      <c r="AK425" s="11"/>
      <c r="AL425" s="11"/>
      <c r="AM425" s="11"/>
      <c r="AN425" s="11"/>
      <c r="AO425" s="11"/>
      <c r="AP425" s="11"/>
      <c r="AQ425" s="11"/>
      <c r="AR425" s="11"/>
      <c r="AS425" s="11"/>
      <c r="AT425" s="11"/>
      <c r="AU425" s="11"/>
      <c r="AV425" s="11"/>
      <c r="AW425" s="11"/>
      <c r="AX425" s="11"/>
      <c r="AY425" s="11"/>
      <c r="AZ425" s="11"/>
      <c r="BA425" s="11"/>
      <c r="BB425" s="11"/>
      <c r="BC425" s="11"/>
      <c r="BD425" s="11"/>
      <c r="BE425" s="11"/>
      <c r="BF425" s="11"/>
      <c r="BG425" s="11"/>
      <c r="BH425" s="11"/>
    </row>
    <row r="426" spans="5:60">
      <c r="E426" s="112"/>
      <c r="I426" s="112"/>
      <c r="U426" s="5"/>
      <c r="V426" s="11"/>
      <c r="W426" s="11"/>
      <c r="X426" s="11"/>
      <c r="Y426" s="11"/>
      <c r="AD426" s="11"/>
      <c r="AE426" s="11"/>
      <c r="AF426" s="11"/>
      <c r="AG426" s="11"/>
      <c r="AH426" s="11"/>
      <c r="AI426" s="11"/>
      <c r="AJ426" s="11"/>
      <c r="AK426" s="11"/>
      <c r="AL426" s="11"/>
      <c r="AM426" s="11"/>
      <c r="AN426" s="11"/>
      <c r="AO426" s="11"/>
      <c r="AP426" s="11"/>
      <c r="AQ426" s="11"/>
      <c r="AR426" s="11"/>
      <c r="AS426" s="11"/>
      <c r="AT426" s="11"/>
      <c r="AU426" s="11"/>
      <c r="AV426" s="11"/>
      <c r="AW426" s="11"/>
      <c r="AX426" s="11"/>
      <c r="AY426" s="11"/>
      <c r="AZ426" s="11"/>
      <c r="BA426" s="11"/>
      <c r="BB426" s="11"/>
      <c r="BC426" s="11"/>
      <c r="BD426" s="11"/>
      <c r="BE426" s="11"/>
      <c r="BF426" s="11"/>
      <c r="BG426" s="11"/>
      <c r="BH426" s="11"/>
    </row>
    <row r="427" spans="5:60">
      <c r="E427" s="112"/>
      <c r="I427" s="112"/>
      <c r="U427" s="5"/>
      <c r="V427" s="11"/>
      <c r="W427" s="11"/>
      <c r="X427" s="11"/>
      <c r="Y427" s="11"/>
      <c r="AD427" s="11"/>
      <c r="AE427" s="11"/>
      <c r="AF427" s="11"/>
      <c r="AG427" s="11"/>
      <c r="AH427" s="11"/>
      <c r="AI427" s="11"/>
      <c r="AJ427" s="11"/>
      <c r="AK427" s="11"/>
      <c r="AL427" s="11"/>
      <c r="AM427" s="11"/>
      <c r="AN427" s="11"/>
      <c r="AO427" s="11"/>
      <c r="AP427" s="11"/>
      <c r="AQ427" s="11"/>
      <c r="AR427" s="11"/>
      <c r="AS427" s="11"/>
      <c r="AT427" s="11"/>
      <c r="AU427" s="11"/>
      <c r="AV427" s="11"/>
      <c r="AW427" s="11"/>
      <c r="AX427" s="11"/>
      <c r="AY427" s="11"/>
      <c r="AZ427" s="11"/>
      <c r="BA427" s="11"/>
      <c r="BB427" s="11"/>
      <c r="BC427" s="11"/>
      <c r="BD427" s="11"/>
      <c r="BE427" s="11"/>
      <c r="BF427" s="11"/>
      <c r="BG427" s="11"/>
      <c r="BH427" s="11"/>
    </row>
    <row r="428" spans="5:60">
      <c r="E428" s="112"/>
      <c r="I428" s="112"/>
      <c r="U428" s="5"/>
      <c r="V428" s="11"/>
      <c r="W428" s="11"/>
      <c r="X428" s="11"/>
      <c r="Y428" s="11"/>
      <c r="AD428" s="11"/>
      <c r="AE428" s="11"/>
      <c r="AF428" s="11"/>
      <c r="AG428" s="11"/>
      <c r="AH428" s="11"/>
      <c r="AI428" s="11"/>
      <c r="AJ428" s="11"/>
      <c r="AK428" s="11"/>
      <c r="AL428" s="11"/>
      <c r="AM428" s="11"/>
      <c r="AN428" s="11"/>
      <c r="AO428" s="11"/>
      <c r="AP428" s="11"/>
      <c r="AQ428" s="11"/>
      <c r="AR428" s="11"/>
      <c r="AS428" s="11"/>
      <c r="AT428" s="11"/>
      <c r="AU428" s="11"/>
      <c r="AV428" s="11"/>
      <c r="AW428" s="11"/>
      <c r="AX428" s="11"/>
      <c r="AY428" s="11"/>
      <c r="AZ428" s="11"/>
      <c r="BA428" s="11"/>
      <c r="BB428" s="11"/>
      <c r="BC428" s="11"/>
      <c r="BD428" s="11"/>
      <c r="BE428" s="11"/>
      <c r="BF428" s="11"/>
      <c r="BG428" s="11"/>
      <c r="BH428" s="11"/>
    </row>
    <row r="429" spans="5:60">
      <c r="E429" s="112"/>
      <c r="I429" s="214"/>
      <c r="U429" s="5"/>
      <c r="V429" s="11"/>
      <c r="W429" s="11"/>
      <c r="X429" s="11"/>
      <c r="Y429" s="11"/>
      <c r="AD429" s="11"/>
      <c r="AE429" s="11"/>
      <c r="AF429" s="11"/>
      <c r="AG429" s="11"/>
      <c r="AH429" s="11"/>
      <c r="AI429" s="11"/>
      <c r="AJ429" s="11"/>
      <c r="AK429" s="11"/>
      <c r="AL429" s="11"/>
      <c r="AM429" s="11"/>
      <c r="AN429" s="11"/>
      <c r="AO429" s="11"/>
      <c r="AP429" s="11"/>
      <c r="AQ429" s="11"/>
      <c r="AR429" s="11"/>
      <c r="AS429" s="11"/>
      <c r="AT429" s="11"/>
      <c r="AU429" s="11"/>
      <c r="AV429" s="11"/>
      <c r="AW429" s="11"/>
      <c r="AX429" s="11"/>
      <c r="AY429" s="11"/>
      <c r="AZ429" s="11"/>
      <c r="BA429" s="11"/>
      <c r="BB429" s="11"/>
      <c r="BC429" s="11"/>
      <c r="BD429" s="11"/>
      <c r="BE429" s="11"/>
      <c r="BF429" s="11"/>
      <c r="BG429" s="11"/>
      <c r="BH429" s="11"/>
    </row>
    <row r="430" spans="5:60">
      <c r="E430" s="112"/>
      <c r="I430" s="112"/>
      <c r="U430" s="5"/>
      <c r="V430" s="11"/>
      <c r="W430" s="11"/>
      <c r="X430" s="11"/>
      <c r="Y430" s="11"/>
      <c r="AD430" s="11"/>
      <c r="AE430" s="11"/>
      <c r="AF430" s="11"/>
      <c r="AG430" s="11"/>
      <c r="AH430" s="11"/>
      <c r="AI430" s="11"/>
      <c r="AJ430" s="11"/>
      <c r="AK430" s="11"/>
      <c r="AL430" s="11"/>
      <c r="AM430" s="11"/>
      <c r="AN430" s="11"/>
      <c r="AO430" s="11"/>
      <c r="AP430" s="11"/>
      <c r="AQ430" s="11"/>
      <c r="AR430" s="11"/>
      <c r="AS430" s="11"/>
      <c r="AT430" s="11"/>
      <c r="AU430" s="11"/>
      <c r="AV430" s="11"/>
      <c r="AW430" s="11"/>
      <c r="AX430" s="11"/>
      <c r="AY430" s="11"/>
      <c r="AZ430" s="11"/>
      <c r="BA430" s="11"/>
      <c r="BB430" s="11"/>
      <c r="BC430" s="11"/>
      <c r="BD430" s="11"/>
      <c r="BE430" s="11"/>
      <c r="BF430" s="11"/>
      <c r="BG430" s="11"/>
      <c r="BH430" s="11"/>
    </row>
    <row r="431" spans="5:60">
      <c r="E431" s="112"/>
      <c r="I431" s="304"/>
      <c r="U431" s="5"/>
      <c r="V431" s="11"/>
      <c r="W431" s="11"/>
      <c r="X431" s="11"/>
      <c r="Y431" s="11"/>
      <c r="AD431" s="11"/>
      <c r="AE431" s="11"/>
      <c r="AF431" s="11"/>
      <c r="AG431" s="11"/>
      <c r="AH431" s="11"/>
      <c r="AI431" s="11"/>
      <c r="AJ431" s="11"/>
      <c r="AK431" s="11"/>
      <c r="AL431" s="11"/>
      <c r="AM431" s="11"/>
      <c r="AN431" s="11"/>
      <c r="AO431" s="11"/>
      <c r="AP431" s="11"/>
      <c r="AQ431" s="11"/>
      <c r="AR431" s="11"/>
      <c r="AS431" s="11"/>
      <c r="AT431" s="11"/>
      <c r="AU431" s="11"/>
      <c r="AV431" s="11"/>
      <c r="AW431" s="11"/>
      <c r="AX431" s="11"/>
      <c r="AY431" s="11"/>
      <c r="AZ431" s="11"/>
      <c r="BA431" s="11"/>
      <c r="BB431" s="11"/>
      <c r="BC431" s="11"/>
      <c r="BD431" s="11"/>
      <c r="BE431" s="11"/>
      <c r="BF431" s="11"/>
      <c r="BG431" s="11"/>
      <c r="BH431" s="11"/>
    </row>
    <row r="432" spans="5:60">
      <c r="E432" s="112"/>
      <c r="I432" s="112"/>
      <c r="U432" s="1"/>
      <c r="V432" s="11"/>
      <c r="W432" s="11"/>
      <c r="X432" s="11"/>
      <c r="Y432" s="11"/>
      <c r="AD432" s="11"/>
      <c r="AE432" s="11"/>
      <c r="AF432" s="11"/>
      <c r="AG432" s="11"/>
      <c r="AH432" s="11"/>
      <c r="AI432" s="11"/>
      <c r="AJ432" s="11"/>
      <c r="AK432" s="11"/>
      <c r="AL432" s="11"/>
      <c r="AM432" s="11"/>
      <c r="AN432" s="11"/>
      <c r="AO432" s="11"/>
      <c r="AP432" s="11"/>
      <c r="AQ432" s="11"/>
      <c r="AR432" s="11"/>
      <c r="AS432" s="11"/>
      <c r="AT432" s="11"/>
      <c r="AU432" s="11"/>
      <c r="AV432" s="11"/>
      <c r="AW432" s="11"/>
      <c r="AX432" s="11"/>
      <c r="AY432" s="11"/>
      <c r="AZ432" s="11"/>
      <c r="BA432" s="11"/>
      <c r="BB432" s="11"/>
      <c r="BC432" s="11"/>
      <c r="BD432" s="11"/>
      <c r="BE432" s="11"/>
      <c r="BF432" s="11"/>
      <c r="BG432" s="11"/>
      <c r="BH432" s="11"/>
    </row>
    <row r="433" spans="5:60">
      <c r="E433" s="112"/>
      <c r="I433" s="112"/>
      <c r="U433" s="1"/>
      <c r="V433" s="11"/>
      <c r="W433" s="11"/>
      <c r="X433" s="11"/>
      <c r="Y433" s="11"/>
      <c r="AD433" s="11"/>
      <c r="AE433" s="11"/>
      <c r="AF433" s="11"/>
      <c r="AG433" s="11"/>
      <c r="AH433" s="11"/>
      <c r="AI433" s="11"/>
      <c r="AJ433" s="11"/>
      <c r="AK433" s="11"/>
      <c r="AL433" s="11"/>
      <c r="AM433" s="11"/>
      <c r="AN433" s="11"/>
      <c r="AO433" s="11"/>
      <c r="AP433" s="11"/>
      <c r="AQ433" s="11"/>
      <c r="AR433" s="11"/>
      <c r="AS433" s="11"/>
      <c r="AT433" s="11"/>
      <c r="AU433" s="11"/>
      <c r="AV433" s="11"/>
      <c r="AW433" s="11"/>
      <c r="AX433" s="11"/>
      <c r="AY433" s="11"/>
      <c r="AZ433" s="11"/>
      <c r="BA433" s="11"/>
      <c r="BB433" s="11"/>
      <c r="BC433" s="11"/>
      <c r="BD433" s="11"/>
      <c r="BE433" s="11"/>
      <c r="BF433" s="11"/>
      <c r="BG433" s="11"/>
      <c r="BH433" s="11"/>
    </row>
    <row r="434" spans="5:60">
      <c r="E434" s="112"/>
      <c r="I434" s="205"/>
      <c r="U434" s="1"/>
      <c r="V434" s="11"/>
      <c r="W434" s="11"/>
      <c r="X434" s="11"/>
      <c r="Y434" s="11"/>
      <c r="AD434" s="11"/>
      <c r="AE434" s="11"/>
      <c r="AF434" s="11"/>
      <c r="AG434" s="11"/>
      <c r="AH434" s="11"/>
      <c r="AI434" s="11"/>
      <c r="AJ434" s="11"/>
      <c r="AK434" s="11"/>
      <c r="AL434" s="11"/>
      <c r="AM434" s="11"/>
      <c r="AN434" s="11"/>
      <c r="AO434" s="11"/>
      <c r="AP434" s="11"/>
      <c r="AQ434" s="11"/>
      <c r="AR434" s="11"/>
      <c r="AS434" s="11"/>
      <c r="AT434" s="11"/>
      <c r="AU434" s="11"/>
      <c r="AV434" s="11"/>
      <c r="AW434" s="11"/>
      <c r="AX434" s="11"/>
      <c r="AY434" s="11"/>
      <c r="AZ434" s="11"/>
      <c r="BA434" s="11"/>
      <c r="BB434" s="11"/>
      <c r="BC434" s="11"/>
      <c r="BD434" s="11"/>
      <c r="BE434" s="11"/>
      <c r="BF434" s="11"/>
      <c r="BG434" s="11"/>
      <c r="BH434" s="11"/>
    </row>
    <row r="435" spans="5:60">
      <c r="E435" s="112"/>
      <c r="I435" s="214"/>
      <c r="U435" s="1"/>
      <c r="V435" s="11"/>
      <c r="W435" s="11"/>
      <c r="X435" s="11"/>
      <c r="Y435" s="11"/>
      <c r="AD435" s="11"/>
      <c r="AE435" s="11"/>
      <c r="AF435" s="11"/>
      <c r="AG435" s="11"/>
      <c r="AH435" s="11"/>
      <c r="AI435" s="11"/>
      <c r="AJ435" s="11"/>
      <c r="AK435" s="11"/>
      <c r="AL435" s="11"/>
      <c r="AM435" s="11"/>
      <c r="AN435" s="11"/>
      <c r="AO435" s="11"/>
      <c r="AP435" s="11"/>
      <c r="AQ435" s="11"/>
      <c r="AR435" s="11"/>
      <c r="AS435" s="11"/>
      <c r="AT435" s="11"/>
      <c r="AU435" s="11"/>
      <c r="AV435" s="11"/>
      <c r="AW435" s="11"/>
      <c r="AX435" s="11"/>
      <c r="AY435" s="11"/>
      <c r="AZ435" s="11"/>
      <c r="BA435" s="11"/>
      <c r="BB435" s="11"/>
      <c r="BC435" s="11"/>
      <c r="BD435" s="11"/>
      <c r="BE435" s="11"/>
      <c r="BF435" s="11"/>
      <c r="BG435" s="11"/>
      <c r="BH435" s="11"/>
    </row>
    <row r="436" spans="5:60">
      <c r="E436" s="112"/>
      <c r="I436" s="119"/>
      <c r="U436" s="1"/>
      <c r="V436" s="11"/>
      <c r="W436" s="11"/>
      <c r="X436" s="11"/>
      <c r="Y436" s="11"/>
      <c r="AD436" s="11"/>
      <c r="AE436" s="11"/>
      <c r="AF436" s="11"/>
      <c r="AG436" s="11"/>
      <c r="AH436" s="11"/>
      <c r="AI436" s="11"/>
      <c r="AJ436" s="11"/>
      <c r="AK436" s="11"/>
      <c r="AL436" s="11"/>
      <c r="AM436" s="11"/>
      <c r="AN436" s="11"/>
      <c r="AO436" s="11"/>
      <c r="AP436" s="11"/>
      <c r="AQ436" s="11"/>
      <c r="AR436" s="11"/>
      <c r="AS436" s="11"/>
      <c r="AT436" s="11"/>
      <c r="AU436" s="11"/>
      <c r="AV436" s="11"/>
      <c r="AW436" s="11"/>
      <c r="AX436" s="11"/>
      <c r="AY436" s="11"/>
      <c r="AZ436" s="11"/>
      <c r="BA436" s="11"/>
      <c r="BB436" s="11"/>
      <c r="BC436" s="11"/>
      <c r="BD436" s="11"/>
      <c r="BE436" s="11"/>
      <c r="BF436" s="11"/>
      <c r="BG436" s="11"/>
      <c r="BH436" s="11"/>
    </row>
    <row r="437" spans="5:60">
      <c r="E437" s="112"/>
      <c r="I437" s="106"/>
      <c r="U437" s="5"/>
      <c r="V437" s="11"/>
      <c r="W437" s="11"/>
      <c r="X437" s="11"/>
      <c r="Y437" s="11"/>
      <c r="AD437" s="11"/>
      <c r="AE437" s="11"/>
      <c r="AF437" s="11"/>
      <c r="AG437" s="11"/>
      <c r="AH437" s="11"/>
      <c r="AI437" s="11"/>
      <c r="AJ437" s="11"/>
      <c r="AK437" s="11"/>
      <c r="AL437" s="11"/>
      <c r="AM437" s="11"/>
      <c r="AN437" s="11"/>
      <c r="AO437" s="11"/>
      <c r="AP437" s="11"/>
      <c r="AQ437" s="11"/>
      <c r="AR437" s="11"/>
      <c r="AS437" s="11"/>
      <c r="AT437" s="11"/>
      <c r="AU437" s="11"/>
      <c r="AV437" s="11"/>
      <c r="AW437" s="11"/>
      <c r="AX437" s="11"/>
      <c r="AY437" s="11"/>
      <c r="AZ437" s="11"/>
      <c r="BA437" s="11"/>
      <c r="BB437" s="11"/>
      <c r="BC437" s="11"/>
      <c r="BD437" s="11"/>
      <c r="BE437" s="11"/>
      <c r="BF437" s="11"/>
      <c r="BG437" s="11"/>
      <c r="BH437" s="11"/>
    </row>
    <row r="438" spans="5:60">
      <c r="E438" s="112"/>
      <c r="I438" s="116"/>
      <c r="U438" s="5"/>
      <c r="V438" s="11"/>
      <c r="W438" s="11"/>
      <c r="X438" s="11"/>
      <c r="Y438" s="11"/>
      <c r="AD438" s="11"/>
      <c r="AE438" s="11"/>
      <c r="AF438" s="11"/>
      <c r="AG438" s="11"/>
      <c r="AH438" s="11"/>
      <c r="AI438" s="11"/>
      <c r="AJ438" s="11"/>
      <c r="AK438" s="11"/>
      <c r="AL438" s="11"/>
      <c r="AM438" s="11"/>
      <c r="AN438" s="11"/>
      <c r="AO438" s="11"/>
      <c r="AP438" s="11"/>
      <c r="AQ438" s="11"/>
      <c r="AR438" s="11"/>
      <c r="AS438" s="11"/>
      <c r="AT438" s="11"/>
      <c r="AU438" s="11"/>
      <c r="AV438" s="11"/>
      <c r="AW438" s="11"/>
      <c r="AX438" s="11"/>
      <c r="AY438" s="11"/>
      <c r="AZ438" s="11"/>
      <c r="BA438" s="11"/>
      <c r="BB438" s="11"/>
      <c r="BC438" s="11"/>
      <c r="BD438" s="11"/>
      <c r="BE438" s="11"/>
      <c r="BF438" s="11"/>
      <c r="BG438" s="11"/>
      <c r="BH438" s="11"/>
    </row>
    <row r="439" spans="5:60">
      <c r="E439" s="112"/>
      <c r="I439" s="106"/>
      <c r="U439" s="5"/>
      <c r="V439" s="11"/>
      <c r="W439" s="11"/>
      <c r="X439" s="11"/>
      <c r="Y439" s="11"/>
      <c r="AD439" s="11"/>
      <c r="AE439" s="11"/>
      <c r="AF439" s="11"/>
      <c r="AG439" s="11"/>
      <c r="AH439" s="11"/>
      <c r="AI439" s="11"/>
      <c r="AJ439" s="11"/>
      <c r="AK439" s="11"/>
      <c r="AL439" s="11"/>
      <c r="AM439" s="11"/>
      <c r="AN439" s="11"/>
      <c r="AO439" s="11"/>
      <c r="AP439" s="11"/>
      <c r="AQ439" s="11"/>
      <c r="AR439" s="11"/>
      <c r="AS439" s="11"/>
      <c r="AT439" s="11"/>
      <c r="AU439" s="11"/>
      <c r="AV439" s="11"/>
      <c r="AW439" s="11"/>
      <c r="AX439" s="11"/>
      <c r="AY439" s="11"/>
      <c r="AZ439" s="11"/>
      <c r="BA439" s="11"/>
      <c r="BB439" s="11"/>
      <c r="BC439" s="11"/>
      <c r="BD439" s="11"/>
      <c r="BE439" s="11"/>
      <c r="BF439" s="11"/>
      <c r="BG439" s="11"/>
      <c r="BH439" s="11"/>
    </row>
    <row r="440" spans="5:60">
      <c r="E440" s="112"/>
      <c r="I440" s="119"/>
      <c r="U440" s="1"/>
      <c r="V440" s="11"/>
      <c r="W440" s="11"/>
      <c r="X440" s="11"/>
      <c r="Y440" s="11"/>
      <c r="AD440" s="11"/>
      <c r="AE440" s="11"/>
      <c r="AF440" s="11"/>
      <c r="AG440" s="11"/>
      <c r="AH440" s="11"/>
      <c r="AI440" s="11"/>
      <c r="AJ440" s="11"/>
      <c r="AK440" s="11"/>
      <c r="AL440" s="11"/>
      <c r="AM440" s="11"/>
      <c r="AN440" s="11"/>
      <c r="AO440" s="11"/>
      <c r="AP440" s="11"/>
      <c r="AQ440" s="11"/>
      <c r="AR440" s="11"/>
      <c r="AS440" s="11"/>
      <c r="AT440" s="11"/>
      <c r="AU440" s="11"/>
      <c r="AV440" s="11"/>
      <c r="AW440" s="11"/>
      <c r="AX440" s="11"/>
      <c r="AY440" s="11"/>
      <c r="AZ440" s="11"/>
      <c r="BA440" s="11"/>
      <c r="BB440" s="11"/>
      <c r="BC440" s="11"/>
      <c r="BD440" s="11"/>
      <c r="BE440" s="11"/>
      <c r="BF440" s="11"/>
      <c r="BG440" s="11"/>
      <c r="BH440" s="11"/>
    </row>
    <row r="441" spans="5:60">
      <c r="E441" s="112"/>
      <c r="I441" s="112"/>
      <c r="U441" s="1"/>
      <c r="V441" s="11"/>
      <c r="W441" s="11"/>
      <c r="X441" s="11"/>
      <c r="Y441" s="11"/>
      <c r="AD441" s="11"/>
      <c r="AE441" s="11"/>
      <c r="AF441" s="11"/>
      <c r="AG441" s="11"/>
      <c r="AH441" s="11"/>
      <c r="AI441" s="11"/>
      <c r="AJ441" s="11"/>
      <c r="AK441" s="11"/>
      <c r="AL441" s="11"/>
      <c r="AM441" s="11"/>
      <c r="AN441" s="11"/>
      <c r="AO441" s="11"/>
      <c r="AP441" s="11"/>
      <c r="AQ441" s="11"/>
      <c r="AR441" s="11"/>
      <c r="AS441" s="11"/>
      <c r="AT441" s="11"/>
      <c r="AU441" s="11"/>
      <c r="AV441" s="11"/>
      <c r="AW441" s="11"/>
      <c r="AX441" s="11"/>
      <c r="AY441" s="11"/>
      <c r="AZ441" s="11"/>
      <c r="BA441" s="11"/>
      <c r="BB441" s="11"/>
      <c r="BC441" s="11"/>
      <c r="BD441" s="11"/>
      <c r="BE441" s="11"/>
      <c r="BF441" s="11"/>
      <c r="BG441" s="11"/>
      <c r="BH441" s="11"/>
    </row>
    <row r="442" spans="5:60">
      <c r="E442" s="112"/>
      <c r="I442" s="112"/>
      <c r="U442" s="1"/>
      <c r="V442" s="11"/>
      <c r="W442" s="11"/>
      <c r="X442" s="11"/>
      <c r="Y442" s="11"/>
      <c r="AD442" s="11"/>
      <c r="AE442" s="11"/>
      <c r="AF442" s="11"/>
      <c r="AG442" s="11"/>
      <c r="AH442" s="11"/>
      <c r="AI442" s="11"/>
      <c r="AJ442" s="11"/>
      <c r="AK442" s="11"/>
      <c r="AL442" s="11"/>
      <c r="AM442" s="11"/>
      <c r="AN442" s="11"/>
      <c r="AO442" s="11"/>
      <c r="AP442" s="11"/>
      <c r="AQ442" s="11"/>
      <c r="AR442" s="11"/>
      <c r="AS442" s="11"/>
      <c r="AT442" s="11"/>
      <c r="AU442" s="11"/>
      <c r="AV442" s="11"/>
      <c r="AW442" s="11"/>
      <c r="AX442" s="11"/>
      <c r="AY442" s="11"/>
      <c r="AZ442" s="11"/>
      <c r="BA442" s="11"/>
      <c r="BB442" s="11"/>
      <c r="BC442" s="11"/>
      <c r="BD442" s="11"/>
      <c r="BE442" s="11"/>
      <c r="BF442" s="11"/>
      <c r="BG442" s="11"/>
      <c r="BH442" s="11"/>
    </row>
    <row r="443" spans="5:60">
      <c r="E443" s="112"/>
      <c r="I443" s="112"/>
      <c r="U443" s="1"/>
      <c r="V443" s="11"/>
      <c r="W443" s="11"/>
      <c r="X443" s="11"/>
      <c r="Y443" s="11"/>
      <c r="AD443" s="11"/>
      <c r="AE443" s="11"/>
      <c r="AF443" s="11"/>
      <c r="AG443" s="11"/>
      <c r="AH443" s="11"/>
      <c r="AI443" s="11"/>
      <c r="AJ443" s="11"/>
      <c r="AK443" s="11"/>
      <c r="AL443" s="11"/>
      <c r="AM443" s="11"/>
      <c r="AN443" s="11"/>
      <c r="AO443" s="11"/>
      <c r="AP443" s="11"/>
      <c r="AQ443" s="11"/>
      <c r="AR443" s="11"/>
      <c r="AS443" s="11"/>
      <c r="AT443" s="11"/>
      <c r="AU443" s="11"/>
      <c r="AV443" s="11"/>
      <c r="AW443" s="11"/>
      <c r="AX443" s="11"/>
      <c r="AY443" s="11"/>
      <c r="AZ443" s="11"/>
      <c r="BA443" s="11"/>
      <c r="BB443" s="11"/>
      <c r="BC443" s="11"/>
      <c r="BD443" s="11"/>
      <c r="BE443" s="11"/>
      <c r="BF443" s="11"/>
      <c r="BG443" s="11"/>
      <c r="BH443" s="11"/>
    </row>
    <row r="444" spans="5:60">
      <c r="E444" s="112"/>
      <c r="I444" s="205"/>
      <c r="U444" s="1"/>
      <c r="V444" s="11"/>
      <c r="W444" s="11"/>
      <c r="X444" s="11"/>
      <c r="Y444" s="11"/>
      <c r="AD444" s="11"/>
      <c r="AE444" s="11"/>
      <c r="AF444" s="11"/>
      <c r="AG444" s="11"/>
      <c r="AH444" s="11"/>
      <c r="AI444" s="11"/>
      <c r="AJ444" s="11"/>
      <c r="AK444" s="11"/>
      <c r="AL444" s="11"/>
      <c r="AM444" s="11"/>
      <c r="AN444" s="11"/>
      <c r="AO444" s="11"/>
      <c r="AP444" s="11"/>
      <c r="AQ444" s="11"/>
      <c r="AR444" s="11"/>
      <c r="AS444" s="11"/>
      <c r="AT444" s="11"/>
      <c r="AU444" s="11"/>
      <c r="AV444" s="11"/>
      <c r="AW444" s="11"/>
      <c r="AX444" s="11"/>
      <c r="AY444" s="11"/>
      <c r="AZ444" s="11"/>
      <c r="BA444" s="11"/>
      <c r="BB444" s="11"/>
      <c r="BC444" s="11"/>
      <c r="BD444" s="11"/>
      <c r="BE444" s="11"/>
      <c r="BF444" s="11"/>
      <c r="BG444" s="11"/>
      <c r="BH444" s="11"/>
    </row>
    <row r="445" spans="5:60">
      <c r="E445" s="112"/>
      <c r="I445" s="106"/>
      <c r="U445" s="1"/>
      <c r="V445" s="11"/>
      <c r="W445" s="11"/>
      <c r="X445" s="11"/>
      <c r="Y445" s="11"/>
      <c r="AD445" s="11"/>
      <c r="AE445" s="11"/>
      <c r="AF445" s="11"/>
      <c r="AG445" s="11"/>
      <c r="AH445" s="11"/>
      <c r="AI445" s="11"/>
      <c r="AJ445" s="11"/>
      <c r="AK445" s="11"/>
      <c r="AL445" s="11"/>
      <c r="AM445" s="11"/>
      <c r="AN445" s="11"/>
      <c r="AO445" s="11"/>
      <c r="AP445" s="11"/>
      <c r="AQ445" s="11"/>
      <c r="AR445" s="11"/>
      <c r="AS445" s="11"/>
      <c r="AT445" s="11"/>
      <c r="AU445" s="11"/>
      <c r="AV445" s="11"/>
      <c r="AW445" s="11"/>
      <c r="AX445" s="11"/>
      <c r="AY445" s="11"/>
      <c r="AZ445" s="11"/>
      <c r="BA445" s="11"/>
      <c r="BB445" s="11"/>
      <c r="BC445" s="11"/>
      <c r="BD445" s="11"/>
      <c r="BE445" s="11"/>
      <c r="BF445" s="11"/>
      <c r="BG445" s="11"/>
      <c r="BH445" s="11"/>
    </row>
    <row r="446" spans="5:60">
      <c r="E446" s="112"/>
      <c r="I446" s="112"/>
      <c r="U446" s="1"/>
      <c r="V446" s="11"/>
      <c r="W446" s="11"/>
      <c r="X446" s="11"/>
      <c r="Y446" s="11"/>
      <c r="AD446" s="11"/>
      <c r="AE446" s="11"/>
      <c r="AF446" s="11"/>
      <c r="AG446" s="11"/>
      <c r="AH446" s="11"/>
      <c r="AI446" s="11"/>
      <c r="AJ446" s="11"/>
      <c r="AK446" s="11"/>
      <c r="AL446" s="11"/>
      <c r="AM446" s="11"/>
      <c r="AN446" s="11"/>
      <c r="AO446" s="11"/>
      <c r="AP446" s="11"/>
      <c r="AQ446" s="11"/>
      <c r="AR446" s="11"/>
      <c r="AS446" s="11"/>
      <c r="AT446" s="11"/>
      <c r="AU446" s="11"/>
      <c r="AV446" s="11"/>
      <c r="AW446" s="11"/>
      <c r="AX446" s="11"/>
      <c r="AY446" s="11"/>
      <c r="AZ446" s="11"/>
      <c r="BA446" s="11"/>
      <c r="BB446" s="11"/>
      <c r="BC446" s="11"/>
      <c r="BD446" s="11"/>
      <c r="BE446" s="11"/>
      <c r="BF446" s="11"/>
      <c r="BG446" s="11"/>
      <c r="BH446" s="11"/>
    </row>
    <row r="447" spans="5:60">
      <c r="E447" s="112"/>
      <c r="I447" s="112"/>
      <c r="U447" s="1"/>
      <c r="V447" s="11"/>
      <c r="W447" s="11"/>
      <c r="X447" s="11"/>
      <c r="Y447" s="11"/>
      <c r="AD447" s="11"/>
      <c r="AE447" s="11"/>
      <c r="AF447" s="11"/>
      <c r="AG447" s="11"/>
      <c r="AH447" s="11"/>
      <c r="AI447" s="11"/>
      <c r="AJ447" s="11"/>
      <c r="AK447" s="11"/>
      <c r="AL447" s="11"/>
      <c r="AM447" s="11"/>
      <c r="AN447" s="11"/>
      <c r="AO447" s="11"/>
      <c r="AP447" s="11"/>
      <c r="AQ447" s="11"/>
      <c r="AR447" s="11"/>
      <c r="AS447" s="11"/>
      <c r="AT447" s="11"/>
      <c r="AU447" s="11"/>
      <c r="AV447" s="11"/>
      <c r="AW447" s="11"/>
      <c r="AX447" s="11"/>
      <c r="AY447" s="11"/>
      <c r="AZ447" s="11"/>
      <c r="BA447" s="11"/>
      <c r="BB447" s="11"/>
      <c r="BC447" s="11"/>
      <c r="BD447" s="11"/>
      <c r="BE447" s="11"/>
      <c r="BF447" s="11"/>
      <c r="BG447" s="11"/>
      <c r="BH447" s="11"/>
    </row>
    <row r="448" spans="5:60">
      <c r="E448" s="112"/>
      <c r="I448" s="112"/>
      <c r="U448" s="1"/>
      <c r="V448" s="11"/>
      <c r="W448" s="11"/>
      <c r="X448" s="11"/>
      <c r="Y448" s="11"/>
      <c r="AD448" s="11"/>
      <c r="AE448" s="11"/>
      <c r="AF448" s="11"/>
      <c r="AG448" s="11"/>
      <c r="AH448" s="11"/>
      <c r="AI448" s="11"/>
      <c r="AJ448" s="11"/>
      <c r="AK448" s="11"/>
      <c r="AL448" s="11"/>
      <c r="AM448" s="11"/>
      <c r="AN448" s="11"/>
      <c r="AO448" s="11"/>
      <c r="AP448" s="11"/>
      <c r="AQ448" s="11"/>
      <c r="AR448" s="11"/>
      <c r="AS448" s="11"/>
      <c r="AT448" s="11"/>
      <c r="AU448" s="11"/>
      <c r="AV448" s="11"/>
      <c r="AW448" s="11"/>
      <c r="AX448" s="11"/>
      <c r="AY448" s="11"/>
      <c r="AZ448" s="11"/>
      <c r="BA448" s="11"/>
      <c r="BB448" s="11"/>
      <c r="BC448" s="11"/>
      <c r="BD448" s="11"/>
      <c r="BE448" s="11"/>
      <c r="BF448" s="11"/>
      <c r="BG448" s="11"/>
      <c r="BH448" s="11"/>
    </row>
    <row r="449" spans="5:60">
      <c r="E449" s="112"/>
      <c r="I449" s="111"/>
      <c r="U449" s="1"/>
      <c r="V449" s="11"/>
      <c r="W449" s="11"/>
      <c r="X449" s="11"/>
      <c r="Y449" s="11"/>
      <c r="AD449" s="11"/>
      <c r="AE449" s="11"/>
      <c r="AF449" s="11"/>
      <c r="AG449" s="11"/>
      <c r="AH449" s="11"/>
      <c r="AI449" s="11"/>
      <c r="AJ449" s="11"/>
      <c r="AK449" s="11"/>
      <c r="AL449" s="11"/>
      <c r="AM449" s="11"/>
      <c r="AN449" s="11"/>
      <c r="AO449" s="11"/>
      <c r="AP449" s="11"/>
      <c r="AQ449" s="11"/>
      <c r="AR449" s="11"/>
      <c r="AS449" s="11"/>
      <c r="AT449" s="11"/>
      <c r="AU449" s="11"/>
      <c r="AV449" s="11"/>
      <c r="AW449" s="11"/>
      <c r="AX449" s="11"/>
      <c r="AY449" s="11"/>
      <c r="AZ449" s="11"/>
      <c r="BA449" s="11"/>
      <c r="BB449" s="11"/>
      <c r="BC449" s="11"/>
      <c r="BD449" s="11"/>
      <c r="BE449" s="11"/>
      <c r="BF449" s="11"/>
      <c r="BG449" s="11"/>
      <c r="BH449" s="11"/>
    </row>
    <row r="450" spans="5:60">
      <c r="E450" s="112"/>
      <c r="I450" s="111"/>
      <c r="U450" s="1"/>
      <c r="V450" s="11"/>
      <c r="W450" s="11"/>
      <c r="X450" s="11"/>
      <c r="Y450" s="11"/>
      <c r="AD450" s="11"/>
      <c r="AE450" s="11"/>
      <c r="AF450" s="11"/>
      <c r="AG450" s="11"/>
      <c r="AH450" s="11"/>
      <c r="AI450" s="11"/>
      <c r="AJ450" s="11"/>
      <c r="AK450" s="11"/>
      <c r="AL450" s="11"/>
      <c r="AM450" s="11"/>
      <c r="AN450" s="11"/>
      <c r="AO450" s="11"/>
      <c r="AP450" s="11"/>
      <c r="AQ450" s="11"/>
      <c r="AR450" s="11"/>
      <c r="AS450" s="11"/>
      <c r="AT450" s="11"/>
      <c r="AU450" s="11"/>
      <c r="AV450" s="11"/>
      <c r="AW450" s="11"/>
      <c r="AX450" s="11"/>
      <c r="AY450" s="11"/>
      <c r="AZ450" s="11"/>
      <c r="BA450" s="11"/>
      <c r="BB450" s="11"/>
      <c r="BC450" s="11"/>
      <c r="BD450" s="11"/>
      <c r="BE450" s="11"/>
      <c r="BF450" s="11"/>
      <c r="BG450" s="11"/>
      <c r="BH450" s="11"/>
    </row>
    <row r="451" spans="5:60">
      <c r="E451" s="112"/>
      <c r="I451" s="111"/>
      <c r="U451" s="1"/>
      <c r="V451" s="11"/>
      <c r="W451" s="11"/>
      <c r="X451" s="11"/>
      <c r="Y451" s="11"/>
      <c r="AD451" s="11"/>
      <c r="AE451" s="11"/>
      <c r="AF451" s="11"/>
      <c r="AG451" s="11"/>
      <c r="AH451" s="11"/>
      <c r="AI451" s="11"/>
      <c r="AJ451" s="11"/>
      <c r="AK451" s="11"/>
      <c r="AL451" s="11"/>
      <c r="AM451" s="11"/>
      <c r="AN451" s="11"/>
      <c r="AO451" s="11"/>
      <c r="AP451" s="11"/>
      <c r="AQ451" s="11"/>
      <c r="AR451" s="11"/>
      <c r="AS451" s="11"/>
      <c r="AT451" s="11"/>
      <c r="AU451" s="11"/>
      <c r="AV451" s="11"/>
      <c r="AW451" s="11"/>
      <c r="AX451" s="11"/>
      <c r="AY451" s="11"/>
      <c r="AZ451" s="11"/>
      <c r="BA451" s="11"/>
      <c r="BB451" s="11"/>
      <c r="BC451" s="11"/>
      <c r="BD451" s="11"/>
      <c r="BE451" s="11"/>
      <c r="BF451" s="11"/>
      <c r="BG451" s="11"/>
      <c r="BH451" s="11"/>
    </row>
    <row r="452" spans="5:60">
      <c r="E452" s="112"/>
      <c r="I452" s="112"/>
      <c r="U452" s="1"/>
      <c r="V452" s="11"/>
      <c r="W452" s="11"/>
      <c r="X452" s="11"/>
      <c r="Y452" s="11"/>
      <c r="AD452" s="11"/>
      <c r="AE452" s="11"/>
      <c r="AF452" s="11"/>
      <c r="AG452" s="11"/>
      <c r="AH452" s="11"/>
      <c r="AI452" s="11"/>
      <c r="AJ452" s="11"/>
      <c r="AK452" s="11"/>
      <c r="AL452" s="11"/>
      <c r="AM452" s="11"/>
      <c r="AN452" s="11"/>
      <c r="AO452" s="11"/>
      <c r="AP452" s="11"/>
      <c r="AQ452" s="11"/>
      <c r="AR452" s="11"/>
      <c r="AS452" s="11"/>
      <c r="AT452" s="11"/>
      <c r="AU452" s="11"/>
      <c r="AV452" s="11"/>
      <c r="AW452" s="11"/>
      <c r="AX452" s="11"/>
      <c r="AY452" s="11"/>
      <c r="AZ452" s="11"/>
      <c r="BA452" s="11"/>
      <c r="BB452" s="11"/>
      <c r="BC452" s="11"/>
      <c r="BD452" s="11"/>
      <c r="BE452" s="11"/>
      <c r="BF452" s="11"/>
      <c r="BG452" s="11"/>
      <c r="BH452" s="11"/>
    </row>
    <row r="453" spans="5:60">
      <c r="E453" s="112"/>
      <c r="I453" s="112"/>
      <c r="U453" s="1"/>
      <c r="V453" s="11"/>
      <c r="W453" s="11"/>
      <c r="X453" s="11"/>
      <c r="Y453" s="11"/>
      <c r="AD453" s="11"/>
      <c r="AE453" s="11"/>
      <c r="AF453" s="11"/>
      <c r="AG453" s="11"/>
      <c r="AH453" s="11"/>
      <c r="AI453" s="11"/>
      <c r="AJ453" s="11"/>
      <c r="AK453" s="11"/>
      <c r="AL453" s="11"/>
      <c r="AM453" s="11"/>
      <c r="AN453" s="11"/>
      <c r="AO453" s="11"/>
      <c r="AP453" s="11"/>
      <c r="AQ453" s="11"/>
      <c r="AR453" s="11"/>
      <c r="AS453" s="11"/>
      <c r="AT453" s="11"/>
      <c r="AU453" s="11"/>
      <c r="AV453" s="11"/>
      <c r="AW453" s="11"/>
      <c r="AX453" s="11"/>
      <c r="AY453" s="11"/>
      <c r="AZ453" s="11"/>
      <c r="BA453" s="11"/>
      <c r="BB453" s="11"/>
      <c r="BC453" s="11"/>
      <c r="BD453" s="11"/>
      <c r="BE453" s="11"/>
      <c r="BF453" s="11"/>
      <c r="BG453" s="11"/>
      <c r="BH453" s="11"/>
    </row>
    <row r="454" spans="5:60">
      <c r="E454" s="112"/>
      <c r="I454" s="112"/>
      <c r="U454" s="5"/>
      <c r="V454" s="11"/>
      <c r="W454" s="11"/>
      <c r="X454" s="11"/>
      <c r="Y454" s="11"/>
      <c r="AD454" s="11"/>
      <c r="AE454" s="11"/>
      <c r="AF454" s="11"/>
      <c r="AG454" s="11"/>
      <c r="AH454" s="11"/>
      <c r="AI454" s="11"/>
      <c r="AJ454" s="11"/>
      <c r="AK454" s="11"/>
      <c r="AL454" s="11"/>
      <c r="AM454" s="11"/>
      <c r="AN454" s="11"/>
      <c r="AO454" s="11"/>
      <c r="AP454" s="11"/>
      <c r="AQ454" s="11"/>
      <c r="AR454" s="11"/>
      <c r="AS454" s="11"/>
      <c r="AT454" s="11"/>
      <c r="AU454" s="11"/>
      <c r="AV454" s="11"/>
      <c r="AW454" s="11"/>
      <c r="AX454" s="11"/>
      <c r="AY454" s="11"/>
      <c r="AZ454" s="11"/>
      <c r="BA454" s="11"/>
      <c r="BB454" s="11"/>
      <c r="BC454" s="11"/>
      <c r="BD454" s="11"/>
      <c r="BE454" s="11"/>
      <c r="BF454" s="11"/>
      <c r="BG454" s="11"/>
      <c r="BH454" s="11"/>
    </row>
    <row r="455" spans="5:60">
      <c r="E455" s="112"/>
      <c r="I455" s="112"/>
      <c r="U455" s="5"/>
      <c r="V455" s="11"/>
      <c r="W455" s="11"/>
      <c r="X455" s="11"/>
      <c r="Y455" s="11"/>
      <c r="AD455" s="11"/>
      <c r="AE455" s="11"/>
      <c r="AF455" s="11"/>
      <c r="AG455" s="11"/>
      <c r="AH455" s="11"/>
      <c r="AI455" s="11"/>
      <c r="AJ455" s="11"/>
      <c r="AK455" s="11"/>
      <c r="AL455" s="11"/>
      <c r="AM455" s="11"/>
      <c r="AN455" s="11"/>
      <c r="AO455" s="11"/>
      <c r="AP455" s="11"/>
      <c r="AQ455" s="11"/>
      <c r="AR455" s="11"/>
      <c r="AS455" s="11"/>
      <c r="AT455" s="11"/>
      <c r="AU455" s="11"/>
      <c r="AV455" s="11"/>
      <c r="AW455" s="11"/>
      <c r="AX455" s="11"/>
      <c r="AY455" s="11"/>
      <c r="AZ455" s="11"/>
      <c r="BA455" s="11"/>
      <c r="BB455" s="11"/>
      <c r="BC455" s="11"/>
      <c r="BD455" s="11"/>
      <c r="BE455" s="11"/>
      <c r="BF455" s="11"/>
      <c r="BG455" s="11"/>
      <c r="BH455" s="11"/>
    </row>
    <row r="456" spans="5:60">
      <c r="E456" s="112"/>
      <c r="I456" s="112"/>
      <c r="U456" s="5"/>
      <c r="V456" s="11"/>
      <c r="W456" s="11"/>
      <c r="X456" s="11"/>
      <c r="Y456" s="11"/>
      <c r="AD456" s="11"/>
      <c r="AE456" s="11"/>
      <c r="AF456" s="11"/>
      <c r="AG456" s="11"/>
      <c r="AH456" s="11"/>
      <c r="AI456" s="11"/>
      <c r="AJ456" s="11"/>
      <c r="AK456" s="11"/>
      <c r="AL456" s="11"/>
      <c r="AM456" s="11"/>
      <c r="AN456" s="11"/>
      <c r="AO456" s="11"/>
      <c r="AP456" s="11"/>
      <c r="AQ456" s="11"/>
      <c r="AR456" s="11"/>
      <c r="AS456" s="11"/>
      <c r="AT456" s="11"/>
      <c r="AU456" s="11"/>
      <c r="AV456" s="11"/>
      <c r="AW456" s="11"/>
      <c r="AX456" s="11"/>
      <c r="AY456" s="11"/>
      <c r="AZ456" s="11"/>
      <c r="BA456" s="11"/>
      <c r="BB456" s="11"/>
      <c r="BC456" s="11"/>
      <c r="BD456" s="11"/>
      <c r="BE456" s="11"/>
      <c r="BF456" s="11"/>
      <c r="BG456" s="11"/>
      <c r="BH456" s="11"/>
    </row>
    <row r="457" spans="5:60">
      <c r="E457" s="112"/>
      <c r="I457" s="112"/>
      <c r="U457" s="5"/>
      <c r="V457" s="11"/>
      <c r="W457" s="11"/>
      <c r="X457" s="11"/>
      <c r="Y457" s="11"/>
      <c r="AD457" s="11"/>
      <c r="AE457" s="11"/>
      <c r="AF457" s="11"/>
      <c r="AG457" s="11"/>
      <c r="AH457" s="11"/>
      <c r="AI457" s="11"/>
      <c r="AJ457" s="11"/>
      <c r="AK457" s="11"/>
      <c r="AL457" s="11"/>
      <c r="AM457" s="11"/>
      <c r="AN457" s="11"/>
      <c r="AO457" s="11"/>
      <c r="AP457" s="11"/>
      <c r="AQ457" s="11"/>
      <c r="AR457" s="11"/>
      <c r="AS457" s="11"/>
      <c r="AT457" s="11"/>
      <c r="AU457" s="11"/>
      <c r="AV457" s="11"/>
      <c r="AW457" s="11"/>
      <c r="AX457" s="11"/>
      <c r="AY457" s="11"/>
      <c r="AZ457" s="11"/>
      <c r="BA457" s="11"/>
      <c r="BB457" s="11"/>
      <c r="BC457" s="11"/>
      <c r="BD457" s="11"/>
      <c r="BE457" s="11"/>
      <c r="BF457" s="11"/>
      <c r="BG457" s="11"/>
      <c r="BH457" s="11"/>
    </row>
    <row r="458" spans="5:60">
      <c r="E458" s="112"/>
      <c r="I458" s="112"/>
      <c r="U458" s="5"/>
      <c r="V458" s="11"/>
      <c r="W458" s="11"/>
      <c r="X458" s="11"/>
      <c r="Y458" s="11"/>
      <c r="AD458" s="11"/>
      <c r="AE458" s="11"/>
      <c r="AF458" s="11"/>
      <c r="AG458" s="11"/>
      <c r="AH458" s="11"/>
      <c r="AI458" s="11"/>
      <c r="AJ458" s="11"/>
      <c r="AK458" s="11"/>
      <c r="AL458" s="11"/>
      <c r="AM458" s="11"/>
      <c r="AN458" s="11"/>
      <c r="AO458" s="11"/>
      <c r="AP458" s="11"/>
      <c r="AQ458" s="11"/>
      <c r="AR458" s="11"/>
      <c r="AS458" s="11"/>
      <c r="AT458" s="11"/>
      <c r="AU458" s="11"/>
      <c r="AV458" s="11"/>
      <c r="AW458" s="11"/>
      <c r="AX458" s="11"/>
      <c r="AY458" s="11"/>
      <c r="AZ458" s="11"/>
      <c r="BA458" s="11"/>
      <c r="BB458" s="11"/>
      <c r="BC458" s="11"/>
      <c r="BD458" s="11"/>
      <c r="BE458" s="11"/>
      <c r="BF458" s="11"/>
      <c r="BG458" s="11"/>
      <c r="BH458" s="11"/>
    </row>
    <row r="459" spans="5:60">
      <c r="E459" s="112"/>
      <c r="I459" s="112"/>
      <c r="U459" s="5"/>
      <c r="V459" s="11"/>
      <c r="W459" s="11"/>
      <c r="X459" s="11"/>
      <c r="Y459" s="11"/>
      <c r="AD459" s="11"/>
      <c r="AE459" s="11"/>
      <c r="AF459" s="11"/>
      <c r="AG459" s="11"/>
      <c r="AH459" s="11"/>
      <c r="AI459" s="11"/>
      <c r="AJ459" s="11"/>
      <c r="AK459" s="11"/>
      <c r="AL459" s="11"/>
      <c r="AM459" s="11"/>
      <c r="AN459" s="11"/>
      <c r="AO459" s="11"/>
      <c r="AP459" s="11"/>
      <c r="AQ459" s="11"/>
      <c r="AR459" s="11"/>
      <c r="AS459" s="11"/>
      <c r="AT459" s="11"/>
      <c r="AU459" s="11"/>
      <c r="AV459" s="11"/>
      <c r="AW459" s="11"/>
      <c r="AX459" s="11"/>
      <c r="AY459" s="11"/>
      <c r="AZ459" s="11"/>
      <c r="BA459" s="11"/>
      <c r="BB459" s="11"/>
      <c r="BC459" s="11"/>
      <c r="BD459" s="11"/>
      <c r="BE459" s="11"/>
      <c r="BF459" s="11"/>
      <c r="BG459" s="11"/>
      <c r="BH459" s="11"/>
    </row>
    <row r="460" spans="5:60">
      <c r="E460" s="112"/>
      <c r="I460" s="112"/>
      <c r="U460" s="5"/>
      <c r="V460" s="11"/>
      <c r="W460" s="11"/>
      <c r="X460" s="11"/>
      <c r="Y460" s="11"/>
      <c r="AD460" s="11"/>
      <c r="AE460" s="11"/>
      <c r="AF460" s="11"/>
      <c r="AG460" s="11"/>
      <c r="AH460" s="11"/>
      <c r="AI460" s="11"/>
      <c r="AJ460" s="11"/>
      <c r="AK460" s="11"/>
      <c r="AL460" s="11"/>
      <c r="AM460" s="11"/>
      <c r="AN460" s="11"/>
      <c r="AO460" s="11"/>
      <c r="AP460" s="11"/>
      <c r="AQ460" s="11"/>
      <c r="AR460" s="11"/>
      <c r="AS460" s="11"/>
      <c r="AT460" s="11"/>
      <c r="AU460" s="11"/>
      <c r="AV460" s="11"/>
      <c r="AW460" s="11"/>
      <c r="AX460" s="11"/>
      <c r="AY460" s="11"/>
      <c r="AZ460" s="11"/>
      <c r="BA460" s="11"/>
      <c r="BB460" s="11"/>
      <c r="BC460" s="11"/>
      <c r="BD460" s="11"/>
      <c r="BE460" s="11"/>
      <c r="BF460" s="11"/>
      <c r="BG460" s="11"/>
      <c r="BH460" s="11"/>
    </row>
    <row r="461" spans="5:60">
      <c r="E461" s="112"/>
      <c r="I461" s="112"/>
      <c r="U461" s="5"/>
      <c r="V461" s="11"/>
      <c r="W461" s="11"/>
      <c r="X461" s="11"/>
      <c r="Y461" s="11"/>
      <c r="AD461" s="11"/>
      <c r="AE461" s="11"/>
      <c r="AF461" s="11"/>
      <c r="AG461" s="11"/>
      <c r="AH461" s="11"/>
      <c r="AI461" s="11"/>
      <c r="AJ461" s="11"/>
      <c r="AK461" s="11"/>
      <c r="AL461" s="11"/>
      <c r="AM461" s="11"/>
      <c r="AN461" s="11"/>
      <c r="AO461" s="11"/>
      <c r="AP461" s="11"/>
      <c r="AQ461" s="11"/>
      <c r="AR461" s="11"/>
      <c r="AS461" s="11"/>
      <c r="AT461" s="11"/>
      <c r="AU461" s="11"/>
      <c r="AV461" s="11"/>
      <c r="AW461" s="11"/>
      <c r="AX461" s="11"/>
      <c r="AY461" s="11"/>
      <c r="AZ461" s="11"/>
      <c r="BA461" s="11"/>
      <c r="BB461" s="11"/>
      <c r="BC461" s="11"/>
      <c r="BD461" s="11"/>
      <c r="BE461" s="11"/>
      <c r="BF461" s="11"/>
      <c r="BG461" s="11"/>
      <c r="BH461" s="11"/>
    </row>
    <row r="462" spans="5:60">
      <c r="E462" s="112"/>
      <c r="I462" s="112"/>
      <c r="U462" s="5"/>
      <c r="V462" s="11"/>
      <c r="W462" s="11"/>
      <c r="X462" s="11"/>
      <c r="Y462" s="11"/>
      <c r="AD462" s="11"/>
      <c r="AE462" s="11"/>
      <c r="AF462" s="11"/>
      <c r="AG462" s="11"/>
      <c r="AH462" s="11"/>
      <c r="AI462" s="11"/>
      <c r="AJ462" s="11"/>
      <c r="AK462" s="11"/>
      <c r="AL462" s="11"/>
      <c r="AM462" s="11"/>
      <c r="AN462" s="11"/>
      <c r="AO462" s="11"/>
      <c r="AP462" s="11"/>
      <c r="AQ462" s="11"/>
      <c r="AR462" s="11"/>
      <c r="AS462" s="11"/>
      <c r="AT462" s="11"/>
      <c r="AU462" s="11"/>
      <c r="AV462" s="11"/>
      <c r="AW462" s="11"/>
      <c r="AX462" s="11"/>
      <c r="AY462" s="11"/>
      <c r="AZ462" s="11"/>
      <c r="BA462" s="11"/>
      <c r="BB462" s="11"/>
      <c r="BC462" s="11"/>
      <c r="BD462" s="11"/>
      <c r="BE462" s="11"/>
      <c r="BF462" s="11"/>
      <c r="BG462" s="11"/>
      <c r="BH462" s="11"/>
    </row>
    <row r="463" spans="5:60">
      <c r="E463" s="112"/>
      <c r="I463" s="112"/>
      <c r="U463" s="5"/>
      <c r="V463" s="11"/>
      <c r="W463" s="11"/>
      <c r="X463" s="11"/>
      <c r="Y463" s="11"/>
      <c r="AD463" s="11"/>
      <c r="AE463" s="11"/>
      <c r="AF463" s="11"/>
      <c r="AG463" s="11"/>
      <c r="AH463" s="11"/>
      <c r="AI463" s="11"/>
      <c r="AJ463" s="11"/>
      <c r="AK463" s="11"/>
      <c r="AL463" s="11"/>
      <c r="AM463" s="11"/>
      <c r="AN463" s="11"/>
      <c r="AO463" s="11"/>
      <c r="AP463" s="11"/>
      <c r="AQ463" s="11"/>
      <c r="AR463" s="11"/>
      <c r="AS463" s="11"/>
      <c r="AT463" s="11"/>
      <c r="AU463" s="11"/>
      <c r="AV463" s="11"/>
      <c r="AW463" s="11"/>
      <c r="AX463" s="11"/>
      <c r="AY463" s="11"/>
      <c r="AZ463" s="11"/>
      <c r="BA463" s="11"/>
      <c r="BB463" s="11"/>
      <c r="BC463" s="11"/>
      <c r="BD463" s="11"/>
      <c r="BE463" s="11"/>
      <c r="BF463" s="11"/>
      <c r="BG463" s="11"/>
      <c r="BH463" s="11"/>
    </row>
    <row r="464" spans="5:60">
      <c r="E464" s="112"/>
      <c r="I464" s="112"/>
      <c r="U464" s="5"/>
      <c r="V464" s="11"/>
      <c r="W464" s="11"/>
      <c r="X464" s="11"/>
      <c r="Y464" s="11"/>
      <c r="AD464" s="11"/>
      <c r="AE464" s="11"/>
      <c r="AF464" s="11"/>
      <c r="AG464" s="11"/>
      <c r="AH464" s="11"/>
      <c r="AI464" s="11"/>
      <c r="AJ464" s="11"/>
      <c r="AK464" s="11"/>
      <c r="AL464" s="11"/>
      <c r="AM464" s="11"/>
      <c r="AN464" s="11"/>
      <c r="AO464" s="11"/>
      <c r="AP464" s="11"/>
      <c r="AQ464" s="11"/>
      <c r="AR464" s="11"/>
      <c r="AS464" s="11"/>
      <c r="AT464" s="11"/>
      <c r="AU464" s="11"/>
      <c r="AV464" s="11"/>
      <c r="AW464" s="11"/>
      <c r="AX464" s="11"/>
      <c r="AY464" s="11"/>
      <c r="AZ464" s="11"/>
      <c r="BA464" s="11"/>
      <c r="BB464" s="11"/>
      <c r="BC464" s="11"/>
      <c r="BD464" s="11"/>
      <c r="BE464" s="11"/>
      <c r="BF464" s="11"/>
      <c r="BG464" s="11"/>
      <c r="BH464" s="11"/>
    </row>
    <row r="465" spans="5:60">
      <c r="E465" s="112"/>
      <c r="I465" s="112"/>
      <c r="U465" s="5"/>
      <c r="V465" s="11"/>
      <c r="W465" s="11"/>
      <c r="X465" s="11"/>
      <c r="Y465" s="11"/>
      <c r="AD465" s="11"/>
      <c r="AE465" s="11"/>
      <c r="AF465" s="11"/>
      <c r="AG465" s="11"/>
      <c r="AH465" s="11"/>
      <c r="AI465" s="11"/>
      <c r="AJ465" s="11"/>
      <c r="AK465" s="11"/>
      <c r="AL465" s="11"/>
      <c r="AM465" s="11"/>
      <c r="AN465" s="11"/>
      <c r="AO465" s="11"/>
      <c r="AP465" s="11"/>
      <c r="AQ465" s="11"/>
      <c r="AR465" s="11"/>
      <c r="AS465" s="11"/>
      <c r="AT465" s="11"/>
      <c r="AU465" s="11"/>
      <c r="AV465" s="11"/>
      <c r="AW465" s="11"/>
      <c r="AX465" s="11"/>
      <c r="AY465" s="11"/>
      <c r="AZ465" s="11"/>
      <c r="BA465" s="11"/>
      <c r="BB465" s="11"/>
      <c r="BC465" s="11"/>
      <c r="BD465" s="11"/>
      <c r="BE465" s="11"/>
      <c r="BF465" s="11"/>
      <c r="BG465" s="11"/>
      <c r="BH465" s="11"/>
    </row>
    <row r="466" spans="5:60">
      <c r="E466" s="112"/>
      <c r="I466" s="112"/>
      <c r="U466" s="5"/>
      <c r="V466" s="11"/>
      <c r="W466" s="11"/>
      <c r="X466" s="11"/>
      <c r="Y466" s="11"/>
      <c r="AD466" s="11"/>
      <c r="AE466" s="11"/>
      <c r="AF466" s="11"/>
      <c r="AG466" s="11"/>
      <c r="AH466" s="11"/>
      <c r="AI466" s="11"/>
      <c r="AJ466" s="11"/>
      <c r="AK466" s="11"/>
      <c r="AL466" s="11"/>
      <c r="AM466" s="11"/>
      <c r="AN466" s="11"/>
      <c r="AO466" s="11"/>
      <c r="AP466" s="11"/>
      <c r="AQ466" s="11"/>
      <c r="AR466" s="11"/>
      <c r="AS466" s="11"/>
      <c r="AT466" s="11"/>
      <c r="AU466" s="11"/>
      <c r="AV466" s="11"/>
      <c r="AW466" s="11"/>
      <c r="AX466" s="11"/>
      <c r="AY466" s="11"/>
      <c r="AZ466" s="11"/>
      <c r="BA466" s="11"/>
      <c r="BB466" s="11"/>
      <c r="BC466" s="11"/>
      <c r="BD466" s="11"/>
      <c r="BE466" s="11"/>
      <c r="BF466" s="11"/>
      <c r="BG466" s="11"/>
      <c r="BH466" s="11"/>
    </row>
    <row r="467" spans="5:60">
      <c r="E467" s="112"/>
      <c r="I467" s="112"/>
      <c r="U467" s="5"/>
      <c r="V467" s="11"/>
      <c r="W467" s="11"/>
      <c r="X467" s="11"/>
      <c r="Y467" s="11"/>
      <c r="AD467" s="11"/>
      <c r="AE467" s="11"/>
      <c r="AF467" s="11"/>
      <c r="AG467" s="11"/>
      <c r="AH467" s="11"/>
      <c r="AI467" s="11"/>
      <c r="AJ467" s="11"/>
      <c r="AK467" s="11"/>
      <c r="AL467" s="11"/>
      <c r="AM467" s="11"/>
      <c r="AN467" s="11"/>
      <c r="AO467" s="11"/>
      <c r="AP467" s="11"/>
      <c r="AQ467" s="11"/>
      <c r="AR467" s="11"/>
      <c r="AS467" s="11"/>
      <c r="AT467" s="11"/>
      <c r="AU467" s="11"/>
      <c r="AV467" s="11"/>
      <c r="AW467" s="11"/>
      <c r="AX467" s="11"/>
      <c r="AY467" s="11"/>
      <c r="AZ467" s="11"/>
      <c r="BA467" s="11"/>
      <c r="BB467" s="11"/>
      <c r="BC467" s="11"/>
      <c r="BD467" s="11"/>
      <c r="BE467" s="11"/>
      <c r="BF467" s="11"/>
      <c r="BG467" s="11"/>
      <c r="BH467" s="11"/>
    </row>
    <row r="468" spans="5:60">
      <c r="E468" s="112"/>
      <c r="I468" s="112"/>
      <c r="U468" s="5"/>
      <c r="V468" s="11"/>
      <c r="W468" s="11"/>
      <c r="X468" s="11"/>
      <c r="Y468" s="11"/>
      <c r="AD468" s="11"/>
      <c r="AE468" s="11"/>
      <c r="AF468" s="11"/>
      <c r="AG468" s="11"/>
      <c r="AH468" s="11"/>
      <c r="AI468" s="11"/>
      <c r="AJ468" s="11"/>
      <c r="AK468" s="11"/>
      <c r="AL468" s="11"/>
      <c r="AM468" s="11"/>
      <c r="AN468" s="11"/>
      <c r="AO468" s="11"/>
      <c r="AP468" s="11"/>
      <c r="AQ468" s="11"/>
      <c r="AR468" s="11"/>
      <c r="AS468" s="11"/>
      <c r="AT468" s="11"/>
      <c r="AU468" s="11"/>
      <c r="AV468" s="11"/>
      <c r="AW468" s="11"/>
      <c r="AX468" s="11"/>
      <c r="AY468" s="11"/>
      <c r="AZ468" s="11"/>
      <c r="BA468" s="11"/>
      <c r="BB468" s="11"/>
      <c r="BC468" s="11"/>
      <c r="BD468" s="11"/>
      <c r="BE468" s="11"/>
      <c r="BF468" s="11"/>
      <c r="BG468" s="11"/>
      <c r="BH468" s="11"/>
    </row>
    <row r="469" spans="5:60">
      <c r="E469" s="112"/>
      <c r="I469" s="112"/>
      <c r="U469" s="5"/>
      <c r="V469" s="11"/>
      <c r="W469" s="11"/>
      <c r="X469" s="11"/>
      <c r="Y469" s="11"/>
      <c r="AD469" s="11"/>
      <c r="AE469" s="11"/>
      <c r="AF469" s="11"/>
      <c r="AG469" s="11"/>
      <c r="AH469" s="11"/>
      <c r="AI469" s="11"/>
      <c r="AJ469" s="11"/>
      <c r="AK469" s="11"/>
      <c r="AL469" s="11"/>
      <c r="AM469" s="11"/>
      <c r="AN469" s="11"/>
      <c r="AO469" s="11"/>
      <c r="AP469" s="11"/>
      <c r="AQ469" s="11"/>
      <c r="AR469" s="11"/>
      <c r="AS469" s="11"/>
      <c r="AT469" s="11"/>
      <c r="AU469" s="11"/>
      <c r="AV469" s="11"/>
      <c r="AW469" s="11"/>
      <c r="AX469" s="11"/>
      <c r="AY469" s="11"/>
      <c r="AZ469" s="11"/>
      <c r="BA469" s="11"/>
      <c r="BB469" s="11"/>
      <c r="BC469" s="11"/>
      <c r="BD469" s="11"/>
      <c r="BE469" s="11"/>
      <c r="BF469" s="11"/>
      <c r="BG469" s="11"/>
      <c r="BH469" s="11"/>
    </row>
    <row r="470" spans="5:60">
      <c r="E470" s="112"/>
      <c r="I470" s="112"/>
      <c r="U470" s="5"/>
      <c r="V470" s="11"/>
      <c r="W470" s="11"/>
      <c r="X470" s="11"/>
      <c r="Y470" s="11"/>
      <c r="AD470" s="11"/>
      <c r="AE470" s="11"/>
      <c r="AF470" s="11"/>
      <c r="AG470" s="11"/>
      <c r="AH470" s="11"/>
      <c r="AI470" s="11"/>
      <c r="AJ470" s="11"/>
      <c r="AK470" s="11"/>
      <c r="AL470" s="11"/>
      <c r="AM470" s="11"/>
      <c r="AN470" s="11"/>
      <c r="AO470" s="11"/>
      <c r="AP470" s="11"/>
      <c r="AQ470" s="11"/>
      <c r="AR470" s="11"/>
      <c r="AS470" s="11"/>
      <c r="AT470" s="11"/>
      <c r="AU470" s="11"/>
      <c r="AV470" s="11"/>
      <c r="AW470" s="11"/>
      <c r="AX470" s="11"/>
      <c r="AY470" s="11"/>
      <c r="AZ470" s="11"/>
      <c r="BA470" s="11"/>
      <c r="BB470" s="11"/>
      <c r="BC470" s="11"/>
      <c r="BD470" s="11"/>
      <c r="BE470" s="11"/>
      <c r="BF470" s="11"/>
      <c r="BG470" s="11"/>
      <c r="BH470" s="11"/>
    </row>
    <row r="471" spans="5:60">
      <c r="E471" s="112"/>
      <c r="I471" s="112"/>
      <c r="U471" s="5"/>
      <c r="V471" s="11"/>
      <c r="W471" s="11"/>
      <c r="X471" s="11"/>
      <c r="Y471" s="11"/>
      <c r="AD471" s="11"/>
      <c r="AE471" s="11"/>
      <c r="AF471" s="11"/>
      <c r="AG471" s="11"/>
      <c r="AH471" s="11"/>
      <c r="AI471" s="11"/>
      <c r="AJ471" s="11"/>
      <c r="AK471" s="11"/>
      <c r="AL471" s="11"/>
      <c r="AM471" s="11"/>
      <c r="AN471" s="11"/>
      <c r="AO471" s="11"/>
      <c r="AP471" s="11"/>
      <c r="AQ471" s="11"/>
      <c r="AR471" s="11"/>
      <c r="AS471" s="11"/>
      <c r="AT471" s="11"/>
      <c r="AU471" s="11"/>
      <c r="AV471" s="11"/>
      <c r="AW471" s="11"/>
      <c r="AX471" s="11"/>
      <c r="AY471" s="11"/>
      <c r="AZ471" s="11"/>
      <c r="BA471" s="11"/>
      <c r="BB471" s="11"/>
      <c r="BC471" s="11"/>
      <c r="BD471" s="11"/>
      <c r="BE471" s="11"/>
      <c r="BF471" s="11"/>
      <c r="BG471" s="11"/>
      <c r="BH471" s="11"/>
    </row>
    <row r="472" spans="5:60">
      <c r="E472" s="112"/>
      <c r="I472" s="112"/>
      <c r="U472" s="5"/>
      <c r="V472" s="11"/>
      <c r="W472" s="11"/>
      <c r="X472" s="11"/>
      <c r="Y472" s="11"/>
      <c r="AD472" s="11"/>
      <c r="AE472" s="11"/>
      <c r="AF472" s="11"/>
      <c r="AG472" s="11"/>
      <c r="AH472" s="11"/>
      <c r="AI472" s="11"/>
      <c r="AJ472" s="11"/>
      <c r="AK472" s="11"/>
      <c r="AL472" s="11"/>
      <c r="AM472" s="11"/>
      <c r="AN472" s="11"/>
      <c r="AO472" s="11"/>
      <c r="AP472" s="11"/>
      <c r="AQ472" s="11"/>
      <c r="AR472" s="11"/>
      <c r="AS472" s="11"/>
      <c r="AT472" s="11"/>
      <c r="AU472" s="11"/>
      <c r="AV472" s="11"/>
      <c r="AW472" s="11"/>
      <c r="AX472" s="11"/>
      <c r="AY472" s="11"/>
      <c r="AZ472" s="11"/>
      <c r="BA472" s="11"/>
      <c r="BB472" s="11"/>
      <c r="BC472" s="11"/>
      <c r="BD472" s="11"/>
      <c r="BE472" s="11"/>
      <c r="BF472" s="11"/>
      <c r="BG472" s="11"/>
      <c r="BH472" s="11"/>
    </row>
    <row r="473" spans="5:60">
      <c r="E473" s="112"/>
      <c r="I473" s="112"/>
      <c r="U473" s="5"/>
      <c r="V473" s="11"/>
      <c r="W473" s="11"/>
      <c r="X473" s="11"/>
      <c r="Y473" s="11"/>
      <c r="AD473" s="11"/>
      <c r="AE473" s="11"/>
      <c r="AF473" s="11"/>
      <c r="AG473" s="11"/>
      <c r="AH473" s="11"/>
      <c r="AI473" s="11"/>
      <c r="AJ473" s="11"/>
      <c r="AK473" s="11"/>
      <c r="AL473" s="11"/>
      <c r="AM473" s="11"/>
      <c r="AN473" s="11"/>
      <c r="AO473" s="11"/>
      <c r="AP473" s="11"/>
      <c r="AQ473" s="11"/>
      <c r="AR473" s="11"/>
      <c r="AS473" s="11"/>
      <c r="AT473" s="11"/>
      <c r="AU473" s="11"/>
      <c r="AV473" s="11"/>
      <c r="AW473" s="11"/>
      <c r="AX473" s="11"/>
      <c r="AY473" s="11"/>
      <c r="AZ473" s="11"/>
      <c r="BA473" s="11"/>
      <c r="BB473" s="11"/>
      <c r="BC473" s="11"/>
      <c r="BD473" s="11"/>
      <c r="BE473" s="11"/>
      <c r="BF473" s="11"/>
      <c r="BG473" s="11"/>
      <c r="BH473" s="11"/>
    </row>
    <row r="474" spans="5:60">
      <c r="E474" s="112"/>
      <c r="I474" s="112"/>
      <c r="U474" s="5"/>
      <c r="V474" s="11"/>
      <c r="W474" s="11"/>
      <c r="X474" s="11"/>
      <c r="Y474" s="11"/>
      <c r="AD474" s="11"/>
      <c r="AE474" s="11"/>
      <c r="AF474" s="11"/>
      <c r="AG474" s="11"/>
      <c r="AH474" s="11"/>
      <c r="AI474" s="11"/>
      <c r="AJ474" s="11"/>
      <c r="AK474" s="11"/>
      <c r="AL474" s="11"/>
      <c r="AM474" s="11"/>
      <c r="AN474" s="11"/>
      <c r="AO474" s="11"/>
      <c r="AP474" s="11"/>
      <c r="AQ474" s="11"/>
      <c r="AR474" s="11"/>
      <c r="AS474" s="11"/>
      <c r="AT474" s="11"/>
      <c r="AU474" s="11"/>
      <c r="AV474" s="11"/>
      <c r="AW474" s="11"/>
      <c r="AX474" s="11"/>
      <c r="AY474" s="11"/>
      <c r="AZ474" s="11"/>
      <c r="BA474" s="11"/>
      <c r="BB474" s="11"/>
      <c r="BC474" s="11"/>
      <c r="BD474" s="11"/>
      <c r="BE474" s="11"/>
      <c r="BF474" s="11"/>
      <c r="BG474" s="11"/>
      <c r="BH474" s="11"/>
    </row>
    <row r="475" spans="5:60">
      <c r="E475" s="112"/>
      <c r="I475" s="112"/>
      <c r="V475" s="11"/>
      <c r="W475" s="11"/>
      <c r="X475" s="11"/>
      <c r="Y475" s="11"/>
      <c r="AD475" s="11"/>
      <c r="AE475" s="11"/>
      <c r="AF475" s="11"/>
      <c r="AG475" s="11"/>
      <c r="AH475" s="11"/>
      <c r="AI475" s="11"/>
      <c r="AJ475" s="11"/>
      <c r="AK475" s="11"/>
      <c r="AL475" s="11"/>
      <c r="AM475" s="11"/>
      <c r="AN475" s="11"/>
      <c r="AO475" s="11"/>
      <c r="AP475" s="11"/>
      <c r="AQ475" s="11"/>
      <c r="AR475" s="11"/>
      <c r="AS475" s="11"/>
      <c r="AT475" s="11"/>
      <c r="AU475" s="11"/>
      <c r="AV475" s="11"/>
      <c r="AW475" s="11"/>
      <c r="AX475" s="11"/>
      <c r="AY475" s="11"/>
      <c r="AZ475" s="11"/>
      <c r="BA475" s="11"/>
      <c r="BB475" s="11"/>
      <c r="BC475" s="11"/>
      <c r="BD475" s="11"/>
      <c r="BE475" s="11"/>
      <c r="BF475" s="11"/>
      <c r="BG475" s="11"/>
      <c r="BH475" s="11"/>
    </row>
    <row r="476" spans="5:60">
      <c r="E476" s="112"/>
      <c r="I476" s="112"/>
      <c r="V476" s="11"/>
      <c r="W476" s="11"/>
      <c r="X476" s="11"/>
      <c r="Y476" s="11"/>
      <c r="AD476" s="11"/>
      <c r="AE476" s="11"/>
      <c r="AF476" s="11"/>
      <c r="AG476" s="11"/>
      <c r="AH476" s="11"/>
      <c r="AI476" s="11"/>
      <c r="AJ476" s="11"/>
      <c r="AK476" s="11"/>
      <c r="AL476" s="11"/>
      <c r="AM476" s="11"/>
      <c r="AN476" s="11"/>
      <c r="AO476" s="11"/>
      <c r="AP476" s="11"/>
      <c r="AQ476" s="11"/>
      <c r="AR476" s="11"/>
      <c r="AS476" s="11"/>
      <c r="AT476" s="11"/>
      <c r="AU476" s="11"/>
      <c r="AV476" s="11"/>
      <c r="AW476" s="11"/>
      <c r="AX476" s="11"/>
      <c r="AY476" s="11"/>
      <c r="AZ476" s="11"/>
      <c r="BA476" s="11"/>
      <c r="BB476" s="11"/>
      <c r="BC476" s="11"/>
      <c r="BD476" s="11"/>
      <c r="BE476" s="11"/>
      <c r="BF476" s="11"/>
      <c r="BG476" s="11"/>
      <c r="BH476" s="11"/>
    </row>
    <row r="477" spans="5:60">
      <c r="E477" s="112"/>
      <c r="I477" s="112"/>
      <c r="V477" s="11"/>
      <c r="W477" s="11"/>
      <c r="X477" s="11"/>
      <c r="Y477" s="11"/>
      <c r="AD477" s="11"/>
      <c r="AE477" s="11"/>
      <c r="AF477" s="11"/>
      <c r="AG477" s="11"/>
      <c r="AH477" s="11"/>
      <c r="AI477" s="11"/>
      <c r="AJ477" s="11"/>
      <c r="AK477" s="11"/>
      <c r="AL477" s="11"/>
      <c r="AM477" s="11"/>
      <c r="AN477" s="11"/>
      <c r="AO477" s="11"/>
      <c r="AP477" s="11"/>
      <c r="AQ477" s="11"/>
      <c r="AR477" s="11"/>
      <c r="AS477" s="11"/>
      <c r="AT477" s="11"/>
      <c r="AU477" s="11"/>
      <c r="AV477" s="11"/>
      <c r="AW477" s="11"/>
      <c r="AX477" s="11"/>
      <c r="AY477" s="11"/>
      <c r="AZ477" s="11"/>
      <c r="BA477" s="11"/>
      <c r="BB477" s="11"/>
      <c r="BC477" s="11"/>
      <c r="BD477" s="11"/>
      <c r="BE477" s="11"/>
      <c r="BF477" s="11"/>
      <c r="BG477" s="11"/>
      <c r="BH477" s="11"/>
    </row>
    <row r="478" spans="5:60">
      <c r="E478" s="112"/>
      <c r="I478" s="112"/>
      <c r="V478" s="11"/>
      <c r="W478" s="11"/>
      <c r="X478" s="11"/>
      <c r="Y478" s="11"/>
      <c r="AD478" s="11"/>
      <c r="AE478" s="11"/>
      <c r="AF478" s="11"/>
      <c r="AG478" s="11"/>
      <c r="AH478" s="11"/>
      <c r="AI478" s="11"/>
      <c r="AJ478" s="11"/>
      <c r="AK478" s="11"/>
      <c r="AL478" s="11"/>
      <c r="AM478" s="11"/>
      <c r="AN478" s="11"/>
      <c r="AO478" s="11"/>
      <c r="AP478" s="11"/>
      <c r="AQ478" s="11"/>
      <c r="AR478" s="11"/>
      <c r="AS478" s="11"/>
      <c r="AT478" s="11"/>
      <c r="AU478" s="11"/>
      <c r="AV478" s="11"/>
      <c r="AW478" s="11"/>
      <c r="AX478" s="11"/>
      <c r="AY478" s="11"/>
      <c r="AZ478" s="11"/>
      <c r="BA478" s="11"/>
      <c r="BB478" s="11"/>
      <c r="BC478" s="11"/>
      <c r="BD478" s="11"/>
      <c r="BE478" s="11"/>
      <c r="BF478" s="11"/>
      <c r="BG478" s="11"/>
      <c r="BH478" s="11"/>
    </row>
    <row r="479" spans="5:60">
      <c r="E479" s="112"/>
      <c r="I479" s="112"/>
      <c r="V479" s="11"/>
      <c r="W479" s="11"/>
      <c r="X479" s="11"/>
      <c r="Y479" s="11"/>
      <c r="AD479" s="11"/>
      <c r="AE479" s="11"/>
      <c r="AF479" s="11"/>
      <c r="AG479" s="11"/>
      <c r="AH479" s="11"/>
      <c r="AI479" s="11"/>
      <c r="AJ479" s="11"/>
      <c r="AK479" s="11"/>
      <c r="AL479" s="11"/>
      <c r="AM479" s="11"/>
      <c r="AN479" s="11"/>
      <c r="AO479" s="11"/>
      <c r="AP479" s="11"/>
      <c r="AQ479" s="11"/>
      <c r="AR479" s="11"/>
      <c r="AS479" s="11"/>
      <c r="AT479" s="11"/>
      <c r="AU479" s="11"/>
      <c r="AV479" s="11"/>
      <c r="AW479" s="11"/>
      <c r="AX479" s="11"/>
      <c r="AY479" s="11"/>
      <c r="AZ479" s="11"/>
      <c r="BA479" s="11"/>
      <c r="BB479" s="11"/>
      <c r="BC479" s="11"/>
      <c r="BD479" s="11"/>
      <c r="BE479" s="11"/>
      <c r="BF479" s="11"/>
      <c r="BG479" s="11"/>
      <c r="BH479" s="11"/>
    </row>
    <row r="480" spans="5:60">
      <c r="E480" s="112"/>
      <c r="I480" s="112"/>
      <c r="V480" s="11"/>
      <c r="W480" s="11"/>
      <c r="X480" s="11"/>
      <c r="Y480" s="11"/>
      <c r="AD480" s="11"/>
      <c r="AE480" s="11"/>
      <c r="AF480" s="11"/>
      <c r="AG480" s="11"/>
      <c r="AH480" s="11"/>
      <c r="AI480" s="11"/>
      <c r="AJ480" s="11"/>
      <c r="AK480" s="11"/>
      <c r="AL480" s="11"/>
      <c r="AM480" s="11"/>
      <c r="AN480" s="11"/>
      <c r="AO480" s="11"/>
      <c r="AP480" s="11"/>
      <c r="AQ480" s="11"/>
      <c r="AR480" s="11"/>
      <c r="AS480" s="11"/>
      <c r="AT480" s="11"/>
      <c r="AU480" s="11"/>
      <c r="AV480" s="11"/>
      <c r="AW480" s="11"/>
      <c r="AX480" s="11"/>
      <c r="AY480" s="11"/>
      <c r="AZ480" s="11"/>
      <c r="BA480" s="11"/>
      <c r="BB480" s="11"/>
      <c r="BC480" s="11"/>
      <c r="BD480" s="11"/>
      <c r="BE480" s="11"/>
      <c r="BF480" s="11"/>
      <c r="BG480" s="11"/>
      <c r="BH480" s="11"/>
    </row>
    <row r="481" spans="5:60">
      <c r="E481" s="112"/>
      <c r="I481" s="112"/>
      <c r="V481" s="11"/>
      <c r="W481" s="11"/>
      <c r="X481" s="11"/>
      <c r="Y481" s="11"/>
      <c r="AD481" s="11"/>
      <c r="AE481" s="11"/>
      <c r="AF481" s="11"/>
      <c r="AG481" s="11"/>
      <c r="AH481" s="11"/>
      <c r="AI481" s="11"/>
      <c r="AJ481" s="11"/>
      <c r="AK481" s="11"/>
      <c r="AL481" s="11"/>
      <c r="AM481" s="11"/>
      <c r="AN481" s="11"/>
      <c r="AO481" s="11"/>
      <c r="AP481" s="11"/>
      <c r="AQ481" s="11"/>
      <c r="AR481" s="11"/>
      <c r="AS481" s="11"/>
      <c r="AT481" s="11"/>
      <c r="AU481" s="11"/>
      <c r="AV481" s="11"/>
      <c r="AW481" s="11"/>
      <c r="AX481" s="11"/>
      <c r="AY481" s="11"/>
      <c r="AZ481" s="11"/>
      <c r="BA481" s="11"/>
      <c r="BB481" s="11"/>
      <c r="BC481" s="11"/>
      <c r="BD481" s="11"/>
      <c r="BE481" s="11"/>
      <c r="BF481" s="11"/>
      <c r="BG481" s="11"/>
      <c r="BH481" s="11"/>
    </row>
    <row r="482" spans="5:60">
      <c r="E482" s="112"/>
      <c r="F482" s="112"/>
      <c r="G482" s="112"/>
      <c r="H482" s="112"/>
      <c r="I482" s="112"/>
      <c r="V482" s="11"/>
      <c r="W482" s="11"/>
      <c r="X482" s="11"/>
      <c r="Y482" s="11"/>
      <c r="AD482" s="11"/>
      <c r="AE482" s="11"/>
      <c r="AF482" s="11"/>
      <c r="AG482" s="11"/>
      <c r="AH482" s="11"/>
      <c r="AI482" s="11"/>
      <c r="AJ482" s="11"/>
      <c r="AK482" s="11"/>
      <c r="AL482" s="11"/>
      <c r="AM482" s="11"/>
      <c r="AN482" s="11"/>
      <c r="AO482" s="11"/>
      <c r="AP482" s="11"/>
      <c r="AQ482" s="11"/>
      <c r="AR482" s="11"/>
      <c r="AS482" s="11"/>
      <c r="AT482" s="11"/>
      <c r="AU482" s="11"/>
      <c r="AV482" s="11"/>
      <c r="AW482" s="11"/>
      <c r="AX482" s="11"/>
      <c r="AY482" s="11"/>
      <c r="AZ482" s="11"/>
      <c r="BA482" s="11"/>
      <c r="BB482" s="11"/>
      <c r="BC482" s="11"/>
      <c r="BD482" s="11"/>
      <c r="BE482" s="11"/>
      <c r="BF482" s="11"/>
      <c r="BG482" s="11"/>
      <c r="BH482" s="11"/>
    </row>
    <row r="483" spans="5:60">
      <c r="E483" s="112"/>
      <c r="F483" s="112"/>
      <c r="G483" s="112"/>
      <c r="H483" s="112"/>
      <c r="I483" s="112"/>
      <c r="V483" s="11"/>
      <c r="W483" s="11"/>
      <c r="X483" s="11"/>
      <c r="Y483" s="11"/>
      <c r="AD483" s="11"/>
      <c r="AE483" s="11"/>
      <c r="AF483" s="11"/>
      <c r="AG483" s="11"/>
      <c r="AH483" s="11"/>
      <c r="AI483" s="11"/>
      <c r="AJ483" s="11"/>
      <c r="AK483" s="11"/>
      <c r="AL483" s="11"/>
      <c r="AM483" s="11"/>
      <c r="AN483" s="11"/>
      <c r="AO483" s="11"/>
      <c r="AP483" s="11"/>
      <c r="AQ483" s="11"/>
      <c r="AR483" s="11"/>
      <c r="AS483" s="11"/>
      <c r="AT483" s="11"/>
      <c r="AU483" s="11"/>
      <c r="AV483" s="11"/>
      <c r="AW483" s="11"/>
      <c r="AX483" s="11"/>
      <c r="AY483" s="11"/>
      <c r="AZ483" s="11"/>
      <c r="BA483" s="11"/>
      <c r="BB483" s="11"/>
      <c r="BC483" s="11"/>
      <c r="BD483" s="11"/>
      <c r="BE483" s="11"/>
      <c r="BF483" s="11"/>
      <c r="BG483" s="11"/>
      <c r="BH483" s="11"/>
    </row>
    <row r="484" spans="5:60">
      <c r="E484" s="112"/>
      <c r="F484" s="112"/>
      <c r="G484" s="112"/>
      <c r="H484" s="112"/>
      <c r="I484" s="112"/>
      <c r="V484" s="11"/>
      <c r="W484" s="11"/>
      <c r="X484" s="11"/>
      <c r="Y484" s="11"/>
      <c r="AD484" s="11"/>
      <c r="AE484" s="11"/>
      <c r="AF484" s="11"/>
      <c r="AG484" s="11"/>
      <c r="AH484" s="11"/>
      <c r="AI484" s="11"/>
      <c r="AJ484" s="11"/>
      <c r="AK484" s="11"/>
      <c r="AL484" s="11"/>
      <c r="AM484" s="11"/>
      <c r="AN484" s="11"/>
      <c r="AO484" s="11"/>
      <c r="AP484" s="11"/>
      <c r="AQ484" s="11"/>
      <c r="AR484" s="11"/>
      <c r="AS484" s="11"/>
      <c r="AT484" s="11"/>
      <c r="AU484" s="11"/>
      <c r="AV484" s="11"/>
      <c r="AW484" s="11"/>
      <c r="AX484" s="11"/>
      <c r="AY484" s="11"/>
      <c r="AZ484" s="11"/>
      <c r="BA484" s="11"/>
      <c r="BB484" s="11"/>
      <c r="BC484" s="11"/>
      <c r="BD484" s="11"/>
      <c r="BE484" s="11"/>
      <c r="BF484" s="11"/>
      <c r="BG484" s="11"/>
      <c r="BH484" s="11"/>
    </row>
    <row r="485" spans="5:60">
      <c r="E485" s="112"/>
      <c r="F485" s="112"/>
      <c r="G485" s="112"/>
      <c r="H485" s="112"/>
      <c r="I485" s="112"/>
      <c r="V485" s="11"/>
      <c r="W485" s="11"/>
      <c r="X485" s="11"/>
      <c r="Y485" s="11"/>
      <c r="AD485" s="11"/>
      <c r="AE485" s="11"/>
      <c r="AF485" s="11"/>
      <c r="AG485" s="11"/>
      <c r="AH485" s="11"/>
      <c r="AI485" s="11"/>
      <c r="AJ485" s="11"/>
      <c r="AK485" s="11"/>
      <c r="AL485" s="11"/>
      <c r="AM485" s="11"/>
      <c r="AN485" s="11"/>
      <c r="AO485" s="11"/>
      <c r="AP485" s="11"/>
      <c r="AQ485" s="11"/>
      <c r="AR485" s="11"/>
      <c r="AS485" s="11"/>
      <c r="AT485" s="11"/>
      <c r="AU485" s="11"/>
      <c r="AV485" s="11"/>
      <c r="AW485" s="11"/>
      <c r="AX485" s="11"/>
      <c r="AY485" s="11"/>
      <c r="AZ485" s="11"/>
      <c r="BA485" s="11"/>
      <c r="BB485" s="11"/>
      <c r="BC485" s="11"/>
      <c r="BD485" s="11"/>
      <c r="BE485" s="11"/>
      <c r="BF485" s="11"/>
      <c r="BG485" s="11"/>
      <c r="BH485" s="11"/>
    </row>
    <row r="486" spans="5:60">
      <c r="E486" s="112"/>
      <c r="F486" s="112"/>
      <c r="G486" s="112"/>
      <c r="H486" s="112"/>
      <c r="I486" s="112"/>
      <c r="V486" s="11"/>
      <c r="W486" s="11"/>
      <c r="X486" s="11"/>
      <c r="Y486" s="11"/>
      <c r="AD486" s="11"/>
      <c r="AE486" s="11"/>
      <c r="AF486" s="11"/>
      <c r="AG486" s="11"/>
      <c r="AH486" s="11"/>
      <c r="AI486" s="11"/>
      <c r="AJ486" s="11"/>
      <c r="AK486" s="11"/>
      <c r="AL486" s="11"/>
      <c r="AM486" s="11"/>
      <c r="AN486" s="11"/>
      <c r="AO486" s="11"/>
      <c r="AP486" s="11"/>
      <c r="AQ486" s="11"/>
      <c r="AR486" s="11"/>
      <c r="AS486" s="11"/>
      <c r="AT486" s="11"/>
      <c r="AU486" s="11"/>
      <c r="AV486" s="11"/>
      <c r="AW486" s="11"/>
      <c r="AX486" s="11"/>
      <c r="AY486" s="11"/>
      <c r="AZ486" s="11"/>
      <c r="BA486" s="11"/>
      <c r="BB486" s="11"/>
      <c r="BC486" s="11"/>
      <c r="BD486" s="11"/>
      <c r="BE486" s="11"/>
      <c r="BF486" s="11"/>
      <c r="BG486" s="11"/>
      <c r="BH486" s="11"/>
    </row>
    <row r="487" spans="5:60">
      <c r="E487" s="112"/>
      <c r="F487" s="112"/>
      <c r="G487" s="112"/>
      <c r="H487" s="112"/>
      <c r="I487" s="112"/>
      <c r="V487" s="11"/>
      <c r="W487" s="11"/>
      <c r="X487" s="11"/>
      <c r="Y487" s="11"/>
      <c r="AD487" s="11"/>
      <c r="AE487" s="11"/>
      <c r="AF487" s="11"/>
      <c r="AG487" s="11"/>
      <c r="AH487" s="11"/>
      <c r="AI487" s="11"/>
      <c r="AJ487" s="11"/>
      <c r="AK487" s="11"/>
      <c r="AL487" s="11"/>
      <c r="AM487" s="11"/>
      <c r="AN487" s="11"/>
      <c r="AO487" s="11"/>
      <c r="AP487" s="11"/>
      <c r="AQ487" s="11"/>
      <c r="AR487" s="11"/>
      <c r="AS487" s="11"/>
      <c r="AT487" s="11"/>
      <c r="AU487" s="11"/>
      <c r="AV487" s="11"/>
      <c r="AW487" s="11"/>
      <c r="AX487" s="11"/>
      <c r="AY487" s="11"/>
      <c r="AZ487" s="11"/>
      <c r="BA487" s="11"/>
      <c r="BB487" s="11"/>
      <c r="BC487" s="11"/>
      <c r="BD487" s="11"/>
      <c r="BE487" s="11"/>
      <c r="BF487" s="11"/>
      <c r="BG487" s="11"/>
      <c r="BH487" s="11"/>
    </row>
    <row r="488" spans="5:60">
      <c r="E488" s="112"/>
      <c r="F488" s="112"/>
      <c r="G488" s="112"/>
      <c r="H488" s="112"/>
      <c r="I488" s="112"/>
      <c r="V488" s="11"/>
      <c r="W488" s="11"/>
      <c r="X488" s="11"/>
      <c r="Y488" s="11"/>
      <c r="AD488" s="11"/>
      <c r="AE488" s="11"/>
      <c r="AF488" s="11"/>
      <c r="AG488" s="11"/>
      <c r="AH488" s="11"/>
      <c r="AI488" s="11"/>
      <c r="AJ488" s="11"/>
      <c r="AK488" s="11"/>
      <c r="AL488" s="11"/>
      <c r="AM488" s="11"/>
      <c r="AN488" s="11"/>
      <c r="AO488" s="11"/>
      <c r="AP488" s="11"/>
      <c r="AQ488" s="11"/>
      <c r="AR488" s="11"/>
      <c r="AS488" s="11"/>
      <c r="AT488" s="11"/>
      <c r="AU488" s="11"/>
      <c r="AV488" s="11"/>
      <c r="AW488" s="11"/>
      <c r="AX488" s="11"/>
      <c r="AY488" s="11"/>
      <c r="AZ488" s="11"/>
      <c r="BA488" s="11"/>
      <c r="BB488" s="11"/>
      <c r="BC488" s="11"/>
      <c r="BD488" s="11"/>
      <c r="BE488" s="11"/>
      <c r="BF488" s="11"/>
      <c r="BG488" s="11"/>
      <c r="BH488" s="11"/>
    </row>
    <row r="489" spans="5:60">
      <c r="E489" s="112"/>
      <c r="F489" s="112"/>
      <c r="G489" s="112"/>
      <c r="H489" s="112"/>
      <c r="I489" s="112"/>
      <c r="V489" s="11"/>
      <c r="W489" s="11"/>
      <c r="X489" s="11"/>
      <c r="Y489" s="11"/>
      <c r="AD489" s="11"/>
      <c r="AE489" s="11"/>
      <c r="AF489" s="11"/>
      <c r="AG489" s="11"/>
      <c r="AH489" s="11"/>
      <c r="AI489" s="11"/>
      <c r="AJ489" s="11"/>
      <c r="AK489" s="11"/>
      <c r="AL489" s="11"/>
      <c r="AM489" s="11"/>
      <c r="AN489" s="11"/>
      <c r="AO489" s="11"/>
      <c r="AP489" s="11"/>
      <c r="AQ489" s="11"/>
      <c r="AR489" s="11"/>
      <c r="AS489" s="11"/>
      <c r="AT489" s="11"/>
      <c r="AU489" s="11"/>
      <c r="AV489" s="11"/>
      <c r="AW489" s="11"/>
      <c r="AX489" s="11"/>
      <c r="AY489" s="11"/>
      <c r="AZ489" s="11"/>
      <c r="BA489" s="11"/>
      <c r="BB489" s="11"/>
      <c r="BC489" s="11"/>
      <c r="BD489" s="11"/>
      <c r="BE489" s="11"/>
      <c r="BF489" s="11"/>
      <c r="BG489" s="11"/>
      <c r="BH489" s="11"/>
    </row>
    <row r="490" spans="5:60">
      <c r="E490" s="112"/>
      <c r="F490" s="112"/>
      <c r="G490" s="112"/>
      <c r="H490" s="112"/>
      <c r="I490" s="112"/>
      <c r="V490" s="11"/>
      <c r="W490" s="11"/>
      <c r="X490" s="11"/>
      <c r="Y490" s="11"/>
      <c r="AD490" s="11"/>
      <c r="AE490" s="11"/>
      <c r="AF490" s="11"/>
      <c r="AG490" s="11"/>
      <c r="AH490" s="11"/>
      <c r="AI490" s="11"/>
      <c r="AJ490" s="11"/>
      <c r="AK490" s="11"/>
      <c r="AL490" s="11"/>
      <c r="AM490" s="11"/>
      <c r="AN490" s="11"/>
      <c r="AO490" s="11"/>
      <c r="AP490" s="11"/>
      <c r="AQ490" s="11"/>
      <c r="AR490" s="11"/>
      <c r="AS490" s="11"/>
      <c r="AT490" s="11"/>
      <c r="AU490" s="11"/>
      <c r="AV490" s="11"/>
      <c r="AW490" s="11"/>
      <c r="AX490" s="11"/>
      <c r="AY490" s="11"/>
      <c r="AZ490" s="11"/>
      <c r="BA490" s="11"/>
      <c r="BB490" s="11"/>
      <c r="BC490" s="11"/>
      <c r="BD490" s="11"/>
      <c r="BE490" s="11"/>
      <c r="BF490" s="11"/>
      <c r="BG490" s="11"/>
      <c r="BH490" s="11"/>
    </row>
    <row r="491" spans="5:60">
      <c r="E491" s="112"/>
      <c r="F491" s="112"/>
      <c r="G491" s="112"/>
      <c r="H491" s="112"/>
      <c r="I491" s="112"/>
      <c r="V491" s="11"/>
      <c r="W491" s="11"/>
      <c r="X491" s="11"/>
      <c r="Y491" s="11"/>
      <c r="AD491" s="11"/>
      <c r="AE491" s="11"/>
      <c r="AF491" s="11"/>
      <c r="AG491" s="11"/>
      <c r="AH491" s="11"/>
      <c r="AI491" s="11"/>
      <c r="AJ491" s="11"/>
      <c r="AK491" s="11"/>
      <c r="AL491" s="11"/>
      <c r="AM491" s="11"/>
      <c r="AN491" s="11"/>
      <c r="AO491" s="11"/>
      <c r="AP491" s="11"/>
      <c r="AQ491" s="11"/>
      <c r="AR491" s="11"/>
      <c r="AS491" s="11"/>
      <c r="AT491" s="11"/>
      <c r="AU491" s="11"/>
      <c r="AV491" s="11"/>
      <c r="AW491" s="11"/>
      <c r="AX491" s="11"/>
      <c r="AY491" s="11"/>
      <c r="AZ491" s="11"/>
      <c r="BA491" s="11"/>
      <c r="BB491" s="11"/>
      <c r="BC491" s="11"/>
      <c r="BD491" s="11"/>
      <c r="BE491" s="11"/>
      <c r="BF491" s="11"/>
      <c r="BG491" s="11"/>
      <c r="BH491" s="11"/>
    </row>
    <row r="492" spans="5:60">
      <c r="E492" s="112"/>
      <c r="F492" s="112"/>
      <c r="G492" s="112"/>
      <c r="H492" s="112"/>
      <c r="I492" s="112"/>
      <c r="V492" s="11"/>
      <c r="W492" s="11"/>
      <c r="X492" s="11"/>
      <c r="Y492" s="11"/>
      <c r="AD492" s="11"/>
      <c r="AE492" s="11"/>
      <c r="AF492" s="11"/>
      <c r="AG492" s="11"/>
      <c r="AH492" s="11"/>
      <c r="AI492" s="11"/>
      <c r="AJ492" s="11"/>
      <c r="AK492" s="11"/>
      <c r="AL492" s="11"/>
      <c r="AM492" s="11"/>
      <c r="AN492" s="11"/>
      <c r="AO492" s="11"/>
      <c r="AP492" s="11"/>
      <c r="AQ492" s="11"/>
      <c r="AR492" s="11"/>
      <c r="AS492" s="11"/>
      <c r="AT492" s="11"/>
      <c r="AU492" s="11"/>
      <c r="AV492" s="11"/>
      <c r="AW492" s="11"/>
      <c r="AX492" s="11"/>
      <c r="AY492" s="11"/>
      <c r="AZ492" s="11"/>
      <c r="BA492" s="11"/>
      <c r="BB492" s="11"/>
      <c r="BC492" s="11"/>
      <c r="BD492" s="11"/>
      <c r="BE492" s="11"/>
      <c r="BF492" s="11"/>
      <c r="BG492" s="11"/>
      <c r="BH492" s="11"/>
    </row>
    <row r="493" spans="5:60">
      <c r="E493" s="112"/>
      <c r="F493" s="112"/>
      <c r="G493" s="112"/>
      <c r="H493" s="112"/>
      <c r="I493" s="112"/>
      <c r="V493" s="11"/>
      <c r="W493" s="11"/>
      <c r="X493" s="11"/>
      <c r="Y493" s="11"/>
      <c r="AD493" s="11"/>
      <c r="AE493" s="11"/>
      <c r="AF493" s="11"/>
      <c r="AG493" s="11"/>
      <c r="AH493" s="11"/>
      <c r="AI493" s="11"/>
      <c r="AJ493" s="11"/>
      <c r="AK493" s="11"/>
      <c r="AL493" s="11"/>
      <c r="AM493" s="11"/>
      <c r="AN493" s="11"/>
      <c r="AO493" s="11"/>
      <c r="AP493" s="11"/>
      <c r="AQ493" s="11"/>
      <c r="AR493" s="11"/>
      <c r="AS493" s="11"/>
      <c r="AT493" s="11"/>
      <c r="AU493" s="11"/>
      <c r="AV493" s="11"/>
      <c r="AW493" s="11"/>
      <c r="AX493" s="11"/>
      <c r="AY493" s="11"/>
      <c r="AZ493" s="11"/>
      <c r="BA493" s="11"/>
      <c r="BB493" s="11"/>
      <c r="BC493" s="11"/>
      <c r="BD493" s="11"/>
      <c r="BE493" s="11"/>
      <c r="BF493" s="11"/>
      <c r="BG493" s="11"/>
      <c r="BH493" s="11"/>
    </row>
    <row r="494" spans="5:60">
      <c r="E494" s="112"/>
      <c r="F494" s="112"/>
      <c r="G494" s="112"/>
      <c r="H494" s="112"/>
      <c r="I494" s="112"/>
      <c r="V494" s="11"/>
      <c r="W494" s="11"/>
      <c r="X494" s="11"/>
      <c r="Y494" s="11"/>
      <c r="AD494" s="11"/>
      <c r="AE494" s="11"/>
      <c r="AF494" s="11"/>
      <c r="AG494" s="11"/>
      <c r="AH494" s="11"/>
      <c r="AI494" s="11"/>
      <c r="AJ494" s="11"/>
      <c r="AK494" s="11"/>
      <c r="AL494" s="11"/>
      <c r="AM494" s="11"/>
      <c r="AN494" s="11"/>
      <c r="AO494" s="11"/>
      <c r="AP494" s="11"/>
      <c r="AQ494" s="11"/>
      <c r="AR494" s="11"/>
      <c r="AS494" s="11"/>
      <c r="AT494" s="11"/>
      <c r="AU494" s="11"/>
      <c r="AV494" s="11"/>
      <c r="AW494" s="11"/>
      <c r="AX494" s="11"/>
      <c r="AY494" s="11"/>
      <c r="AZ494" s="11"/>
      <c r="BA494" s="11"/>
      <c r="BB494" s="11"/>
      <c r="BC494" s="11"/>
      <c r="BD494" s="11"/>
      <c r="BE494" s="11"/>
      <c r="BF494" s="11"/>
      <c r="BG494" s="11"/>
      <c r="BH494" s="11"/>
    </row>
    <row r="495" spans="5:60">
      <c r="E495" s="112"/>
      <c r="F495" s="112"/>
      <c r="G495" s="112"/>
      <c r="H495" s="112"/>
      <c r="I495" s="112"/>
      <c r="V495" s="11"/>
      <c r="W495" s="11"/>
      <c r="X495" s="11"/>
      <c r="Y495" s="11"/>
      <c r="AD495" s="11"/>
      <c r="AE495" s="11"/>
      <c r="AF495" s="11"/>
      <c r="AG495" s="11"/>
      <c r="AH495" s="11"/>
      <c r="AI495" s="11"/>
      <c r="AJ495" s="11"/>
      <c r="AK495" s="11"/>
      <c r="AL495" s="11"/>
      <c r="AM495" s="11"/>
      <c r="AN495" s="11"/>
      <c r="AO495" s="11"/>
      <c r="AP495" s="11"/>
      <c r="AQ495" s="11"/>
      <c r="AR495" s="11"/>
      <c r="AS495" s="11"/>
      <c r="AT495" s="11"/>
      <c r="AU495" s="11"/>
      <c r="AV495" s="11"/>
      <c r="AW495" s="11"/>
      <c r="AX495" s="11"/>
      <c r="AY495" s="11"/>
      <c r="AZ495" s="11"/>
      <c r="BA495" s="11"/>
      <c r="BB495" s="11"/>
      <c r="BC495" s="11"/>
      <c r="BD495" s="11"/>
      <c r="BE495" s="11"/>
      <c r="BF495" s="11"/>
      <c r="BG495" s="11"/>
      <c r="BH495" s="11"/>
    </row>
    <row r="496" spans="5:60">
      <c r="E496" s="112"/>
      <c r="F496" s="112"/>
      <c r="G496" s="112"/>
      <c r="H496" s="112"/>
      <c r="I496" s="112"/>
      <c r="V496" s="11"/>
      <c r="W496" s="11"/>
      <c r="X496" s="11"/>
      <c r="Y496" s="11"/>
      <c r="AD496" s="11"/>
      <c r="AE496" s="11"/>
      <c r="AF496" s="11"/>
      <c r="AG496" s="11"/>
      <c r="AH496" s="11"/>
      <c r="AI496" s="11"/>
      <c r="AJ496" s="11"/>
      <c r="AK496" s="11"/>
      <c r="AL496" s="11"/>
      <c r="AM496" s="11"/>
      <c r="AN496" s="11"/>
      <c r="AO496" s="11"/>
      <c r="AP496" s="11"/>
      <c r="AQ496" s="11"/>
      <c r="AR496" s="11"/>
      <c r="AS496" s="11"/>
      <c r="AT496" s="11"/>
      <c r="AU496" s="11"/>
      <c r="AV496" s="11"/>
      <c r="AW496" s="11"/>
      <c r="AX496" s="11"/>
      <c r="AY496" s="11"/>
      <c r="AZ496" s="11"/>
      <c r="BA496" s="11"/>
      <c r="BB496" s="11"/>
      <c r="BC496" s="11"/>
      <c r="BD496" s="11"/>
      <c r="BE496" s="11"/>
      <c r="BF496" s="11"/>
      <c r="BG496" s="11"/>
      <c r="BH496" s="11"/>
    </row>
    <row r="497" spans="5:60">
      <c r="E497" s="112"/>
      <c r="F497" s="112"/>
      <c r="G497" s="112"/>
      <c r="H497" s="112"/>
      <c r="I497" s="112"/>
      <c r="V497" s="11"/>
      <c r="W497" s="11"/>
      <c r="X497" s="11"/>
      <c r="Y497" s="11"/>
      <c r="AD497" s="11"/>
      <c r="AE497" s="11"/>
      <c r="AF497" s="11"/>
      <c r="AG497" s="11"/>
      <c r="AH497" s="11"/>
      <c r="AI497" s="11"/>
      <c r="AJ497" s="11"/>
      <c r="AK497" s="11"/>
      <c r="AL497" s="11"/>
      <c r="AM497" s="11"/>
      <c r="AN497" s="11"/>
      <c r="AO497" s="11"/>
      <c r="AP497" s="11"/>
      <c r="AQ497" s="11"/>
      <c r="AR497" s="11"/>
      <c r="AS497" s="11"/>
      <c r="AT497" s="11"/>
      <c r="AU497" s="11"/>
      <c r="AV497" s="11"/>
      <c r="AW497" s="11"/>
      <c r="AX497" s="11"/>
      <c r="AY497" s="11"/>
      <c r="AZ497" s="11"/>
      <c r="BA497" s="11"/>
      <c r="BB497" s="11"/>
      <c r="BC497" s="11"/>
      <c r="BD497" s="11"/>
      <c r="BE497" s="11"/>
      <c r="BF497" s="11"/>
      <c r="BG497" s="11"/>
      <c r="BH497" s="11"/>
    </row>
    <row r="498" spans="5:60">
      <c r="E498" s="112"/>
      <c r="F498" s="112"/>
      <c r="G498" s="112"/>
      <c r="H498" s="112"/>
      <c r="I498" s="112"/>
      <c r="V498" s="11"/>
      <c r="W498" s="11"/>
      <c r="X498" s="11"/>
      <c r="Y498" s="11"/>
      <c r="AD498" s="11"/>
      <c r="AE498" s="11"/>
      <c r="AF498" s="11"/>
      <c r="AG498" s="11"/>
      <c r="AH498" s="11"/>
      <c r="AI498" s="11"/>
      <c r="AJ498" s="11"/>
      <c r="AK498" s="11"/>
      <c r="AL498" s="11"/>
      <c r="AM498" s="11"/>
      <c r="AN498" s="11"/>
      <c r="AO498" s="11"/>
      <c r="AP498" s="11"/>
      <c r="AQ498" s="11"/>
      <c r="AR498" s="11"/>
      <c r="AS498" s="11"/>
      <c r="AT498" s="11"/>
      <c r="AU498" s="11"/>
      <c r="AV498" s="11"/>
      <c r="AW498" s="11"/>
      <c r="AX498" s="11"/>
      <c r="AY498" s="11"/>
      <c r="AZ498" s="11"/>
      <c r="BA498" s="11"/>
      <c r="BB498" s="11"/>
      <c r="BC498" s="11"/>
      <c r="BD498" s="11"/>
      <c r="BE498" s="11"/>
      <c r="BF498" s="11"/>
      <c r="BG498" s="11"/>
      <c r="BH498" s="11"/>
    </row>
    <row r="499" spans="5:60">
      <c r="E499" s="112"/>
      <c r="F499" s="112"/>
      <c r="G499" s="112"/>
      <c r="H499" s="112"/>
      <c r="I499" s="112"/>
      <c r="V499" s="11"/>
      <c r="W499" s="11"/>
      <c r="X499" s="11"/>
      <c r="Y499" s="11"/>
      <c r="AD499" s="11"/>
      <c r="AE499" s="11"/>
      <c r="AF499" s="11"/>
      <c r="AG499" s="11"/>
      <c r="AH499" s="11"/>
      <c r="AI499" s="11"/>
      <c r="AJ499" s="11"/>
      <c r="AK499" s="11"/>
      <c r="AL499" s="11"/>
      <c r="AM499" s="11"/>
      <c r="AN499" s="11"/>
      <c r="AO499" s="11"/>
      <c r="AP499" s="11"/>
      <c r="AQ499" s="11"/>
      <c r="AR499" s="11"/>
      <c r="AS499" s="11"/>
      <c r="AT499" s="11"/>
      <c r="AU499" s="11"/>
      <c r="AV499" s="11"/>
      <c r="AW499" s="11"/>
      <c r="AX499" s="11"/>
      <c r="AY499" s="11"/>
      <c r="AZ499" s="11"/>
      <c r="BA499" s="11"/>
      <c r="BB499" s="11"/>
      <c r="BC499" s="11"/>
      <c r="BD499" s="11"/>
      <c r="BE499" s="11"/>
      <c r="BF499" s="11"/>
      <c r="BG499" s="11"/>
      <c r="BH499" s="11"/>
    </row>
    <row r="500" spans="5:60">
      <c r="E500" s="112"/>
      <c r="F500" s="112"/>
      <c r="G500" s="112"/>
      <c r="H500" s="112"/>
      <c r="I500" s="112"/>
      <c r="V500" s="11"/>
      <c r="W500" s="11"/>
      <c r="X500" s="11"/>
      <c r="Y500" s="11"/>
      <c r="AD500" s="11"/>
      <c r="AE500" s="11"/>
      <c r="AF500" s="11"/>
      <c r="AG500" s="11"/>
      <c r="AH500" s="11"/>
      <c r="AI500" s="11"/>
      <c r="AJ500" s="11"/>
      <c r="AK500" s="11"/>
      <c r="AL500" s="11"/>
      <c r="AM500" s="11"/>
      <c r="AN500" s="11"/>
      <c r="AO500" s="11"/>
      <c r="AP500" s="11"/>
      <c r="AQ500" s="11"/>
      <c r="AR500" s="11"/>
      <c r="AS500" s="11"/>
      <c r="AT500" s="11"/>
      <c r="AU500" s="11"/>
      <c r="AV500" s="11"/>
      <c r="AW500" s="11"/>
      <c r="AX500" s="11"/>
      <c r="AY500" s="11"/>
      <c r="AZ500" s="11"/>
      <c r="BA500" s="11"/>
      <c r="BB500" s="11"/>
      <c r="BC500" s="11"/>
      <c r="BD500" s="11"/>
      <c r="BE500" s="11"/>
      <c r="BF500" s="11"/>
      <c r="BG500" s="11"/>
      <c r="BH500" s="11"/>
    </row>
    <row r="501" spans="5:60">
      <c r="E501" s="112"/>
      <c r="F501" s="112"/>
      <c r="G501" s="112"/>
      <c r="H501" s="112"/>
      <c r="I501" s="112"/>
      <c r="V501" s="11"/>
      <c r="W501" s="11"/>
      <c r="X501" s="11"/>
      <c r="Y501" s="11"/>
      <c r="AD501" s="11"/>
      <c r="AE501" s="11"/>
      <c r="AF501" s="11"/>
      <c r="AG501" s="11"/>
      <c r="AH501" s="11"/>
      <c r="AI501" s="11"/>
      <c r="AJ501" s="11"/>
      <c r="AK501" s="11"/>
      <c r="AL501" s="11"/>
      <c r="AM501" s="11"/>
      <c r="AN501" s="11"/>
      <c r="AO501" s="11"/>
      <c r="AP501" s="11"/>
      <c r="AQ501" s="11"/>
      <c r="AR501" s="11"/>
      <c r="AS501" s="11"/>
      <c r="AT501" s="11"/>
      <c r="AU501" s="11"/>
      <c r="AV501" s="11"/>
      <c r="AW501" s="11"/>
      <c r="AX501" s="11"/>
      <c r="AY501" s="11"/>
      <c r="AZ501" s="11"/>
      <c r="BA501" s="11"/>
      <c r="BB501" s="11"/>
      <c r="BC501" s="11"/>
      <c r="BD501" s="11"/>
      <c r="BE501" s="11"/>
      <c r="BF501" s="11"/>
      <c r="BG501" s="11"/>
      <c r="BH501" s="11"/>
    </row>
    <row r="502" spans="5:60">
      <c r="E502" s="112"/>
      <c r="F502" s="112"/>
      <c r="G502" s="112"/>
      <c r="H502" s="112"/>
      <c r="I502" s="112"/>
      <c r="V502" s="11"/>
      <c r="W502" s="11"/>
      <c r="X502" s="11"/>
      <c r="Y502" s="11"/>
      <c r="AD502" s="11"/>
      <c r="AE502" s="11"/>
      <c r="AF502" s="11"/>
      <c r="AG502" s="11"/>
      <c r="AH502" s="11"/>
      <c r="AI502" s="11"/>
      <c r="AJ502" s="11"/>
      <c r="AK502" s="11"/>
      <c r="AL502" s="11"/>
      <c r="AM502" s="11"/>
      <c r="AN502" s="11"/>
      <c r="AO502" s="11"/>
      <c r="AP502" s="11"/>
      <c r="AQ502" s="11"/>
      <c r="AR502" s="11"/>
      <c r="AS502" s="11"/>
      <c r="AT502" s="11"/>
      <c r="AU502" s="11"/>
      <c r="AV502" s="11"/>
      <c r="AW502" s="11"/>
      <c r="AX502" s="11"/>
      <c r="AY502" s="11"/>
      <c r="AZ502" s="11"/>
      <c r="BA502" s="11"/>
      <c r="BB502" s="11"/>
      <c r="BC502" s="11"/>
      <c r="BD502" s="11"/>
      <c r="BE502" s="11"/>
      <c r="BF502" s="11"/>
      <c r="BG502" s="11"/>
      <c r="BH502" s="11"/>
    </row>
    <row r="503" spans="5:60">
      <c r="E503" s="112"/>
      <c r="F503" s="112"/>
      <c r="G503" s="112"/>
      <c r="H503" s="112"/>
      <c r="I503" s="112"/>
      <c r="V503" s="11"/>
      <c r="W503" s="11"/>
      <c r="X503" s="11"/>
      <c r="Y503" s="11"/>
      <c r="AD503" s="11"/>
      <c r="AE503" s="11"/>
      <c r="AF503" s="11"/>
      <c r="AG503" s="11"/>
      <c r="AH503" s="11"/>
      <c r="AI503" s="11"/>
      <c r="AJ503" s="11"/>
      <c r="AK503" s="11"/>
      <c r="AL503" s="11"/>
      <c r="AM503" s="11"/>
      <c r="AN503" s="11"/>
      <c r="AO503" s="11"/>
      <c r="AP503" s="11"/>
      <c r="AQ503" s="11"/>
      <c r="AR503" s="11"/>
      <c r="AS503" s="11"/>
      <c r="AT503" s="11"/>
      <c r="AU503" s="11"/>
      <c r="AV503" s="11"/>
      <c r="AW503" s="11"/>
      <c r="AX503" s="11"/>
      <c r="AY503" s="11"/>
      <c r="AZ503" s="11"/>
      <c r="BA503" s="11"/>
      <c r="BB503" s="11"/>
      <c r="BC503" s="11"/>
      <c r="BD503" s="11"/>
      <c r="BE503" s="11"/>
      <c r="BF503" s="11"/>
      <c r="BG503" s="11"/>
      <c r="BH503" s="11"/>
    </row>
    <row r="504" spans="5:60">
      <c r="E504" s="112"/>
      <c r="F504" s="112"/>
      <c r="G504" s="112"/>
      <c r="H504" s="112"/>
      <c r="I504" s="112"/>
      <c r="V504" s="11"/>
      <c r="W504" s="11"/>
      <c r="X504" s="11"/>
      <c r="Y504" s="11"/>
      <c r="AD504" s="11"/>
      <c r="AE504" s="11"/>
      <c r="AF504" s="11"/>
      <c r="AG504" s="11"/>
      <c r="AH504" s="11"/>
      <c r="AI504" s="11"/>
      <c r="AJ504" s="11"/>
      <c r="AK504" s="11"/>
      <c r="AL504" s="11"/>
      <c r="AM504" s="11"/>
      <c r="AN504" s="11"/>
      <c r="AO504" s="11"/>
      <c r="AP504" s="11"/>
      <c r="AQ504" s="11"/>
      <c r="AR504" s="11"/>
      <c r="AS504" s="11"/>
      <c r="AT504" s="11"/>
      <c r="AU504" s="11"/>
      <c r="AV504" s="11"/>
      <c r="AW504" s="11"/>
      <c r="AX504" s="11"/>
      <c r="AY504" s="11"/>
      <c r="AZ504" s="11"/>
      <c r="BA504" s="11"/>
      <c r="BB504" s="11"/>
      <c r="BC504" s="11"/>
      <c r="BD504" s="11"/>
      <c r="BE504" s="11"/>
      <c r="BF504" s="11"/>
      <c r="BG504" s="11"/>
      <c r="BH504" s="11"/>
    </row>
    <row r="505" spans="5:60">
      <c r="E505" s="112"/>
      <c r="F505" s="112"/>
      <c r="G505" s="112"/>
      <c r="H505" s="112"/>
      <c r="I505" s="112"/>
      <c r="V505" s="11"/>
      <c r="W505" s="11"/>
      <c r="X505" s="11"/>
      <c r="Y505" s="11"/>
      <c r="AD505" s="11"/>
      <c r="AE505" s="11"/>
      <c r="AF505" s="11"/>
      <c r="AG505" s="11"/>
      <c r="AH505" s="11"/>
      <c r="AI505" s="11"/>
      <c r="AJ505" s="11"/>
      <c r="AK505" s="11"/>
      <c r="AL505" s="11"/>
      <c r="AM505" s="11"/>
      <c r="AN505" s="11"/>
      <c r="AO505" s="11"/>
      <c r="AP505" s="11"/>
      <c r="AQ505" s="11"/>
      <c r="AR505" s="11"/>
      <c r="AS505" s="11"/>
      <c r="AT505" s="11"/>
      <c r="AU505" s="11"/>
      <c r="AV505" s="11"/>
      <c r="AW505" s="11"/>
      <c r="AX505" s="11"/>
      <c r="AY505" s="11"/>
      <c r="AZ505" s="11"/>
      <c r="BA505" s="11"/>
      <c r="BB505" s="11"/>
      <c r="BC505" s="11"/>
      <c r="BD505" s="11"/>
      <c r="BE505" s="11"/>
      <c r="BF505" s="11"/>
      <c r="BG505" s="11"/>
      <c r="BH505" s="11"/>
    </row>
    <row r="506" spans="5:60">
      <c r="E506" s="112"/>
      <c r="F506" s="112"/>
      <c r="G506" s="112"/>
      <c r="H506" s="112"/>
      <c r="I506" s="112"/>
      <c r="V506" s="11"/>
      <c r="W506" s="11"/>
      <c r="X506" s="11"/>
      <c r="Y506" s="11"/>
      <c r="AD506" s="11"/>
      <c r="AE506" s="11"/>
      <c r="AF506" s="11"/>
      <c r="AG506" s="11"/>
      <c r="AH506" s="11"/>
      <c r="AI506" s="11"/>
      <c r="AJ506" s="11"/>
      <c r="AK506" s="11"/>
      <c r="AL506" s="11"/>
      <c r="AM506" s="11"/>
      <c r="AN506" s="11"/>
      <c r="AO506" s="11"/>
      <c r="AP506" s="11"/>
      <c r="AQ506" s="11"/>
      <c r="AR506" s="11"/>
      <c r="AS506" s="11"/>
      <c r="AT506" s="11"/>
      <c r="AU506" s="11"/>
      <c r="AV506" s="11"/>
      <c r="AW506" s="11"/>
      <c r="AX506" s="11"/>
      <c r="AY506" s="11"/>
      <c r="AZ506" s="11"/>
      <c r="BA506" s="11"/>
      <c r="BB506" s="11"/>
      <c r="BC506" s="11"/>
      <c r="BD506" s="11"/>
      <c r="BE506" s="11"/>
      <c r="BF506" s="11"/>
      <c r="BG506" s="11"/>
      <c r="BH506" s="11"/>
    </row>
    <row r="507" spans="5:60">
      <c r="E507" s="112"/>
      <c r="F507" s="112"/>
      <c r="G507" s="112"/>
      <c r="H507" s="112"/>
      <c r="I507" s="112"/>
      <c r="V507" s="11"/>
      <c r="W507" s="11"/>
      <c r="X507" s="11"/>
      <c r="Y507" s="11"/>
      <c r="AD507" s="11"/>
      <c r="AE507" s="11"/>
      <c r="AF507" s="11"/>
      <c r="AG507" s="11"/>
      <c r="AH507" s="11"/>
      <c r="AI507" s="11"/>
      <c r="AJ507" s="11"/>
      <c r="AK507" s="11"/>
      <c r="AL507" s="11"/>
      <c r="AM507" s="11"/>
      <c r="AN507" s="11"/>
      <c r="AO507" s="11"/>
      <c r="AP507" s="11"/>
      <c r="AQ507" s="11"/>
      <c r="AR507" s="11"/>
      <c r="AS507" s="11"/>
      <c r="AT507" s="11"/>
      <c r="AU507" s="11"/>
      <c r="AV507" s="11"/>
      <c r="AW507" s="11"/>
      <c r="AX507" s="11"/>
      <c r="AY507" s="11"/>
      <c r="AZ507" s="11"/>
      <c r="BA507" s="11"/>
      <c r="BB507" s="11"/>
      <c r="BC507" s="11"/>
      <c r="BD507" s="11"/>
      <c r="BE507" s="11"/>
      <c r="BF507" s="11"/>
      <c r="BG507" s="11"/>
      <c r="BH507" s="11"/>
    </row>
    <row r="508" spans="5:60">
      <c r="E508" s="112"/>
      <c r="F508" s="112"/>
      <c r="G508" s="112"/>
      <c r="H508" s="112"/>
      <c r="I508" s="112"/>
      <c r="V508" s="11"/>
      <c r="W508" s="11"/>
      <c r="X508" s="11"/>
      <c r="Y508" s="11"/>
      <c r="AD508" s="11"/>
      <c r="AE508" s="11"/>
      <c r="AF508" s="11"/>
      <c r="AG508" s="11"/>
      <c r="AH508" s="11"/>
      <c r="AI508" s="11"/>
      <c r="AJ508" s="11"/>
      <c r="AK508" s="11"/>
      <c r="AL508" s="11"/>
      <c r="AM508" s="11"/>
      <c r="AN508" s="11"/>
      <c r="AO508" s="11"/>
      <c r="AP508" s="11"/>
      <c r="AQ508" s="11"/>
      <c r="AR508" s="11"/>
      <c r="AS508" s="11"/>
      <c r="AT508" s="11"/>
      <c r="AU508" s="11"/>
      <c r="AV508" s="11"/>
      <c r="AW508" s="11"/>
      <c r="AX508" s="11"/>
      <c r="AY508" s="11"/>
      <c r="AZ508" s="11"/>
      <c r="BA508" s="11"/>
      <c r="BB508" s="11"/>
      <c r="BC508" s="11"/>
      <c r="BD508" s="11"/>
      <c r="BE508" s="11"/>
      <c r="BF508" s="11"/>
      <c r="BG508" s="11"/>
      <c r="BH508" s="11"/>
    </row>
    <row r="509" spans="5:60">
      <c r="E509" s="112"/>
      <c r="F509" s="112"/>
      <c r="G509" s="112"/>
      <c r="H509" s="112"/>
      <c r="I509" s="112"/>
      <c r="V509" s="11"/>
      <c r="W509" s="11"/>
      <c r="X509" s="11"/>
      <c r="Y509" s="11"/>
      <c r="AD509" s="11"/>
      <c r="AE509" s="11"/>
      <c r="AF509" s="11"/>
      <c r="AG509" s="11"/>
      <c r="AH509" s="11"/>
      <c r="AI509" s="11"/>
      <c r="AJ509" s="11"/>
      <c r="AK509" s="11"/>
      <c r="AL509" s="11"/>
      <c r="AM509" s="11"/>
      <c r="AN509" s="11"/>
      <c r="AO509" s="11"/>
      <c r="AP509" s="11"/>
      <c r="AQ509" s="11"/>
      <c r="AR509" s="11"/>
      <c r="AS509" s="11"/>
      <c r="AT509" s="11"/>
      <c r="AU509" s="11"/>
      <c r="AV509" s="11"/>
      <c r="AW509" s="11"/>
      <c r="AX509" s="11"/>
      <c r="AY509" s="11"/>
      <c r="AZ509" s="11"/>
      <c r="BA509" s="11"/>
      <c r="BB509" s="11"/>
      <c r="BC509" s="11"/>
      <c r="BD509" s="11"/>
      <c r="BE509" s="11"/>
      <c r="BF509" s="11"/>
      <c r="BG509" s="11"/>
      <c r="BH509" s="11"/>
    </row>
    <row r="510" spans="5:60">
      <c r="E510" s="112"/>
      <c r="F510" s="112"/>
      <c r="G510" s="112"/>
      <c r="H510" s="112"/>
      <c r="I510" s="112"/>
      <c r="V510" s="11"/>
      <c r="W510" s="11"/>
      <c r="X510" s="11"/>
      <c r="Y510" s="11"/>
      <c r="AD510" s="11"/>
      <c r="AE510" s="11"/>
      <c r="AF510" s="11"/>
      <c r="AG510" s="11"/>
      <c r="AH510" s="11"/>
      <c r="AI510" s="11"/>
      <c r="AJ510" s="11"/>
      <c r="AK510" s="11"/>
      <c r="AL510" s="11"/>
      <c r="AM510" s="11"/>
      <c r="AN510" s="11"/>
      <c r="AO510" s="11"/>
      <c r="AP510" s="11"/>
      <c r="AQ510" s="11"/>
      <c r="AR510" s="11"/>
      <c r="AS510" s="11"/>
      <c r="AT510" s="11"/>
      <c r="AU510" s="11"/>
      <c r="AV510" s="11"/>
      <c r="AW510" s="11"/>
      <c r="AX510" s="11"/>
      <c r="AY510" s="11"/>
      <c r="AZ510" s="11"/>
      <c r="BA510" s="11"/>
      <c r="BB510" s="11"/>
      <c r="BC510" s="11"/>
      <c r="BD510" s="11"/>
      <c r="BE510" s="11"/>
      <c r="BF510" s="11"/>
      <c r="BG510" s="11"/>
      <c r="BH510" s="11"/>
    </row>
    <row r="511" spans="5:60">
      <c r="E511" s="112"/>
      <c r="F511" s="112"/>
      <c r="G511" s="112"/>
      <c r="H511" s="112"/>
      <c r="I511" s="112"/>
      <c r="V511" s="11"/>
      <c r="W511" s="11"/>
      <c r="X511" s="11"/>
      <c r="Y511" s="11"/>
      <c r="AD511" s="11"/>
      <c r="AE511" s="11"/>
      <c r="AF511" s="11"/>
      <c r="AG511" s="11"/>
      <c r="AH511" s="11"/>
      <c r="AI511" s="11"/>
      <c r="AJ511" s="11"/>
      <c r="AK511" s="11"/>
      <c r="AL511" s="11"/>
      <c r="AM511" s="11"/>
      <c r="AN511" s="11"/>
      <c r="AO511" s="11"/>
      <c r="AP511" s="11"/>
      <c r="AQ511" s="11"/>
      <c r="AR511" s="11"/>
      <c r="AS511" s="11"/>
      <c r="AT511" s="11"/>
      <c r="AU511" s="11"/>
      <c r="AV511" s="11"/>
      <c r="AW511" s="11"/>
      <c r="AX511" s="11"/>
      <c r="AY511" s="11"/>
      <c r="AZ511" s="11"/>
      <c r="BA511" s="11"/>
      <c r="BB511" s="11"/>
      <c r="BC511" s="11"/>
      <c r="BD511" s="11"/>
      <c r="BE511" s="11"/>
      <c r="BF511" s="11"/>
      <c r="BG511" s="11"/>
      <c r="BH511" s="11"/>
    </row>
    <row r="512" spans="5:60">
      <c r="E512" s="112"/>
      <c r="F512" s="112"/>
      <c r="G512" s="112"/>
      <c r="H512" s="112"/>
      <c r="I512" s="112"/>
      <c r="V512" s="11"/>
      <c r="W512" s="11"/>
      <c r="X512" s="11"/>
      <c r="Y512" s="11"/>
      <c r="AD512" s="11"/>
      <c r="AE512" s="11"/>
      <c r="AF512" s="11"/>
      <c r="AG512" s="11"/>
      <c r="AH512" s="11"/>
      <c r="AI512" s="11"/>
      <c r="AJ512" s="11"/>
      <c r="AK512" s="11"/>
      <c r="AL512" s="11"/>
      <c r="AM512" s="11"/>
      <c r="AN512" s="11"/>
      <c r="AO512" s="11"/>
      <c r="AP512" s="11"/>
      <c r="AQ512" s="11"/>
      <c r="AR512" s="11"/>
      <c r="AS512" s="11"/>
      <c r="AT512" s="11"/>
      <c r="AU512" s="11"/>
      <c r="AV512" s="11"/>
      <c r="AW512" s="11"/>
      <c r="AX512" s="11"/>
      <c r="AY512" s="11"/>
      <c r="AZ512" s="11"/>
      <c r="BA512" s="11"/>
      <c r="BB512" s="11"/>
      <c r="BC512" s="11"/>
      <c r="BD512" s="11"/>
      <c r="BE512" s="11"/>
      <c r="BF512" s="11"/>
      <c r="BG512" s="11"/>
      <c r="BH512" s="11"/>
    </row>
    <row r="513" spans="5:60">
      <c r="E513" s="112"/>
      <c r="F513" s="112"/>
      <c r="G513" s="112"/>
      <c r="H513" s="112"/>
      <c r="I513" s="112"/>
      <c r="V513" s="11"/>
      <c r="W513" s="11"/>
      <c r="X513" s="11"/>
      <c r="Y513" s="11"/>
      <c r="AD513" s="11"/>
      <c r="AE513" s="11"/>
      <c r="AF513" s="11"/>
      <c r="AG513" s="11"/>
      <c r="AH513" s="11"/>
      <c r="AI513" s="11"/>
      <c r="AJ513" s="11"/>
      <c r="AK513" s="11"/>
      <c r="AL513" s="11"/>
      <c r="AM513" s="11"/>
      <c r="AN513" s="11"/>
      <c r="AO513" s="11"/>
      <c r="AP513" s="11"/>
      <c r="AQ513" s="11"/>
      <c r="AR513" s="11"/>
      <c r="AS513" s="11"/>
      <c r="AT513" s="11"/>
      <c r="AU513" s="11"/>
      <c r="AV513" s="11"/>
      <c r="AW513" s="11"/>
      <c r="AX513" s="11"/>
      <c r="AY513" s="11"/>
      <c r="AZ513" s="11"/>
      <c r="BA513" s="11"/>
      <c r="BB513" s="11"/>
      <c r="BC513" s="11"/>
      <c r="BD513" s="11"/>
      <c r="BE513" s="11"/>
      <c r="BF513" s="11"/>
      <c r="BG513" s="11"/>
      <c r="BH513" s="11"/>
    </row>
    <row r="514" spans="5:60">
      <c r="E514" s="112"/>
      <c r="F514" s="112"/>
      <c r="G514" s="112"/>
      <c r="H514" s="112"/>
      <c r="I514" s="112"/>
      <c r="V514" s="11"/>
      <c r="W514" s="11"/>
      <c r="X514" s="11"/>
      <c r="Y514" s="11"/>
      <c r="AD514" s="11"/>
      <c r="AE514" s="11"/>
      <c r="AF514" s="11"/>
      <c r="AG514" s="11"/>
      <c r="AH514" s="11"/>
      <c r="AI514" s="11"/>
      <c r="AJ514" s="11"/>
      <c r="AK514" s="11"/>
      <c r="AL514" s="11"/>
      <c r="AM514" s="11"/>
      <c r="AN514" s="11"/>
      <c r="AO514" s="11"/>
      <c r="AP514" s="11"/>
      <c r="AQ514" s="11"/>
      <c r="AR514" s="11"/>
      <c r="AS514" s="11"/>
      <c r="AT514" s="11"/>
      <c r="AU514" s="11"/>
      <c r="AV514" s="11"/>
      <c r="AW514" s="11"/>
      <c r="AX514" s="11"/>
      <c r="AY514" s="11"/>
      <c r="AZ514" s="11"/>
      <c r="BA514" s="11"/>
      <c r="BB514" s="11"/>
      <c r="BC514" s="11"/>
      <c r="BD514" s="11"/>
      <c r="BE514" s="11"/>
      <c r="BF514" s="11"/>
      <c r="BG514" s="11"/>
      <c r="BH514" s="11"/>
    </row>
    <row r="515" spans="5:60">
      <c r="E515" s="112"/>
      <c r="F515" s="112"/>
      <c r="G515" s="112"/>
      <c r="H515" s="112"/>
      <c r="I515" s="112"/>
      <c r="V515" s="11"/>
      <c r="W515" s="11"/>
      <c r="X515" s="11"/>
      <c r="Y515" s="11"/>
      <c r="AD515" s="11"/>
      <c r="AE515" s="11"/>
      <c r="AF515" s="11"/>
      <c r="AG515" s="11"/>
      <c r="AH515" s="11"/>
      <c r="AI515" s="11"/>
      <c r="AJ515" s="11"/>
      <c r="AK515" s="11"/>
      <c r="AL515" s="11"/>
      <c r="AM515" s="11"/>
      <c r="AN515" s="11"/>
      <c r="AO515" s="11"/>
      <c r="AP515" s="11"/>
      <c r="AQ515" s="11"/>
      <c r="AR515" s="11"/>
      <c r="AS515" s="11"/>
      <c r="AT515" s="11"/>
      <c r="AU515" s="11"/>
      <c r="AV515" s="11"/>
      <c r="AW515" s="11"/>
      <c r="AX515" s="11"/>
      <c r="AY515" s="11"/>
      <c r="AZ515" s="11"/>
      <c r="BA515" s="11"/>
      <c r="BB515" s="11"/>
      <c r="BC515" s="11"/>
      <c r="BD515" s="11"/>
      <c r="BE515" s="11"/>
      <c r="BF515" s="11"/>
      <c r="BG515" s="11"/>
      <c r="BH515" s="11"/>
    </row>
    <row r="516" spans="5:60">
      <c r="E516" s="112"/>
      <c r="F516" s="112"/>
      <c r="G516" s="112"/>
      <c r="H516" s="112"/>
      <c r="I516" s="112"/>
      <c r="V516" s="11"/>
      <c r="W516" s="11"/>
      <c r="X516" s="11"/>
      <c r="Y516" s="11"/>
      <c r="AD516" s="11"/>
      <c r="AE516" s="11"/>
      <c r="AF516" s="11"/>
      <c r="AG516" s="11"/>
      <c r="AH516" s="11"/>
      <c r="AI516" s="11"/>
      <c r="AJ516" s="11"/>
      <c r="AK516" s="11"/>
      <c r="AL516" s="11"/>
      <c r="AM516" s="11"/>
      <c r="AN516" s="11"/>
      <c r="AO516" s="11"/>
      <c r="AP516" s="11"/>
      <c r="AQ516" s="11"/>
      <c r="AR516" s="11"/>
      <c r="AS516" s="11"/>
      <c r="AT516" s="11"/>
      <c r="AU516" s="11"/>
      <c r="AV516" s="11"/>
      <c r="AW516" s="11"/>
      <c r="AX516" s="11"/>
      <c r="AY516" s="11"/>
      <c r="AZ516" s="11"/>
      <c r="BA516" s="11"/>
      <c r="BB516" s="11"/>
      <c r="BC516" s="11"/>
      <c r="BD516" s="11"/>
      <c r="BE516" s="11"/>
      <c r="BF516" s="11"/>
      <c r="BG516" s="11"/>
      <c r="BH516" s="11"/>
    </row>
    <row r="517" spans="5:60">
      <c r="E517" s="112"/>
      <c r="F517" s="112"/>
      <c r="G517" s="112"/>
      <c r="H517" s="112"/>
      <c r="I517" s="112"/>
      <c r="V517" s="11"/>
      <c r="W517" s="11"/>
      <c r="X517" s="11"/>
      <c r="Y517" s="11"/>
      <c r="AD517" s="11"/>
      <c r="AE517" s="11"/>
      <c r="AF517" s="11"/>
      <c r="AG517" s="11"/>
      <c r="AH517" s="11"/>
      <c r="AI517" s="11"/>
      <c r="AJ517" s="11"/>
      <c r="AK517" s="11"/>
      <c r="AL517" s="11"/>
      <c r="AM517" s="11"/>
      <c r="AN517" s="11"/>
      <c r="AO517" s="11"/>
      <c r="AP517" s="11"/>
      <c r="AQ517" s="11"/>
      <c r="AR517" s="11"/>
      <c r="AS517" s="11"/>
      <c r="AT517" s="11"/>
      <c r="AU517" s="11"/>
      <c r="AV517" s="11"/>
      <c r="AW517" s="11"/>
      <c r="AX517" s="11"/>
      <c r="AY517" s="11"/>
      <c r="AZ517" s="11"/>
      <c r="BA517" s="11"/>
      <c r="BB517" s="11"/>
      <c r="BC517" s="11"/>
      <c r="BD517" s="11"/>
      <c r="BE517" s="11"/>
      <c r="BF517" s="11"/>
      <c r="BG517" s="11"/>
      <c r="BH517" s="11"/>
    </row>
    <row r="518" spans="5:60">
      <c r="E518" s="112"/>
      <c r="F518" s="112"/>
      <c r="G518" s="112"/>
      <c r="H518" s="112"/>
      <c r="I518" s="112"/>
      <c r="V518" s="11"/>
      <c r="W518" s="11"/>
      <c r="X518" s="11"/>
      <c r="Y518" s="11"/>
      <c r="AD518" s="11"/>
      <c r="AE518" s="11"/>
      <c r="AF518" s="11"/>
      <c r="AG518" s="11"/>
      <c r="AH518" s="11"/>
      <c r="AI518" s="11"/>
      <c r="AJ518" s="11"/>
      <c r="AK518" s="11"/>
      <c r="AL518" s="11"/>
      <c r="AM518" s="11"/>
      <c r="AN518" s="11"/>
      <c r="AO518" s="11"/>
      <c r="AP518" s="11"/>
      <c r="AQ518" s="11"/>
      <c r="AR518" s="11"/>
      <c r="AS518" s="11"/>
      <c r="AT518" s="11"/>
      <c r="AU518" s="11"/>
      <c r="AV518" s="11"/>
      <c r="AW518" s="11"/>
      <c r="AX518" s="11"/>
      <c r="AY518" s="11"/>
      <c r="AZ518" s="11"/>
      <c r="BA518" s="11"/>
      <c r="BB518" s="11"/>
      <c r="BC518" s="11"/>
      <c r="BD518" s="11"/>
      <c r="BE518" s="11"/>
      <c r="BF518" s="11"/>
      <c r="BG518" s="11"/>
      <c r="BH518" s="11"/>
    </row>
    <row r="519" spans="5:60">
      <c r="E519" s="112"/>
      <c r="F519" s="112"/>
      <c r="G519" s="112"/>
      <c r="H519" s="112"/>
      <c r="I519" s="112"/>
      <c r="V519" s="11"/>
      <c r="W519" s="11"/>
      <c r="X519" s="11"/>
      <c r="Y519" s="11"/>
      <c r="AD519" s="11"/>
      <c r="AE519" s="11"/>
      <c r="AF519" s="11"/>
      <c r="AG519" s="11"/>
      <c r="AH519" s="11"/>
      <c r="AI519" s="11"/>
      <c r="AJ519" s="11"/>
      <c r="AK519" s="11"/>
      <c r="AL519" s="11"/>
      <c r="AM519" s="11"/>
      <c r="AN519" s="11"/>
      <c r="AO519" s="11"/>
      <c r="AP519" s="11"/>
      <c r="AQ519" s="11"/>
      <c r="AR519" s="11"/>
      <c r="AS519" s="11"/>
      <c r="AT519" s="11"/>
      <c r="AU519" s="11"/>
      <c r="AV519" s="11"/>
      <c r="AW519" s="11"/>
      <c r="AX519" s="11"/>
      <c r="AY519" s="11"/>
      <c r="AZ519" s="11"/>
      <c r="BA519" s="11"/>
      <c r="BB519" s="11"/>
      <c r="BC519" s="11"/>
      <c r="BD519" s="11"/>
      <c r="BE519" s="11"/>
      <c r="BF519" s="11"/>
      <c r="BG519" s="11"/>
      <c r="BH519" s="11"/>
    </row>
    <row r="520" spans="5:60">
      <c r="E520" s="112"/>
      <c r="F520" s="112"/>
      <c r="G520" s="112"/>
      <c r="H520" s="112"/>
      <c r="I520" s="112"/>
      <c r="V520" s="11"/>
      <c r="W520" s="11"/>
      <c r="X520" s="11"/>
      <c r="Y520" s="11"/>
      <c r="AD520" s="11"/>
      <c r="AE520" s="11"/>
      <c r="AF520" s="11"/>
      <c r="AG520" s="11"/>
      <c r="AH520" s="11"/>
      <c r="AI520" s="11"/>
      <c r="AJ520" s="11"/>
      <c r="AK520" s="11"/>
      <c r="AL520" s="11"/>
      <c r="AM520" s="11"/>
      <c r="AN520" s="11"/>
      <c r="AO520" s="11"/>
      <c r="AP520" s="11"/>
      <c r="AQ520" s="11"/>
      <c r="AR520" s="11"/>
      <c r="AS520" s="11"/>
      <c r="AT520" s="11"/>
      <c r="AU520" s="11"/>
      <c r="AV520" s="11"/>
      <c r="AW520" s="11"/>
      <c r="AX520" s="11"/>
      <c r="AY520" s="11"/>
      <c r="AZ520" s="11"/>
      <c r="BA520" s="11"/>
      <c r="BB520" s="11"/>
      <c r="BC520" s="11"/>
      <c r="BD520" s="11"/>
      <c r="BE520" s="11"/>
      <c r="BF520" s="11"/>
      <c r="BG520" s="11"/>
      <c r="BH520" s="11"/>
    </row>
    <row r="521" spans="5:60">
      <c r="E521" s="112"/>
      <c r="F521" s="112"/>
      <c r="G521" s="112"/>
      <c r="H521" s="112"/>
      <c r="I521" s="112"/>
      <c r="V521" s="11"/>
      <c r="W521" s="11"/>
      <c r="X521" s="11"/>
      <c r="Y521" s="11"/>
      <c r="AD521" s="11"/>
      <c r="AE521" s="11"/>
      <c r="AF521" s="11"/>
      <c r="AG521" s="11"/>
      <c r="AH521" s="11"/>
      <c r="AI521" s="11"/>
      <c r="AJ521" s="11"/>
      <c r="AK521" s="11"/>
      <c r="AL521" s="11"/>
      <c r="AM521" s="11"/>
      <c r="AN521" s="11"/>
      <c r="AO521" s="11"/>
      <c r="AP521" s="11"/>
      <c r="AQ521" s="11"/>
      <c r="AR521" s="11"/>
      <c r="AS521" s="11"/>
      <c r="AT521" s="11"/>
      <c r="AU521" s="11"/>
      <c r="AV521" s="11"/>
      <c r="AW521" s="11"/>
      <c r="AX521" s="11"/>
      <c r="AY521" s="11"/>
      <c r="AZ521" s="11"/>
      <c r="BA521" s="11"/>
      <c r="BB521" s="11"/>
      <c r="BC521" s="11"/>
      <c r="BD521" s="11"/>
      <c r="BE521" s="11"/>
      <c r="BF521" s="11"/>
      <c r="BG521" s="11"/>
      <c r="BH521" s="11"/>
    </row>
    <row r="522" spans="5:60">
      <c r="E522" s="112"/>
      <c r="F522" s="112"/>
      <c r="G522" s="112"/>
      <c r="H522" s="112"/>
      <c r="I522" s="112"/>
      <c r="V522" s="11"/>
      <c r="W522" s="11"/>
      <c r="X522" s="11"/>
      <c r="Y522" s="11"/>
      <c r="AD522" s="11"/>
      <c r="AE522" s="11"/>
      <c r="AF522" s="11"/>
      <c r="AG522" s="11"/>
      <c r="AH522" s="11"/>
      <c r="AI522" s="11"/>
      <c r="AJ522" s="11"/>
      <c r="AK522" s="11"/>
      <c r="AL522" s="11"/>
      <c r="AM522" s="11"/>
      <c r="AN522" s="11"/>
      <c r="AO522" s="11"/>
      <c r="AP522" s="11"/>
      <c r="AQ522" s="11"/>
      <c r="AR522" s="11"/>
      <c r="AS522" s="11"/>
      <c r="AT522" s="11"/>
      <c r="AU522" s="11"/>
      <c r="AV522" s="11"/>
      <c r="AW522" s="11"/>
      <c r="AX522" s="11"/>
      <c r="AY522" s="11"/>
      <c r="AZ522" s="11"/>
      <c r="BA522" s="11"/>
      <c r="BB522" s="11"/>
      <c r="BC522" s="11"/>
      <c r="BD522" s="11"/>
      <c r="BE522" s="11"/>
      <c r="BF522" s="11"/>
      <c r="BG522" s="11"/>
      <c r="BH522" s="11"/>
    </row>
    <row r="523" spans="5:60">
      <c r="E523" s="112"/>
      <c r="F523" s="112"/>
      <c r="G523" s="112"/>
      <c r="H523" s="112"/>
      <c r="I523" s="112"/>
      <c r="V523" s="11"/>
      <c r="W523" s="11"/>
      <c r="X523" s="11"/>
      <c r="Y523" s="11"/>
      <c r="AD523" s="11"/>
      <c r="AE523" s="11"/>
      <c r="AF523" s="11"/>
      <c r="AG523" s="11"/>
      <c r="AH523" s="11"/>
      <c r="AI523" s="11"/>
      <c r="AJ523" s="11"/>
      <c r="AK523" s="11"/>
      <c r="AL523" s="11"/>
      <c r="AM523" s="11"/>
      <c r="AN523" s="11"/>
      <c r="AO523" s="11"/>
      <c r="AP523" s="11"/>
      <c r="AQ523" s="11"/>
      <c r="AR523" s="11"/>
      <c r="AS523" s="11"/>
      <c r="AT523" s="11"/>
      <c r="AU523" s="11"/>
      <c r="AV523" s="11"/>
      <c r="AW523" s="11"/>
      <c r="AX523" s="11"/>
      <c r="AY523" s="11"/>
      <c r="AZ523" s="11"/>
      <c r="BA523" s="11"/>
      <c r="BB523" s="11"/>
      <c r="BC523" s="11"/>
      <c r="BD523" s="11"/>
      <c r="BE523" s="11"/>
      <c r="BF523" s="11"/>
      <c r="BG523" s="11"/>
      <c r="BH523" s="11"/>
    </row>
    <row r="524" spans="5:60">
      <c r="E524" s="112"/>
      <c r="F524" s="112"/>
      <c r="G524" s="112"/>
      <c r="H524" s="112"/>
      <c r="I524" s="112"/>
      <c r="V524" s="11"/>
      <c r="W524" s="11"/>
      <c r="X524" s="11"/>
      <c r="Y524" s="11"/>
      <c r="AD524" s="11"/>
      <c r="AE524" s="11"/>
      <c r="AF524" s="11"/>
      <c r="AG524" s="11"/>
      <c r="AH524" s="11"/>
      <c r="AI524" s="11"/>
      <c r="AJ524" s="11"/>
      <c r="AK524" s="11"/>
      <c r="AL524" s="11"/>
      <c r="AM524" s="11"/>
      <c r="AN524" s="11"/>
      <c r="AO524" s="11"/>
      <c r="AP524" s="11"/>
      <c r="AQ524" s="11"/>
      <c r="AR524" s="11"/>
      <c r="AS524" s="11"/>
      <c r="AT524" s="11"/>
      <c r="AU524" s="11"/>
      <c r="AV524" s="11"/>
      <c r="AW524" s="11"/>
      <c r="AX524" s="11"/>
      <c r="AY524" s="11"/>
      <c r="AZ524" s="11"/>
      <c r="BA524" s="11"/>
      <c r="BB524" s="11"/>
      <c r="BC524" s="11"/>
      <c r="BD524" s="11"/>
      <c r="BE524" s="11"/>
      <c r="BF524" s="11"/>
      <c r="BG524" s="11"/>
      <c r="BH524" s="11"/>
    </row>
    <row r="525" spans="5:60">
      <c r="E525" s="112"/>
      <c r="F525" s="112"/>
      <c r="G525" s="112"/>
      <c r="H525" s="112"/>
      <c r="I525" s="112"/>
      <c r="V525" s="11"/>
      <c r="W525" s="11"/>
      <c r="X525" s="11"/>
      <c r="Y525" s="11"/>
      <c r="AD525" s="11"/>
      <c r="AE525" s="11"/>
      <c r="AF525" s="11"/>
      <c r="AG525" s="11"/>
      <c r="AH525" s="11"/>
      <c r="AI525" s="11"/>
      <c r="AJ525" s="11"/>
      <c r="AK525" s="11"/>
      <c r="AL525" s="11"/>
      <c r="AM525" s="11"/>
      <c r="AN525" s="11"/>
      <c r="AO525" s="11"/>
      <c r="AP525" s="11"/>
      <c r="AQ525" s="11"/>
      <c r="AR525" s="11"/>
      <c r="AS525" s="11"/>
      <c r="AT525" s="11"/>
      <c r="AU525" s="11"/>
      <c r="AV525" s="11"/>
      <c r="AW525" s="11"/>
      <c r="AX525" s="11"/>
      <c r="AY525" s="11"/>
      <c r="AZ525" s="11"/>
      <c r="BA525" s="11"/>
      <c r="BB525" s="11"/>
      <c r="BC525" s="11"/>
      <c r="BD525" s="11"/>
      <c r="BE525" s="11"/>
      <c r="BF525" s="11"/>
      <c r="BG525" s="11"/>
      <c r="BH525" s="11"/>
    </row>
    <row r="526" spans="5:60">
      <c r="E526" s="112"/>
      <c r="F526" s="112"/>
      <c r="G526" s="112"/>
      <c r="H526" s="112"/>
      <c r="I526" s="112"/>
      <c r="V526" s="11"/>
      <c r="W526" s="11"/>
      <c r="X526" s="11"/>
      <c r="Y526" s="11"/>
      <c r="AD526" s="11"/>
      <c r="AE526" s="11"/>
      <c r="AF526" s="11"/>
      <c r="AG526" s="11"/>
      <c r="AH526" s="11"/>
      <c r="AI526" s="11"/>
      <c r="AJ526" s="11"/>
      <c r="AK526" s="11"/>
      <c r="AL526" s="11"/>
      <c r="AM526" s="11"/>
      <c r="AN526" s="11"/>
      <c r="AO526" s="11"/>
      <c r="AP526" s="11"/>
      <c r="AQ526" s="11"/>
      <c r="AR526" s="11"/>
      <c r="AS526" s="11"/>
      <c r="AT526" s="11"/>
      <c r="AU526" s="11"/>
      <c r="AV526" s="11"/>
      <c r="AW526" s="11"/>
      <c r="AX526" s="11"/>
      <c r="AY526" s="11"/>
      <c r="AZ526" s="11"/>
      <c r="BA526" s="11"/>
      <c r="BB526" s="11"/>
      <c r="BC526" s="11"/>
      <c r="BD526" s="11"/>
      <c r="BE526" s="11"/>
      <c r="BF526" s="11"/>
      <c r="BG526" s="11"/>
      <c r="BH526" s="11"/>
    </row>
    <row r="527" spans="5:60">
      <c r="E527" s="112"/>
      <c r="F527" s="112"/>
      <c r="G527" s="112"/>
      <c r="H527" s="112"/>
      <c r="I527" s="112"/>
      <c r="V527" s="11"/>
      <c r="W527" s="11"/>
      <c r="X527" s="11"/>
      <c r="Y527" s="11"/>
      <c r="AD527" s="11"/>
      <c r="AE527" s="11"/>
      <c r="AF527" s="11"/>
      <c r="AG527" s="11"/>
      <c r="AH527" s="11"/>
      <c r="AI527" s="11"/>
      <c r="AJ527" s="11"/>
      <c r="AK527" s="11"/>
      <c r="AL527" s="11"/>
      <c r="AM527" s="11"/>
      <c r="AN527" s="11"/>
      <c r="AO527" s="11"/>
      <c r="AP527" s="11"/>
      <c r="AQ527" s="11"/>
      <c r="AR527" s="11"/>
      <c r="AS527" s="11"/>
      <c r="AT527" s="11"/>
      <c r="AU527" s="11"/>
      <c r="AV527" s="11"/>
      <c r="AW527" s="11"/>
      <c r="AX527" s="11"/>
      <c r="AY527" s="11"/>
      <c r="AZ527" s="11"/>
      <c r="BA527" s="11"/>
      <c r="BB527" s="11"/>
      <c r="BC527" s="11"/>
      <c r="BD527" s="11"/>
      <c r="BE527" s="11"/>
      <c r="BF527" s="11"/>
      <c r="BG527" s="11"/>
      <c r="BH527" s="11"/>
    </row>
    <row r="528" spans="5:60">
      <c r="E528" s="112"/>
      <c r="F528" s="112"/>
      <c r="G528" s="112"/>
      <c r="H528" s="112"/>
      <c r="I528" s="112"/>
      <c r="V528" s="11"/>
      <c r="W528" s="11"/>
      <c r="X528" s="11"/>
      <c r="Y528" s="11"/>
      <c r="AD528" s="11"/>
      <c r="AE528" s="11"/>
      <c r="AF528" s="11"/>
      <c r="AG528" s="11"/>
      <c r="AH528" s="11"/>
      <c r="AI528" s="11"/>
      <c r="AJ528" s="11"/>
      <c r="AK528" s="11"/>
      <c r="AL528" s="11"/>
      <c r="AM528" s="11"/>
      <c r="AN528" s="11"/>
      <c r="AO528" s="11"/>
      <c r="AP528" s="11"/>
      <c r="AQ528" s="11"/>
      <c r="AR528" s="11"/>
      <c r="AS528" s="11"/>
      <c r="AT528" s="11"/>
      <c r="AU528" s="11"/>
      <c r="AV528" s="11"/>
      <c r="AW528" s="11"/>
      <c r="AX528" s="11"/>
      <c r="AY528" s="11"/>
      <c r="AZ528" s="11"/>
      <c r="BA528" s="11"/>
      <c r="BB528" s="11"/>
      <c r="BC528" s="11"/>
      <c r="BD528" s="11"/>
      <c r="BE528" s="11"/>
      <c r="BF528" s="11"/>
      <c r="BG528" s="11"/>
      <c r="BH528" s="11"/>
    </row>
    <row r="529" spans="2:60">
      <c r="E529" s="112"/>
      <c r="F529" s="112"/>
      <c r="G529" s="112"/>
      <c r="H529" s="112"/>
      <c r="I529" s="112"/>
      <c r="V529" s="11"/>
      <c r="W529" s="11"/>
      <c r="X529" s="11"/>
      <c r="Y529" s="11"/>
      <c r="AD529" s="11"/>
      <c r="AE529" s="11"/>
      <c r="AF529" s="11"/>
      <c r="AG529" s="11"/>
      <c r="AH529" s="11"/>
      <c r="AI529" s="11"/>
      <c r="AJ529" s="11"/>
      <c r="AK529" s="11"/>
      <c r="AL529" s="11"/>
      <c r="AM529" s="11"/>
      <c r="AN529" s="11"/>
      <c r="AO529" s="11"/>
      <c r="AP529" s="11"/>
      <c r="AQ529" s="11"/>
      <c r="AR529" s="11"/>
      <c r="AS529" s="11"/>
      <c r="AT529" s="11"/>
      <c r="AU529" s="11"/>
      <c r="AV529" s="11"/>
      <c r="AW529" s="11"/>
      <c r="AX529" s="11"/>
      <c r="AY529" s="11"/>
      <c r="AZ529" s="11"/>
      <c r="BA529" s="11"/>
      <c r="BB529" s="11"/>
      <c r="BC529" s="11"/>
      <c r="BD529" s="11"/>
      <c r="BE529" s="11"/>
      <c r="BF529" s="11"/>
      <c r="BG529" s="11"/>
      <c r="BH529" s="11"/>
    </row>
    <row r="530" spans="2:60">
      <c r="E530" s="112"/>
      <c r="F530" s="112"/>
      <c r="G530" s="112"/>
      <c r="H530" s="112"/>
      <c r="I530" s="112"/>
      <c r="V530" s="11"/>
      <c r="W530" s="11"/>
      <c r="X530" s="11"/>
      <c r="Y530" s="11"/>
      <c r="AD530" s="11"/>
      <c r="AE530" s="11"/>
      <c r="AF530" s="11"/>
      <c r="AG530" s="11"/>
      <c r="AH530" s="11"/>
      <c r="AI530" s="11"/>
      <c r="AJ530" s="11"/>
      <c r="AK530" s="11"/>
      <c r="AL530" s="11"/>
      <c r="AM530" s="11"/>
      <c r="AN530" s="11"/>
      <c r="AO530" s="11"/>
      <c r="AP530" s="11"/>
      <c r="AQ530" s="11"/>
      <c r="AR530" s="11"/>
      <c r="AS530" s="11"/>
      <c r="AT530" s="11"/>
      <c r="AU530" s="11"/>
      <c r="AV530" s="11"/>
      <c r="AW530" s="11"/>
      <c r="AX530" s="11"/>
      <c r="AY530" s="11"/>
      <c r="AZ530" s="11"/>
      <c r="BA530" s="11"/>
      <c r="BB530" s="11"/>
      <c r="BC530" s="11"/>
      <c r="BD530" s="11"/>
      <c r="BE530" s="11"/>
      <c r="BF530" s="11"/>
      <c r="BG530" s="11"/>
      <c r="BH530" s="11"/>
    </row>
    <row r="531" spans="2:60">
      <c r="E531" s="112"/>
      <c r="F531" s="112"/>
      <c r="G531" s="112"/>
      <c r="H531" s="112"/>
      <c r="I531" s="112"/>
      <c r="V531" s="11"/>
      <c r="W531" s="11"/>
      <c r="X531" s="11"/>
      <c r="Y531" s="11"/>
      <c r="AD531" s="11"/>
      <c r="AE531" s="11"/>
      <c r="AF531" s="11"/>
      <c r="AG531" s="11"/>
      <c r="AH531" s="11"/>
      <c r="AI531" s="11"/>
      <c r="AJ531" s="11"/>
      <c r="AK531" s="11"/>
      <c r="AL531" s="11"/>
      <c r="AM531" s="11"/>
      <c r="AN531" s="11"/>
      <c r="AO531" s="11"/>
      <c r="AP531" s="11"/>
      <c r="AQ531" s="11"/>
      <c r="AR531" s="11"/>
      <c r="AS531" s="11"/>
      <c r="AT531" s="11"/>
      <c r="AU531" s="11"/>
      <c r="AV531" s="11"/>
      <c r="AW531" s="11"/>
      <c r="AX531" s="11"/>
      <c r="AY531" s="11"/>
      <c r="AZ531" s="11"/>
      <c r="BA531" s="11"/>
      <c r="BB531" s="11"/>
      <c r="BC531" s="11"/>
      <c r="BD531" s="11"/>
      <c r="BE531" s="11"/>
      <c r="BF531" s="11"/>
      <c r="BG531" s="11"/>
      <c r="BH531" s="11"/>
    </row>
    <row r="532" spans="2:60">
      <c r="E532" s="112"/>
      <c r="F532" s="112"/>
      <c r="G532" s="112"/>
      <c r="H532" s="112"/>
      <c r="I532" s="112"/>
      <c r="V532" s="11"/>
      <c r="W532" s="11"/>
      <c r="X532" s="11"/>
      <c r="Y532" s="11"/>
      <c r="AD532" s="11"/>
      <c r="AE532" s="11"/>
      <c r="AF532" s="11"/>
      <c r="AG532" s="11"/>
      <c r="AH532" s="11"/>
      <c r="AI532" s="11"/>
      <c r="AJ532" s="11"/>
      <c r="AK532" s="11"/>
      <c r="AL532" s="11"/>
      <c r="AM532" s="11"/>
      <c r="AN532" s="11"/>
      <c r="AO532" s="11"/>
      <c r="AP532" s="11"/>
      <c r="AQ532" s="11"/>
      <c r="AR532" s="11"/>
      <c r="AS532" s="11"/>
      <c r="AT532" s="11"/>
      <c r="AU532" s="11"/>
      <c r="AV532" s="11"/>
      <c r="AW532" s="11"/>
      <c r="AX532" s="11"/>
      <c r="AY532" s="11"/>
      <c r="AZ532" s="11"/>
      <c r="BA532" s="11"/>
      <c r="BB532" s="11"/>
      <c r="BC532" s="11"/>
      <c r="BD532" s="11"/>
      <c r="BE532" s="11"/>
      <c r="BF532" s="11"/>
      <c r="BG532" s="11"/>
      <c r="BH532" s="11"/>
    </row>
    <row r="533" spans="2:60">
      <c r="B533" s="112"/>
      <c r="C533" s="120"/>
      <c r="D533" s="112"/>
      <c r="E533" s="112"/>
      <c r="F533" s="112"/>
      <c r="G533" s="112"/>
      <c r="H533" s="112"/>
      <c r="I533" s="112"/>
      <c r="V533" s="11"/>
      <c r="W533" s="11"/>
      <c r="X533" s="11"/>
      <c r="Y533" s="11"/>
      <c r="AD533" s="11"/>
      <c r="AE533" s="11"/>
      <c r="AF533" s="11"/>
      <c r="AG533" s="11"/>
      <c r="AH533" s="11"/>
      <c r="AI533" s="11"/>
      <c r="AJ533" s="11"/>
      <c r="AK533" s="11"/>
      <c r="AL533" s="11"/>
      <c r="AM533" s="11"/>
      <c r="AN533" s="11"/>
      <c r="AO533" s="11"/>
      <c r="AP533" s="11"/>
      <c r="AQ533" s="11"/>
      <c r="AR533" s="11"/>
      <c r="AS533" s="11"/>
      <c r="AT533" s="11"/>
      <c r="AU533" s="11"/>
      <c r="AV533" s="11"/>
      <c r="AW533" s="11"/>
      <c r="AX533" s="11"/>
      <c r="AY533" s="11"/>
      <c r="AZ533" s="11"/>
      <c r="BA533" s="11"/>
      <c r="BB533" s="11"/>
      <c r="BC533" s="11"/>
      <c r="BD533" s="11"/>
      <c r="BE533" s="11"/>
      <c r="BF533" s="11"/>
      <c r="BG533" s="11"/>
      <c r="BH533" s="11"/>
    </row>
    <row r="534" spans="2:60">
      <c r="B534" s="112"/>
      <c r="C534" s="120"/>
      <c r="D534" s="112"/>
      <c r="E534" s="112"/>
      <c r="F534" s="112"/>
      <c r="G534" s="112"/>
      <c r="H534" s="112"/>
      <c r="I534" s="112"/>
      <c r="V534" s="11"/>
      <c r="W534" s="11"/>
      <c r="X534" s="11"/>
      <c r="Y534" s="11"/>
      <c r="AD534" s="11"/>
      <c r="AE534" s="11"/>
      <c r="AF534" s="11"/>
      <c r="AG534" s="11"/>
      <c r="AH534" s="11"/>
      <c r="AI534" s="11"/>
      <c r="AJ534" s="11"/>
      <c r="AK534" s="11"/>
      <c r="AL534" s="11"/>
      <c r="AM534" s="11"/>
      <c r="AN534" s="11"/>
      <c r="AO534" s="11"/>
      <c r="AP534" s="11"/>
      <c r="AQ534" s="11"/>
      <c r="AR534" s="11"/>
      <c r="AS534" s="11"/>
      <c r="AT534" s="11"/>
      <c r="AU534" s="11"/>
      <c r="AV534" s="11"/>
      <c r="AW534" s="11"/>
      <c r="AX534" s="11"/>
      <c r="AY534" s="11"/>
      <c r="AZ534" s="11"/>
      <c r="BA534" s="11"/>
      <c r="BB534" s="11"/>
      <c r="BC534" s="11"/>
      <c r="BD534" s="11"/>
      <c r="BE534" s="11"/>
      <c r="BF534" s="11"/>
      <c r="BG534" s="11"/>
      <c r="BH534" s="11"/>
    </row>
    <row r="535" spans="2:60">
      <c r="B535" s="112"/>
      <c r="C535" s="120"/>
      <c r="D535" s="112"/>
      <c r="E535" s="112"/>
      <c r="F535" s="112"/>
      <c r="G535" s="112"/>
      <c r="H535" s="112"/>
      <c r="I535" s="112"/>
      <c r="V535" s="11"/>
      <c r="W535" s="11"/>
      <c r="X535" s="11"/>
      <c r="Y535" s="11"/>
      <c r="AD535" s="11"/>
      <c r="AE535" s="11"/>
      <c r="AF535" s="11"/>
      <c r="AG535" s="11"/>
      <c r="AH535" s="11"/>
      <c r="AI535" s="11"/>
      <c r="AJ535" s="11"/>
      <c r="AK535" s="11"/>
      <c r="AL535" s="11"/>
      <c r="AM535" s="11"/>
      <c r="AN535" s="11"/>
      <c r="AO535" s="11"/>
      <c r="AP535" s="11"/>
      <c r="AQ535" s="11"/>
      <c r="AR535" s="11"/>
      <c r="AS535" s="11"/>
      <c r="AT535" s="11"/>
      <c r="AU535" s="11"/>
      <c r="AV535" s="11"/>
      <c r="AW535" s="11"/>
      <c r="AX535" s="11"/>
      <c r="AY535" s="11"/>
      <c r="AZ535" s="11"/>
      <c r="BA535" s="11"/>
      <c r="BB535" s="11"/>
      <c r="BC535" s="11"/>
      <c r="BD535" s="11"/>
      <c r="BE535" s="11"/>
      <c r="BF535" s="11"/>
      <c r="BG535" s="11"/>
      <c r="BH535" s="11"/>
    </row>
    <row r="536" spans="2:60">
      <c r="B536" s="112"/>
      <c r="C536" s="120"/>
      <c r="D536" s="112"/>
      <c r="E536" s="112"/>
      <c r="F536" s="112"/>
      <c r="G536" s="112"/>
      <c r="H536" s="112"/>
      <c r="I536" s="112"/>
      <c r="V536" s="11"/>
      <c r="W536" s="11"/>
      <c r="X536" s="11"/>
      <c r="Y536" s="11"/>
      <c r="AD536" s="11"/>
      <c r="AE536" s="11"/>
      <c r="AF536" s="11"/>
      <c r="AG536" s="11"/>
      <c r="AH536" s="11"/>
      <c r="AI536" s="11"/>
      <c r="AJ536" s="11"/>
      <c r="AK536" s="11"/>
      <c r="AL536" s="11"/>
      <c r="AM536" s="11"/>
      <c r="AN536" s="11"/>
      <c r="AO536" s="11"/>
      <c r="AP536" s="11"/>
      <c r="AQ536" s="11"/>
      <c r="AR536" s="11"/>
      <c r="AS536" s="11"/>
      <c r="AT536" s="11"/>
      <c r="AU536" s="11"/>
      <c r="AV536" s="11"/>
      <c r="AW536" s="11"/>
      <c r="AX536" s="11"/>
      <c r="AY536" s="11"/>
      <c r="AZ536" s="11"/>
      <c r="BA536" s="11"/>
      <c r="BB536" s="11"/>
      <c r="BC536" s="11"/>
      <c r="BD536" s="11"/>
      <c r="BE536" s="11"/>
      <c r="BF536" s="11"/>
      <c r="BG536" s="11"/>
      <c r="BH536" s="11"/>
    </row>
    <row r="537" spans="2:60">
      <c r="B537" s="112"/>
      <c r="C537" s="120"/>
      <c r="D537" s="112"/>
      <c r="E537" s="112"/>
      <c r="F537" s="112"/>
      <c r="G537" s="112"/>
      <c r="H537" s="112"/>
      <c r="I537" s="112"/>
      <c r="V537" s="11"/>
      <c r="W537" s="11"/>
      <c r="X537" s="11"/>
      <c r="Y537" s="11"/>
      <c r="AD537" s="11"/>
      <c r="AE537" s="11"/>
      <c r="AF537" s="11"/>
      <c r="AG537" s="11"/>
      <c r="AH537" s="11"/>
      <c r="AI537" s="11"/>
      <c r="AJ537" s="11"/>
      <c r="AK537" s="11"/>
      <c r="AL537" s="11"/>
      <c r="AM537" s="11"/>
      <c r="AN537" s="11"/>
      <c r="AO537" s="11"/>
      <c r="AP537" s="11"/>
      <c r="AQ537" s="11"/>
      <c r="AR537" s="11"/>
      <c r="AS537" s="11"/>
      <c r="AT537" s="11"/>
      <c r="AU537" s="11"/>
      <c r="AV537" s="11"/>
      <c r="AW537" s="11"/>
      <c r="AX537" s="11"/>
      <c r="AY537" s="11"/>
      <c r="AZ537" s="11"/>
      <c r="BA537" s="11"/>
      <c r="BB537" s="11"/>
      <c r="BC537" s="11"/>
      <c r="BD537" s="11"/>
      <c r="BE537" s="11"/>
      <c r="BF537" s="11"/>
      <c r="BG537" s="11"/>
      <c r="BH537" s="11"/>
    </row>
    <row r="538" spans="2:60">
      <c r="B538" s="112"/>
      <c r="C538" s="120"/>
      <c r="D538" s="112"/>
      <c r="E538" s="112"/>
      <c r="F538" s="112"/>
      <c r="G538" s="112"/>
      <c r="H538" s="112"/>
      <c r="I538" s="112"/>
      <c r="V538" s="11"/>
      <c r="W538" s="11"/>
      <c r="X538" s="11"/>
      <c r="Y538" s="11"/>
      <c r="AD538" s="11"/>
      <c r="AE538" s="11"/>
      <c r="AF538" s="11"/>
      <c r="AG538" s="11"/>
      <c r="AH538" s="11"/>
      <c r="AI538" s="11"/>
      <c r="AJ538" s="11"/>
      <c r="AK538" s="11"/>
      <c r="AL538" s="11"/>
      <c r="AM538" s="11"/>
      <c r="AN538" s="11"/>
      <c r="AO538" s="11"/>
      <c r="AP538" s="11"/>
      <c r="AQ538" s="11"/>
      <c r="AR538" s="11"/>
      <c r="AS538" s="11"/>
      <c r="AT538" s="11"/>
      <c r="AU538" s="11"/>
      <c r="AV538" s="11"/>
      <c r="AW538" s="11"/>
      <c r="AX538" s="11"/>
      <c r="AY538" s="11"/>
      <c r="AZ538" s="11"/>
      <c r="BA538" s="11"/>
      <c r="BB538" s="11"/>
      <c r="BC538" s="11"/>
      <c r="BD538" s="11"/>
      <c r="BE538" s="11"/>
      <c r="BF538" s="11"/>
      <c r="BG538" s="11"/>
      <c r="BH538" s="11"/>
    </row>
    <row r="539" spans="2:60">
      <c r="B539" s="112"/>
      <c r="C539" s="120"/>
      <c r="D539" s="112"/>
      <c r="E539" s="112"/>
      <c r="F539" s="112"/>
      <c r="G539" s="112"/>
      <c r="H539" s="112"/>
      <c r="I539" s="112"/>
      <c r="V539" s="11"/>
      <c r="W539" s="11"/>
      <c r="X539" s="11"/>
      <c r="Y539" s="11"/>
      <c r="AD539" s="11"/>
      <c r="AE539" s="11"/>
      <c r="AF539" s="11"/>
      <c r="AG539" s="11"/>
      <c r="AH539" s="11"/>
      <c r="AI539" s="11"/>
      <c r="AJ539" s="11"/>
      <c r="AK539" s="11"/>
      <c r="AL539" s="11"/>
      <c r="AM539" s="11"/>
      <c r="AN539" s="11"/>
      <c r="AO539" s="11"/>
      <c r="AP539" s="11"/>
      <c r="AQ539" s="11"/>
      <c r="AR539" s="11"/>
      <c r="AS539" s="11"/>
      <c r="AT539" s="11"/>
      <c r="AU539" s="11"/>
      <c r="AV539" s="11"/>
      <c r="AW539" s="11"/>
      <c r="AX539" s="11"/>
      <c r="AY539" s="11"/>
      <c r="AZ539" s="11"/>
      <c r="BA539" s="11"/>
      <c r="BB539" s="11"/>
      <c r="BC539" s="11"/>
      <c r="BD539" s="11"/>
      <c r="BE539" s="11"/>
      <c r="BF539" s="11"/>
      <c r="BG539" s="11"/>
      <c r="BH539" s="11"/>
    </row>
    <row r="540" spans="2:60">
      <c r="B540" s="112"/>
      <c r="C540" s="120"/>
      <c r="D540" s="112"/>
      <c r="E540" s="112"/>
      <c r="F540" s="112"/>
      <c r="G540" s="112"/>
      <c r="H540" s="112"/>
      <c r="I540" s="112"/>
      <c r="V540" s="11"/>
      <c r="W540" s="11"/>
      <c r="X540" s="11"/>
      <c r="Y540" s="11"/>
      <c r="AD540" s="11"/>
      <c r="AE540" s="11"/>
      <c r="AF540" s="11"/>
      <c r="AG540" s="11"/>
      <c r="AH540" s="11"/>
      <c r="AI540" s="11"/>
      <c r="AJ540" s="11"/>
      <c r="AK540" s="11"/>
      <c r="AL540" s="11"/>
      <c r="AM540" s="11"/>
      <c r="AN540" s="11"/>
      <c r="AO540" s="11"/>
      <c r="AP540" s="11"/>
      <c r="AQ540" s="11"/>
      <c r="AR540" s="11"/>
      <c r="AS540" s="11"/>
      <c r="AT540" s="11"/>
      <c r="AU540" s="11"/>
      <c r="AV540" s="11"/>
      <c r="AW540" s="11"/>
      <c r="AX540" s="11"/>
      <c r="AY540" s="11"/>
      <c r="AZ540" s="11"/>
      <c r="BA540" s="11"/>
      <c r="BB540" s="11"/>
      <c r="BC540" s="11"/>
      <c r="BD540" s="11"/>
      <c r="BE540" s="11"/>
      <c r="BF540" s="11"/>
      <c r="BG540" s="11"/>
      <c r="BH540" s="11"/>
    </row>
    <row r="541" spans="2:60">
      <c r="B541" s="112"/>
      <c r="C541" s="120"/>
      <c r="D541" s="112"/>
      <c r="E541" s="112"/>
      <c r="F541" s="112"/>
      <c r="G541" s="112"/>
      <c r="H541" s="112"/>
      <c r="I541" s="112"/>
      <c r="V541" s="11"/>
      <c r="W541" s="11"/>
      <c r="X541" s="11"/>
      <c r="Y541" s="11"/>
      <c r="AD541" s="11"/>
      <c r="AE541" s="11"/>
      <c r="AF541" s="11"/>
      <c r="AG541" s="11"/>
      <c r="AH541" s="11"/>
      <c r="AI541" s="11"/>
      <c r="AJ541" s="11"/>
      <c r="AK541" s="11"/>
      <c r="AL541" s="11"/>
      <c r="AM541" s="11"/>
      <c r="AN541" s="11"/>
      <c r="AO541" s="11"/>
      <c r="AP541" s="11"/>
      <c r="AQ541" s="11"/>
      <c r="AR541" s="11"/>
      <c r="AS541" s="11"/>
      <c r="AT541" s="11"/>
      <c r="AU541" s="11"/>
      <c r="AV541" s="11"/>
      <c r="AW541" s="11"/>
      <c r="AX541" s="11"/>
      <c r="AY541" s="11"/>
      <c r="AZ541" s="11"/>
      <c r="BA541" s="11"/>
      <c r="BB541" s="11"/>
      <c r="BC541" s="11"/>
      <c r="BD541" s="11"/>
      <c r="BE541" s="11"/>
      <c r="BF541" s="11"/>
      <c r="BG541" s="11"/>
      <c r="BH541" s="11"/>
    </row>
    <row r="542" spans="2:60">
      <c r="B542" s="112"/>
      <c r="C542" s="120"/>
      <c r="D542" s="112"/>
      <c r="E542" s="112"/>
      <c r="F542" s="112"/>
      <c r="G542" s="112"/>
      <c r="H542" s="112"/>
      <c r="I542" s="112"/>
      <c r="V542" s="11"/>
      <c r="W542" s="11"/>
      <c r="X542" s="11"/>
      <c r="Y542" s="11"/>
      <c r="AD542" s="11"/>
      <c r="AE542" s="11"/>
      <c r="AF542" s="11"/>
      <c r="AG542" s="11"/>
      <c r="AH542" s="11"/>
      <c r="AI542" s="11"/>
      <c r="AJ542" s="11"/>
      <c r="AK542" s="11"/>
      <c r="AL542" s="11"/>
      <c r="AM542" s="11"/>
      <c r="AN542" s="11"/>
      <c r="AO542" s="11"/>
      <c r="AP542" s="11"/>
      <c r="AQ542" s="11"/>
      <c r="AR542" s="11"/>
      <c r="AS542" s="11"/>
      <c r="AT542" s="11"/>
      <c r="AU542" s="11"/>
      <c r="AV542" s="11"/>
      <c r="AW542" s="11"/>
      <c r="AX542" s="11"/>
      <c r="AY542" s="11"/>
      <c r="AZ542" s="11"/>
      <c r="BA542" s="11"/>
      <c r="BB542" s="11"/>
      <c r="BC542" s="11"/>
      <c r="BD542" s="11"/>
      <c r="BE542" s="11"/>
      <c r="BF542" s="11"/>
      <c r="BG542" s="11"/>
      <c r="BH542" s="11"/>
    </row>
    <row r="543" spans="2:60">
      <c r="B543" s="112"/>
      <c r="C543" s="120"/>
      <c r="D543" s="112"/>
      <c r="E543" s="112"/>
      <c r="F543" s="112"/>
      <c r="G543" s="112"/>
      <c r="H543" s="112"/>
      <c r="I543" s="112"/>
      <c r="V543" s="11"/>
      <c r="W543" s="11"/>
      <c r="X543" s="11"/>
      <c r="Y543" s="11"/>
      <c r="AD543" s="11"/>
      <c r="AE543" s="11"/>
      <c r="AF543" s="11"/>
      <c r="AG543" s="11"/>
      <c r="AH543" s="11"/>
      <c r="AI543" s="11"/>
      <c r="AJ543" s="11"/>
      <c r="AK543" s="11"/>
      <c r="AL543" s="11"/>
      <c r="AM543" s="11"/>
      <c r="AN543" s="11"/>
      <c r="AO543" s="11"/>
      <c r="AP543" s="11"/>
      <c r="AQ543" s="11"/>
      <c r="AR543" s="11"/>
      <c r="AS543" s="11"/>
      <c r="AT543" s="11"/>
      <c r="AU543" s="11"/>
      <c r="AV543" s="11"/>
      <c r="AW543" s="11"/>
      <c r="AX543" s="11"/>
      <c r="AY543" s="11"/>
      <c r="AZ543" s="11"/>
      <c r="BA543" s="11"/>
      <c r="BB543" s="11"/>
      <c r="BC543" s="11"/>
      <c r="BD543" s="11"/>
      <c r="BE543" s="11"/>
      <c r="BF543" s="11"/>
      <c r="BG543" s="11"/>
      <c r="BH543" s="11"/>
    </row>
    <row r="544" spans="2:60">
      <c r="B544" s="112"/>
      <c r="C544" s="120"/>
      <c r="D544" s="112"/>
      <c r="E544" s="112"/>
      <c r="F544" s="112"/>
      <c r="G544" s="112"/>
      <c r="H544" s="112"/>
      <c r="I544" s="112"/>
      <c r="V544" s="11"/>
      <c r="W544" s="11"/>
      <c r="X544" s="11"/>
      <c r="Y544" s="11"/>
      <c r="AD544" s="11"/>
      <c r="AE544" s="11"/>
      <c r="AF544" s="11"/>
      <c r="AG544" s="11"/>
      <c r="AH544" s="11"/>
      <c r="AI544" s="11"/>
      <c r="AJ544" s="11"/>
      <c r="AK544" s="11"/>
      <c r="AL544" s="11"/>
      <c r="AM544" s="11"/>
      <c r="AN544" s="11"/>
      <c r="AO544" s="11"/>
      <c r="AP544" s="11"/>
      <c r="AQ544" s="11"/>
      <c r="AR544" s="11"/>
      <c r="AS544" s="11"/>
      <c r="AT544" s="11"/>
      <c r="AU544" s="11"/>
      <c r="AV544" s="11"/>
      <c r="AW544" s="11"/>
      <c r="AX544" s="11"/>
      <c r="AY544" s="11"/>
      <c r="AZ544" s="11"/>
      <c r="BA544" s="11"/>
      <c r="BB544" s="11"/>
      <c r="BC544" s="11"/>
      <c r="BD544" s="11"/>
      <c r="BE544" s="11"/>
      <c r="BF544" s="11"/>
      <c r="BG544" s="11"/>
      <c r="BH544" s="11"/>
    </row>
    <row r="545" spans="2:60">
      <c r="B545" s="112"/>
      <c r="C545" s="120"/>
      <c r="D545" s="112"/>
      <c r="E545" s="112"/>
      <c r="F545" s="112"/>
      <c r="G545" s="112"/>
      <c r="H545" s="112"/>
      <c r="I545" s="112"/>
      <c r="V545" s="11"/>
      <c r="W545" s="11"/>
      <c r="X545" s="11"/>
      <c r="Y545" s="11"/>
      <c r="AD545" s="11"/>
      <c r="AE545" s="11"/>
      <c r="AF545" s="11"/>
      <c r="AG545" s="11"/>
      <c r="AH545" s="11"/>
      <c r="AI545" s="11"/>
      <c r="AJ545" s="11"/>
      <c r="AK545" s="11"/>
      <c r="AL545" s="11"/>
      <c r="AM545" s="11"/>
      <c r="AN545" s="11"/>
      <c r="AO545" s="11"/>
      <c r="AP545" s="11"/>
      <c r="AQ545" s="11"/>
      <c r="AR545" s="11"/>
      <c r="AS545" s="11"/>
      <c r="AT545" s="11"/>
      <c r="AU545" s="11"/>
      <c r="AV545" s="11"/>
      <c r="AW545" s="11"/>
      <c r="AX545" s="11"/>
      <c r="AY545" s="11"/>
      <c r="AZ545" s="11"/>
      <c r="BA545" s="11"/>
      <c r="BB545" s="11"/>
      <c r="BC545" s="11"/>
      <c r="BD545" s="11"/>
      <c r="BE545" s="11"/>
      <c r="BF545" s="11"/>
      <c r="BG545" s="11"/>
      <c r="BH545" s="11"/>
    </row>
    <row r="546" spans="2:60">
      <c r="B546" s="112"/>
      <c r="C546" s="120"/>
      <c r="D546" s="112"/>
      <c r="E546" s="112"/>
      <c r="F546" s="112"/>
      <c r="G546" s="112"/>
      <c r="H546" s="112"/>
      <c r="I546" s="112"/>
      <c r="V546" s="11"/>
      <c r="W546" s="11"/>
      <c r="X546" s="11"/>
      <c r="Y546" s="11"/>
      <c r="AD546" s="11"/>
      <c r="AE546" s="11"/>
      <c r="AF546" s="11"/>
      <c r="AG546" s="11"/>
      <c r="AH546" s="11"/>
      <c r="AI546" s="11"/>
      <c r="AJ546" s="11"/>
      <c r="AK546" s="11"/>
      <c r="AL546" s="11"/>
      <c r="AM546" s="11"/>
      <c r="AN546" s="11"/>
      <c r="AO546" s="11"/>
      <c r="AP546" s="11"/>
      <c r="AQ546" s="11"/>
      <c r="AR546" s="11"/>
      <c r="AS546" s="11"/>
      <c r="AT546" s="11"/>
      <c r="AU546" s="11"/>
      <c r="AV546" s="11"/>
      <c r="AW546" s="11"/>
      <c r="AX546" s="11"/>
      <c r="AY546" s="11"/>
      <c r="AZ546" s="11"/>
      <c r="BA546" s="11"/>
      <c r="BB546" s="11"/>
      <c r="BC546" s="11"/>
      <c r="BD546" s="11"/>
      <c r="BE546" s="11"/>
      <c r="BF546" s="11"/>
      <c r="BG546" s="11"/>
      <c r="BH546" s="11"/>
    </row>
    <row r="547" spans="2:60">
      <c r="B547" s="112"/>
      <c r="C547" s="120"/>
      <c r="D547" s="112"/>
      <c r="E547" s="112"/>
      <c r="F547" s="112"/>
      <c r="G547" s="112"/>
      <c r="H547" s="112"/>
      <c r="I547" s="112"/>
      <c r="V547" s="11"/>
      <c r="W547" s="11"/>
      <c r="X547" s="11"/>
      <c r="Y547" s="11"/>
      <c r="AD547" s="11"/>
      <c r="AE547" s="11"/>
      <c r="AF547" s="11"/>
      <c r="AG547" s="11"/>
      <c r="AH547" s="11"/>
      <c r="AI547" s="11"/>
      <c r="AJ547" s="11"/>
      <c r="AK547" s="11"/>
      <c r="AL547" s="11"/>
      <c r="AM547" s="11"/>
      <c r="AN547" s="11"/>
      <c r="AO547" s="11"/>
      <c r="AP547" s="11"/>
      <c r="AQ547" s="11"/>
      <c r="AR547" s="11"/>
      <c r="AS547" s="11"/>
      <c r="AT547" s="11"/>
      <c r="AU547" s="11"/>
      <c r="AV547" s="11"/>
      <c r="AW547" s="11"/>
      <c r="AX547" s="11"/>
      <c r="AY547" s="11"/>
      <c r="AZ547" s="11"/>
      <c r="BA547" s="11"/>
      <c r="BB547" s="11"/>
      <c r="BC547" s="11"/>
      <c r="BD547" s="11"/>
      <c r="BE547" s="11"/>
      <c r="BF547" s="11"/>
      <c r="BG547" s="11"/>
      <c r="BH547" s="11"/>
    </row>
    <row r="548" spans="2:60">
      <c r="B548" s="112"/>
      <c r="C548" s="120"/>
      <c r="D548" s="112"/>
      <c r="E548" s="112"/>
      <c r="F548" s="112"/>
      <c r="G548" s="112"/>
      <c r="H548" s="112"/>
      <c r="I548" s="112"/>
      <c r="V548" s="11"/>
      <c r="W548" s="11"/>
      <c r="X548" s="11"/>
      <c r="Y548" s="11"/>
      <c r="AD548" s="11"/>
      <c r="AE548" s="11"/>
      <c r="AF548" s="11"/>
      <c r="AG548" s="11"/>
      <c r="AH548" s="11"/>
      <c r="AI548" s="11"/>
      <c r="AJ548" s="11"/>
      <c r="AK548" s="11"/>
      <c r="AL548" s="11"/>
      <c r="AM548" s="11"/>
      <c r="AN548" s="11"/>
      <c r="AO548" s="11"/>
      <c r="AP548" s="11"/>
      <c r="AQ548" s="11"/>
      <c r="AR548" s="11"/>
      <c r="AS548" s="11"/>
      <c r="AT548" s="11"/>
      <c r="AU548" s="11"/>
      <c r="AV548" s="11"/>
      <c r="AW548" s="11"/>
      <c r="AX548" s="11"/>
      <c r="AY548" s="11"/>
      <c r="AZ548" s="11"/>
      <c r="BA548" s="11"/>
      <c r="BB548" s="11"/>
      <c r="BC548" s="11"/>
      <c r="BD548" s="11"/>
      <c r="BE548" s="11"/>
      <c r="BF548" s="11"/>
      <c r="BG548" s="11"/>
      <c r="BH548" s="11"/>
    </row>
    <row r="549" spans="2:60">
      <c r="B549" s="112"/>
      <c r="C549" s="120"/>
      <c r="D549" s="112"/>
      <c r="E549" s="112"/>
      <c r="F549" s="112"/>
      <c r="G549" s="112"/>
      <c r="H549" s="112"/>
      <c r="I549" s="112"/>
      <c r="V549" s="11"/>
      <c r="W549" s="11"/>
      <c r="X549" s="11"/>
      <c r="Y549" s="11"/>
      <c r="AD549" s="11"/>
      <c r="AE549" s="11"/>
      <c r="AF549" s="11"/>
      <c r="AG549" s="11"/>
      <c r="AH549" s="11"/>
      <c r="AI549" s="11"/>
      <c r="AJ549" s="11"/>
      <c r="AK549" s="11"/>
      <c r="AL549" s="11"/>
      <c r="AM549" s="11"/>
      <c r="AN549" s="11"/>
      <c r="AO549" s="11"/>
      <c r="AP549" s="11"/>
      <c r="AQ549" s="11"/>
      <c r="AR549" s="11"/>
      <c r="AS549" s="11"/>
      <c r="AT549" s="11"/>
      <c r="AU549" s="11"/>
      <c r="AV549" s="11"/>
      <c r="AW549" s="11"/>
      <c r="AX549" s="11"/>
      <c r="AY549" s="11"/>
      <c r="AZ549" s="11"/>
      <c r="BA549" s="11"/>
      <c r="BB549" s="11"/>
      <c r="BC549" s="11"/>
      <c r="BD549" s="11"/>
      <c r="BE549" s="11"/>
      <c r="BF549" s="11"/>
      <c r="BG549" s="11"/>
      <c r="BH549" s="11"/>
    </row>
    <row r="550" spans="2:60">
      <c r="B550" s="112"/>
      <c r="C550" s="120"/>
      <c r="D550" s="112"/>
      <c r="E550" s="112"/>
      <c r="F550" s="112"/>
      <c r="G550" s="112"/>
      <c r="H550" s="112"/>
      <c r="I550" s="112"/>
      <c r="V550" s="11"/>
      <c r="W550" s="11"/>
      <c r="X550" s="11"/>
      <c r="Y550" s="11"/>
      <c r="AD550" s="11"/>
      <c r="AE550" s="11"/>
      <c r="AF550" s="11"/>
      <c r="AG550" s="11"/>
      <c r="AH550" s="11"/>
      <c r="AI550" s="11"/>
      <c r="AJ550" s="11"/>
      <c r="AK550" s="11"/>
      <c r="AL550" s="11"/>
      <c r="AM550" s="11"/>
      <c r="AN550" s="11"/>
      <c r="AO550" s="11"/>
      <c r="AP550" s="11"/>
      <c r="AQ550" s="11"/>
      <c r="AR550" s="11"/>
      <c r="AS550" s="11"/>
      <c r="AT550" s="11"/>
      <c r="AU550" s="11"/>
      <c r="AV550" s="11"/>
      <c r="AW550" s="11"/>
      <c r="AX550" s="11"/>
      <c r="AY550" s="11"/>
      <c r="AZ550" s="11"/>
      <c r="BA550" s="11"/>
      <c r="BB550" s="11"/>
      <c r="BC550" s="11"/>
      <c r="BD550" s="11"/>
      <c r="BE550" s="11"/>
      <c r="BF550" s="11"/>
      <c r="BG550" s="11"/>
      <c r="BH550" s="11"/>
    </row>
    <row r="551" spans="2:60">
      <c r="B551" s="112"/>
      <c r="C551" s="120"/>
      <c r="D551" s="112"/>
      <c r="E551" s="112"/>
      <c r="F551" s="112"/>
      <c r="G551" s="112"/>
      <c r="H551" s="112"/>
      <c r="I551" s="112"/>
      <c r="V551" s="11"/>
      <c r="W551" s="11"/>
      <c r="X551" s="11"/>
      <c r="Y551" s="11"/>
      <c r="AD551" s="11"/>
      <c r="AE551" s="11"/>
      <c r="AF551" s="11"/>
      <c r="AG551" s="11"/>
      <c r="AH551" s="11"/>
      <c r="AI551" s="11"/>
      <c r="AJ551" s="11"/>
      <c r="AK551" s="11"/>
      <c r="AL551" s="11"/>
      <c r="AM551" s="11"/>
      <c r="AN551" s="11"/>
      <c r="AO551" s="11"/>
      <c r="AP551" s="11"/>
      <c r="AQ551" s="11"/>
      <c r="AR551" s="11"/>
      <c r="AS551" s="11"/>
      <c r="AT551" s="11"/>
      <c r="AU551" s="11"/>
      <c r="AV551" s="11"/>
      <c r="AW551" s="11"/>
      <c r="AX551" s="11"/>
      <c r="AY551" s="11"/>
      <c r="AZ551" s="11"/>
      <c r="BA551" s="11"/>
      <c r="BB551" s="11"/>
      <c r="BC551" s="11"/>
      <c r="BD551" s="11"/>
      <c r="BE551" s="11"/>
      <c r="BF551" s="11"/>
      <c r="BG551" s="11"/>
      <c r="BH551" s="11"/>
    </row>
    <row r="552" spans="2:60">
      <c r="B552" s="112"/>
      <c r="C552" s="120"/>
      <c r="D552" s="112"/>
      <c r="E552" s="112"/>
      <c r="F552" s="112"/>
      <c r="G552" s="112"/>
      <c r="H552" s="112"/>
      <c r="I552" s="112"/>
      <c r="V552" s="11"/>
      <c r="W552" s="11"/>
      <c r="X552" s="11"/>
      <c r="Y552" s="11"/>
      <c r="AD552" s="11"/>
      <c r="AE552" s="11"/>
      <c r="AF552" s="11"/>
      <c r="AG552" s="11"/>
      <c r="AH552" s="11"/>
      <c r="AI552" s="11"/>
      <c r="AJ552" s="11"/>
      <c r="AK552" s="11"/>
      <c r="AL552" s="11"/>
      <c r="AM552" s="11"/>
      <c r="AN552" s="11"/>
      <c r="AO552" s="11"/>
      <c r="AP552" s="11"/>
      <c r="AQ552" s="11"/>
      <c r="AR552" s="11"/>
      <c r="AS552" s="11"/>
      <c r="AT552" s="11"/>
      <c r="AU552" s="11"/>
      <c r="AV552" s="11"/>
      <c r="AW552" s="11"/>
      <c r="AX552" s="11"/>
      <c r="AY552" s="11"/>
      <c r="AZ552" s="11"/>
      <c r="BA552" s="11"/>
      <c r="BB552" s="11"/>
      <c r="BC552" s="11"/>
      <c r="BD552" s="11"/>
      <c r="BE552" s="11"/>
      <c r="BF552" s="11"/>
      <c r="BG552" s="11"/>
      <c r="BH552" s="11"/>
    </row>
    <row r="553" spans="2:60">
      <c r="B553" s="112"/>
      <c r="C553" s="120"/>
      <c r="D553" s="112"/>
      <c r="E553" s="112"/>
      <c r="F553" s="112"/>
      <c r="G553" s="112"/>
      <c r="H553" s="112"/>
      <c r="I553" s="112"/>
      <c r="V553" s="11"/>
      <c r="W553" s="11"/>
      <c r="X553" s="11"/>
      <c r="Y553" s="11"/>
      <c r="AD553" s="11"/>
      <c r="AE553" s="11"/>
      <c r="AF553" s="11"/>
      <c r="AG553" s="11"/>
      <c r="AH553" s="11"/>
      <c r="AI553" s="11"/>
      <c r="AJ553" s="11"/>
      <c r="AK553" s="11"/>
      <c r="AL553" s="11"/>
      <c r="AM553" s="11"/>
      <c r="AN553" s="11"/>
      <c r="AO553" s="11"/>
      <c r="AP553" s="11"/>
      <c r="AQ553" s="11"/>
      <c r="AR553" s="11"/>
      <c r="AS553" s="11"/>
      <c r="AT553" s="11"/>
      <c r="AU553" s="11"/>
      <c r="AV553" s="11"/>
      <c r="AW553" s="11"/>
      <c r="AX553" s="11"/>
      <c r="AY553" s="11"/>
      <c r="AZ553" s="11"/>
      <c r="BA553" s="11"/>
      <c r="BB553" s="11"/>
      <c r="BC553" s="11"/>
      <c r="BD553" s="11"/>
      <c r="BE553" s="11"/>
      <c r="BF553" s="11"/>
      <c r="BG553" s="11"/>
      <c r="BH553" s="11"/>
    </row>
    <row r="554" spans="2:60">
      <c r="B554" s="112"/>
      <c r="C554" s="120"/>
      <c r="D554" s="112"/>
      <c r="E554" s="112"/>
      <c r="F554" s="112"/>
      <c r="G554" s="112"/>
      <c r="H554" s="112"/>
      <c r="I554" s="112"/>
      <c r="V554" s="11"/>
      <c r="W554" s="11"/>
      <c r="X554" s="11"/>
      <c r="Y554" s="11"/>
      <c r="AD554" s="11"/>
      <c r="AE554" s="11"/>
      <c r="AF554" s="11"/>
      <c r="AG554" s="11"/>
      <c r="AH554" s="11"/>
      <c r="AI554" s="11"/>
      <c r="AJ554" s="11"/>
      <c r="AK554" s="11"/>
      <c r="AL554" s="11"/>
      <c r="AM554" s="11"/>
      <c r="AN554" s="11"/>
      <c r="AO554" s="11"/>
      <c r="AP554" s="11"/>
      <c r="AQ554" s="11"/>
      <c r="AR554" s="11"/>
      <c r="AS554" s="11"/>
      <c r="AT554" s="11"/>
      <c r="AU554" s="11"/>
      <c r="AV554" s="11"/>
      <c r="AW554" s="11"/>
      <c r="AX554" s="11"/>
      <c r="AY554" s="11"/>
      <c r="AZ554" s="11"/>
      <c r="BA554" s="11"/>
      <c r="BB554" s="11"/>
      <c r="BC554" s="11"/>
      <c r="BD554" s="11"/>
      <c r="BE554" s="11"/>
      <c r="BF554" s="11"/>
      <c r="BG554" s="11"/>
      <c r="BH554" s="11"/>
    </row>
    <row r="555" spans="2:60">
      <c r="B555" s="112"/>
      <c r="C555" s="120"/>
      <c r="D555" s="112"/>
      <c r="E555" s="112"/>
      <c r="F555" s="112"/>
      <c r="G555" s="112"/>
      <c r="H555" s="112"/>
      <c r="I555" s="112"/>
      <c r="V555" s="11"/>
      <c r="W555" s="11"/>
      <c r="X555" s="11"/>
      <c r="Y555" s="11"/>
      <c r="AD555" s="11"/>
      <c r="AE555" s="11"/>
      <c r="AF555" s="11"/>
      <c r="AG555" s="11"/>
      <c r="AH555" s="11"/>
      <c r="AI555" s="11"/>
      <c r="AJ555" s="11"/>
      <c r="AK555" s="11"/>
      <c r="AL555" s="11"/>
      <c r="AM555" s="11"/>
      <c r="AN555" s="11"/>
      <c r="AO555" s="11"/>
      <c r="AP555" s="11"/>
      <c r="AQ555" s="11"/>
      <c r="AR555" s="11"/>
      <c r="AS555" s="11"/>
      <c r="AT555" s="11"/>
      <c r="AU555" s="11"/>
      <c r="AV555" s="11"/>
      <c r="AW555" s="11"/>
      <c r="AX555" s="11"/>
      <c r="AY555" s="11"/>
      <c r="AZ555" s="11"/>
      <c r="BA555" s="11"/>
      <c r="BB555" s="11"/>
      <c r="BC555" s="11"/>
      <c r="BD555" s="11"/>
      <c r="BE555" s="11"/>
      <c r="BF555" s="11"/>
      <c r="BG555" s="11"/>
      <c r="BH555" s="11"/>
    </row>
    <row r="556" spans="2:60">
      <c r="B556" s="112"/>
      <c r="C556" s="120"/>
      <c r="D556" s="112"/>
      <c r="E556" s="112"/>
      <c r="F556" s="112"/>
      <c r="G556" s="112"/>
      <c r="H556" s="112"/>
      <c r="I556" s="112"/>
      <c r="V556" s="11"/>
      <c r="W556" s="11"/>
      <c r="X556" s="11"/>
      <c r="Y556" s="11"/>
      <c r="AD556" s="11"/>
      <c r="AE556" s="11"/>
      <c r="AF556" s="11"/>
      <c r="AG556" s="11"/>
      <c r="AH556" s="11"/>
      <c r="AI556" s="11"/>
      <c r="AJ556" s="11"/>
      <c r="AK556" s="11"/>
      <c r="AL556" s="11"/>
      <c r="AM556" s="11"/>
      <c r="AN556" s="11"/>
      <c r="AO556" s="11"/>
      <c r="AP556" s="11"/>
      <c r="AQ556" s="11"/>
      <c r="AR556" s="11"/>
      <c r="AS556" s="11"/>
      <c r="AT556" s="11"/>
      <c r="AU556" s="11"/>
      <c r="AV556" s="11"/>
      <c r="AW556" s="11"/>
      <c r="AX556" s="11"/>
      <c r="AY556" s="11"/>
      <c r="AZ556" s="11"/>
      <c r="BA556" s="11"/>
      <c r="BB556" s="11"/>
      <c r="BC556" s="11"/>
      <c r="BD556" s="11"/>
      <c r="BE556" s="11"/>
      <c r="BF556" s="11"/>
      <c r="BG556" s="11"/>
      <c r="BH556" s="11"/>
    </row>
    <row r="557" spans="2:60">
      <c r="B557" s="112"/>
      <c r="C557" s="120"/>
      <c r="D557" s="112"/>
      <c r="E557" s="112"/>
      <c r="F557" s="112"/>
      <c r="G557" s="112"/>
      <c r="H557" s="112"/>
      <c r="I557" s="112"/>
      <c r="V557" s="11"/>
      <c r="W557" s="11"/>
      <c r="X557" s="11"/>
      <c r="Y557" s="11"/>
      <c r="AD557" s="11"/>
      <c r="AE557" s="11"/>
      <c r="AF557" s="11"/>
      <c r="AG557" s="11"/>
      <c r="AH557" s="11"/>
      <c r="AI557" s="11"/>
      <c r="AJ557" s="11"/>
      <c r="AK557" s="11"/>
      <c r="AL557" s="11"/>
      <c r="AM557" s="11"/>
      <c r="AN557" s="11"/>
      <c r="AO557" s="11"/>
      <c r="AP557" s="11"/>
      <c r="AQ557" s="11"/>
      <c r="AR557" s="11"/>
      <c r="AS557" s="11"/>
      <c r="AT557" s="11"/>
      <c r="AU557" s="11"/>
      <c r="AV557" s="11"/>
      <c r="AW557" s="11"/>
      <c r="AX557" s="11"/>
      <c r="AY557" s="11"/>
      <c r="AZ557" s="11"/>
      <c r="BA557" s="11"/>
      <c r="BB557" s="11"/>
      <c r="BC557" s="11"/>
      <c r="BD557" s="11"/>
      <c r="BE557" s="11"/>
      <c r="BF557" s="11"/>
      <c r="BG557" s="11"/>
      <c r="BH557" s="11"/>
    </row>
    <row r="558" spans="2:60">
      <c r="B558" s="112"/>
      <c r="C558" s="120"/>
      <c r="D558" s="112"/>
      <c r="E558" s="112"/>
      <c r="F558" s="112"/>
      <c r="G558" s="112"/>
      <c r="H558" s="112"/>
      <c r="I558" s="112"/>
      <c r="V558" s="11"/>
      <c r="W558" s="11"/>
      <c r="X558" s="11"/>
      <c r="Y558" s="11"/>
      <c r="AD558" s="11"/>
      <c r="AE558" s="11"/>
      <c r="AF558" s="11"/>
      <c r="AG558" s="11"/>
      <c r="AH558" s="11"/>
      <c r="AI558" s="11"/>
      <c r="AJ558" s="11"/>
      <c r="AK558" s="11"/>
      <c r="AL558" s="11"/>
      <c r="AM558" s="11"/>
      <c r="AN558" s="11"/>
      <c r="AO558" s="11"/>
      <c r="AP558" s="11"/>
      <c r="AQ558" s="11"/>
      <c r="AR558" s="11"/>
      <c r="AS558" s="11"/>
      <c r="AT558" s="11"/>
      <c r="AU558" s="11"/>
      <c r="AV558" s="11"/>
      <c r="AW558" s="11"/>
      <c r="AX558" s="11"/>
      <c r="AY558" s="11"/>
      <c r="AZ558" s="11"/>
      <c r="BA558" s="11"/>
      <c r="BB558" s="11"/>
      <c r="BC558" s="11"/>
      <c r="BD558" s="11"/>
      <c r="BE558" s="11"/>
      <c r="BF558" s="11"/>
      <c r="BG558" s="11"/>
      <c r="BH558" s="11"/>
    </row>
    <row r="559" spans="2:60">
      <c r="V559" s="11"/>
      <c r="W559" s="11"/>
      <c r="X559" s="11"/>
      <c r="Y559" s="11"/>
      <c r="AD559" s="11"/>
      <c r="AE559" s="11"/>
      <c r="AF559" s="11"/>
      <c r="AG559" s="11"/>
      <c r="AH559" s="11"/>
      <c r="AI559" s="11"/>
      <c r="AJ559" s="11"/>
      <c r="AK559" s="11"/>
      <c r="AL559" s="11"/>
      <c r="AM559" s="11"/>
      <c r="AN559" s="11"/>
      <c r="AO559" s="11"/>
      <c r="AP559" s="11"/>
      <c r="AQ559" s="11"/>
      <c r="AR559" s="11"/>
      <c r="AS559" s="11"/>
      <c r="AT559" s="11"/>
      <c r="AU559" s="11"/>
      <c r="AV559" s="11"/>
      <c r="AW559" s="11"/>
      <c r="AX559" s="11"/>
      <c r="AY559" s="11"/>
      <c r="AZ559" s="11"/>
      <c r="BA559" s="11"/>
      <c r="BB559" s="11"/>
      <c r="BC559" s="11"/>
      <c r="BD559" s="11"/>
      <c r="BE559" s="11"/>
      <c r="BF559" s="11"/>
      <c r="BG559" s="11"/>
      <c r="BH559" s="11"/>
    </row>
    <row r="958" spans="10:12">
      <c r="J958" s="5"/>
      <c r="K958" s="5"/>
      <c r="L958" s="5"/>
    </row>
    <row r="959" spans="10:12">
      <c r="J959" s="5"/>
      <c r="K959" s="5"/>
      <c r="L959" s="5"/>
    </row>
  </sheetData>
  <pageMargins left="0.196527777777778" right="0.118055555555556" top="0.15763888888888899" bottom="0.15763888888888899" header="0.51180555555555496" footer="0.51180555555555496"/>
  <pageSetup paperSize="9" firstPageNumber="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I911"/>
  <sheetViews>
    <sheetView view="pageBreakPreview" zoomScale="60" workbookViewId="0">
      <selection activeCell="A498" sqref="A498"/>
    </sheetView>
  </sheetViews>
  <sheetFormatPr defaultRowHeight="14.4"/>
  <cols>
    <col min="1" max="1" width="8.6640625" customWidth="1"/>
    <col min="2" max="2" width="33.44140625" customWidth="1"/>
    <col min="3" max="3" width="8.5546875" style="1" customWidth="1"/>
    <col min="4" max="4" width="6.109375" style="1" customWidth="1"/>
    <col min="5" max="5" width="7.109375" style="1" customWidth="1"/>
    <col min="6" max="6" width="9.109375" style="1" customWidth="1"/>
    <col min="7" max="7" width="9.5546875" style="1" customWidth="1"/>
    <col min="8" max="8" width="8.44140625" style="1" customWidth="1"/>
    <col min="9" max="9" width="8.109375" style="1" customWidth="1"/>
  </cols>
  <sheetData>
    <row r="1" spans="1:9" ht="7.5" customHeight="1"/>
    <row r="3" spans="1:9" ht="12.75" customHeight="1"/>
    <row r="6" spans="1:9">
      <c r="E6"/>
      <c r="F6" s="2" t="s">
        <v>154</v>
      </c>
      <c r="I6"/>
    </row>
    <row r="7" spans="1:9">
      <c r="E7" s="1" t="s">
        <v>155</v>
      </c>
      <c r="F7"/>
      <c r="I7"/>
    </row>
    <row r="8" spans="1:9">
      <c r="E8"/>
      <c r="F8"/>
      <c r="G8"/>
      <c r="H8"/>
      <c r="I8"/>
    </row>
    <row r="9" spans="1:9">
      <c r="E9"/>
      <c r="F9"/>
      <c r="H9" s="12"/>
    </row>
    <row r="10" spans="1:9">
      <c r="E10"/>
      <c r="F10"/>
      <c r="G10"/>
      <c r="H10"/>
      <c r="I10"/>
    </row>
    <row r="11" spans="1:9">
      <c r="H11" s="2"/>
      <c r="I11" s="2"/>
    </row>
    <row r="12" spans="1:9">
      <c r="E12"/>
      <c r="F12"/>
      <c r="G12"/>
      <c r="H12" s="2"/>
      <c r="I12" s="2"/>
    </row>
    <row r="13" spans="1:9">
      <c r="H13"/>
      <c r="I13"/>
    </row>
    <row r="14" spans="1:9">
      <c r="A14" s="11"/>
      <c r="E14" s="17"/>
      <c r="F14" s="17"/>
      <c r="G14" s="17"/>
      <c r="H14" t="s">
        <v>172</v>
      </c>
    </row>
    <row r="15" spans="1:9" ht="18.75" customHeight="1">
      <c r="C15"/>
      <c r="D15"/>
      <c r="E15"/>
      <c r="F15" s="317"/>
      <c r="G15" s="317"/>
      <c r="H15" s="317"/>
      <c r="I15" s="317"/>
    </row>
    <row r="16" spans="1:9" ht="16.5" customHeight="1">
      <c r="A16" s="84"/>
      <c r="B16" s="155"/>
      <c r="C16"/>
      <c r="D16"/>
      <c r="E16"/>
      <c r="F16"/>
      <c r="G16"/>
      <c r="H16"/>
      <c r="I16" s="316"/>
    </row>
    <row r="17" spans="1:9">
      <c r="A17" s="84"/>
      <c r="B17" s="155"/>
      <c r="C17" s="2"/>
      <c r="D17" s="317"/>
      <c r="E17" s="6"/>
      <c r="F17" s="6"/>
      <c r="G17" s="9"/>
      <c r="H17"/>
      <c r="I17" s="155"/>
    </row>
    <row r="18" spans="1:9">
      <c r="A18" s="84"/>
      <c r="B18" s="320"/>
      <c r="C18" s="2"/>
      <c r="D18" s="2"/>
      <c r="E18" s="9"/>
      <c r="F18"/>
      <c r="G18" s="9"/>
      <c r="H18"/>
      <c r="I18" s="155"/>
    </row>
    <row r="19" spans="1:9" ht="15.75" customHeight="1">
      <c r="A19" s="84"/>
      <c r="B19" s="12" t="s">
        <v>231</v>
      </c>
      <c r="E19" s="317"/>
      <c r="G19"/>
      <c r="H19" s="26"/>
      <c r="I19" s="26"/>
    </row>
    <row r="20" spans="1:9" ht="15.75" customHeight="1">
      <c r="A20" s="84"/>
      <c r="B20" s="155"/>
      <c r="C20"/>
      <c r="D20" s="320"/>
      <c r="E20"/>
      <c r="F20" s="317"/>
      <c r="G20" s="317"/>
      <c r="H20" s="317"/>
      <c r="I20" s="317"/>
    </row>
    <row r="21" spans="1:9" ht="20.25" customHeight="1">
      <c r="B21" s="13" t="s">
        <v>1148</v>
      </c>
      <c r="C21" s="155"/>
      <c r="D21" s="2"/>
      <c r="E21" s="6"/>
      <c r="F21" s="6"/>
      <c r="G21" s="105"/>
      <c r="I21" s="154"/>
    </row>
    <row r="22" spans="1:9" ht="15.75" customHeight="1">
      <c r="A22" s="324"/>
      <c r="B22" s="84"/>
      <c r="D22"/>
      <c r="E22"/>
      <c r="F22" s="9"/>
      <c r="G22" s="9"/>
      <c r="H22"/>
      <c r="I22" s="154"/>
    </row>
    <row r="23" spans="1:9" ht="13.5" customHeight="1">
      <c r="A23" s="326"/>
      <c r="B23" s="450" t="s">
        <v>238</v>
      </c>
    </row>
    <row r="24" spans="1:9" ht="13.5" customHeight="1">
      <c r="A24" s="328"/>
    </row>
    <row r="25" spans="1:9" ht="12.75" customHeight="1">
      <c r="B25" s="25" t="s">
        <v>173</v>
      </c>
      <c r="D25"/>
      <c r="F25" s="9"/>
      <c r="G25" s="2"/>
      <c r="H25"/>
      <c r="I25" s="154"/>
    </row>
    <row r="26" spans="1:9" ht="13.5" customHeight="1">
      <c r="A26" s="320"/>
      <c r="B26" s="327"/>
      <c r="C26" s="327"/>
      <c r="D26" s="154"/>
      <c r="E26" s="154"/>
      <c r="F26" s="154"/>
      <c r="G26" s="320"/>
      <c r="H26" s="84"/>
      <c r="I26" s="154"/>
    </row>
    <row r="27" spans="1:9" ht="15.75" customHeight="1">
      <c r="A27" s="329"/>
      <c r="B27" s="327"/>
      <c r="C27"/>
      <c r="D27"/>
      <c r="E27"/>
      <c r="F27"/>
      <c r="G27" s="329"/>
      <c r="H27" s="84"/>
      <c r="I27" s="154"/>
    </row>
    <row r="28" spans="1:9" ht="17.25" customHeight="1">
      <c r="B28" s="84"/>
      <c r="C28" s="105" t="s">
        <v>430</v>
      </c>
      <c r="E28"/>
      <c r="G28"/>
      <c r="H28" s="12" t="s">
        <v>427</v>
      </c>
    </row>
    <row r="29" spans="1:9" ht="13.5" customHeight="1">
      <c r="B29" s="84"/>
      <c r="C29" s="155"/>
      <c r="D29"/>
      <c r="E29"/>
      <c r="F29"/>
      <c r="G29"/>
      <c r="H29"/>
      <c r="I29"/>
    </row>
    <row r="30" spans="1:9" ht="15.75" customHeight="1">
      <c r="B30" s="82"/>
      <c r="C30"/>
      <c r="D30"/>
      <c r="E30"/>
      <c r="F30"/>
      <c r="G30"/>
      <c r="H30"/>
      <c r="I30" s="155"/>
    </row>
    <row r="31" spans="1:9" ht="15" customHeight="1">
      <c r="B31" s="332" t="s">
        <v>853</v>
      </c>
      <c r="C31"/>
      <c r="D31"/>
      <c r="E31" s="28"/>
      <c r="F31" s="331"/>
      <c r="G31"/>
      <c r="H31" s="28"/>
      <c r="I31" s="28"/>
    </row>
    <row r="32" spans="1:9" ht="13.5" customHeight="1">
      <c r="B32" s="1"/>
      <c r="D32"/>
      <c r="F32"/>
      <c r="G32"/>
      <c r="H32"/>
      <c r="I32"/>
    </row>
    <row r="33" spans="1:9" ht="14.25" customHeight="1">
      <c r="C33"/>
      <c r="D33"/>
      <c r="E33"/>
      <c r="F33"/>
      <c r="G33"/>
      <c r="H33"/>
      <c r="I33"/>
    </row>
    <row r="34" spans="1:9" ht="12.75" customHeight="1">
      <c r="A34" s="335"/>
      <c r="B34" s="336"/>
      <c r="C34" s="337"/>
      <c r="D34" s="338"/>
      <c r="E34" s="50"/>
      <c r="F34" s="50"/>
      <c r="G34" s="50"/>
      <c r="H34" s="50"/>
      <c r="I34" s="50"/>
    </row>
    <row r="35" spans="1:9" ht="16.5" customHeight="1">
      <c r="A35" s="339"/>
      <c r="B35" s="339"/>
      <c r="C35" s="339"/>
      <c r="D35" s="340"/>
      <c r="E35" s="339"/>
      <c r="F35" s="339"/>
      <c r="G35" s="339"/>
      <c r="H35" s="339"/>
      <c r="I35" s="339"/>
    </row>
    <row r="36" spans="1:9" ht="15" customHeight="1">
      <c r="A36" s="330"/>
      <c r="B36" s="330"/>
      <c r="C36" s="333"/>
      <c r="D36" s="341"/>
      <c r="E36" s="330"/>
      <c r="F36" s="322"/>
      <c r="G36" s="322"/>
      <c r="H36" s="322"/>
      <c r="I36" s="322"/>
    </row>
    <row r="37" spans="1:9" ht="16.5" customHeight="1">
      <c r="A37" s="342"/>
      <c r="B37" s="342"/>
      <c r="C37" s="342"/>
      <c r="D37" s="343"/>
      <c r="E37" s="342"/>
      <c r="F37" s="342"/>
      <c r="G37" s="344"/>
      <c r="H37" s="342"/>
      <c r="I37" s="344"/>
    </row>
    <row r="38" spans="1:9" ht="13.5" customHeight="1">
      <c r="C38"/>
      <c r="D38"/>
      <c r="E38"/>
      <c r="F38"/>
      <c r="G38"/>
      <c r="H38"/>
      <c r="I38"/>
    </row>
    <row r="39" spans="1:9" ht="17.25" customHeight="1">
      <c r="C39"/>
      <c r="D39"/>
      <c r="E39"/>
      <c r="F39"/>
      <c r="G39"/>
      <c r="H39"/>
      <c r="I39"/>
    </row>
    <row r="40" spans="1:9" ht="13.5" customHeight="1">
      <c r="C40"/>
      <c r="D40" s="156"/>
      <c r="E40"/>
      <c r="F40"/>
      <c r="G40"/>
      <c r="H40"/>
      <c r="I40"/>
    </row>
    <row r="41" spans="1:9" ht="15" customHeight="1">
      <c r="A41" s="334"/>
      <c r="C41"/>
      <c r="D41"/>
      <c r="E41"/>
      <c r="F41"/>
      <c r="G41"/>
      <c r="H41"/>
      <c r="I41"/>
    </row>
    <row r="42" spans="1:9" ht="12" customHeight="1">
      <c r="C42" s="345"/>
      <c r="D42"/>
      <c r="E42"/>
      <c r="F42"/>
      <c r="G42"/>
      <c r="H42"/>
      <c r="I42"/>
    </row>
    <row r="43" spans="1:9" ht="12" customHeight="1">
      <c r="A43" s="346"/>
      <c r="B43" s="84"/>
      <c r="C43" s="155"/>
      <c r="D43"/>
      <c r="E43"/>
      <c r="F43" s="155"/>
      <c r="G43" s="155"/>
      <c r="H43" s="155"/>
      <c r="I43" s="155"/>
    </row>
    <row r="44" spans="1:9" ht="15" customHeight="1">
      <c r="A44" s="320"/>
      <c r="B44" s="84"/>
      <c r="C44" s="155"/>
      <c r="D44"/>
      <c r="E44"/>
      <c r="F44" s="155"/>
      <c r="G44" s="155"/>
      <c r="H44" s="155"/>
      <c r="I44" s="155"/>
    </row>
    <row r="45" spans="1:9" ht="16.5" customHeight="1">
      <c r="A45" s="320"/>
    </row>
    <row r="46" spans="1:9" ht="16.5" customHeight="1"/>
    <row r="47" spans="1:9" ht="15.75" customHeight="1"/>
    <row r="48" spans="1:9" ht="12.75" customHeight="1">
      <c r="A48" s="11"/>
      <c r="B48" s="11"/>
      <c r="C48" s="5"/>
      <c r="D48" s="5"/>
      <c r="E48" s="5"/>
      <c r="F48" s="5"/>
      <c r="G48" s="5"/>
      <c r="H48" s="5"/>
      <c r="I48" s="5"/>
    </row>
    <row r="49" spans="1:9" ht="15" customHeight="1"/>
    <row r="50" spans="1:9" ht="16.5" customHeight="1">
      <c r="B50" s="1" t="s">
        <v>174</v>
      </c>
      <c r="C50"/>
      <c r="D50"/>
      <c r="E50"/>
      <c r="F50" t="s">
        <v>118</v>
      </c>
      <c r="G50"/>
      <c r="H50"/>
    </row>
    <row r="51" spans="1:9" ht="15" customHeight="1"/>
    <row r="52" spans="1:9" ht="15.75" customHeight="1">
      <c r="D52" t="s">
        <v>428</v>
      </c>
    </row>
    <row r="53" spans="1:9" ht="14.25" customHeight="1"/>
    <row r="54" spans="1:9" ht="15" customHeight="1"/>
    <row r="55" spans="1:9" ht="15" customHeight="1"/>
    <row r="56" spans="1:9" ht="12.75" customHeight="1">
      <c r="C56" s="12" t="s">
        <v>206</v>
      </c>
    </row>
    <row r="57" spans="1:9" s="70" customFormat="1" ht="15.75" customHeight="1">
      <c r="A57" s="900" t="s">
        <v>929</v>
      </c>
      <c r="E57" s="327"/>
      <c r="F57" s="327"/>
      <c r="G57" s="327"/>
    </row>
    <row r="58" spans="1:9" ht="14.25" customHeight="1">
      <c r="B58" s="25" t="s">
        <v>203</v>
      </c>
      <c r="D58"/>
      <c r="E58"/>
      <c r="F58" s="25"/>
      <c r="G58" s="25"/>
      <c r="H58" s="26"/>
      <c r="I58" s="26"/>
    </row>
    <row r="59" spans="1:9" ht="15" customHeight="1">
      <c r="A59" s="28" t="s">
        <v>834</v>
      </c>
      <c r="B59" s="26"/>
      <c r="C59"/>
      <c r="D59" s="28" t="s">
        <v>0</v>
      </c>
      <c r="E59"/>
      <c r="F59" s="2" t="s">
        <v>432</v>
      </c>
      <c r="G59" s="26"/>
      <c r="H59" s="26"/>
      <c r="I59" s="33"/>
    </row>
    <row r="60" spans="1:9" ht="18" customHeight="1" thickBot="1">
      <c r="C60" s="32" t="s">
        <v>1</v>
      </c>
    </row>
    <row r="61" spans="1:9" ht="15" thickBot="1">
      <c r="A61" s="451" t="s">
        <v>175</v>
      </c>
      <c r="B61" s="94"/>
      <c r="C61" s="452" t="s">
        <v>176</v>
      </c>
      <c r="D61" s="378" t="s">
        <v>177</v>
      </c>
      <c r="E61" s="378"/>
      <c r="F61" s="378"/>
      <c r="G61" s="453" t="s">
        <v>178</v>
      </c>
      <c r="H61" s="454" t="s">
        <v>179</v>
      </c>
      <c r="I61" s="455" t="s">
        <v>180</v>
      </c>
    </row>
    <row r="62" spans="1:9" ht="15" customHeight="1">
      <c r="A62" s="456" t="s">
        <v>181</v>
      </c>
      <c r="B62" s="457" t="s">
        <v>182</v>
      </c>
      <c r="C62" s="458" t="s">
        <v>183</v>
      </c>
      <c r="D62" s="459" t="s">
        <v>184</v>
      </c>
      <c r="E62" s="459" t="s">
        <v>56</v>
      </c>
      <c r="F62" s="459" t="s">
        <v>57</v>
      </c>
      <c r="G62" s="460" t="s">
        <v>185</v>
      </c>
      <c r="H62" s="461" t="s">
        <v>186</v>
      </c>
      <c r="I62" s="462" t="s">
        <v>324</v>
      </c>
    </row>
    <row r="63" spans="1:9" ht="14.25" customHeight="1" thickBot="1">
      <c r="A63" s="463"/>
      <c r="B63" s="507"/>
      <c r="C63" s="464"/>
      <c r="D63" s="465" t="s">
        <v>6</v>
      </c>
      <c r="E63" s="465" t="s">
        <v>7</v>
      </c>
      <c r="F63" s="465" t="s">
        <v>8</v>
      </c>
      <c r="G63" s="466" t="s">
        <v>187</v>
      </c>
      <c r="H63" s="467" t="s">
        <v>429</v>
      </c>
      <c r="I63" s="468" t="s">
        <v>323</v>
      </c>
    </row>
    <row r="64" spans="1:9" ht="12.75" customHeight="1">
      <c r="A64" s="94"/>
      <c r="B64" s="469" t="s">
        <v>156</v>
      </c>
      <c r="C64" s="470"/>
      <c r="D64" s="471"/>
      <c r="E64" s="472"/>
      <c r="F64" s="472"/>
      <c r="G64" s="473"/>
      <c r="H64" s="474"/>
      <c r="I64" s="475"/>
    </row>
    <row r="65" spans="1:9" ht="15.75" customHeight="1">
      <c r="A65" s="477" t="s">
        <v>189</v>
      </c>
      <c r="B65" s="510" t="s">
        <v>494</v>
      </c>
      <c r="C65" s="488">
        <v>210</v>
      </c>
      <c r="D65" s="235">
        <v>6.6429999999999998</v>
      </c>
      <c r="E65" s="250">
        <v>8.4</v>
      </c>
      <c r="F65" s="766">
        <v>34.28</v>
      </c>
      <c r="G65" s="917">
        <v>215.334</v>
      </c>
      <c r="H65" s="484"/>
      <c r="I65" s="485" t="s">
        <v>443</v>
      </c>
    </row>
    <row r="66" spans="1:9" ht="16.5" customHeight="1">
      <c r="A66" s="91"/>
      <c r="B66" s="483" t="s">
        <v>348</v>
      </c>
      <c r="C66" s="272">
        <v>30</v>
      </c>
      <c r="D66" s="2210">
        <v>7</v>
      </c>
      <c r="E66" s="362">
        <v>8.8000000000000007</v>
      </c>
      <c r="F66" s="353">
        <v>0</v>
      </c>
      <c r="G66" s="927">
        <v>107.501</v>
      </c>
      <c r="H66" s="489"/>
      <c r="I66" s="512" t="s">
        <v>444</v>
      </c>
    </row>
    <row r="67" spans="1:9" ht="13.5" customHeight="1">
      <c r="A67" s="91"/>
      <c r="B67" s="483" t="s">
        <v>13</v>
      </c>
      <c r="C67" s="488">
        <v>200</v>
      </c>
      <c r="D67" s="355">
        <v>0.2</v>
      </c>
      <c r="E67" s="353">
        <v>0</v>
      </c>
      <c r="F67" s="353">
        <v>6.5</v>
      </c>
      <c r="G67" s="917">
        <v>26.8</v>
      </c>
      <c r="H67" s="500"/>
      <c r="I67" s="485" t="s">
        <v>353</v>
      </c>
    </row>
    <row r="68" spans="1:9">
      <c r="A68" s="480" t="s">
        <v>190</v>
      </c>
      <c r="B68" s="1943" t="s">
        <v>482</v>
      </c>
      <c r="C68" s="488">
        <v>35</v>
      </c>
      <c r="D68" s="2210">
        <v>2.3250000000000002</v>
      </c>
      <c r="E68" s="362">
        <v>3.6309999999999998</v>
      </c>
      <c r="F68" s="362">
        <v>22.42</v>
      </c>
      <c r="G68" s="917">
        <v>130.96</v>
      </c>
      <c r="H68" s="234"/>
      <c r="I68" s="485" t="s">
        <v>9</v>
      </c>
    </row>
    <row r="69" spans="1:9">
      <c r="A69" s="91"/>
      <c r="B69" s="483" t="s">
        <v>10</v>
      </c>
      <c r="C69" s="488">
        <v>35</v>
      </c>
      <c r="D69" s="2210">
        <v>1.3480000000000001</v>
      </c>
      <c r="E69" s="362">
        <v>0.48099999999999998</v>
      </c>
      <c r="F69" s="353">
        <v>18.97</v>
      </c>
      <c r="G69" s="917">
        <v>85.600999999999999</v>
      </c>
      <c r="H69" s="489"/>
      <c r="I69" s="485" t="s">
        <v>9</v>
      </c>
    </row>
    <row r="70" spans="1:9" ht="15.6">
      <c r="A70" s="482" t="s">
        <v>12</v>
      </c>
      <c r="B70" s="483" t="s">
        <v>389</v>
      </c>
      <c r="C70" s="478">
        <v>30</v>
      </c>
      <c r="D70" s="2320">
        <v>1.6950000000000001</v>
      </c>
      <c r="E70" s="365">
        <v>0.45</v>
      </c>
      <c r="F70" s="365">
        <v>12.56</v>
      </c>
      <c r="G70" s="917">
        <v>61.07</v>
      </c>
      <c r="H70" s="489"/>
      <c r="I70" s="479" t="s">
        <v>9</v>
      </c>
    </row>
    <row r="71" spans="1:9" ht="15" thickBot="1">
      <c r="A71" s="890" t="s">
        <v>191</v>
      </c>
      <c r="B71" s="820" t="s">
        <v>756</v>
      </c>
      <c r="C71" s="501">
        <v>100</v>
      </c>
      <c r="D71" s="514">
        <v>0.90500000000000003</v>
      </c>
      <c r="E71" s="515">
        <v>0.2</v>
      </c>
      <c r="F71" s="516">
        <v>12.22</v>
      </c>
      <c r="G71" s="917">
        <v>54.256999999999998</v>
      </c>
      <c r="H71" s="686"/>
      <c r="I71" s="1781" t="s">
        <v>442</v>
      </c>
    </row>
    <row r="72" spans="1:9">
      <c r="A72" s="1024" t="s">
        <v>204</v>
      </c>
      <c r="B72" s="76"/>
      <c r="C72" s="2613">
        <f>SUM(C64:C71)</f>
        <v>640</v>
      </c>
      <c r="D72" s="493">
        <f>SUM(D64:D71)</f>
        <v>20.116</v>
      </c>
      <c r="E72" s="494">
        <f>SUM(E64:E71)</f>
        <v>21.962000000000003</v>
      </c>
      <c r="F72" s="495">
        <f>SUM(F64:F71)</f>
        <v>106.95</v>
      </c>
      <c r="G72" s="698">
        <f>SUM(G64:G71)</f>
        <v>681.52300000000002</v>
      </c>
      <c r="H72" s="884" t="s">
        <v>285</v>
      </c>
      <c r="I72" s="838" t="s">
        <v>202</v>
      </c>
    </row>
    <row r="73" spans="1:9" ht="12.75" customHeight="1">
      <c r="A73" s="995"/>
      <c r="B73" s="996" t="s">
        <v>11</v>
      </c>
      <c r="C73" s="1774">
        <v>0.25</v>
      </c>
      <c r="D73" s="1117">
        <f>(D391/100)*25</f>
        <v>22.5</v>
      </c>
      <c r="E73" s="1116">
        <f>(E391/100)*25</f>
        <v>23</v>
      </c>
      <c r="F73" s="1116">
        <f>(F391/100)*25</f>
        <v>95.75</v>
      </c>
      <c r="G73" s="2677">
        <f>(G391/100)*25</f>
        <v>680</v>
      </c>
      <c r="H73" s="2614">
        <f>G73-G72</f>
        <v>-1.5230000000000246</v>
      </c>
      <c r="I73" s="1107" t="s">
        <v>426</v>
      </c>
    </row>
    <row r="74" spans="1:9" ht="13.5" customHeight="1" thickBot="1">
      <c r="A74" s="1747"/>
      <c r="B74" s="1746" t="s">
        <v>431</v>
      </c>
      <c r="C74" s="31"/>
      <c r="D74" s="1002">
        <f>(D72*100/D391)-25</f>
        <v>-2.6488888888888908</v>
      </c>
      <c r="E74" s="1003">
        <f>(E72*100/E391)-25</f>
        <v>-1.1282608695652137</v>
      </c>
      <c r="F74" s="1003">
        <f>(F72*100/F391)-25</f>
        <v>2.9242819843342041</v>
      </c>
      <c r="G74" s="1772">
        <f>(G72*100/G391)-25</f>
        <v>5.5992647058825895E-2</v>
      </c>
      <c r="H74" s="906"/>
      <c r="I74" s="506"/>
    </row>
    <row r="75" spans="1:9" ht="13.5" customHeight="1">
      <c r="A75" s="94"/>
      <c r="B75" s="176" t="s">
        <v>123</v>
      </c>
      <c r="C75" s="94"/>
      <c r="D75" s="64"/>
      <c r="E75" s="497"/>
      <c r="F75" s="497"/>
      <c r="G75" s="497"/>
      <c r="H75" s="520"/>
      <c r="I75" s="520"/>
    </row>
    <row r="76" spans="1:9">
      <c r="A76" s="477" t="s">
        <v>189</v>
      </c>
      <c r="B76" s="271" t="s">
        <v>711</v>
      </c>
      <c r="C76" s="478">
        <v>60</v>
      </c>
      <c r="D76" s="1810">
        <v>0.48</v>
      </c>
      <c r="E76" s="414">
        <v>0.06</v>
      </c>
      <c r="F76" s="365">
        <v>1.02</v>
      </c>
      <c r="G76" s="1843">
        <v>6.6</v>
      </c>
      <c r="H76" s="519"/>
      <c r="I76" s="764" t="s">
        <v>707</v>
      </c>
    </row>
    <row r="77" spans="1:9" ht="13.5" customHeight="1">
      <c r="A77" s="91"/>
      <c r="B77" s="529" t="s">
        <v>536</v>
      </c>
      <c r="C77" s="478">
        <v>250</v>
      </c>
      <c r="D77" s="347">
        <v>6.3</v>
      </c>
      <c r="E77" s="348">
        <v>3.5750000000000002</v>
      </c>
      <c r="F77" s="349">
        <v>14.6</v>
      </c>
      <c r="G77" s="927">
        <v>115.75</v>
      </c>
      <c r="H77" s="519"/>
      <c r="I77" s="479" t="s">
        <v>708</v>
      </c>
    </row>
    <row r="78" spans="1:9" ht="16.5" customHeight="1">
      <c r="A78" s="480" t="s">
        <v>190</v>
      </c>
      <c r="B78" s="483" t="s">
        <v>527</v>
      </c>
      <c r="C78" s="511">
        <v>120</v>
      </c>
      <c r="D78" s="2210">
        <v>12.451000000000001</v>
      </c>
      <c r="E78" s="362">
        <v>12.821</v>
      </c>
      <c r="F78" s="362">
        <v>7.3630000000000004</v>
      </c>
      <c r="G78" s="927">
        <v>244.0822</v>
      </c>
      <c r="H78" s="484"/>
      <c r="I78" s="476" t="s">
        <v>709</v>
      </c>
    </row>
    <row r="79" spans="1:9">
      <c r="A79" s="91"/>
      <c r="B79" s="1907" t="s">
        <v>533</v>
      </c>
      <c r="C79" s="488">
        <v>180</v>
      </c>
      <c r="D79" s="232">
        <v>2.9060000000000001</v>
      </c>
      <c r="E79" s="353">
        <v>12.646000000000001</v>
      </c>
      <c r="F79" s="366">
        <v>33.805</v>
      </c>
      <c r="G79" s="917">
        <v>260.65800000000002</v>
      </c>
      <c r="H79" s="508"/>
      <c r="I79" s="476" t="s">
        <v>710</v>
      </c>
    </row>
    <row r="80" spans="1:9" ht="15.6">
      <c r="A80" s="482" t="s">
        <v>12</v>
      </c>
      <c r="B80" s="394" t="s">
        <v>292</v>
      </c>
      <c r="C80" s="488">
        <v>200</v>
      </c>
      <c r="D80" s="232">
        <v>1</v>
      </c>
      <c r="E80" s="353">
        <v>0</v>
      </c>
      <c r="F80" s="353">
        <v>23.4</v>
      </c>
      <c r="G80" s="917">
        <v>97.6</v>
      </c>
      <c r="H80" s="234"/>
      <c r="I80" s="485" t="s">
        <v>513</v>
      </c>
    </row>
    <row r="81" spans="1:9">
      <c r="A81" s="486" t="s">
        <v>191</v>
      </c>
      <c r="B81" s="483" t="s">
        <v>10</v>
      </c>
      <c r="C81" s="488">
        <v>60</v>
      </c>
      <c r="D81" s="2210">
        <v>2.31</v>
      </c>
      <c r="E81" s="362">
        <v>0.82499999999999996</v>
      </c>
      <c r="F81" s="353">
        <v>32.520000000000003</v>
      </c>
      <c r="G81" s="917">
        <v>146.75</v>
      </c>
      <c r="H81" s="489"/>
      <c r="I81" s="485" t="s">
        <v>9</v>
      </c>
    </row>
    <row r="82" spans="1:9" ht="17.25" customHeight="1" thickBot="1">
      <c r="A82" s="892"/>
      <c r="B82" s="483" t="s">
        <v>389</v>
      </c>
      <c r="C82" s="478">
        <v>40</v>
      </c>
      <c r="D82" s="2320">
        <v>2.2599999999999998</v>
      </c>
      <c r="E82" s="365">
        <v>0.6</v>
      </c>
      <c r="F82" s="365">
        <v>16.739999999999998</v>
      </c>
      <c r="G82" s="917">
        <v>81.426000000000002</v>
      </c>
      <c r="H82" s="489"/>
      <c r="I82" s="479" t="s">
        <v>9</v>
      </c>
    </row>
    <row r="83" spans="1:9" ht="16.5" customHeight="1">
      <c r="A83" s="1024" t="s">
        <v>192</v>
      </c>
      <c r="B83" s="43"/>
      <c r="C83" s="882">
        <f>SUM(C76:C82)</f>
        <v>910</v>
      </c>
      <c r="D83" s="503">
        <f>SUM(D76:D82)</f>
        <v>27.707000000000001</v>
      </c>
      <c r="E83" s="494">
        <f>SUM(E76:E82)</f>
        <v>30.527000000000001</v>
      </c>
      <c r="F83" s="504">
        <f>SUM(F76:F82)</f>
        <v>129.44800000000001</v>
      </c>
      <c r="G83" s="698">
        <f>SUM(G76:G82)</f>
        <v>952.86620000000005</v>
      </c>
      <c r="H83" s="884" t="s">
        <v>285</v>
      </c>
      <c r="I83" s="838" t="s">
        <v>202</v>
      </c>
    </row>
    <row r="84" spans="1:9" ht="15" customHeight="1">
      <c r="A84" s="449"/>
      <c r="B84" s="889" t="s">
        <v>11</v>
      </c>
      <c r="C84" s="2610">
        <v>0.35</v>
      </c>
      <c r="D84" s="1117">
        <f>(D391/100)*35</f>
        <v>31.5</v>
      </c>
      <c r="E84" s="1116">
        <f>(E391/100)*35</f>
        <v>32.200000000000003</v>
      </c>
      <c r="F84" s="1116">
        <f>(F391/100)*35</f>
        <v>134.05000000000001</v>
      </c>
      <c r="G84" s="2677">
        <f>(G391/100)*35</f>
        <v>952</v>
      </c>
      <c r="H84" s="2611">
        <f>G84-G83</f>
        <v>-0.86620000000004893</v>
      </c>
      <c r="I84" s="1107" t="s">
        <v>426</v>
      </c>
    </row>
    <row r="85" spans="1:9" ht="13.5" customHeight="1" thickBot="1">
      <c r="A85" s="246"/>
      <c r="B85" s="1748" t="s">
        <v>431</v>
      </c>
      <c r="C85" s="1036"/>
      <c r="D85" s="2142">
        <f>(D83*100/D391)-35</f>
        <v>-4.2144444444444424</v>
      </c>
      <c r="E85" s="2143">
        <f>(E83*100/E391)-35</f>
        <v>-1.8184782608695613</v>
      </c>
      <c r="F85" s="2143">
        <f>(F83*100/F391)-35</f>
        <v>-1.2015665796344592</v>
      </c>
      <c r="G85" s="2197">
        <f>(G83*100/G391)-35</f>
        <v>3.184558823529926E-2</v>
      </c>
      <c r="H85" s="906"/>
      <c r="I85" s="506"/>
    </row>
    <row r="86" spans="1:9" ht="12.75" customHeight="1">
      <c r="A86" s="532" t="s">
        <v>189</v>
      </c>
      <c r="B86" s="558" t="s">
        <v>232</v>
      </c>
      <c r="C86" s="94"/>
      <c r="D86" s="64"/>
      <c r="E86" s="497"/>
      <c r="F86" s="497"/>
      <c r="G86" s="498"/>
      <c r="H86" s="499"/>
      <c r="I86" s="499"/>
    </row>
    <row r="87" spans="1:9" ht="16.5" customHeight="1">
      <c r="A87" s="480" t="s">
        <v>190</v>
      </c>
      <c r="B87" s="394" t="s">
        <v>235</v>
      </c>
      <c r="C87" s="488">
        <v>200</v>
      </c>
      <c r="D87" s="2146">
        <v>5.2039999999999997</v>
      </c>
      <c r="E87" s="362">
        <v>4.7480000000000002</v>
      </c>
      <c r="F87" s="362">
        <v>17.876999999999999</v>
      </c>
      <c r="G87" s="917">
        <v>135.25</v>
      </c>
      <c r="H87" s="500"/>
      <c r="I87" s="476" t="s">
        <v>545</v>
      </c>
    </row>
    <row r="88" spans="1:9" ht="16.5" customHeight="1">
      <c r="A88" s="482" t="s">
        <v>12</v>
      </c>
      <c r="B88" s="249" t="s">
        <v>246</v>
      </c>
      <c r="C88" s="1752" t="s">
        <v>871</v>
      </c>
      <c r="D88" s="355">
        <v>4.18</v>
      </c>
      <c r="E88" s="353">
        <v>4.2</v>
      </c>
      <c r="F88" s="366">
        <v>14.2</v>
      </c>
      <c r="G88" s="1937">
        <v>78.95</v>
      </c>
      <c r="H88" s="484"/>
      <c r="I88" s="569" t="s">
        <v>649</v>
      </c>
    </row>
    <row r="89" spans="1:9" ht="16.5" customHeight="1" thickBot="1">
      <c r="A89" s="486" t="s">
        <v>191</v>
      </c>
      <c r="B89" s="249" t="s">
        <v>291</v>
      </c>
      <c r="C89" s="501">
        <v>140</v>
      </c>
      <c r="D89" s="363">
        <v>0.48</v>
      </c>
      <c r="E89" s="1077">
        <v>0.48</v>
      </c>
      <c r="F89" s="365">
        <v>11.76</v>
      </c>
      <c r="G89" s="930">
        <v>56.4</v>
      </c>
      <c r="H89" s="555"/>
      <c r="I89" s="1781" t="s">
        <v>442</v>
      </c>
    </row>
    <row r="90" spans="1:9" ht="17.25" customHeight="1">
      <c r="A90" s="1024" t="s">
        <v>241</v>
      </c>
      <c r="B90" s="43"/>
      <c r="C90" s="2612">
        <f>C87+C89+20+30</f>
        <v>390</v>
      </c>
      <c r="D90" s="503">
        <f>SUM(D87:D89)</f>
        <v>9.8640000000000008</v>
      </c>
      <c r="E90" s="494">
        <f>SUM(E87:E89)</f>
        <v>9.4280000000000008</v>
      </c>
      <c r="F90" s="504">
        <f>SUM(F87:F89)</f>
        <v>43.836999999999996</v>
      </c>
      <c r="G90" s="2513">
        <f>SUM(G87:G89)</f>
        <v>270.59999999999997</v>
      </c>
      <c r="H90" s="884" t="s">
        <v>285</v>
      </c>
      <c r="I90" s="838" t="s">
        <v>202</v>
      </c>
    </row>
    <row r="91" spans="1:9" ht="15" customHeight="1">
      <c r="A91" s="995"/>
      <c r="B91" s="996" t="s">
        <v>11</v>
      </c>
      <c r="C91" s="1774">
        <v>0.1</v>
      </c>
      <c r="D91" s="1117">
        <f>(D391/100)*10</f>
        <v>9</v>
      </c>
      <c r="E91" s="1116">
        <f>(E391/100)*10</f>
        <v>9.2000000000000011</v>
      </c>
      <c r="F91" s="1116">
        <f>(F391/100)*10</f>
        <v>38.299999999999997</v>
      </c>
      <c r="G91" s="2677">
        <f>(G391/100)*10</f>
        <v>272</v>
      </c>
      <c r="H91" s="725">
        <f>G91-G90</f>
        <v>1.4000000000000341</v>
      </c>
      <c r="I91" s="837" t="s">
        <v>426</v>
      </c>
    </row>
    <row r="92" spans="1:9" ht="15.75" customHeight="1" thickBot="1">
      <c r="A92" s="1650"/>
      <c r="B92" s="1748" t="s">
        <v>431</v>
      </c>
      <c r="C92" s="1732"/>
      <c r="D92" s="2142">
        <f>(D90*100/D391)-10</f>
        <v>0.96000000000000085</v>
      </c>
      <c r="E92" s="2143">
        <f>(E90*100/E391)-10</f>
        <v>0.24782608695652186</v>
      </c>
      <c r="F92" s="2143">
        <f>(F90*100/F391)-10</f>
        <v>1.4456919060052211</v>
      </c>
      <c r="G92" s="2197">
        <f>(G90*100/G391)-10</f>
        <v>-5.1470588235295267E-2</v>
      </c>
      <c r="H92" s="1756"/>
      <c r="I92" s="993"/>
    </row>
    <row r="93" spans="1:9" ht="16.5" customHeight="1"/>
    <row r="94" spans="1:9" ht="17.25" customHeight="1" thickBot="1">
      <c r="A94" s="112"/>
      <c r="B94" s="580"/>
      <c r="C94" s="127"/>
      <c r="D94" s="730"/>
      <c r="E94" s="730"/>
      <c r="F94" s="730"/>
      <c r="G94" s="634"/>
      <c r="H94" s="127"/>
      <c r="I94" s="127"/>
    </row>
    <row r="95" spans="1:9" ht="14.25" customHeight="1">
      <c r="A95" s="840"/>
      <c r="B95" s="43" t="s">
        <v>284</v>
      </c>
      <c r="C95" s="44"/>
      <c r="D95" s="153">
        <f>D72+D83</f>
        <v>47.823</v>
      </c>
      <c r="E95" s="252">
        <f>E72+E83</f>
        <v>52.489000000000004</v>
      </c>
      <c r="F95" s="252">
        <f>F72+F83</f>
        <v>236.39800000000002</v>
      </c>
      <c r="G95" s="842">
        <f>G72+G83</f>
        <v>1634.3892000000001</v>
      </c>
      <c r="H95" s="884" t="s">
        <v>285</v>
      </c>
      <c r="I95" s="838" t="s">
        <v>202</v>
      </c>
    </row>
    <row r="96" spans="1:9" ht="14.25" customHeight="1">
      <c r="A96" s="449"/>
      <c r="B96" s="889" t="s">
        <v>11</v>
      </c>
      <c r="C96" s="1755">
        <v>0.6</v>
      </c>
      <c r="D96" s="1117">
        <f>(D391/100)*60</f>
        <v>54</v>
      </c>
      <c r="E96" s="1116">
        <f>(E391/100)*60</f>
        <v>55.2</v>
      </c>
      <c r="F96" s="1116">
        <f>(F391/100)*60</f>
        <v>229.8</v>
      </c>
      <c r="G96" s="2677">
        <f>(G391/100)*60</f>
        <v>1632</v>
      </c>
      <c r="H96" s="2605">
        <f>G96-G95</f>
        <v>-2.3892000000000735</v>
      </c>
      <c r="I96" s="837" t="s">
        <v>426</v>
      </c>
    </row>
    <row r="97" spans="1:9" ht="13.5" customHeight="1" thickBot="1">
      <c r="A97" s="246"/>
      <c r="B97" s="991" t="s">
        <v>434</v>
      </c>
      <c r="C97" s="1749"/>
      <c r="D97" s="1750">
        <f>(D95*100/D391)-60</f>
        <v>-6.8633333333333297</v>
      </c>
      <c r="E97" s="1078">
        <f>(E95*100/E391)-60</f>
        <v>-2.9467391304347785</v>
      </c>
      <c r="F97" s="1078">
        <f>(F95*100/F391)-60</f>
        <v>1.7227154046997484</v>
      </c>
      <c r="G97" s="1751">
        <f>(G95*100/G391)-60</f>
        <v>8.7838235294121603E-2</v>
      </c>
      <c r="H97" s="1756"/>
      <c r="I97" s="993"/>
    </row>
    <row r="98" spans="1:9" ht="15" customHeight="1"/>
    <row r="99" spans="1:9" ht="15" customHeight="1" thickBot="1"/>
    <row r="100" spans="1:9" ht="13.5" customHeight="1">
      <c r="A100" s="840"/>
      <c r="B100" s="43" t="s">
        <v>283</v>
      </c>
      <c r="C100" s="44"/>
      <c r="D100" s="153">
        <f>D83+D90</f>
        <v>37.570999999999998</v>
      </c>
      <c r="E100" s="252">
        <f>E83+E90</f>
        <v>39.954999999999998</v>
      </c>
      <c r="F100" s="252">
        <f>F83+F90</f>
        <v>173.285</v>
      </c>
      <c r="G100" s="842">
        <f>G83+G90</f>
        <v>1223.4662000000001</v>
      </c>
      <c r="H100" s="841" t="s">
        <v>285</v>
      </c>
      <c r="I100" s="838" t="s">
        <v>202</v>
      </c>
    </row>
    <row r="101" spans="1:9" ht="17.25" customHeight="1">
      <c r="A101" s="449"/>
      <c r="B101" s="889" t="s">
        <v>11</v>
      </c>
      <c r="C101" s="1755">
        <v>0.45</v>
      </c>
      <c r="D101" s="1117">
        <f>(D391/100)*45</f>
        <v>40.5</v>
      </c>
      <c r="E101" s="1116">
        <f>(E391/100)*45</f>
        <v>41.4</v>
      </c>
      <c r="F101" s="1116">
        <f>(F391/100)*45</f>
        <v>172.35</v>
      </c>
      <c r="G101" s="2677">
        <f>(G391/100)*45</f>
        <v>1224</v>
      </c>
      <c r="H101" s="2606">
        <f>G101-G100</f>
        <v>0.53379999999992833</v>
      </c>
      <c r="I101" s="837" t="s">
        <v>426</v>
      </c>
    </row>
    <row r="102" spans="1:9" ht="17.25" customHeight="1" thickBot="1">
      <c r="A102" s="246"/>
      <c r="B102" s="991" t="s">
        <v>434</v>
      </c>
      <c r="C102" s="1749"/>
      <c r="D102" s="1750">
        <f>(D100*100/D391)-45</f>
        <v>-3.2544444444444451</v>
      </c>
      <c r="E102" s="1078">
        <f>(E100*100/E391)-45</f>
        <v>-1.5706521739130466</v>
      </c>
      <c r="F102" s="1078">
        <f>(F100*100/F391)-45</f>
        <v>0.24412532637075657</v>
      </c>
      <c r="G102" s="1751">
        <f>(G100*100/G391)-45</f>
        <v>-1.9624999999997783E-2</v>
      </c>
      <c r="H102" s="1756"/>
      <c r="I102" s="993"/>
    </row>
    <row r="103" spans="1:9" ht="18" customHeight="1"/>
    <row r="104" spans="1:9" ht="15.75" customHeight="1" thickBot="1"/>
    <row r="105" spans="1:9" ht="12.75" customHeight="1">
      <c r="A105" s="840"/>
      <c r="B105" s="43" t="s">
        <v>242</v>
      </c>
      <c r="C105" s="44"/>
      <c r="D105" s="153">
        <f>D72+D83+D90</f>
        <v>57.686999999999998</v>
      </c>
      <c r="E105" s="252">
        <f>E72+E83+E90</f>
        <v>61.917000000000002</v>
      </c>
      <c r="F105" s="252">
        <f>F72+F83+F90</f>
        <v>280.23500000000001</v>
      </c>
      <c r="G105" s="740">
        <f>G72+G83+G90</f>
        <v>1904.9892</v>
      </c>
      <c r="H105" s="841" t="s">
        <v>285</v>
      </c>
      <c r="I105" s="838" t="s">
        <v>202</v>
      </c>
    </row>
    <row r="106" spans="1:9" ht="16.5" customHeight="1">
      <c r="A106" s="449"/>
      <c r="B106" s="889" t="s">
        <v>11</v>
      </c>
      <c r="C106" s="1755">
        <v>0.7</v>
      </c>
      <c r="D106" s="1117">
        <f>(D391/100)*70</f>
        <v>63</v>
      </c>
      <c r="E106" s="1116">
        <f>(E391/100)*70</f>
        <v>64.400000000000006</v>
      </c>
      <c r="F106" s="1116">
        <f>(F391/100)*70</f>
        <v>268.10000000000002</v>
      </c>
      <c r="G106" s="2677">
        <f>(G391/100)*70</f>
        <v>1904</v>
      </c>
      <c r="H106" s="2607">
        <f>G106-G105</f>
        <v>-0.98919999999998254</v>
      </c>
      <c r="I106" s="837" t="s">
        <v>426</v>
      </c>
    </row>
    <row r="107" spans="1:9" ht="12.75" customHeight="1" thickBot="1">
      <c r="A107" s="246"/>
      <c r="B107" s="991" t="s">
        <v>434</v>
      </c>
      <c r="C107" s="1749"/>
      <c r="D107" s="2608">
        <f>(D105*100/D391)-70</f>
        <v>-5.903333333333336</v>
      </c>
      <c r="E107" s="515">
        <f>(E105*100/E391)-70</f>
        <v>-2.6989130434782567</v>
      </c>
      <c r="F107" s="515">
        <f>(F105*100/F391)-70</f>
        <v>3.1684073107049642</v>
      </c>
      <c r="G107" s="2609">
        <f>(G105*100/G391)-70</f>
        <v>3.6367647058824559E-2</v>
      </c>
      <c r="H107" s="1756"/>
      <c r="I107" s="993"/>
    </row>
    <row r="108" spans="1:9" ht="14.25" customHeight="1">
      <c r="H108" s="5"/>
      <c r="I108" s="5"/>
    </row>
    <row r="109" spans="1:9" ht="19.5" customHeight="1">
      <c r="C109" s="12" t="s">
        <v>206</v>
      </c>
    </row>
    <row r="110" spans="1:9" s="70" customFormat="1" ht="16.5" customHeight="1">
      <c r="A110" s="900" t="s">
        <v>929</v>
      </c>
      <c r="E110" s="327"/>
      <c r="F110" s="327"/>
      <c r="G110" s="327"/>
    </row>
    <row r="111" spans="1:9" ht="21.75" customHeight="1">
      <c r="B111" s="25" t="s">
        <v>203</v>
      </c>
      <c r="D111"/>
      <c r="E111"/>
      <c r="F111" s="25"/>
      <c r="G111" s="25"/>
      <c r="H111" s="26"/>
      <c r="I111" s="26"/>
    </row>
    <row r="112" spans="1:9" ht="17.25" customHeight="1">
      <c r="A112" s="28" t="s">
        <v>834</v>
      </c>
      <c r="B112" s="26"/>
      <c r="C112"/>
      <c r="D112" s="28" t="s">
        <v>0</v>
      </c>
      <c r="E112"/>
      <c r="F112" s="2" t="s">
        <v>432</v>
      </c>
      <c r="G112" s="26"/>
      <c r="H112" s="26"/>
      <c r="I112" s="33"/>
    </row>
    <row r="113" spans="1:9" ht="18.75" customHeight="1" thickBot="1">
      <c r="C113" s="32" t="s">
        <v>1</v>
      </c>
    </row>
    <row r="114" spans="1:9" ht="13.5" customHeight="1" thickBot="1">
      <c r="A114" s="451" t="s">
        <v>175</v>
      </c>
      <c r="B114" s="94"/>
      <c r="C114" s="452" t="s">
        <v>176</v>
      </c>
      <c r="D114" s="378" t="s">
        <v>177</v>
      </c>
      <c r="E114" s="378"/>
      <c r="F114" s="378"/>
      <c r="G114" s="453" t="s">
        <v>178</v>
      </c>
      <c r="H114" s="454" t="s">
        <v>179</v>
      </c>
      <c r="I114" s="455" t="s">
        <v>180</v>
      </c>
    </row>
    <row r="115" spans="1:9" ht="15" customHeight="1">
      <c r="A115" s="456" t="s">
        <v>181</v>
      </c>
      <c r="B115" s="457" t="s">
        <v>182</v>
      </c>
      <c r="C115" s="458" t="s">
        <v>183</v>
      </c>
      <c r="D115" s="459" t="s">
        <v>184</v>
      </c>
      <c r="E115" s="459" t="s">
        <v>56</v>
      </c>
      <c r="F115" s="459" t="s">
        <v>57</v>
      </c>
      <c r="G115" s="460" t="s">
        <v>185</v>
      </c>
      <c r="H115" s="461" t="s">
        <v>186</v>
      </c>
      <c r="I115" s="462" t="s">
        <v>324</v>
      </c>
    </row>
    <row r="116" spans="1:9" ht="14.25" customHeight="1" thickBot="1">
      <c r="A116" s="463"/>
      <c r="B116" s="507"/>
      <c r="C116" s="464"/>
      <c r="D116" s="465" t="s">
        <v>6</v>
      </c>
      <c r="E116" s="465" t="s">
        <v>7</v>
      </c>
      <c r="F116" s="465" t="s">
        <v>8</v>
      </c>
      <c r="G116" s="466" t="s">
        <v>187</v>
      </c>
      <c r="H116" s="467" t="s">
        <v>188</v>
      </c>
      <c r="I116" s="468" t="s">
        <v>323</v>
      </c>
    </row>
    <row r="117" spans="1:9" ht="14.25" customHeight="1">
      <c r="A117" s="94"/>
      <c r="B117" s="469" t="s">
        <v>156</v>
      </c>
      <c r="C117" s="470"/>
      <c r="D117" s="471"/>
      <c r="E117" s="472"/>
      <c r="F117" s="472"/>
      <c r="G117" s="696"/>
      <c r="H117" s="517"/>
      <c r="I117" s="475"/>
    </row>
    <row r="118" spans="1:9" ht="18" customHeight="1">
      <c r="A118" s="477" t="s">
        <v>189</v>
      </c>
      <c r="B118" s="526" t="s">
        <v>827</v>
      </c>
      <c r="C118" s="478" t="s">
        <v>858</v>
      </c>
      <c r="D118" s="2545">
        <v>30.111999999999998</v>
      </c>
      <c r="E118" s="364">
        <v>12.366</v>
      </c>
      <c r="F118" s="2148">
        <v>39.01</v>
      </c>
      <c r="G118" s="927">
        <v>387.78199999999998</v>
      </c>
      <c r="H118" s="519"/>
      <c r="I118" s="706" t="s">
        <v>516</v>
      </c>
    </row>
    <row r="119" spans="1:9" ht="13.5" customHeight="1">
      <c r="A119" s="91"/>
      <c r="B119" s="249" t="s">
        <v>697</v>
      </c>
      <c r="C119" s="488">
        <v>200</v>
      </c>
      <c r="D119" s="355">
        <v>3.1</v>
      </c>
      <c r="E119" s="353">
        <v>2.2000000000000002</v>
      </c>
      <c r="F119" s="353">
        <v>10.95</v>
      </c>
      <c r="G119" s="930">
        <v>75.7</v>
      </c>
      <c r="H119" s="500"/>
      <c r="I119" s="485" t="s">
        <v>1108</v>
      </c>
    </row>
    <row r="120" spans="1:9">
      <c r="A120" s="480" t="s">
        <v>190</v>
      </c>
      <c r="B120" s="440" t="s">
        <v>797</v>
      </c>
      <c r="C120" s="511">
        <v>10</v>
      </c>
      <c r="D120" s="232">
        <v>0.08</v>
      </c>
      <c r="E120" s="353">
        <v>7.25</v>
      </c>
      <c r="F120" s="353">
        <v>0.13</v>
      </c>
      <c r="G120" s="927">
        <v>66.09</v>
      </c>
      <c r="H120" s="556"/>
      <c r="I120" s="512" t="s">
        <v>796</v>
      </c>
    </row>
    <row r="121" spans="1:9" ht="15.6">
      <c r="A121" s="482" t="s">
        <v>12</v>
      </c>
      <c r="B121" s="394" t="s">
        <v>10</v>
      </c>
      <c r="C121" s="488">
        <v>40</v>
      </c>
      <c r="D121" s="232">
        <v>1.54</v>
      </c>
      <c r="E121" s="353">
        <v>0.55000000000000004</v>
      </c>
      <c r="F121" s="353">
        <v>21.68</v>
      </c>
      <c r="G121" s="927">
        <v>97.83</v>
      </c>
      <c r="H121" s="234"/>
      <c r="I121" s="485" t="s">
        <v>9</v>
      </c>
    </row>
    <row r="122" spans="1:9" ht="13.5" customHeight="1" thickBot="1">
      <c r="A122" s="486" t="s">
        <v>193</v>
      </c>
      <c r="B122" s="557" t="s">
        <v>564</v>
      </c>
      <c r="C122" s="501">
        <v>115</v>
      </c>
      <c r="D122" s="514">
        <v>0.46</v>
      </c>
      <c r="E122" s="515">
        <v>0.46</v>
      </c>
      <c r="F122" s="516">
        <v>11.27</v>
      </c>
      <c r="G122" s="917">
        <v>54.05</v>
      </c>
      <c r="H122" s="555"/>
      <c r="I122" s="476" t="s">
        <v>572</v>
      </c>
    </row>
    <row r="123" spans="1:9" ht="13.5" customHeight="1">
      <c r="A123" s="492" t="s">
        <v>204</v>
      </c>
      <c r="C123" s="881">
        <f>C119+C120+C121+C122+160+40</f>
        <v>565</v>
      </c>
      <c r="D123" s="493">
        <f>SUM(D118:D122)</f>
        <v>35.291999999999994</v>
      </c>
      <c r="E123" s="494">
        <f>SUM(E118:E122)</f>
        <v>22.826000000000001</v>
      </c>
      <c r="F123" s="495">
        <f>SUM(F118:F122)</f>
        <v>83.039999999999992</v>
      </c>
      <c r="G123" s="698">
        <f>SUM(G118:G122)</f>
        <v>681.452</v>
      </c>
      <c r="H123" s="884" t="s">
        <v>285</v>
      </c>
      <c r="I123" s="838" t="s">
        <v>202</v>
      </c>
    </row>
    <row r="124" spans="1:9" ht="12.75" customHeight="1">
      <c r="A124" s="449"/>
      <c r="B124" s="889" t="s">
        <v>11</v>
      </c>
      <c r="C124" s="1755">
        <v>0.25</v>
      </c>
      <c r="D124" s="1117">
        <f>(D391/100)*25</f>
        <v>22.5</v>
      </c>
      <c r="E124" s="1116">
        <f>(E391/100)*25</f>
        <v>23</v>
      </c>
      <c r="F124" s="1116">
        <f>(F391/100)*25</f>
        <v>95.75</v>
      </c>
      <c r="G124" s="2677">
        <f>(G391/100)*25</f>
        <v>680</v>
      </c>
      <c r="H124" s="1757">
        <f>G124-G123</f>
        <v>-1.4519999999999982</v>
      </c>
      <c r="I124" s="837" t="s">
        <v>426</v>
      </c>
    </row>
    <row r="125" spans="1:9" ht="13.5" customHeight="1" thickBot="1">
      <c r="A125" s="246"/>
      <c r="B125" s="991" t="s">
        <v>434</v>
      </c>
      <c r="C125" s="1749"/>
      <c r="D125" s="2608">
        <f>(D123*100/D391)-25</f>
        <v>14.213333333333324</v>
      </c>
      <c r="E125" s="515">
        <f>(E123*100/E391)-25</f>
        <v>-0.1891304347826086</v>
      </c>
      <c r="F125" s="515">
        <f>(F123*100/F391)-25</f>
        <v>-3.3185378590078329</v>
      </c>
      <c r="G125" s="2609">
        <f>(G123*100/G391)-25</f>
        <v>5.3382352941174105E-2</v>
      </c>
      <c r="H125" s="1756"/>
      <c r="I125" s="993"/>
    </row>
    <row r="126" spans="1:9" ht="13.5" customHeight="1">
      <c r="A126" s="94"/>
      <c r="B126" s="176" t="s">
        <v>123</v>
      </c>
      <c r="C126" s="94"/>
      <c r="D126" s="5"/>
      <c r="E126" s="497"/>
      <c r="F126" s="2546"/>
      <c r="G126" s="2546"/>
      <c r="H126" s="2547"/>
      <c r="I126" s="499"/>
    </row>
    <row r="127" spans="1:9" ht="12.75" customHeight="1">
      <c r="A127" s="91"/>
      <c r="B127" s="510" t="s">
        <v>468</v>
      </c>
      <c r="C127" s="488">
        <v>60</v>
      </c>
      <c r="D127" s="355">
        <v>1.1399999999999999</v>
      </c>
      <c r="E127" s="353">
        <v>5.34</v>
      </c>
      <c r="F127" s="353">
        <v>4.62</v>
      </c>
      <c r="G127" s="927">
        <v>70.8</v>
      </c>
      <c r="H127" s="484"/>
      <c r="I127" s="569" t="s">
        <v>424</v>
      </c>
    </row>
    <row r="128" spans="1:9">
      <c r="A128" s="477" t="s">
        <v>189</v>
      </c>
      <c r="B128" s="510" t="s">
        <v>559</v>
      </c>
      <c r="C128" s="518">
        <v>250</v>
      </c>
      <c r="D128" s="2524">
        <v>2.0179999999999998</v>
      </c>
      <c r="E128" s="1029">
        <v>5.0168999999999997</v>
      </c>
      <c r="F128" s="1029">
        <v>20.821999999999999</v>
      </c>
      <c r="G128" s="927">
        <v>136.5121</v>
      </c>
      <c r="H128" s="699"/>
      <c r="I128" s="476" t="s">
        <v>712</v>
      </c>
    </row>
    <row r="129" spans="1:9" ht="13.5" customHeight="1">
      <c r="A129" s="480" t="s">
        <v>190</v>
      </c>
      <c r="B129" s="531" t="s">
        <v>713</v>
      </c>
      <c r="C129" s="511">
        <v>120</v>
      </c>
      <c r="D129" s="2146">
        <v>18.45</v>
      </c>
      <c r="E129" s="362">
        <v>16</v>
      </c>
      <c r="F129" s="362">
        <v>20.96</v>
      </c>
      <c r="G129" s="927">
        <v>291.61</v>
      </c>
      <c r="H129" s="484"/>
      <c r="I129" s="476" t="s">
        <v>714</v>
      </c>
    </row>
    <row r="130" spans="1:9" ht="12.75" customHeight="1">
      <c r="A130" s="482" t="s">
        <v>12</v>
      </c>
      <c r="B130" s="2149" t="s">
        <v>873</v>
      </c>
      <c r="C130" s="518" t="s">
        <v>876</v>
      </c>
      <c r="D130" s="661">
        <v>3.84</v>
      </c>
      <c r="E130" s="365">
        <v>3.6</v>
      </c>
      <c r="F130" s="2148">
        <v>16.2</v>
      </c>
      <c r="G130" s="917">
        <v>112.8</v>
      </c>
      <c r="H130" s="519"/>
      <c r="I130" s="706" t="s">
        <v>715</v>
      </c>
    </row>
    <row r="131" spans="1:9" ht="13.5" customHeight="1">
      <c r="A131" s="486" t="s">
        <v>193</v>
      </c>
      <c r="B131" s="487" t="s">
        <v>158</v>
      </c>
      <c r="C131" s="488">
        <v>200</v>
      </c>
      <c r="D131" s="232">
        <v>0.5</v>
      </c>
      <c r="E131" s="362">
        <v>0</v>
      </c>
      <c r="F131" s="362">
        <v>19.8</v>
      </c>
      <c r="G131" s="927">
        <v>81</v>
      </c>
      <c r="H131" s="489"/>
      <c r="I131" s="485" t="s">
        <v>354</v>
      </c>
    </row>
    <row r="132" spans="1:9" ht="12.75" customHeight="1">
      <c r="A132" s="91"/>
      <c r="B132" s="487" t="s">
        <v>10</v>
      </c>
      <c r="C132" s="488">
        <v>70</v>
      </c>
      <c r="D132" s="2210">
        <v>2.5030000000000001</v>
      </c>
      <c r="E132" s="362">
        <v>0.89500000000000002</v>
      </c>
      <c r="F132" s="353">
        <v>35.229999999999997</v>
      </c>
      <c r="G132" s="927">
        <v>158.98699999999999</v>
      </c>
      <c r="H132" s="489"/>
      <c r="I132" s="485" t="s">
        <v>9</v>
      </c>
    </row>
    <row r="133" spans="1:9" ht="12.75" customHeight="1" thickBot="1">
      <c r="A133" s="892"/>
      <c r="B133" s="487" t="s">
        <v>389</v>
      </c>
      <c r="C133" s="501">
        <v>50</v>
      </c>
      <c r="D133" s="2320">
        <v>2.8250000000000002</v>
      </c>
      <c r="E133" s="365">
        <v>0.75</v>
      </c>
      <c r="F133" s="365">
        <v>20.94</v>
      </c>
      <c r="G133" s="917">
        <v>101</v>
      </c>
      <c r="H133" s="489"/>
      <c r="I133" s="479" t="s">
        <v>9</v>
      </c>
    </row>
    <row r="134" spans="1:9" ht="13.5" customHeight="1">
      <c r="A134" s="492" t="s">
        <v>192</v>
      </c>
      <c r="B134" s="43"/>
      <c r="C134" s="2615">
        <f>C127+C128+C129+C131+C132+90+90+C133</f>
        <v>930</v>
      </c>
      <c r="D134" s="503">
        <f>SUM(D127:D133)</f>
        <v>31.275999999999996</v>
      </c>
      <c r="E134" s="494">
        <f>SUM(E127:E133)</f>
        <v>31.601900000000001</v>
      </c>
      <c r="F134" s="504">
        <f>SUM(F127:F133)</f>
        <v>138.572</v>
      </c>
      <c r="G134" s="698">
        <f>SUM(G127:G133)</f>
        <v>952.70909999999992</v>
      </c>
      <c r="H134" s="884" t="s">
        <v>285</v>
      </c>
      <c r="I134" s="838" t="s">
        <v>202</v>
      </c>
    </row>
    <row r="135" spans="1:9" ht="15" customHeight="1">
      <c r="A135" s="995"/>
      <c r="B135" s="996" t="s">
        <v>11</v>
      </c>
      <c r="C135" s="2151">
        <v>0.35</v>
      </c>
      <c r="D135" s="1117">
        <f>(D391/100)*35</f>
        <v>31.5</v>
      </c>
      <c r="E135" s="1116">
        <f>(E391/100)*35</f>
        <v>32.200000000000003</v>
      </c>
      <c r="F135" s="1116">
        <f>(F391/100)*35</f>
        <v>134.05000000000001</v>
      </c>
      <c r="G135" s="2677">
        <f>(G391/100)*35</f>
        <v>952</v>
      </c>
      <c r="H135" s="319">
        <f>G135-G134</f>
        <v>-0.70909999999992124</v>
      </c>
      <c r="I135" s="837" t="s">
        <v>426</v>
      </c>
    </row>
    <row r="136" spans="1:9" ht="14.25" customHeight="1" thickBot="1">
      <c r="A136" s="246"/>
      <c r="B136" s="991" t="s">
        <v>434</v>
      </c>
      <c r="C136" s="1749"/>
      <c r="D136" s="2608">
        <f>(D134*100/D391)-35</f>
        <v>-0.24888888888889227</v>
      </c>
      <c r="E136" s="515">
        <f>(E134*100/E391)-35</f>
        <v>-0.65010869565217178</v>
      </c>
      <c r="F136" s="515">
        <f>(F134*100/F391)-35</f>
        <v>1.1806788511749389</v>
      </c>
      <c r="G136" s="2609">
        <f>(G134*100/G391)-35</f>
        <v>2.6069852941169813E-2</v>
      </c>
      <c r="H136" s="1756"/>
      <c r="I136" s="993"/>
    </row>
    <row r="137" spans="1:9" ht="13.5" customHeight="1">
      <c r="A137" s="532" t="s">
        <v>189</v>
      </c>
      <c r="B137" s="175" t="s">
        <v>232</v>
      </c>
      <c r="C137" s="94"/>
      <c r="D137" s="5"/>
      <c r="E137" s="497"/>
      <c r="F137" s="497"/>
      <c r="G137" s="497"/>
      <c r="H137" s="499"/>
      <c r="I137" s="499"/>
    </row>
    <row r="138" spans="1:9" ht="17.25" customHeight="1">
      <c r="A138" s="480" t="s">
        <v>190</v>
      </c>
      <c r="B138" s="510" t="s">
        <v>639</v>
      </c>
      <c r="C138" s="478">
        <v>200</v>
      </c>
      <c r="D138" s="1810">
        <v>0.34799999999999998</v>
      </c>
      <c r="E138" s="2152">
        <v>4.8000000000000001E-2</v>
      </c>
      <c r="F138" s="2152">
        <v>7.726</v>
      </c>
      <c r="G138" s="930">
        <v>32.828000000000003</v>
      </c>
      <c r="H138" s="519"/>
      <c r="I138" s="479" t="s">
        <v>640</v>
      </c>
    </row>
    <row r="139" spans="1:9" ht="12.75" customHeight="1">
      <c r="A139" s="482" t="s">
        <v>12</v>
      </c>
      <c r="B139" s="529" t="s">
        <v>849</v>
      </c>
      <c r="C139" s="478" t="s">
        <v>857</v>
      </c>
      <c r="D139" s="414">
        <v>8.5139999999999993</v>
      </c>
      <c r="E139" s="365">
        <v>8.1560000000000006</v>
      </c>
      <c r="F139" s="2224">
        <v>17.855</v>
      </c>
      <c r="G139" s="3131">
        <v>175.88</v>
      </c>
      <c r="H139" s="519"/>
      <c r="I139" s="2153" t="s">
        <v>815</v>
      </c>
    </row>
    <row r="140" spans="1:9" ht="10.5" customHeight="1">
      <c r="A140" s="91"/>
      <c r="B140" s="71" t="s">
        <v>848</v>
      </c>
      <c r="C140" s="520"/>
      <c r="D140" s="961"/>
      <c r="E140" s="942"/>
      <c r="F140" s="961"/>
      <c r="G140" s="1070"/>
      <c r="H140" s="520"/>
      <c r="I140" s="520"/>
    </row>
    <row r="141" spans="1:9" ht="15.75" customHeight="1" thickBot="1">
      <c r="A141" s="890" t="s">
        <v>193</v>
      </c>
      <c r="B141" s="510" t="s">
        <v>389</v>
      </c>
      <c r="C141" s="478">
        <v>30</v>
      </c>
      <c r="D141" s="2320">
        <v>1.6950000000000001</v>
      </c>
      <c r="E141" s="365">
        <v>0.45</v>
      </c>
      <c r="F141" s="365">
        <v>12.56</v>
      </c>
      <c r="G141" s="1047">
        <v>61.07</v>
      </c>
      <c r="H141" s="1773"/>
      <c r="I141" s="2154" t="s">
        <v>9</v>
      </c>
    </row>
    <row r="142" spans="1:9">
      <c r="A142" s="492" t="s">
        <v>241</v>
      </c>
      <c r="B142" s="43"/>
      <c r="C142" s="3130">
        <f>C138+C141+110+20</f>
        <v>360</v>
      </c>
      <c r="D142" s="503">
        <f>SUM(D138:D141)</f>
        <v>10.557</v>
      </c>
      <c r="E142" s="494">
        <f>SUM(E138:E141)</f>
        <v>8.6539999999999999</v>
      </c>
      <c r="F142" s="504">
        <f>SUM(F138:F141)</f>
        <v>38.140999999999998</v>
      </c>
      <c r="G142" s="698">
        <f>SUM(G138:G141)</f>
        <v>269.77800000000002</v>
      </c>
      <c r="H142" s="884" t="s">
        <v>285</v>
      </c>
      <c r="I142" s="838" t="s">
        <v>202</v>
      </c>
    </row>
    <row r="143" spans="1:9" ht="15" customHeight="1">
      <c r="A143" s="995"/>
      <c r="B143" s="996" t="s">
        <v>11</v>
      </c>
      <c r="C143" s="1755">
        <v>0.1</v>
      </c>
      <c r="D143" s="1117">
        <f>(D391/100)*10</f>
        <v>9</v>
      </c>
      <c r="E143" s="1116">
        <f>(E391/100)*10</f>
        <v>9.2000000000000011</v>
      </c>
      <c r="F143" s="1116">
        <f>(F391/100)*10</f>
        <v>38.299999999999997</v>
      </c>
      <c r="G143" s="2677">
        <f>(G391/100)*10</f>
        <v>272</v>
      </c>
      <c r="H143" s="843">
        <f>G143-G142</f>
        <v>2.22199999999998</v>
      </c>
      <c r="I143" s="839" t="s">
        <v>426</v>
      </c>
    </row>
    <row r="144" spans="1:9" ht="15" customHeight="1" thickBot="1">
      <c r="A144" s="246"/>
      <c r="B144" s="991" t="s">
        <v>434</v>
      </c>
      <c r="C144" s="1749"/>
      <c r="D144" s="2608">
        <f>(D142*100/D391)-10</f>
        <v>1.7300000000000004</v>
      </c>
      <c r="E144" s="515">
        <f>(E142*100/E391)-10</f>
        <v>-0.59347826086956523</v>
      </c>
      <c r="F144" s="515">
        <f>(F142*100/F391)-10</f>
        <v>-4.1514360313316345E-2</v>
      </c>
      <c r="G144" s="2609">
        <f>(G142*100/G391)-10</f>
        <v>-8.1691176470586768E-2</v>
      </c>
      <c r="H144" s="1756"/>
      <c r="I144" s="993"/>
    </row>
    <row r="145" spans="1:9" ht="16.5" customHeight="1">
      <c r="A145" s="11"/>
      <c r="B145" s="11"/>
      <c r="C145" s="5"/>
      <c r="D145" s="5"/>
      <c r="E145" s="5"/>
      <c r="F145" s="5"/>
      <c r="G145" s="5"/>
      <c r="H145" s="5"/>
      <c r="I145" s="5"/>
    </row>
    <row r="146" spans="1:9" ht="14.25" customHeight="1" thickBot="1">
      <c r="A146" s="112"/>
      <c r="B146" s="580"/>
      <c r="C146" s="127"/>
      <c r="D146" s="730"/>
      <c r="E146" s="730"/>
      <c r="F146" s="730"/>
      <c r="G146" s="634"/>
      <c r="H146" s="127"/>
      <c r="I146" s="127"/>
    </row>
    <row r="147" spans="1:9" ht="12.75" customHeight="1">
      <c r="A147" s="840"/>
      <c r="B147" s="43" t="s">
        <v>284</v>
      </c>
      <c r="C147" s="44"/>
      <c r="D147" s="153">
        <f>D123+D134</f>
        <v>66.567999999999984</v>
      </c>
      <c r="E147" s="252">
        <f>E123+E134</f>
        <v>54.427900000000001</v>
      </c>
      <c r="F147" s="252">
        <f>F123+F134</f>
        <v>221.61199999999999</v>
      </c>
      <c r="G147" s="842">
        <f>G123+G134</f>
        <v>1634.1610999999998</v>
      </c>
      <c r="H147" s="841" t="s">
        <v>285</v>
      </c>
      <c r="I147" s="838" t="s">
        <v>202</v>
      </c>
    </row>
    <row r="148" spans="1:9" ht="13.5" customHeight="1">
      <c r="A148" s="449"/>
      <c r="B148" s="889" t="s">
        <v>11</v>
      </c>
      <c r="C148" s="1755">
        <v>0.6</v>
      </c>
      <c r="D148" s="1117">
        <f>(D391/100)*60</f>
        <v>54</v>
      </c>
      <c r="E148" s="1116">
        <f>(E391/100)*60</f>
        <v>55.2</v>
      </c>
      <c r="F148" s="1116">
        <f>(F391/100)*60</f>
        <v>229.8</v>
      </c>
      <c r="G148" s="2677">
        <f>(G391/100)*60</f>
        <v>1632</v>
      </c>
      <c r="H148" s="843">
        <f>G148-G147</f>
        <v>-2.1610999999998057</v>
      </c>
      <c r="I148" s="837" t="s">
        <v>426</v>
      </c>
    </row>
    <row r="149" spans="1:9" ht="15" thickBot="1">
      <c r="A149" s="246"/>
      <c r="B149" s="991" t="s">
        <v>434</v>
      </c>
      <c r="C149" s="1749"/>
      <c r="D149" s="2608">
        <f>(D147*100/D391)-60</f>
        <v>13.964444444444425</v>
      </c>
      <c r="E149" s="515">
        <f>(E147*100/E391)-60</f>
        <v>-0.83923913043478393</v>
      </c>
      <c r="F149" s="515">
        <f>(F147*100/F391)-60</f>
        <v>-2.1378590078328941</v>
      </c>
      <c r="G149" s="2609">
        <f>(G147*100/G391)-60</f>
        <v>7.9452205882347471E-2</v>
      </c>
      <c r="H149" s="1756"/>
      <c r="I149" s="993"/>
    </row>
    <row r="150" spans="1:9" ht="13.5" customHeight="1"/>
    <row r="151" spans="1:9" ht="16.5" customHeight="1" thickBot="1"/>
    <row r="152" spans="1:9" ht="12.75" customHeight="1">
      <c r="A152" s="840"/>
      <c r="B152" s="43" t="s">
        <v>283</v>
      </c>
      <c r="C152" s="44"/>
      <c r="D152" s="153">
        <f>D134+D142</f>
        <v>41.832999999999998</v>
      </c>
      <c r="E152" s="252">
        <f>E134+E142</f>
        <v>40.255899999999997</v>
      </c>
      <c r="F152" s="252">
        <f>F134+F142</f>
        <v>176.71299999999999</v>
      </c>
      <c r="G152" s="842">
        <f>G134+G142</f>
        <v>1222.4870999999998</v>
      </c>
      <c r="H152" s="841" t="s">
        <v>285</v>
      </c>
      <c r="I152" s="838" t="s">
        <v>202</v>
      </c>
    </row>
    <row r="153" spans="1:9" ht="12" customHeight="1">
      <c r="A153" s="449"/>
      <c r="B153" s="889" t="s">
        <v>11</v>
      </c>
      <c r="C153" s="1755">
        <v>0.45</v>
      </c>
      <c r="D153" s="1117">
        <f>(D391/100)*45</f>
        <v>40.5</v>
      </c>
      <c r="E153" s="1116">
        <f>(E391/100)*45</f>
        <v>41.4</v>
      </c>
      <c r="F153" s="1116">
        <f>(F391/100)*45</f>
        <v>172.35</v>
      </c>
      <c r="G153" s="2677">
        <f>(G391/100)*45</f>
        <v>1224</v>
      </c>
      <c r="H153" s="1757">
        <f>G153-G152</f>
        <v>1.5129000000001724</v>
      </c>
      <c r="I153" s="837" t="s">
        <v>426</v>
      </c>
    </row>
    <row r="154" spans="1:9" ht="13.5" customHeight="1" thickBot="1">
      <c r="A154" s="246"/>
      <c r="B154" s="991" t="s">
        <v>434</v>
      </c>
      <c r="C154" s="1749"/>
      <c r="D154" s="2608">
        <f>(D152*100/D391)-45</f>
        <v>1.4811111111111117</v>
      </c>
      <c r="E154" s="515">
        <f>(E152*100/E391)-45</f>
        <v>-1.2435869565217459</v>
      </c>
      <c r="F154" s="515">
        <f>(F152*100/F391)-45</f>
        <v>1.1391644908616172</v>
      </c>
      <c r="G154" s="2609">
        <f>(G152*100/G391)-45</f>
        <v>-5.5621323529422284E-2</v>
      </c>
      <c r="H154" s="1756"/>
      <c r="I154" s="993"/>
    </row>
    <row r="155" spans="1:9" ht="15" customHeight="1"/>
    <row r="156" spans="1:9" ht="15" thickBot="1"/>
    <row r="157" spans="1:9">
      <c r="A157" s="840"/>
      <c r="B157" s="43" t="s">
        <v>242</v>
      </c>
      <c r="C157" s="44"/>
      <c r="D157" s="153">
        <f>D123+D134+D142</f>
        <v>77.124999999999986</v>
      </c>
      <c r="E157" s="252">
        <f>E123+E134+E142</f>
        <v>63.081900000000005</v>
      </c>
      <c r="F157" s="252">
        <f>F123+F134+F142</f>
        <v>259.75299999999999</v>
      </c>
      <c r="G157" s="740">
        <f>G123+G134+G142</f>
        <v>1903.9390999999998</v>
      </c>
      <c r="H157" s="841" t="s">
        <v>285</v>
      </c>
      <c r="I157" s="838" t="s">
        <v>202</v>
      </c>
    </row>
    <row r="158" spans="1:9">
      <c r="A158" s="449"/>
      <c r="B158" s="889" t="s">
        <v>11</v>
      </c>
      <c r="C158" s="1755">
        <v>0.7</v>
      </c>
      <c r="D158" s="1117">
        <f>(D391/100)*70</f>
        <v>63</v>
      </c>
      <c r="E158" s="1116">
        <f>(E391/100)*70</f>
        <v>64.400000000000006</v>
      </c>
      <c r="F158" s="1116">
        <f>(F391/100)*70</f>
        <v>268.10000000000002</v>
      </c>
      <c r="G158" s="2677">
        <f>(G391/100)*70</f>
        <v>1904</v>
      </c>
      <c r="H158" s="1757">
        <f>G158-G157</f>
        <v>6.0900000000174259E-2</v>
      </c>
      <c r="I158" s="837" t="s">
        <v>426</v>
      </c>
    </row>
    <row r="159" spans="1:9" ht="15" thickBot="1">
      <c r="A159" s="246"/>
      <c r="B159" s="991" t="s">
        <v>434</v>
      </c>
      <c r="C159" s="1749"/>
      <c r="D159" s="2608">
        <f>(D157*100/D391)-70</f>
        <v>15.694444444444429</v>
      </c>
      <c r="E159" s="515">
        <f>(E157*100/E391)-70</f>
        <v>-1.4327173913043367</v>
      </c>
      <c r="F159" s="515">
        <f>(F157*100/F391)-70</f>
        <v>-2.1793733681462157</v>
      </c>
      <c r="G159" s="2609">
        <f>(G157*100/G391)-70</f>
        <v>-2.2389705882517319E-3</v>
      </c>
      <c r="H159" s="1756"/>
      <c r="I159" s="993"/>
    </row>
    <row r="161" spans="1:9">
      <c r="B161" s="11"/>
      <c r="C161" s="5"/>
      <c r="D161" s="164"/>
      <c r="E161" s="164"/>
      <c r="F161" s="164"/>
      <c r="G161" s="164"/>
      <c r="H161" s="5"/>
    </row>
    <row r="162" spans="1:9">
      <c r="B162" s="11"/>
      <c r="C162" s="5"/>
      <c r="D162" s="5"/>
      <c r="E162" s="5"/>
      <c r="F162" s="5"/>
      <c r="G162" s="5"/>
      <c r="H162" s="5"/>
    </row>
    <row r="163" spans="1:9">
      <c r="B163" s="2483"/>
      <c r="C163" s="5"/>
      <c r="D163" s="53"/>
      <c r="E163" s="53"/>
      <c r="F163" s="53"/>
      <c r="G163" s="53"/>
      <c r="H163" s="5"/>
    </row>
    <row r="164" spans="1:9" ht="14.25" customHeight="1">
      <c r="C164" s="12" t="s">
        <v>206</v>
      </c>
    </row>
    <row r="165" spans="1:9" s="70" customFormat="1" ht="12.75" customHeight="1">
      <c r="A165" s="900" t="s">
        <v>929</v>
      </c>
      <c r="E165" s="327"/>
      <c r="F165" s="327"/>
      <c r="G165" s="327"/>
    </row>
    <row r="166" spans="1:9" ht="15.75" customHeight="1">
      <c r="B166" s="25" t="s">
        <v>203</v>
      </c>
      <c r="D166"/>
      <c r="E166"/>
      <c r="F166" s="25"/>
      <c r="G166" s="25"/>
      <c r="H166" s="26"/>
      <c r="I166" s="26"/>
    </row>
    <row r="167" spans="1:9" ht="18.75" customHeight="1">
      <c r="A167" s="28" t="s">
        <v>834</v>
      </c>
      <c r="B167" s="26"/>
      <c r="C167"/>
      <c r="D167" s="28" t="s">
        <v>0</v>
      </c>
      <c r="E167"/>
      <c r="F167" s="2" t="s">
        <v>432</v>
      </c>
      <c r="G167" s="26"/>
      <c r="H167" s="26"/>
      <c r="I167" s="33"/>
    </row>
    <row r="168" spans="1:9" ht="17.25" customHeight="1" thickBot="1">
      <c r="C168" s="32" t="s">
        <v>1</v>
      </c>
    </row>
    <row r="169" spans="1:9" ht="15" customHeight="1" thickBot="1">
      <c r="A169" s="451" t="s">
        <v>175</v>
      </c>
      <c r="B169" s="94"/>
      <c r="C169" s="452" t="s">
        <v>176</v>
      </c>
      <c r="D169" s="378" t="s">
        <v>177</v>
      </c>
      <c r="E169" s="378"/>
      <c r="F169" s="378"/>
      <c r="G169" s="453" t="s">
        <v>178</v>
      </c>
      <c r="H169" s="454" t="s">
        <v>179</v>
      </c>
      <c r="I169" s="455" t="s">
        <v>180</v>
      </c>
    </row>
    <row r="170" spans="1:9" ht="12" customHeight="1">
      <c r="A170" s="456" t="s">
        <v>181</v>
      </c>
      <c r="B170" s="457" t="s">
        <v>182</v>
      </c>
      <c r="C170" s="458" t="s">
        <v>183</v>
      </c>
      <c r="D170" s="459" t="s">
        <v>184</v>
      </c>
      <c r="E170" s="459" t="s">
        <v>56</v>
      </c>
      <c r="F170" s="459" t="s">
        <v>57</v>
      </c>
      <c r="G170" s="460" t="s">
        <v>185</v>
      </c>
      <c r="H170" s="461" t="s">
        <v>186</v>
      </c>
      <c r="I170" s="462" t="s">
        <v>324</v>
      </c>
    </row>
    <row r="171" spans="1:9" ht="15.75" customHeight="1" thickBot="1">
      <c r="A171" s="463"/>
      <c r="B171" s="507"/>
      <c r="C171" s="464"/>
      <c r="D171" s="465" t="s">
        <v>6</v>
      </c>
      <c r="E171" s="465" t="s">
        <v>7</v>
      </c>
      <c r="F171" s="465" t="s">
        <v>8</v>
      </c>
      <c r="G171" s="466" t="s">
        <v>187</v>
      </c>
      <c r="H171" s="467" t="s">
        <v>188</v>
      </c>
      <c r="I171" s="468" t="s">
        <v>323</v>
      </c>
    </row>
    <row r="172" spans="1:9" ht="15.75" customHeight="1">
      <c r="A172" s="90"/>
      <c r="B172" s="695" t="s">
        <v>156</v>
      </c>
      <c r="C172" s="1808"/>
      <c r="D172" s="471"/>
      <c r="E172" s="472"/>
      <c r="F172" s="472"/>
      <c r="G172" s="705"/>
      <c r="H172" s="517"/>
      <c r="I172" s="475"/>
    </row>
    <row r="173" spans="1:9">
      <c r="A173" s="1804" t="s">
        <v>189</v>
      </c>
      <c r="B173" s="821" t="s">
        <v>332</v>
      </c>
      <c r="C173" s="274">
        <v>60</v>
      </c>
      <c r="D173" s="363">
        <v>1.7</v>
      </c>
      <c r="E173" s="365">
        <v>0.1</v>
      </c>
      <c r="F173" s="365">
        <v>3.5</v>
      </c>
      <c r="G173" s="930">
        <v>22.1</v>
      </c>
      <c r="H173" s="519"/>
      <c r="I173" s="479" t="s">
        <v>346</v>
      </c>
    </row>
    <row r="174" spans="1:9">
      <c r="A174" s="1805" t="s">
        <v>190</v>
      </c>
      <c r="B174" s="526" t="s">
        <v>515</v>
      </c>
      <c r="C174" s="274" t="s">
        <v>857</v>
      </c>
      <c r="D174" s="2324">
        <v>11.44</v>
      </c>
      <c r="E174" s="364">
        <v>13.97</v>
      </c>
      <c r="F174" s="364">
        <v>6.57</v>
      </c>
      <c r="G174" s="3132">
        <v>201.77</v>
      </c>
      <c r="H174" s="508"/>
      <c r="I174" s="479" t="s">
        <v>451</v>
      </c>
    </row>
    <row r="175" spans="1:9" ht="14.25" customHeight="1">
      <c r="A175" s="69"/>
      <c r="B175" s="526" t="s">
        <v>1109</v>
      </c>
      <c r="C175" s="274">
        <v>180</v>
      </c>
      <c r="D175" s="414">
        <v>3.68</v>
      </c>
      <c r="E175" s="365">
        <v>5.76</v>
      </c>
      <c r="F175" s="746">
        <v>24.5</v>
      </c>
      <c r="G175" s="2579">
        <v>164.7</v>
      </c>
      <c r="H175" s="519"/>
      <c r="I175" s="479" t="s">
        <v>1110</v>
      </c>
    </row>
    <row r="176" spans="1:9" ht="14.25" customHeight="1">
      <c r="A176" s="1807" t="s">
        <v>194</v>
      </c>
      <c r="B176" s="483" t="s">
        <v>296</v>
      </c>
      <c r="C176" s="272">
        <v>200</v>
      </c>
      <c r="D176" s="355">
        <v>1</v>
      </c>
      <c r="E176" s="353">
        <v>0</v>
      </c>
      <c r="F176" s="353">
        <v>25.4</v>
      </c>
      <c r="G176" s="1047">
        <v>105.6</v>
      </c>
      <c r="H176" s="509"/>
      <c r="I176" s="485" t="s">
        <v>513</v>
      </c>
    </row>
    <row r="177" spans="1:9">
      <c r="A177" s="69"/>
      <c r="B177" s="483" t="s">
        <v>10</v>
      </c>
      <c r="C177" s="488">
        <v>50</v>
      </c>
      <c r="D177" s="2210">
        <v>1.93</v>
      </c>
      <c r="E177" s="362">
        <v>0.69</v>
      </c>
      <c r="F177" s="353">
        <v>27.1</v>
      </c>
      <c r="G177" s="917">
        <v>122.29</v>
      </c>
      <c r="H177" s="489"/>
      <c r="I177" s="485" t="s">
        <v>9</v>
      </c>
    </row>
    <row r="178" spans="1:9" ht="15" thickBot="1">
      <c r="A178" s="1872"/>
      <c r="B178" s="490" t="s">
        <v>389</v>
      </c>
      <c r="C178" s="501">
        <v>30</v>
      </c>
      <c r="D178" s="2320">
        <v>1.6950000000000001</v>
      </c>
      <c r="E178" s="365">
        <v>0.45</v>
      </c>
      <c r="F178" s="365">
        <v>12.56</v>
      </c>
      <c r="G178" s="917">
        <v>61.07</v>
      </c>
      <c r="H178" s="489"/>
      <c r="I178" s="491" t="s">
        <v>9</v>
      </c>
    </row>
    <row r="179" spans="1:9">
      <c r="A179" s="492" t="s">
        <v>204</v>
      </c>
      <c r="C179" s="168">
        <f>C173+C176+C177+C178+110+20+150+30</f>
        <v>650</v>
      </c>
      <c r="D179" s="493">
        <f>SUM(D173:D178)</f>
        <v>21.445</v>
      </c>
      <c r="E179" s="494">
        <f>SUM(E173:E178)</f>
        <v>20.97</v>
      </c>
      <c r="F179" s="495">
        <f>SUM(F173:F178)</f>
        <v>99.63</v>
      </c>
      <c r="G179" s="698">
        <f>SUM(G173:G178)</f>
        <v>677.53</v>
      </c>
      <c r="H179" s="884" t="s">
        <v>285</v>
      </c>
      <c r="I179" s="838" t="s">
        <v>202</v>
      </c>
    </row>
    <row r="180" spans="1:9">
      <c r="A180" s="995"/>
      <c r="B180" s="996" t="s">
        <v>11</v>
      </c>
      <c r="C180" s="1755">
        <v>0.25</v>
      </c>
      <c r="D180" s="1117">
        <f>(D391/100)*25</f>
        <v>22.5</v>
      </c>
      <c r="E180" s="1116">
        <f>(E391/100)*25</f>
        <v>23</v>
      </c>
      <c r="F180" s="1116">
        <f>(F391/100)*25</f>
        <v>95.75</v>
      </c>
      <c r="G180" s="2677">
        <f>(G391/100)*25</f>
        <v>680</v>
      </c>
      <c r="H180" s="1757">
        <f>G180-G179</f>
        <v>2.4700000000000273</v>
      </c>
      <c r="I180" s="837" t="s">
        <v>426</v>
      </c>
    </row>
    <row r="181" spans="1:9" ht="18" customHeight="1" thickBot="1">
      <c r="A181" s="246"/>
      <c r="B181" s="991" t="s">
        <v>434</v>
      </c>
      <c r="C181" s="1749"/>
      <c r="D181" s="2608">
        <f>(D179*100/D391)-25</f>
        <v>-1.1722222222222207</v>
      </c>
      <c r="E181" s="515">
        <f>(E179*100/E391)-25</f>
        <v>-2.2065217391304337</v>
      </c>
      <c r="F181" s="515">
        <f>(F179*100/F391)-25</f>
        <v>1.0130548302872064</v>
      </c>
      <c r="G181" s="2609">
        <f>(G179*100/G391)-25</f>
        <v>-9.0808823529410887E-2</v>
      </c>
      <c r="H181" s="1756"/>
      <c r="I181" s="993"/>
    </row>
    <row r="182" spans="1:9" ht="16.5" customHeight="1">
      <c r="A182" s="94"/>
      <c r="B182" s="469" t="s">
        <v>123</v>
      </c>
      <c r="C182" s="94"/>
      <c r="D182" s="5"/>
      <c r="E182" s="497"/>
      <c r="F182" s="497"/>
      <c r="G182" s="497"/>
      <c r="H182" s="499"/>
      <c r="I182" s="499"/>
    </row>
    <row r="183" spans="1:9">
      <c r="A183" s="477" t="s">
        <v>189</v>
      </c>
      <c r="B183" s="2020" t="s">
        <v>338</v>
      </c>
      <c r="C183" s="488">
        <v>60</v>
      </c>
      <c r="D183" s="232">
        <v>0.9</v>
      </c>
      <c r="E183" s="353">
        <v>2.16</v>
      </c>
      <c r="F183" s="353">
        <v>5.0999999999999996</v>
      </c>
      <c r="G183" s="927">
        <v>43.2</v>
      </c>
      <c r="H183" s="484"/>
      <c r="I183" s="569" t="s">
        <v>555</v>
      </c>
    </row>
    <row r="184" spans="1:9">
      <c r="A184" s="480" t="s">
        <v>190</v>
      </c>
      <c r="B184" s="440" t="s">
        <v>550</v>
      </c>
      <c r="C184" s="488">
        <v>250</v>
      </c>
      <c r="D184" s="232">
        <v>1.3</v>
      </c>
      <c r="E184" s="353">
        <v>4.375</v>
      </c>
      <c r="F184" s="353">
        <v>6</v>
      </c>
      <c r="G184" s="927">
        <v>68.5</v>
      </c>
      <c r="H184" s="699"/>
      <c r="I184" s="569" t="s">
        <v>719</v>
      </c>
    </row>
    <row r="185" spans="1:9" ht="15.6">
      <c r="A185" s="482" t="s">
        <v>12</v>
      </c>
      <c r="B185" s="440" t="s">
        <v>727</v>
      </c>
      <c r="C185" s="478" t="s">
        <v>245</v>
      </c>
      <c r="D185" s="414">
        <v>14.592000000000001</v>
      </c>
      <c r="E185" s="365">
        <v>14.439</v>
      </c>
      <c r="F185" s="414">
        <v>3.0379999999999998</v>
      </c>
      <c r="G185" s="917">
        <v>201.28800000000001</v>
      </c>
      <c r="H185" s="484"/>
      <c r="I185" s="479" t="s">
        <v>728</v>
      </c>
    </row>
    <row r="186" spans="1:9">
      <c r="A186" s="486" t="s">
        <v>194</v>
      </c>
      <c r="B186" s="1486" t="s">
        <v>721</v>
      </c>
      <c r="C186" s="521">
        <v>180</v>
      </c>
      <c r="D186" s="414">
        <v>2.66</v>
      </c>
      <c r="E186" s="365">
        <v>6.1959999999999997</v>
      </c>
      <c r="F186" s="414">
        <v>34.247</v>
      </c>
      <c r="G186" s="3132">
        <v>203.392</v>
      </c>
      <c r="H186" s="508"/>
      <c r="I186" s="479" t="s">
        <v>720</v>
      </c>
    </row>
    <row r="187" spans="1:9">
      <c r="A187" s="91"/>
      <c r="B187" s="1758" t="s">
        <v>235</v>
      </c>
      <c r="C187" s="488">
        <v>200</v>
      </c>
      <c r="D187" s="2146">
        <v>5.2039999999999997</v>
      </c>
      <c r="E187" s="362">
        <v>4.7480000000000002</v>
      </c>
      <c r="F187" s="362">
        <v>17.876999999999999</v>
      </c>
      <c r="G187" s="917">
        <v>135.25</v>
      </c>
      <c r="H187" s="500"/>
      <c r="I187" s="476" t="s">
        <v>545</v>
      </c>
    </row>
    <row r="188" spans="1:9">
      <c r="A188" s="91"/>
      <c r="B188" s="487" t="s">
        <v>10</v>
      </c>
      <c r="C188" s="488">
        <v>70</v>
      </c>
      <c r="D188" s="2210">
        <v>2.5030000000000001</v>
      </c>
      <c r="E188" s="362">
        <v>0.89500000000000002</v>
      </c>
      <c r="F188" s="353">
        <v>35.229999999999997</v>
      </c>
      <c r="G188" s="917">
        <v>158.97900000000001</v>
      </c>
      <c r="H188" s="489"/>
      <c r="I188" s="485" t="s">
        <v>9</v>
      </c>
    </row>
    <row r="189" spans="1:9">
      <c r="A189" s="91"/>
      <c r="B189" s="487" t="s">
        <v>389</v>
      </c>
      <c r="C189" s="478">
        <v>50</v>
      </c>
      <c r="D189" s="2320">
        <v>2.8250000000000002</v>
      </c>
      <c r="E189" s="365">
        <v>0.75</v>
      </c>
      <c r="F189" s="365">
        <v>20.94</v>
      </c>
      <c r="G189" s="917">
        <v>101</v>
      </c>
      <c r="H189" s="489"/>
      <c r="I189" s="479" t="s">
        <v>9</v>
      </c>
    </row>
    <row r="190" spans="1:9" ht="15" thickBot="1">
      <c r="A190" s="892"/>
      <c r="B190" s="440" t="s">
        <v>291</v>
      </c>
      <c r="C190" s="501">
        <v>100</v>
      </c>
      <c r="D190" s="363">
        <v>0.34</v>
      </c>
      <c r="E190" s="364">
        <v>0.34</v>
      </c>
      <c r="F190" s="365">
        <v>8.4</v>
      </c>
      <c r="G190" s="2156">
        <v>40.29</v>
      </c>
      <c r="H190" s="885"/>
      <c r="I190" s="569" t="s">
        <v>722</v>
      </c>
    </row>
    <row r="191" spans="1:9">
      <c r="A191" s="492" t="s">
        <v>192</v>
      </c>
      <c r="B191" s="43"/>
      <c r="C191" s="1104">
        <f>C183+C184+C186+C187+C188+C189+C190+50+50</f>
        <v>1010</v>
      </c>
      <c r="D191" s="503">
        <f>SUM(D183:D190)</f>
        <v>30.324000000000002</v>
      </c>
      <c r="E191" s="494">
        <f>SUM(E183:E190)</f>
        <v>33.903000000000006</v>
      </c>
      <c r="F191" s="504">
        <f>SUM(F183:F190)</f>
        <v>130.83199999999999</v>
      </c>
      <c r="G191" s="698">
        <f>SUM(G183:G190)</f>
        <v>951.899</v>
      </c>
      <c r="H191" s="884" t="s">
        <v>285</v>
      </c>
      <c r="I191" s="838" t="s">
        <v>202</v>
      </c>
    </row>
    <row r="192" spans="1:9">
      <c r="A192" s="995"/>
      <c r="B192" s="996" t="s">
        <v>11</v>
      </c>
      <c r="C192" s="1755">
        <v>0.35</v>
      </c>
      <c r="D192" s="1117">
        <f>(D391/100)*35</f>
        <v>31.5</v>
      </c>
      <c r="E192" s="1116">
        <f>(E391/100)*35</f>
        <v>32.200000000000003</v>
      </c>
      <c r="F192" s="1116">
        <f>(F391/100)*35</f>
        <v>134.05000000000001</v>
      </c>
      <c r="G192" s="2677">
        <f>(G391/100)*35</f>
        <v>952</v>
      </c>
      <c r="H192" s="1757">
        <f>G192-G191</f>
        <v>0.10099999999999909</v>
      </c>
      <c r="I192" s="837" t="s">
        <v>426</v>
      </c>
    </row>
    <row r="193" spans="1:9" ht="15" thickBot="1">
      <c r="A193" s="246"/>
      <c r="B193" s="991" t="s">
        <v>434</v>
      </c>
      <c r="C193" s="1749"/>
      <c r="D193" s="2608">
        <f>(D191*100/D391)-35</f>
        <v>-1.3066666666666649</v>
      </c>
      <c r="E193" s="515">
        <f>(E191*100/E391)-35</f>
        <v>1.8510869565217476</v>
      </c>
      <c r="F193" s="515">
        <f>(F191*100/F391)-35</f>
        <v>-0.8402088772845957</v>
      </c>
      <c r="G193" s="2609">
        <f>(G191*100/G391)-35</f>
        <v>-3.7132352941213753E-3</v>
      </c>
      <c r="H193" s="1756"/>
      <c r="I193" s="993"/>
    </row>
    <row r="194" spans="1:9">
      <c r="A194" s="477" t="s">
        <v>189</v>
      </c>
      <c r="B194" s="175" t="s">
        <v>232</v>
      </c>
      <c r="C194" s="94"/>
      <c r="D194" s="64"/>
      <c r="E194" s="497"/>
      <c r="F194" s="497"/>
      <c r="G194" s="497"/>
      <c r="H194" s="499"/>
      <c r="I194" s="520"/>
    </row>
    <row r="195" spans="1:9">
      <c r="A195" s="480" t="s">
        <v>190</v>
      </c>
      <c r="B195" s="526" t="s">
        <v>831</v>
      </c>
      <c r="C195" s="488">
        <v>200</v>
      </c>
      <c r="D195" s="232">
        <v>5.8</v>
      </c>
      <c r="E195" s="353">
        <v>5</v>
      </c>
      <c r="F195" s="353">
        <v>8</v>
      </c>
      <c r="G195" s="2158">
        <v>101</v>
      </c>
      <c r="H195" s="484"/>
      <c r="I195" s="569" t="s">
        <v>653</v>
      </c>
    </row>
    <row r="196" spans="1:9" ht="15.6">
      <c r="A196" s="482" t="s">
        <v>12</v>
      </c>
      <c r="B196" s="1758" t="s">
        <v>724</v>
      </c>
      <c r="C196" s="478" t="s">
        <v>874</v>
      </c>
      <c r="D196" s="2148">
        <v>3.419</v>
      </c>
      <c r="E196" s="364">
        <v>3.6</v>
      </c>
      <c r="F196" s="2148">
        <v>15.58</v>
      </c>
      <c r="G196" s="930">
        <v>96.233999999999995</v>
      </c>
      <c r="H196" s="519"/>
      <c r="I196" s="479" t="s">
        <v>723</v>
      </c>
    </row>
    <row r="197" spans="1:9" ht="18" customHeight="1">
      <c r="A197" s="486"/>
      <c r="B197" s="566" t="s">
        <v>725</v>
      </c>
      <c r="C197" s="1812"/>
      <c r="D197" s="322"/>
      <c r="E197" s="942"/>
      <c r="F197" s="322"/>
      <c r="G197" s="1070"/>
      <c r="H197" s="1812"/>
      <c r="I197" s="935" t="s">
        <v>702</v>
      </c>
    </row>
    <row r="198" spans="1:9" ht="14.25" customHeight="1" thickBot="1">
      <c r="A198" s="486" t="s">
        <v>194</v>
      </c>
      <c r="B198" s="1758" t="s">
        <v>676</v>
      </c>
      <c r="C198" s="501">
        <v>32</v>
      </c>
      <c r="D198" s="232">
        <v>1.232</v>
      </c>
      <c r="E198" s="353">
        <v>0.60799999999999998</v>
      </c>
      <c r="F198" s="353">
        <v>16.448</v>
      </c>
      <c r="G198" s="917">
        <v>72.352000000000004</v>
      </c>
      <c r="H198" s="1773"/>
      <c r="I198" s="485" t="s">
        <v>9</v>
      </c>
    </row>
    <row r="199" spans="1:9" ht="14.25" customHeight="1">
      <c r="A199" s="492" t="s">
        <v>241</v>
      </c>
      <c r="B199" s="43"/>
      <c r="C199" s="1104">
        <f>C195+C198+110+25</f>
        <v>367</v>
      </c>
      <c r="D199" s="503">
        <f>SUM(D195:D198)</f>
        <v>10.450999999999999</v>
      </c>
      <c r="E199" s="494">
        <f>SUM(E195:E198)</f>
        <v>9.2080000000000002</v>
      </c>
      <c r="F199" s="504">
        <f>SUM(F195:F198)</f>
        <v>40.027999999999999</v>
      </c>
      <c r="G199" s="698">
        <f>SUM(G195:G198)</f>
        <v>269.58600000000001</v>
      </c>
      <c r="H199" s="884" t="s">
        <v>285</v>
      </c>
      <c r="I199" s="838" t="s">
        <v>202</v>
      </c>
    </row>
    <row r="200" spans="1:9" ht="14.25" customHeight="1">
      <c r="A200" s="995"/>
      <c r="B200" s="996" t="s">
        <v>11</v>
      </c>
      <c r="C200" s="1755">
        <v>0.1</v>
      </c>
      <c r="D200" s="1117">
        <f>(D391/100)*10</f>
        <v>9</v>
      </c>
      <c r="E200" s="1116">
        <f>(E391/100)*10</f>
        <v>9.2000000000000011</v>
      </c>
      <c r="F200" s="1116">
        <f>(F391/100)*10</f>
        <v>38.299999999999997</v>
      </c>
      <c r="G200" s="2677">
        <f>(G391/100)*10</f>
        <v>272</v>
      </c>
      <c r="H200" s="319">
        <f>G200-G199</f>
        <v>2.4139999999999873</v>
      </c>
      <c r="I200" s="837" t="s">
        <v>426</v>
      </c>
    </row>
    <row r="201" spans="1:9" ht="15" customHeight="1" thickBot="1">
      <c r="A201" s="246"/>
      <c r="B201" s="991" t="s">
        <v>434</v>
      </c>
      <c r="C201" s="1749"/>
      <c r="D201" s="2608">
        <f>(D199*100/D391)-10</f>
        <v>1.612222222222222</v>
      </c>
      <c r="E201" s="515">
        <f>(E199*100/E391)-10</f>
        <v>8.6956521739143255E-3</v>
      </c>
      <c r="F201" s="515">
        <f>(F199*100/F391)-10</f>
        <v>0.45117493472584869</v>
      </c>
      <c r="G201" s="2609">
        <f>(G199*100/G391)-10</f>
        <v>-8.8749999999999218E-2</v>
      </c>
      <c r="H201" s="1756"/>
      <c r="I201" s="993"/>
    </row>
    <row r="203" spans="1:9" ht="17.25" customHeight="1"/>
    <row r="204" spans="1:9" ht="16.2" thickBot="1">
      <c r="A204" s="112"/>
      <c r="B204" s="580"/>
      <c r="C204" s="127"/>
      <c r="D204" s="730"/>
      <c r="E204" s="730"/>
      <c r="F204" s="730"/>
      <c r="G204" s="634"/>
      <c r="H204" s="127"/>
      <c r="I204" s="127"/>
    </row>
    <row r="205" spans="1:9" ht="11.25" customHeight="1">
      <c r="A205" s="840"/>
      <c r="B205" s="43" t="s">
        <v>284</v>
      </c>
      <c r="C205" s="44"/>
      <c r="D205" s="153">
        <f>D179+D191</f>
        <v>51.769000000000005</v>
      </c>
      <c r="E205" s="252">
        <f>E179+E191</f>
        <v>54.873000000000005</v>
      </c>
      <c r="F205" s="252">
        <f>F179+F191</f>
        <v>230.46199999999999</v>
      </c>
      <c r="G205" s="842">
        <f>G179+G191</f>
        <v>1629.4290000000001</v>
      </c>
      <c r="H205" s="884" t="s">
        <v>285</v>
      </c>
      <c r="I205" s="838" t="s">
        <v>202</v>
      </c>
    </row>
    <row r="206" spans="1:9">
      <c r="A206" s="449"/>
      <c r="B206" s="889" t="s">
        <v>11</v>
      </c>
      <c r="C206" s="1755">
        <v>0.6</v>
      </c>
      <c r="D206" s="1117">
        <f>(D391/100)*60</f>
        <v>54</v>
      </c>
      <c r="E206" s="1116">
        <f>(E391/100)*60</f>
        <v>55.2</v>
      </c>
      <c r="F206" s="1116">
        <f>(F391/100)*60</f>
        <v>229.8</v>
      </c>
      <c r="G206" s="2677">
        <f>(G391/100)*60</f>
        <v>1632</v>
      </c>
      <c r="H206" s="843">
        <f>G206-G205</f>
        <v>2.5709999999999127</v>
      </c>
      <c r="I206" s="837" t="s">
        <v>426</v>
      </c>
    </row>
    <row r="207" spans="1:9" ht="15" thickBot="1">
      <c r="A207" s="246"/>
      <c r="B207" s="991" t="s">
        <v>434</v>
      </c>
      <c r="C207" s="1749"/>
      <c r="D207" s="2608">
        <f>(D205*100/D391)-60</f>
        <v>-2.478888888888882</v>
      </c>
      <c r="E207" s="515">
        <f>(E205*100/E391)-60</f>
        <v>-0.35543478260869676</v>
      </c>
      <c r="F207" s="515">
        <f>(F205*100/F391)-60</f>
        <v>0.17284595300260008</v>
      </c>
      <c r="G207" s="2609">
        <f>(G205*100/G391)-60</f>
        <v>-9.4522058823521604E-2</v>
      </c>
      <c r="H207" s="1756"/>
      <c r="I207" s="993"/>
    </row>
    <row r="208" spans="1:9" ht="15.75" customHeight="1"/>
    <row r="209" spans="1:9" ht="14.25" customHeight="1" thickBot="1"/>
    <row r="210" spans="1:9">
      <c r="A210" s="840"/>
      <c r="B210" s="43" t="s">
        <v>283</v>
      </c>
      <c r="C210" s="44"/>
      <c r="D210" s="153">
        <f>D191+D199</f>
        <v>40.774999999999999</v>
      </c>
      <c r="E210" s="252">
        <f>E191+E199</f>
        <v>43.111000000000004</v>
      </c>
      <c r="F210" s="252">
        <f>F191+F199</f>
        <v>170.85999999999999</v>
      </c>
      <c r="G210" s="842">
        <f>G191+G199</f>
        <v>1221.4850000000001</v>
      </c>
      <c r="H210" s="884" t="s">
        <v>285</v>
      </c>
      <c r="I210" s="838" t="s">
        <v>202</v>
      </c>
    </row>
    <row r="211" spans="1:9" ht="12.75" customHeight="1">
      <c r="A211" s="449"/>
      <c r="B211" s="889" t="s">
        <v>11</v>
      </c>
      <c r="C211" s="1755">
        <v>0.45</v>
      </c>
      <c r="D211" s="1117">
        <f>(D391/100)*45</f>
        <v>40.5</v>
      </c>
      <c r="E211" s="1116">
        <f>(E391/100)*45</f>
        <v>41.4</v>
      </c>
      <c r="F211" s="1116">
        <f>(F391/100)*45</f>
        <v>172.35</v>
      </c>
      <c r="G211" s="2677">
        <f>(G391/100)*45</f>
        <v>1224</v>
      </c>
      <c r="H211" s="1757">
        <f>G211-G210</f>
        <v>2.5149999999998727</v>
      </c>
      <c r="I211" s="837" t="s">
        <v>426</v>
      </c>
    </row>
    <row r="212" spans="1:9" ht="15.75" customHeight="1" thickBot="1">
      <c r="A212" s="246"/>
      <c r="B212" s="991" t="s">
        <v>434</v>
      </c>
      <c r="C212" s="1749"/>
      <c r="D212" s="2608">
        <f>(D210*100/D391)-45</f>
        <v>0.30555555555555713</v>
      </c>
      <c r="E212" s="515">
        <f>(E210*100/E391)-45</f>
        <v>1.859782608695653</v>
      </c>
      <c r="F212" s="515">
        <f>(F210*100/F391)-45</f>
        <v>-0.38903394255874701</v>
      </c>
      <c r="G212" s="2609">
        <f>(G210*100/G391)-45</f>
        <v>-9.2463235294111712E-2</v>
      </c>
      <c r="H212" s="1756"/>
      <c r="I212" s="993"/>
    </row>
    <row r="213" spans="1:9" ht="12.75" customHeight="1"/>
    <row r="214" spans="1:9" ht="15.75" customHeight="1" thickBot="1"/>
    <row r="215" spans="1:9" ht="14.25" customHeight="1">
      <c r="A215" s="840"/>
      <c r="B215" s="43" t="s">
        <v>242</v>
      </c>
      <c r="C215" s="44"/>
      <c r="D215" s="160">
        <f>D179+D191+D199</f>
        <v>62.220000000000006</v>
      </c>
      <c r="E215" s="99">
        <f>E179+E191+E199</f>
        <v>64.081000000000003</v>
      </c>
      <c r="F215" s="99">
        <f>F179+F191+F199</f>
        <v>270.49</v>
      </c>
      <c r="G215" s="741">
        <f>G179+G191+G199</f>
        <v>1899.0150000000001</v>
      </c>
      <c r="H215" s="884" t="s">
        <v>285</v>
      </c>
      <c r="I215" s="838" t="s">
        <v>202</v>
      </c>
    </row>
    <row r="216" spans="1:9" ht="12.75" customHeight="1">
      <c r="A216" s="449"/>
      <c r="B216" s="889" t="s">
        <v>11</v>
      </c>
      <c r="C216" s="1755">
        <v>0.7</v>
      </c>
      <c r="D216" s="1117">
        <f>(D391/100)*70</f>
        <v>63</v>
      </c>
      <c r="E216" s="1116">
        <f>(E391/100)*70</f>
        <v>64.400000000000006</v>
      </c>
      <c r="F216" s="1116">
        <f>(F391/100)*70</f>
        <v>268.10000000000002</v>
      </c>
      <c r="G216" s="2677">
        <f>(G391/100)*70</f>
        <v>1904</v>
      </c>
      <c r="H216" s="849">
        <f>G216-G215</f>
        <v>4.9849999999999</v>
      </c>
      <c r="I216" s="837" t="s">
        <v>426</v>
      </c>
    </row>
    <row r="217" spans="1:9" ht="16.5" customHeight="1" thickBot="1">
      <c r="A217" s="246"/>
      <c r="B217" s="991" t="s">
        <v>434</v>
      </c>
      <c r="C217" s="1749"/>
      <c r="D217" s="2608">
        <f>(D215*100/D391)-70</f>
        <v>-0.86666666666666003</v>
      </c>
      <c r="E217" s="515">
        <f>(E215*100/E391)-70</f>
        <v>-0.34673913043478422</v>
      </c>
      <c r="F217" s="515">
        <f>(F215*100/F391)-70</f>
        <v>0.62402088772846298</v>
      </c>
      <c r="G217" s="2609">
        <f>(G215*100/G391)-70</f>
        <v>-0.18327205882353326</v>
      </c>
      <c r="H217" s="1756"/>
      <c r="I217" s="993"/>
    </row>
    <row r="218" spans="1:9" ht="15.75" customHeight="1"/>
    <row r="219" spans="1:9" ht="14.25" customHeight="1">
      <c r="C219" s="12" t="s">
        <v>206</v>
      </c>
    </row>
    <row r="220" spans="1:9" s="70" customFormat="1" ht="15.75" customHeight="1">
      <c r="A220" s="900" t="s">
        <v>929</v>
      </c>
      <c r="E220" s="327"/>
      <c r="F220" s="327"/>
      <c r="G220" s="327"/>
    </row>
    <row r="221" spans="1:9">
      <c r="B221" s="25" t="s">
        <v>203</v>
      </c>
      <c r="D221"/>
      <c r="E221"/>
      <c r="F221" s="25"/>
      <c r="G221" s="25"/>
      <c r="H221" s="26"/>
      <c r="I221" s="26"/>
    </row>
    <row r="222" spans="1:9" ht="18" customHeight="1">
      <c r="A222" s="28" t="s">
        <v>834</v>
      </c>
      <c r="B222" s="26"/>
      <c r="C222"/>
      <c r="D222" s="28" t="s">
        <v>0</v>
      </c>
      <c r="E222"/>
      <c r="F222" s="2" t="s">
        <v>432</v>
      </c>
      <c r="G222" s="26"/>
      <c r="H222" s="26"/>
      <c r="I222" s="33"/>
    </row>
    <row r="223" spans="1:9" ht="21.6" thickBot="1">
      <c r="C223" s="32" t="s">
        <v>1</v>
      </c>
    </row>
    <row r="224" spans="1:9" ht="15" thickBot="1">
      <c r="A224" s="451" t="s">
        <v>175</v>
      </c>
      <c r="B224" s="94"/>
      <c r="C224" s="452" t="s">
        <v>176</v>
      </c>
      <c r="D224" s="378" t="s">
        <v>177</v>
      </c>
      <c r="E224" s="378"/>
      <c r="F224" s="378"/>
      <c r="G224" s="453" t="s">
        <v>178</v>
      </c>
      <c r="H224" s="454" t="s">
        <v>179</v>
      </c>
      <c r="I224" s="455" t="s">
        <v>180</v>
      </c>
    </row>
    <row r="225" spans="1:9" ht="12.75" customHeight="1">
      <c r="A225" s="456" t="s">
        <v>181</v>
      </c>
      <c r="B225" s="457" t="s">
        <v>182</v>
      </c>
      <c r="C225" s="458" t="s">
        <v>183</v>
      </c>
      <c r="D225" s="459" t="s">
        <v>184</v>
      </c>
      <c r="E225" s="459" t="s">
        <v>56</v>
      </c>
      <c r="F225" s="459" t="s">
        <v>57</v>
      </c>
      <c r="G225" s="460" t="s">
        <v>185</v>
      </c>
      <c r="H225" s="461" t="s">
        <v>186</v>
      </c>
      <c r="I225" s="462" t="s">
        <v>324</v>
      </c>
    </row>
    <row r="226" spans="1:9" ht="15.75" customHeight="1" thickBot="1">
      <c r="A226" s="463"/>
      <c r="B226" s="507"/>
      <c r="C226" s="464"/>
      <c r="D226" s="465" t="s">
        <v>6</v>
      </c>
      <c r="E226" s="465" t="s">
        <v>7</v>
      </c>
      <c r="F226" s="465" t="s">
        <v>8</v>
      </c>
      <c r="G226" s="466" t="s">
        <v>187</v>
      </c>
      <c r="H226" s="467" t="s">
        <v>188</v>
      </c>
      <c r="I226" s="468" t="s">
        <v>323</v>
      </c>
    </row>
    <row r="227" spans="1:9">
      <c r="A227" s="90"/>
      <c r="B227" s="695" t="s">
        <v>156</v>
      </c>
      <c r="C227" s="470"/>
      <c r="D227" s="471"/>
      <c r="E227" s="472"/>
      <c r="F227" s="472"/>
      <c r="G227" s="696"/>
      <c r="H227" s="517"/>
      <c r="I227" s="475"/>
    </row>
    <row r="228" spans="1:9">
      <c r="A228" s="1804" t="s">
        <v>189</v>
      </c>
      <c r="B228" s="526" t="s">
        <v>1054</v>
      </c>
      <c r="C228" s="521">
        <v>60</v>
      </c>
      <c r="D228" s="1817">
        <v>1.0249999999999999</v>
      </c>
      <c r="E228" s="1029">
        <v>3.0030000000000001</v>
      </c>
      <c r="F228" s="1029">
        <v>5.0750000000000002</v>
      </c>
      <c r="G228" s="930">
        <v>51.42</v>
      </c>
      <c r="H228" s="519"/>
      <c r="I228" s="764" t="s">
        <v>1111</v>
      </c>
    </row>
    <row r="229" spans="1:9">
      <c r="B229" s="822" t="s">
        <v>1055</v>
      </c>
      <c r="C229" s="91"/>
      <c r="D229" s="1105"/>
      <c r="E229" s="934"/>
      <c r="F229" s="934"/>
      <c r="G229" s="1731"/>
      <c r="H229" s="520"/>
      <c r="I229" s="520"/>
    </row>
    <row r="230" spans="1:9">
      <c r="A230" s="1805" t="s">
        <v>190</v>
      </c>
      <c r="B230" s="483" t="s">
        <v>476</v>
      </c>
      <c r="C230" s="488">
        <v>205</v>
      </c>
      <c r="D230" s="3134">
        <v>10.129</v>
      </c>
      <c r="E230" s="942">
        <v>18.056000000000001</v>
      </c>
      <c r="F230" s="942">
        <v>30.48</v>
      </c>
      <c r="G230" s="3132">
        <v>352.988</v>
      </c>
      <c r="H230" s="699"/>
      <c r="I230" s="481" t="s">
        <v>477</v>
      </c>
    </row>
    <row r="231" spans="1:9" ht="15.6">
      <c r="A231" s="1806" t="s">
        <v>12</v>
      </c>
      <c r="B231" s="483" t="s">
        <v>492</v>
      </c>
      <c r="C231" s="488">
        <v>200</v>
      </c>
      <c r="D231" s="355">
        <v>0.3</v>
      </c>
      <c r="E231" s="353">
        <v>0.01</v>
      </c>
      <c r="F231" s="362">
        <v>17.5</v>
      </c>
      <c r="G231" s="927">
        <v>72</v>
      </c>
      <c r="H231" s="484"/>
      <c r="I231" s="476" t="s">
        <v>446</v>
      </c>
    </row>
    <row r="232" spans="1:9" ht="15.6">
      <c r="A232" s="1806"/>
      <c r="B232" s="483" t="s">
        <v>10</v>
      </c>
      <c r="C232" s="488">
        <v>50</v>
      </c>
      <c r="D232" s="2146">
        <v>1.93</v>
      </c>
      <c r="E232" s="362">
        <v>0.69</v>
      </c>
      <c r="F232" s="353">
        <v>27.1</v>
      </c>
      <c r="G232" s="927">
        <v>122.29</v>
      </c>
      <c r="H232" s="484"/>
      <c r="I232" s="485" t="s">
        <v>9</v>
      </c>
    </row>
    <row r="233" spans="1:9" ht="14.25" customHeight="1" thickBot="1">
      <c r="A233" s="1872" t="s">
        <v>195</v>
      </c>
      <c r="B233" s="490" t="s">
        <v>389</v>
      </c>
      <c r="C233" s="501">
        <v>40</v>
      </c>
      <c r="D233" s="2324">
        <v>2.2599999999999998</v>
      </c>
      <c r="E233" s="365">
        <v>0.6</v>
      </c>
      <c r="F233" s="365">
        <v>16.739999999999998</v>
      </c>
      <c r="G233" s="927">
        <v>81.426000000000002</v>
      </c>
      <c r="H233" s="1773"/>
      <c r="I233" s="491" t="s">
        <v>9</v>
      </c>
    </row>
    <row r="234" spans="1:9">
      <c r="A234" s="492" t="s">
        <v>204</v>
      </c>
      <c r="C234" s="181">
        <f>SUM(C228:C233)</f>
        <v>555</v>
      </c>
      <c r="D234" s="493">
        <f>SUM(D228:D233)</f>
        <v>15.644</v>
      </c>
      <c r="E234" s="494">
        <f>SUM(E228:E233)</f>
        <v>22.359000000000005</v>
      </c>
      <c r="F234" s="495">
        <f>SUM(F228:F233)</f>
        <v>96.894999999999996</v>
      </c>
      <c r="G234" s="698">
        <f>SUM(G228:G233)</f>
        <v>680.12400000000002</v>
      </c>
      <c r="H234" s="884" t="s">
        <v>285</v>
      </c>
      <c r="I234" s="838" t="s">
        <v>202</v>
      </c>
    </row>
    <row r="235" spans="1:9">
      <c r="A235" s="995"/>
      <c r="B235" s="996" t="s">
        <v>11</v>
      </c>
      <c r="C235" s="1755">
        <v>0.25</v>
      </c>
      <c r="D235" s="1117">
        <f>(D391/100)*25</f>
        <v>22.5</v>
      </c>
      <c r="E235" s="1116">
        <f>(E391/100)*25</f>
        <v>23</v>
      </c>
      <c r="F235" s="1116">
        <f>(F391/100)*25</f>
        <v>95.75</v>
      </c>
      <c r="G235" s="2677">
        <f>(G391/100)*25</f>
        <v>680</v>
      </c>
      <c r="H235" s="1757">
        <f>G235-G234</f>
        <v>-0.12400000000002365</v>
      </c>
      <c r="I235" s="837" t="s">
        <v>426</v>
      </c>
    </row>
    <row r="236" spans="1:9" ht="15" thickBot="1">
      <c r="A236" s="449"/>
      <c r="B236" s="991" t="s">
        <v>434</v>
      </c>
      <c r="C236" s="1749"/>
      <c r="D236" s="2608">
        <f>(D234*100/D391)-25</f>
        <v>-7.6177777777777784</v>
      </c>
      <c r="E236" s="515">
        <f>(E234*100/E391)-25</f>
        <v>-0.69673913043477498</v>
      </c>
      <c r="F236" s="515">
        <f>(F234*100/F391)-25</f>
        <v>0.29895561357702505</v>
      </c>
      <c r="G236" s="2609">
        <f>(G234*100/G391)-25</f>
        <v>4.5588235294147239E-3</v>
      </c>
      <c r="H236" s="1756"/>
      <c r="I236" s="993"/>
    </row>
    <row r="237" spans="1:9">
      <c r="A237" s="94"/>
      <c r="B237" s="176" t="s">
        <v>123</v>
      </c>
      <c r="C237" s="94"/>
      <c r="D237" s="5"/>
      <c r="E237" s="497"/>
      <c r="F237" s="497"/>
      <c r="G237" s="497"/>
      <c r="H237" s="499"/>
      <c r="I237" s="499"/>
    </row>
    <row r="238" spans="1:9">
      <c r="A238" s="477" t="s">
        <v>189</v>
      </c>
      <c r="B238" s="526" t="s">
        <v>333</v>
      </c>
      <c r="C238" s="274">
        <v>60</v>
      </c>
      <c r="D238" s="232">
        <v>0.84</v>
      </c>
      <c r="E238" s="353">
        <v>2.2799999999999998</v>
      </c>
      <c r="F238" s="353">
        <v>3.9</v>
      </c>
      <c r="G238" s="917">
        <v>39.6</v>
      </c>
      <c r="H238" s="489"/>
      <c r="I238" s="2153" t="s">
        <v>633</v>
      </c>
    </row>
    <row r="239" spans="1:9">
      <c r="A239" s="480" t="s">
        <v>190</v>
      </c>
      <c r="B239" s="394" t="s">
        <v>729</v>
      </c>
      <c r="C239" s="488">
        <v>250</v>
      </c>
      <c r="D239" s="355">
        <v>4.25</v>
      </c>
      <c r="E239" s="353">
        <v>4.82</v>
      </c>
      <c r="F239" s="353">
        <v>15.69</v>
      </c>
      <c r="G239" s="3132">
        <v>123.14</v>
      </c>
      <c r="H239" s="699"/>
      <c r="I239" s="476" t="s">
        <v>809</v>
      </c>
    </row>
    <row r="240" spans="1:9" ht="15.6">
      <c r="A240" s="482" t="s">
        <v>12</v>
      </c>
      <c r="B240" s="1087" t="s">
        <v>566</v>
      </c>
      <c r="C240" s="488">
        <v>100</v>
      </c>
      <c r="D240" s="232">
        <v>16.826000000000001</v>
      </c>
      <c r="E240" s="353">
        <v>13.811999999999999</v>
      </c>
      <c r="F240" s="366">
        <v>12.750999999999999</v>
      </c>
      <c r="G240" s="927">
        <v>242.50299999999999</v>
      </c>
      <c r="H240" s="508"/>
      <c r="I240" s="476" t="s">
        <v>569</v>
      </c>
    </row>
    <row r="241" spans="1:9" ht="15.6">
      <c r="A241" s="482"/>
      <c r="B241" s="2159" t="s">
        <v>621</v>
      </c>
      <c r="C241" s="488">
        <v>180</v>
      </c>
      <c r="D241" s="232">
        <v>3.9239999999999999</v>
      </c>
      <c r="E241" s="353">
        <v>6.9359999999999999</v>
      </c>
      <c r="F241" s="366">
        <v>27.6</v>
      </c>
      <c r="G241" s="1937">
        <v>178.34399999999999</v>
      </c>
      <c r="H241" s="508"/>
      <c r="I241" s="476" t="s">
        <v>730</v>
      </c>
    </row>
    <row r="242" spans="1:9" ht="15.6">
      <c r="A242" s="482"/>
      <c r="B242" s="510" t="s">
        <v>122</v>
      </c>
      <c r="C242" s="488">
        <v>200</v>
      </c>
      <c r="D242" s="363">
        <v>1</v>
      </c>
      <c r="E242" s="365">
        <v>0.2</v>
      </c>
      <c r="F242" s="365">
        <v>20.2</v>
      </c>
      <c r="G242" s="1937">
        <v>86</v>
      </c>
      <c r="H242" s="509"/>
      <c r="I242" s="485" t="s">
        <v>460</v>
      </c>
    </row>
    <row r="243" spans="1:9">
      <c r="A243" s="486" t="s">
        <v>195</v>
      </c>
      <c r="B243" s="510" t="s">
        <v>10</v>
      </c>
      <c r="C243" s="488">
        <v>60</v>
      </c>
      <c r="D243" s="2210">
        <v>2.31</v>
      </c>
      <c r="E243" s="362">
        <v>0.82</v>
      </c>
      <c r="F243" s="353">
        <v>32.520000000000003</v>
      </c>
      <c r="G243" s="917">
        <v>146.75</v>
      </c>
      <c r="H243" s="489"/>
      <c r="I243" s="485" t="s">
        <v>9</v>
      </c>
    </row>
    <row r="244" spans="1:9">
      <c r="A244" s="91"/>
      <c r="B244" s="510" t="s">
        <v>389</v>
      </c>
      <c r="C244" s="478">
        <v>40</v>
      </c>
      <c r="D244" s="2320">
        <v>2.2599999999999998</v>
      </c>
      <c r="E244" s="365">
        <v>0.6</v>
      </c>
      <c r="F244" s="365">
        <v>16.739999999999998</v>
      </c>
      <c r="G244" s="917">
        <v>81.426000000000002</v>
      </c>
      <c r="H244" s="489"/>
      <c r="I244" s="479" t="s">
        <v>9</v>
      </c>
    </row>
    <row r="245" spans="1:9" ht="15" thickBot="1">
      <c r="A245" s="892"/>
      <c r="B245" s="557" t="s">
        <v>564</v>
      </c>
      <c r="C245" s="501">
        <v>120</v>
      </c>
      <c r="D245" s="514">
        <v>0.48</v>
      </c>
      <c r="E245" s="515">
        <v>0.48</v>
      </c>
      <c r="F245" s="516">
        <v>11.76</v>
      </c>
      <c r="G245" s="917">
        <v>53.28</v>
      </c>
      <c r="H245" s="555"/>
      <c r="I245" s="476" t="s">
        <v>572</v>
      </c>
    </row>
    <row r="246" spans="1:9">
      <c r="A246" s="492" t="s">
        <v>192</v>
      </c>
      <c r="B246" s="735"/>
      <c r="C246" s="1104">
        <f>SUM(C238:C245)</f>
        <v>1010</v>
      </c>
      <c r="D246" s="503">
        <f>SUM(D238:D245)</f>
        <v>31.889999999999997</v>
      </c>
      <c r="E246" s="494">
        <f>SUM(E238:E245)</f>
        <v>29.948</v>
      </c>
      <c r="F246" s="853">
        <f>SUM(F238:F245)</f>
        <v>141.161</v>
      </c>
      <c r="G246" s="698">
        <f>SUM(G238:G245)</f>
        <v>951.04300000000001</v>
      </c>
      <c r="H246" s="884" t="s">
        <v>285</v>
      </c>
      <c r="I246" s="838" t="s">
        <v>202</v>
      </c>
    </row>
    <row r="247" spans="1:9" ht="18.75" customHeight="1">
      <c r="A247" s="995"/>
      <c r="B247" s="996" t="s">
        <v>11</v>
      </c>
      <c r="C247" s="1755">
        <v>0.35</v>
      </c>
      <c r="D247" s="1117">
        <f>(D391/100)*35</f>
        <v>31.5</v>
      </c>
      <c r="E247" s="1116">
        <f>(E391/100)*35</f>
        <v>32.200000000000003</v>
      </c>
      <c r="F247" s="1116">
        <f>(F391/100)*35</f>
        <v>134.05000000000001</v>
      </c>
      <c r="G247" s="2677">
        <f>(G391/100)*35</f>
        <v>952</v>
      </c>
      <c r="H247" s="1757">
        <f>G247-G246</f>
        <v>0.95699999999999363</v>
      </c>
      <c r="I247" s="837" t="s">
        <v>426</v>
      </c>
    </row>
    <row r="248" spans="1:9" ht="15" thickBot="1">
      <c r="A248" s="449"/>
      <c r="B248" s="991" t="s">
        <v>434</v>
      </c>
      <c r="C248" s="1749"/>
      <c r="D248" s="2608">
        <f>(D246*100/D391)-35</f>
        <v>0.43333333333333002</v>
      </c>
      <c r="E248" s="515">
        <f>(E246*100/E391)-35</f>
        <v>-2.4478260869565176</v>
      </c>
      <c r="F248" s="515">
        <f>(F246*100/F391)-35</f>
        <v>1.856657963446473</v>
      </c>
      <c r="G248" s="2609">
        <f>(G246*100/G391)-35</f>
        <v>-3.5183823529408187E-2</v>
      </c>
      <c r="H248" s="1756"/>
      <c r="I248" s="993"/>
    </row>
    <row r="249" spans="1:9" ht="13.5" customHeight="1">
      <c r="A249" s="532" t="s">
        <v>189</v>
      </c>
      <c r="B249" s="175" t="s">
        <v>232</v>
      </c>
      <c r="C249" s="94"/>
      <c r="D249" s="64"/>
      <c r="E249" s="497"/>
      <c r="F249" s="497"/>
      <c r="G249" s="498"/>
      <c r="H249" s="520"/>
      <c r="I249" s="520"/>
    </row>
    <row r="250" spans="1:9">
      <c r="A250" s="480" t="s">
        <v>190</v>
      </c>
      <c r="B250" s="261" t="s">
        <v>650</v>
      </c>
      <c r="C250" s="488">
        <v>200</v>
      </c>
      <c r="D250" s="355">
        <v>0.4</v>
      </c>
      <c r="E250" s="353">
        <v>0</v>
      </c>
      <c r="F250" s="353">
        <v>6.75</v>
      </c>
      <c r="G250" s="927">
        <v>28.6</v>
      </c>
      <c r="H250" s="500"/>
      <c r="I250" s="485" t="s">
        <v>480</v>
      </c>
    </row>
    <row r="251" spans="1:9" ht="15.6">
      <c r="A251" s="482" t="s">
        <v>12</v>
      </c>
      <c r="B251" s="1860" t="s">
        <v>679</v>
      </c>
      <c r="C251" s="478">
        <v>115</v>
      </c>
      <c r="D251" s="661">
        <v>0.80500000000000005</v>
      </c>
      <c r="E251" s="365">
        <v>3.335</v>
      </c>
      <c r="F251" s="2148">
        <v>9.7750000000000004</v>
      </c>
      <c r="G251" s="930">
        <v>117.3</v>
      </c>
      <c r="H251" s="519"/>
      <c r="I251" s="706" t="s">
        <v>731</v>
      </c>
    </row>
    <row r="252" spans="1:9">
      <c r="A252" s="486" t="s">
        <v>195</v>
      </c>
      <c r="B252" s="1943" t="s">
        <v>482</v>
      </c>
      <c r="C252" s="488">
        <v>20</v>
      </c>
      <c r="D252" s="2210">
        <v>1.1399999999999999</v>
      </c>
      <c r="E252" s="362">
        <v>3.2890000000000001</v>
      </c>
      <c r="F252" s="362">
        <v>8.5449999999999999</v>
      </c>
      <c r="G252" s="917">
        <v>70.027000000000001</v>
      </c>
      <c r="H252" s="234"/>
      <c r="I252" s="485" t="s">
        <v>9</v>
      </c>
    </row>
    <row r="253" spans="1:9" ht="15" thickBot="1">
      <c r="A253" s="892"/>
      <c r="B253" s="894" t="s">
        <v>389</v>
      </c>
      <c r="C253" s="501">
        <v>30</v>
      </c>
      <c r="D253" s="2320">
        <v>1.6950000000000001</v>
      </c>
      <c r="E253" s="365">
        <v>0.45</v>
      </c>
      <c r="F253" s="365">
        <v>12.56</v>
      </c>
      <c r="G253" s="917">
        <v>61.07</v>
      </c>
      <c r="H253" s="489"/>
      <c r="I253" s="491" t="s">
        <v>9</v>
      </c>
    </row>
    <row r="254" spans="1:9">
      <c r="A254" s="492" t="s">
        <v>241</v>
      </c>
      <c r="B254" s="1779"/>
      <c r="C254" s="2615">
        <f>SUM(C250:C253)</f>
        <v>365</v>
      </c>
      <c r="D254" s="153">
        <f>SUM(D250:D253)</f>
        <v>4.04</v>
      </c>
      <c r="E254" s="940">
        <f>SUM(E250:E253)</f>
        <v>7.0740000000000007</v>
      </c>
      <c r="F254" s="913">
        <f>SUM(F250:F253)</f>
        <v>37.630000000000003</v>
      </c>
      <c r="G254" s="2162">
        <f>SUM(G250:G253)</f>
        <v>276.99700000000001</v>
      </c>
      <c r="H254" s="2616" t="s">
        <v>285</v>
      </c>
      <c r="I254" s="2163" t="s">
        <v>202</v>
      </c>
    </row>
    <row r="255" spans="1:9">
      <c r="A255" s="995"/>
      <c r="B255" s="996" t="s">
        <v>11</v>
      </c>
      <c r="C255" s="1755">
        <v>0.1</v>
      </c>
      <c r="D255" s="1117">
        <f>(D391/100)*10</f>
        <v>9</v>
      </c>
      <c r="E255" s="1116">
        <f>(E391/100)*10</f>
        <v>9.2000000000000011</v>
      </c>
      <c r="F255" s="1116">
        <f>(F391/100)*10</f>
        <v>38.299999999999997</v>
      </c>
      <c r="G255" s="2677">
        <f>(G391/100)*10</f>
        <v>272</v>
      </c>
      <c r="H255" s="843">
        <f>G255-G254</f>
        <v>-4.9970000000000141</v>
      </c>
      <c r="I255" s="839" t="s">
        <v>426</v>
      </c>
    </row>
    <row r="256" spans="1:9" ht="15" thickBot="1">
      <c r="A256" s="246"/>
      <c r="B256" s="991" t="s">
        <v>434</v>
      </c>
      <c r="C256" s="1749"/>
      <c r="D256" s="2608">
        <f>(D254*100/D391)-10</f>
        <v>-5.5111111111111111</v>
      </c>
      <c r="E256" s="515">
        <f>(E254*100/E391)-10</f>
        <v>-2.3108695652173905</v>
      </c>
      <c r="F256" s="515">
        <f>(F254*100/F391)-10</f>
        <v>-0.17493472584856207</v>
      </c>
      <c r="G256" s="2609">
        <f>(G254*100/G391)-10</f>
        <v>0.18371323529411754</v>
      </c>
      <c r="H256" s="1756"/>
      <c r="I256" s="993"/>
    </row>
    <row r="257" spans="1:9" ht="15" thickBot="1"/>
    <row r="258" spans="1:9">
      <c r="A258" s="840"/>
      <c r="B258" s="43" t="s">
        <v>284</v>
      </c>
      <c r="C258" s="44"/>
      <c r="D258" s="153">
        <f>D234+D246</f>
        <v>47.533999999999999</v>
      </c>
      <c r="E258" s="252">
        <f>E234+E246</f>
        <v>52.307000000000002</v>
      </c>
      <c r="F258" s="252">
        <f>F234+F246</f>
        <v>238.05599999999998</v>
      </c>
      <c r="G258" s="842">
        <f>G234+G246</f>
        <v>1631.1669999999999</v>
      </c>
      <c r="H258" s="841" t="s">
        <v>285</v>
      </c>
      <c r="I258" s="838" t="s">
        <v>202</v>
      </c>
    </row>
    <row r="259" spans="1:9">
      <c r="A259" s="449"/>
      <c r="B259" s="889" t="s">
        <v>11</v>
      </c>
      <c r="C259" s="1755">
        <v>0.6</v>
      </c>
      <c r="D259" s="1117">
        <f>(D391/100)*60</f>
        <v>54</v>
      </c>
      <c r="E259" s="1116">
        <f>(E391/100)*60</f>
        <v>55.2</v>
      </c>
      <c r="F259" s="1116">
        <f>(F391/100)*60</f>
        <v>229.8</v>
      </c>
      <c r="G259" s="2677">
        <f>(G391/100)*60</f>
        <v>1632</v>
      </c>
      <c r="H259" s="843">
        <f>G259-G258</f>
        <v>0.83300000000008367</v>
      </c>
      <c r="I259" s="837" t="s">
        <v>426</v>
      </c>
    </row>
    <row r="260" spans="1:9" ht="15" thickBot="1">
      <c r="A260" s="246"/>
      <c r="B260" s="991" t="s">
        <v>434</v>
      </c>
      <c r="C260" s="1749"/>
      <c r="D260" s="2608">
        <f>(D258*100/D391)-60</f>
        <v>-7.184444444444452</v>
      </c>
      <c r="E260" s="515">
        <f>(E258*100/E391)-60</f>
        <v>-3.1445652173913032</v>
      </c>
      <c r="F260" s="515">
        <f>(F258*100/F391)-60</f>
        <v>2.1556135770234945</v>
      </c>
      <c r="G260" s="2609">
        <f>(G258*100/G391)-60</f>
        <v>-3.0625000000007674E-2</v>
      </c>
      <c r="H260" s="1756"/>
      <c r="I260" s="993"/>
    </row>
    <row r="262" spans="1:9" ht="15" thickBot="1"/>
    <row r="263" spans="1:9">
      <c r="A263" s="840"/>
      <c r="B263" s="43" t="s">
        <v>283</v>
      </c>
      <c r="C263" s="44"/>
      <c r="D263" s="153">
        <f>D246+D254</f>
        <v>35.93</v>
      </c>
      <c r="E263" s="252">
        <f>E246+E254</f>
        <v>37.021999999999998</v>
      </c>
      <c r="F263" s="252">
        <f>F246+F254</f>
        <v>178.791</v>
      </c>
      <c r="G263" s="842">
        <f>G246+G254</f>
        <v>1228.04</v>
      </c>
      <c r="H263" s="841" t="s">
        <v>285</v>
      </c>
      <c r="I263" s="838" t="s">
        <v>202</v>
      </c>
    </row>
    <row r="264" spans="1:9">
      <c r="A264" s="449"/>
      <c r="B264" s="889" t="s">
        <v>11</v>
      </c>
      <c r="C264" s="1755">
        <v>0.45</v>
      </c>
      <c r="D264" s="1117">
        <f>(D391/100)*45</f>
        <v>40.5</v>
      </c>
      <c r="E264" s="1116">
        <f>(E391/100)*45</f>
        <v>41.4</v>
      </c>
      <c r="F264" s="1116">
        <f>(F391/100)*45</f>
        <v>172.35</v>
      </c>
      <c r="G264" s="2677">
        <f>(G391/100)*45</f>
        <v>1224</v>
      </c>
      <c r="H264" s="1757">
        <f>G264-G263</f>
        <v>-4.0399999999999636</v>
      </c>
      <c r="I264" s="837" t="s">
        <v>426</v>
      </c>
    </row>
    <row r="265" spans="1:9" ht="15" thickBot="1">
      <c r="A265" s="246"/>
      <c r="B265" s="991" t="s">
        <v>434</v>
      </c>
      <c r="C265" s="1749"/>
      <c r="D265" s="2608">
        <f>(D263*100/D391)-45</f>
        <v>-5.0777777777777757</v>
      </c>
      <c r="E265" s="515">
        <f>(E263*100/E391)-45</f>
        <v>-4.7586956521739125</v>
      </c>
      <c r="F265" s="515">
        <f>(F263*100/F391)-45</f>
        <v>1.6817232375979074</v>
      </c>
      <c r="G265" s="2609">
        <f>(G263*100/G391)-45</f>
        <v>0.1485294117647058</v>
      </c>
      <c r="H265" s="1756"/>
      <c r="I265" s="993"/>
    </row>
    <row r="267" spans="1:9" ht="15" thickBot="1"/>
    <row r="268" spans="1:9">
      <c r="A268" s="840"/>
      <c r="B268" s="43" t="s">
        <v>242</v>
      </c>
      <c r="C268" s="44"/>
      <c r="D268" s="160">
        <f>D234+D246+D254</f>
        <v>51.573999999999998</v>
      </c>
      <c r="E268" s="99">
        <f>E234+E246+E254</f>
        <v>59.381</v>
      </c>
      <c r="F268" s="99">
        <f>F234+F246+F254</f>
        <v>275.68599999999998</v>
      </c>
      <c r="G268" s="253">
        <f>G234+G246+G254</f>
        <v>1908.164</v>
      </c>
      <c r="H268" s="841" t="s">
        <v>285</v>
      </c>
      <c r="I268" s="838" t="s">
        <v>202</v>
      </c>
    </row>
    <row r="269" spans="1:9">
      <c r="A269" s="995"/>
      <c r="B269" s="996" t="s">
        <v>11</v>
      </c>
      <c r="C269" s="1755">
        <v>0.7</v>
      </c>
      <c r="D269" s="1117">
        <f>(D391/100)*70</f>
        <v>63</v>
      </c>
      <c r="E269" s="1116">
        <f>(E391/100)*70</f>
        <v>64.400000000000006</v>
      </c>
      <c r="F269" s="1116">
        <f>(F391/100)*70</f>
        <v>268.10000000000002</v>
      </c>
      <c r="G269" s="2677">
        <f>(G391/100)*70</f>
        <v>1904</v>
      </c>
      <c r="H269" s="1757">
        <f>G269-G268</f>
        <v>-4.1639999999999873</v>
      </c>
      <c r="I269" s="837" t="s">
        <v>426</v>
      </c>
    </row>
    <row r="270" spans="1:9" ht="15" thickBot="1">
      <c r="A270" s="246"/>
      <c r="B270" s="991" t="s">
        <v>434</v>
      </c>
      <c r="C270" s="1749"/>
      <c r="D270" s="2608">
        <f>(D268*100/D391)-70</f>
        <v>-12.695555555555558</v>
      </c>
      <c r="E270" s="515">
        <f>(E268*100/E391)-70</f>
        <v>-5.4554347826086911</v>
      </c>
      <c r="F270" s="515">
        <f>(F268*100/F391)-70</f>
        <v>1.9806788511749289</v>
      </c>
      <c r="G270" s="2609">
        <f>(G268*100/G391)-70</f>
        <v>0.15308823529412052</v>
      </c>
      <c r="H270" s="1756"/>
      <c r="I270" s="993"/>
    </row>
    <row r="272" spans="1:9">
      <c r="B272" s="575"/>
      <c r="C272" s="15"/>
      <c r="D272" s="163"/>
      <c r="E272" s="163"/>
      <c r="F272" s="163"/>
      <c r="G272" s="100"/>
      <c r="H272" s="672"/>
      <c r="I272" s="669"/>
    </row>
    <row r="273" spans="1:9">
      <c r="C273" s="12" t="s">
        <v>206</v>
      </c>
    </row>
    <row r="274" spans="1:9" s="70" customFormat="1" ht="10.199999999999999">
      <c r="A274" s="900" t="s">
        <v>929</v>
      </c>
      <c r="E274" s="327"/>
      <c r="F274" s="327"/>
      <c r="G274" s="327"/>
    </row>
    <row r="275" spans="1:9">
      <c r="B275" s="25" t="s">
        <v>203</v>
      </c>
      <c r="D275"/>
      <c r="E275"/>
      <c r="F275" s="25"/>
      <c r="G275" s="25"/>
      <c r="H275" s="26"/>
      <c r="I275" s="26"/>
    </row>
    <row r="276" spans="1:9" ht="15.6">
      <c r="A276" s="28" t="s">
        <v>834</v>
      </c>
      <c r="B276" s="26"/>
      <c r="C276"/>
      <c r="D276" s="28" t="s">
        <v>0</v>
      </c>
      <c r="E276"/>
      <c r="F276" s="2" t="s">
        <v>432</v>
      </c>
      <c r="G276" s="26"/>
      <c r="H276" s="26"/>
      <c r="I276" s="33"/>
    </row>
    <row r="277" spans="1:9" ht="21.6" thickBot="1">
      <c r="C277" s="32" t="s">
        <v>1</v>
      </c>
    </row>
    <row r="278" spans="1:9" ht="13.5" customHeight="1" thickBot="1">
      <c r="A278" s="1799" t="s">
        <v>175</v>
      </c>
      <c r="B278" s="94"/>
      <c r="C278" s="452" t="s">
        <v>176</v>
      </c>
      <c r="D278" s="378" t="s">
        <v>177</v>
      </c>
      <c r="E278" s="378"/>
      <c r="F278" s="378"/>
      <c r="G278" s="453" t="s">
        <v>178</v>
      </c>
      <c r="H278" s="454" t="s">
        <v>179</v>
      </c>
      <c r="I278" s="455" t="s">
        <v>180</v>
      </c>
    </row>
    <row r="279" spans="1:9" ht="14.25" customHeight="1">
      <c r="A279" s="460" t="s">
        <v>181</v>
      </c>
      <c r="B279" s="457" t="s">
        <v>182</v>
      </c>
      <c r="C279" s="458" t="s">
        <v>183</v>
      </c>
      <c r="D279" s="459" t="s">
        <v>184</v>
      </c>
      <c r="E279" s="459" t="s">
        <v>56</v>
      </c>
      <c r="F279" s="459" t="s">
        <v>57</v>
      </c>
      <c r="G279" s="460" t="s">
        <v>185</v>
      </c>
      <c r="H279" s="461" t="s">
        <v>186</v>
      </c>
      <c r="I279" s="462" t="s">
        <v>324</v>
      </c>
    </row>
    <row r="280" spans="1:9" ht="15.75" customHeight="1" thickBot="1">
      <c r="A280" s="1800"/>
      <c r="B280" s="507"/>
      <c r="C280" s="464"/>
      <c r="D280" s="465" t="s">
        <v>6</v>
      </c>
      <c r="E280" s="465" t="s">
        <v>7</v>
      </c>
      <c r="F280" s="465" t="s">
        <v>8</v>
      </c>
      <c r="G280" s="466" t="s">
        <v>187</v>
      </c>
      <c r="H280" s="467" t="s">
        <v>188</v>
      </c>
      <c r="I280" s="468" t="s">
        <v>323</v>
      </c>
    </row>
    <row r="281" spans="1:9" ht="13.5" customHeight="1">
      <c r="A281" s="532" t="s">
        <v>189</v>
      </c>
      <c r="B281" s="469" t="s">
        <v>156</v>
      </c>
      <c r="C281" s="470"/>
      <c r="D281" s="471"/>
      <c r="E281" s="472"/>
      <c r="F281" s="472"/>
      <c r="G281" s="696"/>
      <c r="H281" s="517"/>
      <c r="I281" s="475"/>
    </row>
    <row r="282" spans="1:9">
      <c r="A282" s="480" t="s">
        <v>190</v>
      </c>
      <c r="B282" s="271" t="s">
        <v>711</v>
      </c>
      <c r="C282" s="478">
        <v>60</v>
      </c>
      <c r="D282" s="1810">
        <v>0.48</v>
      </c>
      <c r="E282" s="414">
        <v>0.06</v>
      </c>
      <c r="F282" s="365">
        <v>1.02</v>
      </c>
      <c r="G282" s="1843">
        <v>6.6</v>
      </c>
      <c r="H282" s="519"/>
      <c r="I282" s="764" t="s">
        <v>707</v>
      </c>
    </row>
    <row r="283" spans="1:9" ht="15.6">
      <c r="A283" s="482" t="s">
        <v>12</v>
      </c>
      <c r="B283" s="483" t="s">
        <v>466</v>
      </c>
      <c r="C283" s="478">
        <v>120</v>
      </c>
      <c r="D283" s="928">
        <v>9.9290000000000003</v>
      </c>
      <c r="E283" s="1029">
        <v>13.99</v>
      </c>
      <c r="F283" s="1817">
        <v>7.2450000000000001</v>
      </c>
      <c r="G283" s="3132">
        <v>208.042</v>
      </c>
      <c r="H283" s="530"/>
      <c r="I283" s="479" t="s">
        <v>732</v>
      </c>
    </row>
    <row r="284" spans="1:9">
      <c r="A284" s="486" t="s">
        <v>196</v>
      </c>
      <c r="B284" s="1519" t="s">
        <v>733</v>
      </c>
      <c r="C284" s="478">
        <v>180</v>
      </c>
      <c r="D284" s="2545">
        <v>6.5780000000000003</v>
      </c>
      <c r="E284" s="364">
        <v>12.006</v>
      </c>
      <c r="F284" s="2148">
        <v>26.658000000000001</v>
      </c>
      <c r="G284" s="930">
        <v>216.006</v>
      </c>
      <c r="H284" s="519"/>
      <c r="I284" s="479" t="s">
        <v>467</v>
      </c>
    </row>
    <row r="285" spans="1:9" ht="17.25" customHeight="1">
      <c r="A285" s="486"/>
      <c r="B285" s="2180" t="s">
        <v>800</v>
      </c>
      <c r="C285" s="274">
        <v>200</v>
      </c>
      <c r="D285" s="232">
        <v>0.72699999999999998</v>
      </c>
      <c r="E285" s="362">
        <v>0.114</v>
      </c>
      <c r="F285" s="362">
        <v>32.674999999999997</v>
      </c>
      <c r="G285" s="3132">
        <v>134.63399999999999</v>
      </c>
      <c r="H285" s="489"/>
      <c r="I285" s="476" t="s">
        <v>803</v>
      </c>
    </row>
    <row r="286" spans="1:9" ht="16.5" customHeight="1">
      <c r="A286" s="486"/>
      <c r="B286" s="487" t="s">
        <v>10</v>
      </c>
      <c r="C286" s="488">
        <v>30</v>
      </c>
      <c r="D286" s="2210">
        <v>1.155</v>
      </c>
      <c r="E286" s="362">
        <v>0.41299999999999998</v>
      </c>
      <c r="F286" s="353">
        <v>16.260000000000002</v>
      </c>
      <c r="G286" s="917">
        <v>73.376999999999995</v>
      </c>
      <c r="H286" s="234"/>
      <c r="I286" s="485" t="s">
        <v>9</v>
      </c>
    </row>
    <row r="287" spans="1:9" ht="17.25" customHeight="1" thickBot="1">
      <c r="A287" s="892"/>
      <c r="B287" s="490" t="s">
        <v>389</v>
      </c>
      <c r="C287" s="501">
        <v>20</v>
      </c>
      <c r="D287" s="363">
        <v>1.1299999999999999</v>
      </c>
      <c r="E287" s="365">
        <v>0.3</v>
      </c>
      <c r="F287" s="365">
        <v>8.3729999999999993</v>
      </c>
      <c r="G287" s="917">
        <v>40.712000000000003</v>
      </c>
      <c r="H287" s="489"/>
      <c r="I287" s="491" t="s">
        <v>9</v>
      </c>
    </row>
    <row r="288" spans="1:9" ht="15.75" customHeight="1">
      <c r="A288" s="492" t="s">
        <v>204</v>
      </c>
      <c r="C288" s="2164">
        <f>SUM(C282:C287)</f>
        <v>610</v>
      </c>
      <c r="D288" s="493">
        <f>SUM(D282:D287)</f>
        <v>19.999000000000002</v>
      </c>
      <c r="E288" s="494">
        <f>SUM(E282:E287)</f>
        <v>26.883000000000003</v>
      </c>
      <c r="F288" s="495">
        <f>SUM(F282:F287)</f>
        <v>92.231000000000009</v>
      </c>
      <c r="G288" s="2513">
        <f>SUM(G282:G287)</f>
        <v>679.37099999999998</v>
      </c>
      <c r="H288" s="884" t="s">
        <v>285</v>
      </c>
      <c r="I288" s="838" t="s">
        <v>202</v>
      </c>
    </row>
    <row r="289" spans="1:9" ht="15" customHeight="1">
      <c r="A289" s="995"/>
      <c r="B289" s="996" t="s">
        <v>11</v>
      </c>
      <c r="C289" s="1755">
        <v>0.25</v>
      </c>
      <c r="D289" s="1117">
        <f>(D391/100)*25</f>
        <v>22.5</v>
      </c>
      <c r="E289" s="1116">
        <f>(E391/100)*25</f>
        <v>23</v>
      </c>
      <c r="F289" s="1116">
        <f>(F391/100)*25</f>
        <v>95.75</v>
      </c>
      <c r="G289" s="2677">
        <f>(G391/100)*25</f>
        <v>680</v>
      </c>
      <c r="H289" s="1757">
        <f>G289-G288</f>
        <v>0.6290000000000191</v>
      </c>
      <c r="I289" s="837" t="s">
        <v>426</v>
      </c>
    </row>
    <row r="290" spans="1:9" ht="15" customHeight="1" thickBot="1">
      <c r="A290" s="246"/>
      <c r="B290" s="991" t="s">
        <v>434</v>
      </c>
      <c r="C290" s="1749"/>
      <c r="D290" s="2608">
        <f>(D288*100/D391)-25</f>
        <v>-2.7788888888888863</v>
      </c>
      <c r="E290" s="515">
        <f>(E288*100/E391)-25</f>
        <v>4.2206521739130451</v>
      </c>
      <c r="F290" s="515">
        <f>(F288*100/F391)-25</f>
        <v>-0.91879895561357472</v>
      </c>
      <c r="G290" s="2609">
        <f>(G288*100/G391)-25</f>
        <v>-2.3125000000003837E-2</v>
      </c>
      <c r="H290" s="1756"/>
      <c r="I290" s="993"/>
    </row>
    <row r="291" spans="1:9" ht="15.75" customHeight="1">
      <c r="A291" s="94"/>
      <c r="B291" s="695" t="s">
        <v>123</v>
      </c>
      <c r="C291" s="94"/>
      <c r="D291" s="5"/>
      <c r="E291" s="497"/>
      <c r="F291" s="497"/>
      <c r="G291" s="497"/>
      <c r="H291" s="499"/>
      <c r="I291" s="499"/>
    </row>
    <row r="292" spans="1:9" ht="14.25" customHeight="1">
      <c r="A292" s="477" t="s">
        <v>189</v>
      </c>
      <c r="B292" s="2530" t="s">
        <v>1082</v>
      </c>
      <c r="C292" s="488">
        <v>60</v>
      </c>
      <c r="D292" s="232">
        <v>1.2</v>
      </c>
      <c r="E292" s="353">
        <v>0.2</v>
      </c>
      <c r="F292" s="353">
        <v>6.1</v>
      </c>
      <c r="G292" s="926">
        <v>31.3</v>
      </c>
      <c r="H292" s="484"/>
      <c r="I292" s="1753" t="s">
        <v>1059</v>
      </c>
    </row>
    <row r="293" spans="1:9" ht="13.5" customHeight="1">
      <c r="A293" s="480" t="s">
        <v>190</v>
      </c>
      <c r="B293" s="1859" t="s">
        <v>734</v>
      </c>
      <c r="C293" s="488">
        <v>250</v>
      </c>
      <c r="D293" s="416">
        <v>8.8480000000000008</v>
      </c>
      <c r="E293" s="352">
        <v>10.448</v>
      </c>
      <c r="F293" s="371">
        <v>10.443</v>
      </c>
      <c r="G293" s="927">
        <v>171.0147</v>
      </c>
      <c r="H293" s="699"/>
      <c r="I293" s="569" t="s">
        <v>735</v>
      </c>
    </row>
    <row r="294" spans="1:9" ht="14.25" customHeight="1">
      <c r="A294" s="482" t="s">
        <v>12</v>
      </c>
      <c r="B294" s="2531" t="s">
        <v>577</v>
      </c>
      <c r="C294" s="488">
        <v>190</v>
      </c>
      <c r="D294" s="416">
        <v>7.577</v>
      </c>
      <c r="E294" s="352">
        <v>11.886100000000001</v>
      </c>
      <c r="F294" s="371">
        <v>25.852</v>
      </c>
      <c r="G294" s="3132">
        <v>172.30699999999999</v>
      </c>
      <c r="H294" s="508"/>
      <c r="I294" s="485" t="s">
        <v>737</v>
      </c>
    </row>
    <row r="295" spans="1:9" ht="13.5" customHeight="1">
      <c r="A295" s="486" t="s">
        <v>196</v>
      </c>
      <c r="B295" s="859" t="s">
        <v>736</v>
      </c>
      <c r="C295" s="488">
        <v>120</v>
      </c>
      <c r="D295" s="372">
        <v>8.9600000000000009</v>
      </c>
      <c r="E295" s="353">
        <v>6.36</v>
      </c>
      <c r="F295" s="373">
        <v>21.48</v>
      </c>
      <c r="G295" s="917">
        <v>218.4</v>
      </c>
      <c r="H295" s="484"/>
      <c r="I295" s="569" t="s">
        <v>738</v>
      </c>
    </row>
    <row r="296" spans="1:9" ht="14.25" customHeight="1">
      <c r="A296" s="480"/>
      <c r="B296" s="2531" t="s">
        <v>739</v>
      </c>
      <c r="C296" s="488">
        <v>200</v>
      </c>
      <c r="D296" s="1741">
        <v>6.2649999999999997</v>
      </c>
      <c r="E296" s="1743">
        <v>5.0220000000000002</v>
      </c>
      <c r="F296" s="1775">
        <v>18.312000000000001</v>
      </c>
      <c r="G296" s="1047">
        <v>142.51300000000001</v>
      </c>
      <c r="H296" s="524"/>
      <c r="I296" s="569" t="s">
        <v>740</v>
      </c>
    </row>
    <row r="297" spans="1:9" ht="15" customHeight="1">
      <c r="A297" s="482"/>
      <c r="B297" s="483" t="s">
        <v>10</v>
      </c>
      <c r="C297" s="488">
        <v>35</v>
      </c>
      <c r="D297" s="2210">
        <v>1.3480000000000001</v>
      </c>
      <c r="E297" s="362">
        <v>0.48099999999999998</v>
      </c>
      <c r="F297" s="353">
        <v>18.97</v>
      </c>
      <c r="G297" s="917">
        <v>85.600999999999999</v>
      </c>
      <c r="H297" s="489"/>
      <c r="I297" s="485" t="s">
        <v>9</v>
      </c>
    </row>
    <row r="298" spans="1:9" ht="15" customHeight="1">
      <c r="A298" s="486"/>
      <c r="B298" s="1049" t="s">
        <v>389</v>
      </c>
      <c r="C298" s="488">
        <v>30</v>
      </c>
      <c r="D298" s="2210">
        <v>1.155</v>
      </c>
      <c r="E298" s="362">
        <v>0.41299999999999998</v>
      </c>
      <c r="F298" s="353">
        <v>16.260000000000002</v>
      </c>
      <c r="G298" s="917">
        <v>73.376999999999995</v>
      </c>
      <c r="H298" s="489"/>
      <c r="I298" s="479" t="s">
        <v>9</v>
      </c>
    </row>
    <row r="299" spans="1:9" ht="15" thickBot="1">
      <c r="A299" s="892"/>
      <c r="B299" s="490" t="s">
        <v>756</v>
      </c>
      <c r="C299" s="501">
        <v>105</v>
      </c>
      <c r="D299" s="514">
        <v>0.95</v>
      </c>
      <c r="E299" s="515">
        <v>0.21</v>
      </c>
      <c r="F299" s="516">
        <v>12.82</v>
      </c>
      <c r="G299" s="917">
        <v>56.97</v>
      </c>
      <c r="H299" s="686"/>
      <c r="I299" s="1781" t="s">
        <v>442</v>
      </c>
    </row>
    <row r="300" spans="1:9">
      <c r="A300" s="492" t="s">
        <v>192</v>
      </c>
      <c r="B300" s="943"/>
      <c r="C300" s="168">
        <f>SUM(C292:C299)</f>
        <v>990</v>
      </c>
      <c r="D300" s="503">
        <f>SUM(D292:D299)</f>
        <v>36.303000000000004</v>
      </c>
      <c r="E300" s="494">
        <f>SUM(E292:E299)</f>
        <v>35.020099999999999</v>
      </c>
      <c r="F300" s="504">
        <f>SUM(F292:F299)</f>
        <v>130.23699999999999</v>
      </c>
      <c r="G300" s="698">
        <f>SUM(G292:G299)</f>
        <v>951.48270000000002</v>
      </c>
      <c r="H300" s="884" t="s">
        <v>285</v>
      </c>
      <c r="I300" s="838" t="s">
        <v>202</v>
      </c>
    </row>
    <row r="301" spans="1:9">
      <c r="A301" s="995"/>
      <c r="B301" s="996" t="s">
        <v>11</v>
      </c>
      <c r="C301" s="1755">
        <v>0.35</v>
      </c>
      <c r="D301" s="1117">
        <f>(D391/100)*35</f>
        <v>31.5</v>
      </c>
      <c r="E301" s="1116">
        <f>(E391/100)*35</f>
        <v>32.200000000000003</v>
      </c>
      <c r="F301" s="1116">
        <f>(F391/100)*35</f>
        <v>134.05000000000001</v>
      </c>
      <c r="G301" s="2677">
        <f>(G391/100)*35</f>
        <v>952</v>
      </c>
      <c r="H301" s="1757">
        <f>G301-G300</f>
        <v>0.51729999999997744</v>
      </c>
      <c r="I301" s="837" t="s">
        <v>426</v>
      </c>
    </row>
    <row r="302" spans="1:9" ht="12.75" customHeight="1" thickBot="1">
      <c r="A302" s="246"/>
      <c r="B302" s="991" t="s">
        <v>434</v>
      </c>
      <c r="C302" s="1749"/>
      <c r="D302" s="2608">
        <f>(D300*100/D391)-35</f>
        <v>5.3366666666666731</v>
      </c>
      <c r="E302" s="515">
        <f>(E300*100/E391)-35</f>
        <v>3.0653260869565173</v>
      </c>
      <c r="F302" s="515">
        <f>(F300*100/F391)-35</f>
        <v>-0.99556135770234988</v>
      </c>
      <c r="G302" s="2609">
        <f>(G300*100/G391)-35</f>
        <v>-1.9018382352939511E-2</v>
      </c>
      <c r="H302" s="1756"/>
      <c r="I302" s="993"/>
    </row>
    <row r="303" spans="1:9" ht="18" customHeight="1">
      <c r="A303" s="477" t="s">
        <v>189</v>
      </c>
      <c r="B303" s="532" t="s">
        <v>232</v>
      </c>
      <c r="C303" s="94"/>
      <c r="D303" s="64"/>
      <c r="E303" s="497"/>
      <c r="F303" s="497"/>
      <c r="G303" s="498"/>
      <c r="H303" s="499"/>
      <c r="I303" s="499"/>
    </row>
    <row r="304" spans="1:9" ht="17.25" customHeight="1">
      <c r="A304" s="480" t="s">
        <v>190</v>
      </c>
      <c r="B304" s="526" t="s">
        <v>831</v>
      </c>
      <c r="C304" s="488">
        <v>200</v>
      </c>
      <c r="D304" s="232">
        <v>5.8</v>
      </c>
      <c r="E304" s="353">
        <v>5</v>
      </c>
      <c r="F304" s="353">
        <v>8</v>
      </c>
      <c r="G304" s="2158">
        <v>101</v>
      </c>
      <c r="H304" s="484"/>
      <c r="I304" s="569" t="s">
        <v>653</v>
      </c>
    </row>
    <row r="305" spans="1:9" ht="18.75" customHeight="1">
      <c r="A305" s="482" t="s">
        <v>12</v>
      </c>
      <c r="B305" s="2048" t="s">
        <v>668</v>
      </c>
      <c r="C305" s="478" t="s">
        <v>684</v>
      </c>
      <c r="D305" s="661">
        <v>3.133</v>
      </c>
      <c r="E305" s="365">
        <v>6.2229999999999999</v>
      </c>
      <c r="F305" s="746">
        <v>7.6040000000000001</v>
      </c>
      <c r="G305" s="927">
        <v>98.662000000000006</v>
      </c>
      <c r="H305" s="519"/>
      <c r="I305" s="706" t="s">
        <v>741</v>
      </c>
    </row>
    <row r="306" spans="1:9" ht="12.75" customHeight="1" thickBot="1">
      <c r="A306" s="486" t="s">
        <v>196</v>
      </c>
      <c r="B306" s="483" t="s">
        <v>10</v>
      </c>
      <c r="C306" s="488">
        <v>30</v>
      </c>
      <c r="D306" s="2210">
        <v>1.155</v>
      </c>
      <c r="E306" s="362">
        <v>0.41299999999999998</v>
      </c>
      <c r="F306" s="353">
        <v>16.260000000000002</v>
      </c>
      <c r="G306" s="917">
        <v>73.376999999999995</v>
      </c>
      <c r="H306" s="489"/>
      <c r="I306" s="485" t="s">
        <v>9</v>
      </c>
    </row>
    <row r="307" spans="1:9" ht="15.75" customHeight="1">
      <c r="A307" s="1024" t="s">
        <v>241</v>
      </c>
      <c r="B307" s="43"/>
      <c r="C307" s="2271">
        <f>C304+100+20+C306</f>
        <v>350</v>
      </c>
      <c r="D307" s="1035">
        <f>SUM(D304:D306)</f>
        <v>10.087999999999999</v>
      </c>
      <c r="E307" s="494">
        <f>SUM(E304:E306)</f>
        <v>11.635999999999999</v>
      </c>
      <c r="F307" s="504">
        <f>SUM(F304:F306)</f>
        <v>31.864000000000001</v>
      </c>
      <c r="G307" s="1000">
        <f>SUM(G304:G306)</f>
        <v>273.03899999999999</v>
      </c>
      <c r="H307" s="884" t="s">
        <v>285</v>
      </c>
      <c r="I307" s="838" t="s">
        <v>202</v>
      </c>
    </row>
    <row r="308" spans="1:9" ht="14.25" customHeight="1">
      <c r="A308" s="995"/>
      <c r="B308" s="996" t="s">
        <v>11</v>
      </c>
      <c r="C308" s="1755">
        <v>0.1</v>
      </c>
      <c r="D308" s="1117">
        <f>(D391/100)*10</f>
        <v>9</v>
      </c>
      <c r="E308" s="1116">
        <f>(E391/100)*10</f>
        <v>9.2000000000000011</v>
      </c>
      <c r="F308" s="1116">
        <f>(F391/100)*10</f>
        <v>38.299999999999997</v>
      </c>
      <c r="G308" s="2677">
        <f>(G391/100)*10</f>
        <v>272</v>
      </c>
      <c r="H308" s="2617">
        <f>G308-G307</f>
        <v>-1.0389999999999873</v>
      </c>
      <c r="I308" s="837" t="s">
        <v>426</v>
      </c>
    </row>
    <row r="309" spans="1:9" ht="15" thickBot="1">
      <c r="A309" s="246"/>
      <c r="B309" s="991" t="s">
        <v>434</v>
      </c>
      <c r="C309" s="1749"/>
      <c r="D309" s="2608">
        <f>(D307*100/D391)-10</f>
        <v>1.2088888888888878</v>
      </c>
      <c r="E309" s="515">
        <f>(E307*100/E391)-10</f>
        <v>2.6478260869565204</v>
      </c>
      <c r="F309" s="515">
        <f>(F307*100/F391)-10</f>
        <v>-1.6804177545691896</v>
      </c>
      <c r="G309" s="2609">
        <f>(G307*100/G391)-10</f>
        <v>3.8198529411763715E-2</v>
      </c>
      <c r="H309" s="1756"/>
      <c r="I309" s="993"/>
    </row>
    <row r="311" spans="1:9" ht="15" thickBot="1"/>
    <row r="312" spans="1:9" ht="16.5" customHeight="1">
      <c r="A312" s="840"/>
      <c r="B312" s="43" t="s">
        <v>284</v>
      </c>
      <c r="C312" s="44"/>
      <c r="D312" s="153">
        <f>D288+D300</f>
        <v>56.302000000000007</v>
      </c>
      <c r="E312" s="252">
        <f>E288+E300</f>
        <v>61.903100000000002</v>
      </c>
      <c r="F312" s="252">
        <f>F288+F300</f>
        <v>222.46800000000002</v>
      </c>
      <c r="G312" s="842">
        <f>G288+G300</f>
        <v>1630.8537000000001</v>
      </c>
      <c r="H312" s="884" t="s">
        <v>285</v>
      </c>
      <c r="I312" s="838" t="s">
        <v>202</v>
      </c>
    </row>
    <row r="313" spans="1:9" ht="16.5" customHeight="1">
      <c r="A313" s="995"/>
      <c r="B313" s="996" t="s">
        <v>11</v>
      </c>
      <c r="C313" s="1755">
        <v>0.6</v>
      </c>
      <c r="D313" s="1117">
        <f>(D391/100)*60</f>
        <v>54</v>
      </c>
      <c r="E313" s="1116">
        <f>(E391/100)*60</f>
        <v>55.2</v>
      </c>
      <c r="F313" s="1116">
        <f>(F391/100)*60</f>
        <v>229.8</v>
      </c>
      <c r="G313" s="2677">
        <f>(G391/100)*60</f>
        <v>1632</v>
      </c>
      <c r="H313" s="2618">
        <f>G313-G312</f>
        <v>1.1462999999998829</v>
      </c>
      <c r="I313" s="1107" t="s">
        <v>426</v>
      </c>
    </row>
    <row r="314" spans="1:9" ht="15.75" customHeight="1" thickBot="1">
      <c r="A314" s="246"/>
      <c r="B314" s="991" t="s">
        <v>434</v>
      </c>
      <c r="C314" s="1749"/>
      <c r="D314" s="2608">
        <f>(D312*100/D391)-60</f>
        <v>2.5577777777777868</v>
      </c>
      <c r="E314" s="515">
        <f>(E312*100/E391)-60</f>
        <v>7.2859782608695696</v>
      </c>
      <c r="F314" s="515">
        <f>(F312*100/F391)-60</f>
        <v>-1.9143603133159175</v>
      </c>
      <c r="G314" s="2609">
        <f>(G312*100/G391)-60</f>
        <v>-4.214338235293269E-2</v>
      </c>
      <c r="H314" s="1756"/>
      <c r="I314" s="993"/>
    </row>
    <row r="315" spans="1:9" ht="14.25" customHeight="1"/>
    <row r="316" spans="1:9" ht="15" thickBot="1"/>
    <row r="317" spans="1:9" ht="13.5" customHeight="1">
      <c r="A317" s="840"/>
      <c r="B317" s="43" t="s">
        <v>283</v>
      </c>
      <c r="C317" s="44"/>
      <c r="D317" s="153">
        <f>D300+D307</f>
        <v>46.391000000000005</v>
      </c>
      <c r="E317" s="252">
        <f>E300+E307</f>
        <v>46.656099999999995</v>
      </c>
      <c r="F317" s="252">
        <f>F300+F307</f>
        <v>162.101</v>
      </c>
      <c r="G317" s="842">
        <f>G300+G307</f>
        <v>1224.5217</v>
      </c>
      <c r="H317" s="884" t="s">
        <v>285</v>
      </c>
      <c r="I317" s="838" t="s">
        <v>202</v>
      </c>
    </row>
    <row r="318" spans="1:9" ht="13.5" customHeight="1">
      <c r="A318" s="449"/>
      <c r="B318" s="889" t="s">
        <v>11</v>
      </c>
      <c r="C318" s="1755">
        <v>0.45</v>
      </c>
      <c r="D318" s="1117">
        <f>(D391/100)*45</f>
        <v>40.5</v>
      </c>
      <c r="E318" s="1116">
        <f>(E391/100)*45</f>
        <v>41.4</v>
      </c>
      <c r="F318" s="1116">
        <f>(F391/100)*45</f>
        <v>172.35</v>
      </c>
      <c r="G318" s="2677">
        <f>(G391/100)*45</f>
        <v>1224</v>
      </c>
      <c r="H318" s="1757">
        <f>G318-G317</f>
        <v>-0.52170000000000982</v>
      </c>
      <c r="I318" s="837" t="s">
        <v>426</v>
      </c>
    </row>
    <row r="319" spans="1:9" ht="15" customHeight="1" thickBot="1">
      <c r="A319" s="246"/>
      <c r="B319" s="991" t="s">
        <v>434</v>
      </c>
      <c r="C319" s="1749"/>
      <c r="D319" s="2608">
        <f>(D317*100/D391)-45</f>
        <v>6.5455555555555591</v>
      </c>
      <c r="E319" s="515">
        <f>(E317*100/E391)-45</f>
        <v>5.7131521739130378</v>
      </c>
      <c r="F319" s="515">
        <f>(F317*100/F391)-45</f>
        <v>-2.6759791122715413</v>
      </c>
      <c r="G319" s="2609">
        <f>(G317*100/G391)-45</f>
        <v>1.918014705882598E-2</v>
      </c>
      <c r="H319" s="1756"/>
      <c r="I319" s="993"/>
    </row>
    <row r="320" spans="1:9" ht="14.25" customHeight="1"/>
    <row r="321" spans="1:9" ht="15" thickBot="1"/>
    <row r="322" spans="1:9">
      <c r="A322" s="840"/>
      <c r="B322" s="43" t="s">
        <v>242</v>
      </c>
      <c r="C322" s="44"/>
      <c r="D322" s="160">
        <f>D288+D300+D307</f>
        <v>66.39</v>
      </c>
      <c r="E322" s="99">
        <f>E288+E300+E307</f>
        <v>73.539100000000005</v>
      </c>
      <c r="F322" s="99">
        <f>F288+F300+F307</f>
        <v>254.33200000000002</v>
      </c>
      <c r="G322" s="253">
        <f>G288+G300+G307</f>
        <v>1903.8927000000001</v>
      </c>
      <c r="H322" s="884" t="s">
        <v>285</v>
      </c>
      <c r="I322" s="838" t="s">
        <v>202</v>
      </c>
    </row>
    <row r="323" spans="1:9">
      <c r="A323" s="995"/>
      <c r="B323" s="996" t="s">
        <v>11</v>
      </c>
      <c r="C323" s="1755">
        <v>0.7</v>
      </c>
      <c r="D323" s="1117">
        <f>(D391/100)*70</f>
        <v>63</v>
      </c>
      <c r="E323" s="1116">
        <f>(E391/100)*70</f>
        <v>64.400000000000006</v>
      </c>
      <c r="F323" s="1116">
        <f>(F391/100)*70</f>
        <v>268.10000000000002</v>
      </c>
      <c r="G323" s="2677">
        <f>(G391/100)*70</f>
        <v>1904</v>
      </c>
      <c r="H323" s="883">
        <f>G323-G322</f>
        <v>0.10729999999989559</v>
      </c>
      <c r="I323" s="837" t="s">
        <v>426</v>
      </c>
    </row>
    <row r="324" spans="1:9" ht="14.25" customHeight="1" thickBot="1">
      <c r="A324" s="246"/>
      <c r="B324" s="991" t="s">
        <v>434</v>
      </c>
      <c r="C324" s="1749"/>
      <c r="D324" s="2608">
        <f>(D322*100/D391)-70</f>
        <v>3.7666666666666657</v>
      </c>
      <c r="E324" s="515">
        <f>(E322*100/E391)-70</f>
        <v>9.9338043478260971</v>
      </c>
      <c r="F324" s="515">
        <f>(F322*100/F391)-70</f>
        <v>-3.594778067885116</v>
      </c>
      <c r="G324" s="2609">
        <f>(G322*100/G391)-70</f>
        <v>-3.9448529411743039E-3</v>
      </c>
      <c r="H324" s="1756"/>
      <c r="I324" s="993"/>
    </row>
    <row r="325" spans="1:9" ht="11.25" customHeight="1"/>
    <row r="326" spans="1:9" ht="12.75" customHeight="1">
      <c r="C326" s="12" t="s">
        <v>206</v>
      </c>
    </row>
    <row r="327" spans="1:9" s="70" customFormat="1" ht="10.199999999999999">
      <c r="A327" s="900" t="s">
        <v>929</v>
      </c>
      <c r="E327" s="327"/>
      <c r="F327" s="327"/>
      <c r="G327" s="327"/>
    </row>
    <row r="328" spans="1:9" ht="14.25" customHeight="1">
      <c r="B328" s="25" t="s">
        <v>203</v>
      </c>
      <c r="D328"/>
      <c r="E328"/>
      <c r="F328" s="25"/>
      <c r="G328" s="25"/>
      <c r="H328" s="26"/>
      <c r="I328" s="26"/>
    </row>
    <row r="329" spans="1:9" ht="15.6">
      <c r="A329" s="28" t="s">
        <v>834</v>
      </c>
      <c r="B329" s="26"/>
      <c r="C329"/>
      <c r="D329" s="28" t="s">
        <v>0</v>
      </c>
      <c r="E329"/>
      <c r="F329" s="2" t="s">
        <v>432</v>
      </c>
      <c r="G329" s="26"/>
      <c r="H329" s="26"/>
      <c r="I329" s="33"/>
    </row>
    <row r="330" spans="1:9" ht="21.6" thickBot="1">
      <c r="C330" s="32" t="s">
        <v>1</v>
      </c>
      <c r="E330" s="528"/>
      <c r="F330" s="528"/>
      <c r="G330" s="528"/>
      <c r="H330" s="528"/>
    </row>
    <row r="331" spans="1:9" ht="14.25" customHeight="1" thickBot="1">
      <c r="A331" s="1799" t="s">
        <v>175</v>
      </c>
      <c r="B331" s="94"/>
      <c r="C331" s="452" t="s">
        <v>176</v>
      </c>
      <c r="D331" s="378" t="s">
        <v>177</v>
      </c>
      <c r="E331" s="378"/>
      <c r="F331" s="378"/>
      <c r="G331" s="453" t="s">
        <v>178</v>
      </c>
      <c r="H331" s="454" t="s">
        <v>179</v>
      </c>
      <c r="I331" s="455" t="s">
        <v>180</v>
      </c>
    </row>
    <row r="332" spans="1:9" ht="11.25" customHeight="1">
      <c r="A332" s="460" t="s">
        <v>181</v>
      </c>
      <c r="B332" s="457" t="s">
        <v>182</v>
      </c>
      <c r="C332" s="458" t="s">
        <v>183</v>
      </c>
      <c r="D332" s="459" t="s">
        <v>184</v>
      </c>
      <c r="E332" s="459" t="s">
        <v>56</v>
      </c>
      <c r="F332" s="459" t="s">
        <v>57</v>
      </c>
      <c r="G332" s="460" t="s">
        <v>185</v>
      </c>
      <c r="H332" s="461" t="s">
        <v>186</v>
      </c>
      <c r="I332" s="462" t="s">
        <v>324</v>
      </c>
    </row>
    <row r="333" spans="1:9" ht="12" customHeight="1" thickBot="1">
      <c r="A333" s="2179"/>
      <c r="B333" s="507"/>
      <c r="C333" s="464"/>
      <c r="D333" s="465" t="s">
        <v>6</v>
      </c>
      <c r="E333" s="465" t="s">
        <v>7</v>
      </c>
      <c r="F333" s="465" t="s">
        <v>8</v>
      </c>
      <c r="G333" s="466" t="s">
        <v>187</v>
      </c>
      <c r="H333" s="467" t="s">
        <v>188</v>
      </c>
      <c r="I333" s="468" t="s">
        <v>323</v>
      </c>
    </row>
    <row r="334" spans="1:9">
      <c r="A334" s="532" t="s">
        <v>189</v>
      </c>
      <c r="B334" s="469" t="s">
        <v>156</v>
      </c>
      <c r="C334" s="470"/>
      <c r="D334" s="471"/>
      <c r="E334" s="472"/>
      <c r="F334" s="472"/>
      <c r="G334" s="696"/>
      <c r="H334" s="517"/>
      <c r="I334" s="475"/>
    </row>
    <row r="335" spans="1:9" ht="12" customHeight="1">
      <c r="A335" s="480" t="s">
        <v>190</v>
      </c>
      <c r="B335" s="510" t="s">
        <v>468</v>
      </c>
      <c r="C335" s="488">
        <v>60</v>
      </c>
      <c r="D335" s="355">
        <v>1.1399999999999999</v>
      </c>
      <c r="E335" s="353">
        <v>5.34</v>
      </c>
      <c r="F335" s="353">
        <v>4.62</v>
      </c>
      <c r="G335" s="927">
        <v>70.8</v>
      </c>
      <c r="H335" s="484"/>
      <c r="I335" s="569" t="s">
        <v>424</v>
      </c>
    </row>
    <row r="336" spans="1:9" ht="15.6">
      <c r="A336" s="482" t="s">
        <v>12</v>
      </c>
      <c r="B336" s="259" t="s">
        <v>1015</v>
      </c>
      <c r="C336" s="478" t="s">
        <v>684</v>
      </c>
      <c r="D336" s="928">
        <v>13.869</v>
      </c>
      <c r="E336" s="1029">
        <v>9.6669999999999998</v>
      </c>
      <c r="F336" s="1817">
        <v>19.323</v>
      </c>
      <c r="G336" s="927">
        <v>220.46199999999999</v>
      </c>
      <c r="H336" s="530"/>
      <c r="I336" s="479" t="s">
        <v>949</v>
      </c>
    </row>
    <row r="337" spans="1:9" ht="13.5" customHeight="1">
      <c r="A337" s="486" t="s">
        <v>197</v>
      </c>
      <c r="B337" s="526" t="s">
        <v>558</v>
      </c>
      <c r="C337" s="274" t="s">
        <v>1112</v>
      </c>
      <c r="D337" s="414">
        <v>3.105</v>
      </c>
      <c r="E337" s="365">
        <v>4.5999999999999996</v>
      </c>
      <c r="F337" s="746">
        <v>6.67</v>
      </c>
      <c r="G337" s="2156">
        <v>80.5</v>
      </c>
      <c r="H337" s="519"/>
      <c r="I337" s="479" t="s">
        <v>950</v>
      </c>
    </row>
    <row r="338" spans="1:9">
      <c r="A338" s="486"/>
      <c r="B338" s="1811" t="s">
        <v>1016</v>
      </c>
      <c r="C338" s="837"/>
      <c r="D338" s="322">
        <v>0.80500000000000005</v>
      </c>
      <c r="E338" s="942">
        <v>2.29</v>
      </c>
      <c r="F338" s="322">
        <v>1.9810000000000001</v>
      </c>
      <c r="G338" s="2050">
        <v>31.571000000000002</v>
      </c>
      <c r="H338" s="1812"/>
      <c r="I338" s="935" t="s">
        <v>1018</v>
      </c>
    </row>
    <row r="339" spans="1:9">
      <c r="A339" s="486"/>
      <c r="B339" s="487" t="s">
        <v>158</v>
      </c>
      <c r="C339" s="488">
        <v>200</v>
      </c>
      <c r="D339" s="232">
        <v>0.5</v>
      </c>
      <c r="E339" s="362">
        <v>0</v>
      </c>
      <c r="F339" s="362">
        <v>19.8</v>
      </c>
      <c r="G339" s="927">
        <v>81</v>
      </c>
      <c r="H339" s="489"/>
      <c r="I339" s="485" t="s">
        <v>354</v>
      </c>
    </row>
    <row r="340" spans="1:9" ht="14.25" customHeight="1">
      <c r="A340" s="91"/>
      <c r="B340" s="487" t="s">
        <v>10</v>
      </c>
      <c r="C340" s="488">
        <v>50</v>
      </c>
      <c r="D340" s="2210">
        <v>1.93</v>
      </c>
      <c r="E340" s="362">
        <v>0.69</v>
      </c>
      <c r="F340" s="353">
        <v>27.1</v>
      </c>
      <c r="G340" s="917">
        <v>122.29</v>
      </c>
      <c r="H340" s="489"/>
      <c r="I340" s="485" t="s">
        <v>9</v>
      </c>
    </row>
    <row r="341" spans="1:9" ht="13.5" customHeight="1" thickBot="1">
      <c r="A341" s="890"/>
      <c r="B341" s="490" t="s">
        <v>389</v>
      </c>
      <c r="C341" s="501">
        <v>30</v>
      </c>
      <c r="D341" s="2320">
        <v>1.155</v>
      </c>
      <c r="E341" s="364">
        <v>0.41299999999999998</v>
      </c>
      <c r="F341" s="365">
        <v>16.260000000000002</v>
      </c>
      <c r="G341" s="1005">
        <v>73.376999999999995</v>
      </c>
      <c r="H341" s="489"/>
      <c r="I341" s="479" t="s">
        <v>9</v>
      </c>
    </row>
    <row r="342" spans="1:9" ht="12.75" customHeight="1">
      <c r="A342" s="492" t="s">
        <v>204</v>
      </c>
      <c r="C342" s="2164">
        <f>C335+C339+C340+C341+100+20+115+65</f>
        <v>640</v>
      </c>
      <c r="D342" s="153">
        <f>SUM(D335:D341)</f>
        <v>22.504000000000001</v>
      </c>
      <c r="E342" s="940">
        <f>SUM(E335:E341)</f>
        <v>23</v>
      </c>
      <c r="F342" s="913">
        <f>SUM(F335:F341)</f>
        <v>95.754000000000005</v>
      </c>
      <c r="G342" s="2920">
        <f>SUM(G335:G341)</f>
        <v>680</v>
      </c>
      <c r="H342" s="884" t="s">
        <v>285</v>
      </c>
      <c r="I342" s="838" t="s">
        <v>202</v>
      </c>
    </row>
    <row r="343" spans="1:9">
      <c r="A343" s="995"/>
      <c r="B343" s="996" t="s">
        <v>11</v>
      </c>
      <c r="C343" s="1755">
        <v>0.25</v>
      </c>
      <c r="D343" s="1117">
        <f>(D391/100)*25</f>
        <v>22.5</v>
      </c>
      <c r="E343" s="1116">
        <f t="shared" ref="E343:G343" si="0">(E391/100)*25</f>
        <v>23</v>
      </c>
      <c r="F343" s="1116">
        <f t="shared" si="0"/>
        <v>95.75</v>
      </c>
      <c r="G343" s="2677">
        <f t="shared" si="0"/>
        <v>680</v>
      </c>
      <c r="H343" s="1757">
        <f>G343-G342</f>
        <v>0</v>
      </c>
      <c r="I343" s="837" t="s">
        <v>426</v>
      </c>
    </row>
    <row r="344" spans="1:9" ht="15" thickBot="1">
      <c r="A344" s="246"/>
      <c r="B344" s="991" t="s">
        <v>434</v>
      </c>
      <c r="C344" s="1749"/>
      <c r="D344" s="2608">
        <f>(D342*100/D391)-25</f>
        <v>4.4444444444451392E-3</v>
      </c>
      <c r="E344" s="515">
        <f>(E342*100/E391)-25</f>
        <v>0</v>
      </c>
      <c r="F344" s="515">
        <f>(F342*100/F391)-25</f>
        <v>1.0443864229756628E-3</v>
      </c>
      <c r="G344" s="2609">
        <f>(G342*100/G391)-25</f>
        <v>0</v>
      </c>
      <c r="H344" s="1756"/>
      <c r="I344" s="993"/>
    </row>
    <row r="345" spans="1:9">
      <c r="A345" s="94"/>
      <c r="B345" s="695" t="s">
        <v>123</v>
      </c>
      <c r="C345" s="94"/>
      <c r="D345" s="5"/>
      <c r="E345" s="497"/>
      <c r="F345" s="497"/>
      <c r="G345" s="497"/>
      <c r="H345" s="499"/>
      <c r="I345" s="2930"/>
    </row>
    <row r="346" spans="1:9" ht="12.75" customHeight="1">
      <c r="A346" s="477" t="s">
        <v>189</v>
      </c>
      <c r="B346" s="765" t="s">
        <v>1095</v>
      </c>
      <c r="C346" s="876">
        <v>60</v>
      </c>
      <c r="D346" s="355">
        <v>1.8</v>
      </c>
      <c r="E346" s="353">
        <v>5.04</v>
      </c>
      <c r="F346" s="353">
        <v>4.2</v>
      </c>
      <c r="G346" s="926">
        <v>69.599999999999994</v>
      </c>
      <c r="H346" s="484"/>
      <c r="I346" s="2931" t="s">
        <v>1113</v>
      </c>
    </row>
    <row r="347" spans="1:9" ht="12.75" customHeight="1">
      <c r="A347" s="480" t="s">
        <v>190</v>
      </c>
      <c r="B347" s="765" t="s">
        <v>1010</v>
      </c>
      <c r="C347" s="488">
        <v>250</v>
      </c>
      <c r="D347" s="2926">
        <v>1.641</v>
      </c>
      <c r="E347" s="352">
        <v>4.92</v>
      </c>
      <c r="F347" s="371">
        <v>6.085</v>
      </c>
      <c r="G347" s="927">
        <v>74.91</v>
      </c>
      <c r="H347" s="699"/>
      <c r="I347" s="2931" t="s">
        <v>1019</v>
      </c>
    </row>
    <row r="348" spans="1:9" ht="15.6">
      <c r="A348" s="482" t="s">
        <v>12</v>
      </c>
      <c r="B348" s="2935" t="s">
        <v>1021</v>
      </c>
      <c r="C348" s="488">
        <v>100</v>
      </c>
      <c r="D348" s="2927">
        <v>17.945</v>
      </c>
      <c r="E348" s="2921">
        <v>15.106999999999999</v>
      </c>
      <c r="F348" s="2922">
        <v>4.9000000000000004</v>
      </c>
      <c r="G348" s="927">
        <v>227.36600000000001</v>
      </c>
      <c r="H348" s="508"/>
      <c r="I348" s="2932" t="s">
        <v>1020</v>
      </c>
    </row>
    <row r="349" spans="1:9" ht="15" customHeight="1">
      <c r="A349" s="486" t="s">
        <v>197</v>
      </c>
      <c r="B349" s="2935" t="s">
        <v>966</v>
      </c>
      <c r="C349" s="2928" t="s">
        <v>970</v>
      </c>
      <c r="D349" s="2148">
        <v>1.9410000000000001</v>
      </c>
      <c r="E349" s="365">
        <v>2.2930000000000001</v>
      </c>
      <c r="F349" s="2148">
        <v>19.556999999999999</v>
      </c>
      <c r="G349" s="930">
        <v>106.626</v>
      </c>
      <c r="H349" s="519"/>
      <c r="I349" s="2933" t="s">
        <v>969</v>
      </c>
    </row>
    <row r="350" spans="1:9" ht="12" customHeight="1">
      <c r="A350" s="480"/>
      <c r="B350" s="2936" t="s">
        <v>1022</v>
      </c>
      <c r="C350" s="2929"/>
      <c r="D350" s="2924">
        <v>2.48</v>
      </c>
      <c r="E350" s="2925">
        <v>2.84</v>
      </c>
      <c r="F350" s="2924">
        <v>4.58</v>
      </c>
      <c r="G350" s="1047">
        <v>53.8</v>
      </c>
      <c r="H350" s="524"/>
      <c r="I350" s="2934" t="s">
        <v>968</v>
      </c>
    </row>
    <row r="351" spans="1:9" ht="13.5" customHeight="1">
      <c r="A351" s="482"/>
      <c r="B351" s="394" t="s">
        <v>292</v>
      </c>
      <c r="C351" s="488">
        <v>200</v>
      </c>
      <c r="D351" s="232">
        <v>1</v>
      </c>
      <c r="E351" s="353">
        <v>0</v>
      </c>
      <c r="F351" s="353">
        <v>23.4</v>
      </c>
      <c r="G351" s="917">
        <f t="shared" ref="G351" si="1">F351*4+E351*9+D351*4</f>
        <v>97.6</v>
      </c>
      <c r="H351" s="234"/>
      <c r="I351" s="485" t="s">
        <v>513</v>
      </c>
    </row>
    <row r="352" spans="1:9" ht="14.25" customHeight="1">
      <c r="A352" s="482"/>
      <c r="B352" s="487" t="s">
        <v>10</v>
      </c>
      <c r="C352" s="488">
        <v>70</v>
      </c>
      <c r="D352" s="2210">
        <v>2.5030000000000001</v>
      </c>
      <c r="E352" s="362">
        <v>0.89500000000000002</v>
      </c>
      <c r="F352" s="353">
        <v>35.229999999999997</v>
      </c>
      <c r="G352" s="917">
        <v>158.97900000000001</v>
      </c>
      <c r="H352" s="489"/>
      <c r="I352" s="485" t="s">
        <v>9</v>
      </c>
    </row>
    <row r="353" spans="1:9" ht="12" customHeight="1">
      <c r="A353" s="486"/>
      <c r="B353" s="526" t="s">
        <v>389</v>
      </c>
      <c r="C353" s="488">
        <v>44</v>
      </c>
      <c r="D353" s="2146">
        <v>1.69</v>
      </c>
      <c r="E353" s="362">
        <v>0.60499999999999998</v>
      </c>
      <c r="F353" s="353">
        <v>23.847999999999999</v>
      </c>
      <c r="G353" s="927">
        <v>107.619</v>
      </c>
      <c r="H353" s="484"/>
      <c r="I353" s="706" t="s">
        <v>9</v>
      </c>
    </row>
    <row r="354" spans="1:9" ht="15" thickBot="1">
      <c r="A354" s="892"/>
      <c r="B354" s="490" t="s">
        <v>564</v>
      </c>
      <c r="C354" s="501">
        <v>125</v>
      </c>
      <c r="D354" s="514">
        <v>0.5</v>
      </c>
      <c r="E354" s="515">
        <v>0.5</v>
      </c>
      <c r="F354" s="516">
        <v>12.25</v>
      </c>
      <c r="G354" s="917">
        <v>55.5</v>
      </c>
      <c r="H354" s="555"/>
      <c r="I354" s="476" t="s">
        <v>572</v>
      </c>
    </row>
    <row r="355" spans="1:9" ht="16.5" customHeight="1">
      <c r="A355" s="492" t="s">
        <v>192</v>
      </c>
      <c r="B355" s="943"/>
      <c r="C355" s="168">
        <f>C346+C347+C348+C351+C352+C353+C354+100+80</f>
        <v>1029</v>
      </c>
      <c r="D355" s="503">
        <f>SUM(D346:D354)</f>
        <v>31.5</v>
      </c>
      <c r="E355" s="494">
        <f>SUM(E346:E354)</f>
        <v>32.200000000000003</v>
      </c>
      <c r="F355" s="504">
        <f>SUM(F346:F354)</f>
        <v>134.05000000000001</v>
      </c>
      <c r="G355" s="698">
        <f>SUM(G346:G354)</f>
        <v>952</v>
      </c>
      <c r="H355" s="884" t="s">
        <v>285</v>
      </c>
      <c r="I355" s="838" t="s">
        <v>202</v>
      </c>
    </row>
    <row r="356" spans="1:9">
      <c r="A356" s="995"/>
      <c r="B356" s="996" t="s">
        <v>11</v>
      </c>
      <c r="C356" s="1755">
        <v>0.35</v>
      </c>
      <c r="D356" s="1117">
        <f>(D391/100)*35</f>
        <v>31.5</v>
      </c>
      <c r="E356" s="1116">
        <f t="shared" ref="E356:G356" si="2">(E391/100)*35</f>
        <v>32.200000000000003</v>
      </c>
      <c r="F356" s="1116">
        <f t="shared" si="2"/>
        <v>134.05000000000001</v>
      </c>
      <c r="G356" s="2677">
        <f t="shared" si="2"/>
        <v>952</v>
      </c>
      <c r="H356" s="1757">
        <f>G356-G355</f>
        <v>0</v>
      </c>
      <c r="I356" s="837" t="s">
        <v>426</v>
      </c>
    </row>
    <row r="357" spans="1:9" ht="15" thickBot="1">
      <c r="A357" s="246"/>
      <c r="B357" s="991" t="s">
        <v>434</v>
      </c>
      <c r="C357" s="1749"/>
      <c r="D357" s="2608">
        <f>(D355*100/D391)-35</f>
        <v>0</v>
      </c>
      <c r="E357" s="515">
        <f>(E355*100/E391)-35</f>
        <v>0</v>
      </c>
      <c r="F357" s="515">
        <f>(F355*100/F391)-35</f>
        <v>0</v>
      </c>
      <c r="G357" s="2609">
        <f>(G355*100/G391)-35</f>
        <v>0</v>
      </c>
      <c r="H357" s="1756"/>
      <c r="I357" s="993"/>
    </row>
    <row r="358" spans="1:9" ht="14.25" customHeight="1">
      <c r="A358" s="532" t="s">
        <v>189</v>
      </c>
      <c r="B358" s="532" t="s">
        <v>232</v>
      </c>
      <c r="C358" s="94"/>
      <c r="D358" s="5"/>
      <c r="E358" s="497"/>
      <c r="F358" s="497"/>
      <c r="G358" s="498"/>
      <c r="H358" s="499"/>
      <c r="I358" s="499"/>
    </row>
    <row r="359" spans="1:9" ht="12.75" customHeight="1">
      <c r="A359" s="480" t="s">
        <v>190</v>
      </c>
      <c r="B359" s="483" t="s">
        <v>13</v>
      </c>
      <c r="C359" s="488">
        <v>200</v>
      </c>
      <c r="D359" s="355">
        <v>0.2</v>
      </c>
      <c r="E359" s="353">
        <v>0</v>
      </c>
      <c r="F359" s="353">
        <v>6.5</v>
      </c>
      <c r="G359" s="917">
        <v>26.8</v>
      </c>
      <c r="H359" s="500"/>
      <c r="I359" s="485" t="s">
        <v>353</v>
      </c>
    </row>
    <row r="360" spans="1:9" ht="12" customHeight="1">
      <c r="A360" s="482" t="s">
        <v>12</v>
      </c>
      <c r="B360" s="2935" t="s">
        <v>976</v>
      </c>
      <c r="C360" s="521">
        <v>90</v>
      </c>
      <c r="D360" s="414">
        <v>6.34</v>
      </c>
      <c r="E360" s="365">
        <v>0.24</v>
      </c>
      <c r="F360" s="746">
        <v>10.39</v>
      </c>
      <c r="G360" s="927">
        <v>63.081000000000003</v>
      </c>
      <c r="H360" s="519"/>
      <c r="I360" s="706" t="s">
        <v>1023</v>
      </c>
    </row>
    <row r="361" spans="1:9" ht="12.75" customHeight="1">
      <c r="A361" s="486" t="s">
        <v>197</v>
      </c>
      <c r="B361" s="2952" t="s">
        <v>799</v>
      </c>
      <c r="C361" s="488">
        <v>10</v>
      </c>
      <c r="D361" s="232">
        <v>0.08</v>
      </c>
      <c r="E361" s="353">
        <v>7.25</v>
      </c>
      <c r="F361" s="353">
        <v>0.13</v>
      </c>
      <c r="G361" s="926">
        <v>66.09</v>
      </c>
      <c r="H361" s="556"/>
      <c r="I361" s="512" t="s">
        <v>796</v>
      </c>
    </row>
    <row r="362" spans="1:9" ht="12.75" customHeight="1">
      <c r="A362" s="91"/>
      <c r="B362" s="765" t="s">
        <v>676</v>
      </c>
      <c r="C362" s="478">
        <v>30</v>
      </c>
      <c r="D362" s="232">
        <v>1.19</v>
      </c>
      <c r="E362" s="353">
        <v>0.54</v>
      </c>
      <c r="F362" s="353">
        <v>12.42</v>
      </c>
      <c r="G362" s="917">
        <v>48.83</v>
      </c>
      <c r="H362" s="519"/>
      <c r="I362" s="485" t="s">
        <v>9</v>
      </c>
    </row>
    <row r="363" spans="1:9" ht="15" customHeight="1" thickBot="1">
      <c r="A363" s="892"/>
      <c r="B363" s="2954" t="s">
        <v>482</v>
      </c>
      <c r="C363" s="501">
        <v>21</v>
      </c>
      <c r="D363" s="2320">
        <v>1.19</v>
      </c>
      <c r="E363" s="364">
        <v>1.17</v>
      </c>
      <c r="F363" s="364">
        <v>8.86</v>
      </c>
      <c r="G363" s="1005">
        <v>67.198999999999998</v>
      </c>
      <c r="H363" s="1773"/>
      <c r="I363" s="485" t="s">
        <v>9</v>
      </c>
    </row>
    <row r="364" spans="1:9" ht="12.75" customHeight="1">
      <c r="A364" s="1024" t="s">
        <v>241</v>
      </c>
      <c r="B364" s="43"/>
      <c r="C364" s="2271">
        <f>SUM(C359:C363)</f>
        <v>351</v>
      </c>
      <c r="D364" s="2683">
        <f>SUM(D359:D363)</f>
        <v>9</v>
      </c>
      <c r="E364" s="940">
        <f>SUM(E359:E363)</f>
        <v>9.2000000000000011</v>
      </c>
      <c r="F364" s="913">
        <f>SUM(F359:F363)</f>
        <v>38.299999999999997</v>
      </c>
      <c r="G364" s="2953">
        <f>SUM(G359:G363)</f>
        <v>272</v>
      </c>
      <c r="H364" s="884" t="s">
        <v>285</v>
      </c>
      <c r="I364" s="838" t="s">
        <v>202</v>
      </c>
    </row>
    <row r="365" spans="1:9" ht="12.75" customHeight="1">
      <c r="A365" s="995"/>
      <c r="B365" s="996" t="s">
        <v>11</v>
      </c>
      <c r="C365" s="1755">
        <v>0.1</v>
      </c>
      <c r="D365" s="1117">
        <f>(D391/100)*10</f>
        <v>9</v>
      </c>
      <c r="E365" s="1116">
        <f t="shared" ref="E365:G365" si="3">(E391/100)*10</f>
        <v>9.2000000000000011</v>
      </c>
      <c r="F365" s="1116">
        <f t="shared" si="3"/>
        <v>38.299999999999997</v>
      </c>
      <c r="G365" s="2677">
        <f t="shared" si="3"/>
        <v>272</v>
      </c>
      <c r="H365" s="2981">
        <f>G365-G364</f>
        <v>0</v>
      </c>
      <c r="I365" s="837" t="s">
        <v>426</v>
      </c>
    </row>
    <row r="366" spans="1:9" ht="15" thickBot="1">
      <c r="A366" s="246"/>
      <c r="B366" s="991" t="s">
        <v>434</v>
      </c>
      <c r="C366" s="1749"/>
      <c r="D366" s="2608">
        <f>(D364*100/D391)-10</f>
        <v>0</v>
      </c>
      <c r="E366" s="515">
        <f>(E364*100/E391)-10</f>
        <v>0</v>
      </c>
      <c r="F366" s="515">
        <f>(F364*100/F391)-10</f>
        <v>0</v>
      </c>
      <c r="G366" s="2609">
        <f>(G364*100/G391)-10</f>
        <v>0</v>
      </c>
      <c r="H366" s="1756"/>
      <c r="I366" s="993"/>
    </row>
    <row r="367" spans="1:9" ht="13.5" customHeight="1" thickBot="1"/>
    <row r="368" spans="1:9" ht="12" customHeight="1">
      <c r="A368" s="840"/>
      <c r="B368" s="43" t="s">
        <v>284</v>
      </c>
      <c r="C368" s="44"/>
      <c r="D368" s="153">
        <f>D342+D355</f>
        <v>54.004000000000005</v>
      </c>
      <c r="E368" s="252">
        <f>E342+E355</f>
        <v>55.2</v>
      </c>
      <c r="F368" s="252">
        <f>F342+F355</f>
        <v>229.80400000000003</v>
      </c>
      <c r="G368" s="842">
        <f>G342+G355</f>
        <v>1632</v>
      </c>
      <c r="H368" s="884" t="s">
        <v>285</v>
      </c>
      <c r="I368" s="838" t="s">
        <v>202</v>
      </c>
    </row>
    <row r="369" spans="1:9" ht="13.5" customHeight="1">
      <c r="A369" s="995"/>
      <c r="B369" s="996" t="s">
        <v>11</v>
      </c>
      <c r="C369" s="1755">
        <v>0.6</v>
      </c>
      <c r="D369" s="1117">
        <f>(D391/100)*60</f>
        <v>54</v>
      </c>
      <c r="E369" s="1116">
        <f t="shared" ref="E369:G369" si="4">(E391/100)*60</f>
        <v>55.2</v>
      </c>
      <c r="F369" s="1116">
        <f t="shared" si="4"/>
        <v>229.8</v>
      </c>
      <c r="G369" s="2677">
        <f t="shared" si="4"/>
        <v>1632</v>
      </c>
      <c r="H369" s="2618">
        <f>G369-G368</f>
        <v>0</v>
      </c>
      <c r="I369" s="1107" t="s">
        <v>426</v>
      </c>
    </row>
    <row r="370" spans="1:9" ht="12.75" customHeight="1" thickBot="1">
      <c r="A370" s="246"/>
      <c r="B370" s="991" t="s">
        <v>434</v>
      </c>
      <c r="C370" s="1749"/>
      <c r="D370" s="2608">
        <f>(D368*100/D391)-60</f>
        <v>4.4444444444522446E-3</v>
      </c>
      <c r="E370" s="515">
        <f>(E368*100/E391)-60</f>
        <v>0</v>
      </c>
      <c r="F370" s="515">
        <f>(F368*100/F391)-60</f>
        <v>1.0443864229827682E-3</v>
      </c>
      <c r="G370" s="2609">
        <f>(G368*100/G391)-60</f>
        <v>0</v>
      </c>
      <c r="H370" s="1756"/>
      <c r="I370" s="993"/>
    </row>
    <row r="371" spans="1:9" ht="13.5" customHeight="1">
      <c r="D371" s="528"/>
      <c r="E371" s="528"/>
      <c r="F371" s="528"/>
      <c r="G371" s="528"/>
    </row>
    <row r="372" spans="1:9" ht="15" thickBot="1">
      <c r="D372" s="528"/>
      <c r="E372" s="528"/>
      <c r="F372" s="528"/>
      <c r="G372" s="528"/>
    </row>
    <row r="373" spans="1:9" ht="13.5" customHeight="1">
      <c r="A373" s="840"/>
      <c r="B373" s="43" t="s">
        <v>283</v>
      </c>
      <c r="C373" s="44"/>
      <c r="D373" s="153">
        <f>D355+D364</f>
        <v>40.5</v>
      </c>
      <c r="E373" s="252">
        <f>E355+E364</f>
        <v>41.400000000000006</v>
      </c>
      <c r="F373" s="252">
        <f>F355+F364</f>
        <v>172.35000000000002</v>
      </c>
      <c r="G373" s="842">
        <f>G355+G364</f>
        <v>1224</v>
      </c>
      <c r="H373" s="884" t="s">
        <v>285</v>
      </c>
      <c r="I373" s="838" t="s">
        <v>202</v>
      </c>
    </row>
    <row r="374" spans="1:9">
      <c r="A374" s="449"/>
      <c r="B374" s="889" t="s">
        <v>11</v>
      </c>
      <c r="C374" s="1755">
        <v>0.45</v>
      </c>
      <c r="D374" s="1117">
        <f>(D391/100)*45</f>
        <v>40.5</v>
      </c>
      <c r="E374" s="1116">
        <f t="shared" ref="E374:G374" si="5">(E391/100)*45</f>
        <v>41.4</v>
      </c>
      <c r="F374" s="1116">
        <f t="shared" si="5"/>
        <v>172.35</v>
      </c>
      <c r="G374" s="2677">
        <f t="shared" si="5"/>
        <v>1224</v>
      </c>
      <c r="H374" s="1757">
        <f>G374-G373</f>
        <v>0</v>
      </c>
      <c r="I374" s="837" t="s">
        <v>426</v>
      </c>
    </row>
    <row r="375" spans="1:9" ht="15" thickBot="1">
      <c r="A375" s="246"/>
      <c r="B375" s="991" t="s">
        <v>434</v>
      </c>
      <c r="C375" s="1749"/>
      <c r="D375" s="2608">
        <f>(D373*100/D391)-45</f>
        <v>0</v>
      </c>
      <c r="E375" s="515">
        <f>(E373*100/E391)-45</f>
        <v>0</v>
      </c>
      <c r="F375" s="515">
        <f>(F373*100/F391)-45</f>
        <v>0</v>
      </c>
      <c r="G375" s="2609">
        <f>(G373*100/G391)-45</f>
        <v>0</v>
      </c>
      <c r="H375" s="1756"/>
      <c r="I375" s="993"/>
    </row>
    <row r="376" spans="1:9" ht="14.25" customHeight="1" thickBot="1"/>
    <row r="377" spans="1:9" ht="14.25" customHeight="1">
      <c r="A377" s="840"/>
      <c r="B377" s="43" t="s">
        <v>242</v>
      </c>
      <c r="C377" s="44"/>
      <c r="D377" s="160">
        <f>D342+D355+D364</f>
        <v>63.004000000000005</v>
      </c>
      <c r="E377" s="99">
        <f>E342+E355+E364</f>
        <v>64.400000000000006</v>
      </c>
      <c r="F377" s="99">
        <f>F342+F355+F364</f>
        <v>268.10400000000004</v>
      </c>
      <c r="G377" s="253">
        <f>G342+G355+G364</f>
        <v>1904</v>
      </c>
      <c r="H377" s="884" t="s">
        <v>285</v>
      </c>
      <c r="I377" s="838" t="s">
        <v>202</v>
      </c>
    </row>
    <row r="378" spans="1:9" ht="12" customHeight="1">
      <c r="A378" s="995"/>
      <c r="B378" s="996" t="s">
        <v>11</v>
      </c>
      <c r="C378" s="1755">
        <v>0.7</v>
      </c>
      <c r="D378" s="1117">
        <f>(D391/100)*70</f>
        <v>63</v>
      </c>
      <c r="E378" s="1116">
        <f t="shared" ref="E378:G378" si="6">(E391/100)*70</f>
        <v>64.400000000000006</v>
      </c>
      <c r="F378" s="1116">
        <f t="shared" si="6"/>
        <v>268.10000000000002</v>
      </c>
      <c r="G378" s="2677">
        <f t="shared" si="6"/>
        <v>1904</v>
      </c>
      <c r="H378" s="883">
        <f>G378-G377</f>
        <v>0</v>
      </c>
      <c r="I378" s="837" t="s">
        <v>426</v>
      </c>
    </row>
    <row r="379" spans="1:9" ht="12.75" customHeight="1" thickBot="1">
      <c r="A379" s="246"/>
      <c r="B379" s="991" t="s">
        <v>434</v>
      </c>
      <c r="C379" s="1749"/>
      <c r="D379" s="2608">
        <f>(D377*100/D391)-70</f>
        <v>4.4444444444451392E-3</v>
      </c>
      <c r="E379" s="515">
        <f>(E377*100/E391)-70</f>
        <v>0</v>
      </c>
      <c r="F379" s="515">
        <f>(F377*100/F391)-70</f>
        <v>1.0443864229898736E-3</v>
      </c>
      <c r="G379" s="2609">
        <f>(G377*100/G391)-70</f>
        <v>0</v>
      </c>
      <c r="H379" s="1756"/>
      <c r="I379" s="993"/>
    </row>
    <row r="381" spans="1:9">
      <c r="D381" s="163"/>
      <c r="E381" s="163"/>
      <c r="F381" s="163"/>
      <c r="G381" s="163"/>
      <c r="H381" s="163"/>
    </row>
    <row r="384" spans="1:9">
      <c r="C384" s="12" t="s">
        <v>206</v>
      </c>
    </row>
    <row r="385" spans="1:9" s="70" customFormat="1" ht="10.199999999999999">
      <c r="A385" s="900" t="s">
        <v>929</v>
      </c>
      <c r="E385" s="327"/>
      <c r="F385" s="327"/>
      <c r="G385" s="327"/>
    </row>
    <row r="386" spans="1:9" ht="15.6">
      <c r="B386" s="25" t="s">
        <v>203</v>
      </c>
      <c r="D386"/>
      <c r="E386"/>
      <c r="F386" s="25"/>
      <c r="G386" s="2796" t="s">
        <v>1</v>
      </c>
      <c r="H386" s="26"/>
      <c r="I386" s="26"/>
    </row>
    <row r="387" spans="1:9" ht="14.25" customHeight="1" thickBot="1">
      <c r="A387" s="28" t="s">
        <v>834</v>
      </c>
      <c r="B387" s="26"/>
      <c r="C387"/>
      <c r="D387" s="28" t="s">
        <v>0</v>
      </c>
      <c r="E387"/>
      <c r="F387" s="2" t="s">
        <v>432</v>
      </c>
      <c r="G387" s="26"/>
      <c r="H387" s="26"/>
      <c r="I387" s="33"/>
    </row>
    <row r="388" spans="1:9" ht="15" thickBot="1">
      <c r="A388" s="533" t="s">
        <v>838</v>
      </c>
      <c r="B388" s="66"/>
      <c r="C388" s="534"/>
      <c r="D388" s="378" t="s">
        <v>177</v>
      </c>
      <c r="E388" s="378"/>
      <c r="F388" s="378"/>
      <c r="G388" s="454" t="s">
        <v>178</v>
      </c>
      <c r="H388" s="535" t="s">
        <v>200</v>
      </c>
      <c r="I388" s="536"/>
    </row>
    <row r="389" spans="1:9">
      <c r="A389" s="69"/>
      <c r="B389" s="673" t="s">
        <v>930</v>
      </c>
      <c r="C389" s="537"/>
      <c r="D389" s="538" t="s">
        <v>184</v>
      </c>
      <c r="E389" s="459" t="s">
        <v>56</v>
      </c>
      <c r="F389" s="459" t="s">
        <v>57</v>
      </c>
      <c r="G389" s="456" t="s">
        <v>185</v>
      </c>
      <c r="H389" s="539" t="s">
        <v>37</v>
      </c>
      <c r="I389" s="540" t="s">
        <v>780</v>
      </c>
    </row>
    <row r="390" spans="1:9" ht="16.2" thickBot="1">
      <c r="A390" s="65"/>
      <c r="B390" s="742" t="s">
        <v>230</v>
      </c>
      <c r="C390" s="506"/>
      <c r="D390" s="541" t="s">
        <v>6</v>
      </c>
      <c r="E390" s="465" t="s">
        <v>7</v>
      </c>
      <c r="F390" s="465" t="s">
        <v>8</v>
      </c>
      <c r="G390" s="542" t="s">
        <v>187</v>
      </c>
      <c r="H390" s="496"/>
      <c r="I390" s="543" t="s">
        <v>202</v>
      </c>
    </row>
    <row r="391" spans="1:9">
      <c r="A391" s="69"/>
      <c r="B391" s="1761" t="s">
        <v>433</v>
      </c>
      <c r="C391" s="671">
        <v>1</v>
      </c>
      <c r="D391" s="410">
        <v>90</v>
      </c>
      <c r="E391" s="67">
        <v>92</v>
      </c>
      <c r="F391" s="68">
        <v>383</v>
      </c>
      <c r="G391" s="544">
        <v>2720</v>
      </c>
      <c r="H391" s="826" t="s">
        <v>184</v>
      </c>
      <c r="I391" s="2347">
        <f>(D393-D394)*6</f>
        <v>0</v>
      </c>
    </row>
    <row r="392" spans="1:9" ht="10.5" customHeight="1">
      <c r="A392" s="180"/>
      <c r="B392" s="161" t="s">
        <v>118</v>
      </c>
      <c r="C392" s="546"/>
      <c r="D392" s="690"/>
      <c r="E392" s="411"/>
      <c r="F392" s="411"/>
      <c r="G392" s="691"/>
      <c r="H392" s="547" t="s">
        <v>56</v>
      </c>
      <c r="I392" s="2348">
        <f>(E393-E394)*6</f>
        <v>-2.1316282072803006E-14</v>
      </c>
    </row>
    <row r="393" spans="1:9" ht="15.6">
      <c r="A393" s="675" t="s">
        <v>836</v>
      </c>
      <c r="B393" s="548" t="s">
        <v>279</v>
      </c>
      <c r="C393" s="375">
        <v>0.25</v>
      </c>
      <c r="D393" s="693">
        <f>(D391/100)*25</f>
        <v>22.5</v>
      </c>
      <c r="E393" s="694">
        <f>(E391/100)*25</f>
        <v>23</v>
      </c>
      <c r="F393" s="694">
        <f>(F391/100)*25</f>
        <v>95.75</v>
      </c>
      <c r="G393" s="692">
        <f>(G391/100)*25</f>
        <v>680</v>
      </c>
      <c r="H393" s="2619" t="s">
        <v>57</v>
      </c>
      <c r="I393" s="2349">
        <f>(F393-F394)*6</f>
        <v>0</v>
      </c>
    </row>
    <row r="394" spans="1:9">
      <c r="A394" s="1038"/>
      <c r="B394" s="1039" t="s">
        <v>936</v>
      </c>
      <c r="C394" s="1040"/>
      <c r="D394" s="2794">
        <f>(D72+D123+D179+D234+D288+D342)/6</f>
        <v>22.5</v>
      </c>
      <c r="E394" s="2793">
        <f>(E72+E123+E179+E234+E288+E342)/6</f>
        <v>23.000000000000004</v>
      </c>
      <c r="F394" s="2793">
        <f>(F72+F123+F179+F234+F288+F342)/6</f>
        <v>95.75</v>
      </c>
      <c r="G394" s="2795">
        <f>(G72+G123+G179+G234+G288+G342)/6</f>
        <v>680</v>
      </c>
      <c r="H394" s="550" t="s">
        <v>779</v>
      </c>
      <c r="I394" s="2350"/>
    </row>
    <row r="395" spans="1:9" ht="15" thickBot="1">
      <c r="A395" s="246"/>
      <c r="B395" s="2343" t="s">
        <v>781</v>
      </c>
      <c r="C395" s="1036" t="s">
        <v>40</v>
      </c>
      <c r="D395" s="2344">
        <f>(D394*100/D391)-25</f>
        <v>0</v>
      </c>
      <c r="E395" s="2345">
        <f>(E394*100/E391)-25</f>
        <v>0</v>
      </c>
      <c r="F395" s="2345">
        <f>(F394*100/F391)-25</f>
        <v>0</v>
      </c>
      <c r="G395" s="2346">
        <f>(G394*100/G391)-25</f>
        <v>0</v>
      </c>
      <c r="H395" s="551" t="s">
        <v>426</v>
      </c>
      <c r="I395" s="2351">
        <f>(G393-G394)*6</f>
        <v>0</v>
      </c>
    </row>
    <row r="396" spans="1:9" ht="11.25" customHeight="1" thickBot="1"/>
    <row r="397" spans="1:9" ht="15" thickBot="1">
      <c r="A397" s="533" t="s">
        <v>838</v>
      </c>
      <c r="B397" s="66"/>
      <c r="C397" s="534"/>
      <c r="D397" s="378" t="s">
        <v>177</v>
      </c>
      <c r="E397" s="378"/>
      <c r="F397" s="378"/>
      <c r="G397" s="454" t="s">
        <v>178</v>
      </c>
      <c r="H397" s="535" t="s">
        <v>200</v>
      </c>
      <c r="I397" s="536"/>
    </row>
    <row r="398" spans="1:9" ht="13.5" customHeight="1">
      <c r="A398" s="69"/>
      <c r="B398" s="673" t="s">
        <v>931</v>
      </c>
      <c r="C398" s="537"/>
      <c r="D398" s="538" t="s">
        <v>184</v>
      </c>
      <c r="E398" s="459" t="s">
        <v>56</v>
      </c>
      <c r="F398" s="459" t="s">
        <v>57</v>
      </c>
      <c r="G398" s="456" t="s">
        <v>185</v>
      </c>
      <c r="H398" s="539" t="s">
        <v>37</v>
      </c>
      <c r="I398" s="540" t="s">
        <v>780</v>
      </c>
    </row>
    <row r="399" spans="1:9" ht="13.5" customHeight="1" thickBot="1">
      <c r="A399" s="65"/>
      <c r="B399" s="742" t="s">
        <v>230</v>
      </c>
      <c r="C399" s="506"/>
      <c r="D399" s="541" t="s">
        <v>6</v>
      </c>
      <c r="E399" s="465" t="s">
        <v>7</v>
      </c>
      <c r="F399" s="465" t="s">
        <v>8</v>
      </c>
      <c r="G399" s="542" t="s">
        <v>187</v>
      </c>
      <c r="H399" s="496"/>
      <c r="I399" s="543" t="s">
        <v>202</v>
      </c>
    </row>
    <row r="400" spans="1:9">
      <c r="A400" s="69"/>
      <c r="B400" s="1761" t="s">
        <v>433</v>
      </c>
      <c r="C400" s="671">
        <v>1</v>
      </c>
      <c r="D400" s="410">
        <v>90</v>
      </c>
      <c r="E400" s="67">
        <v>92</v>
      </c>
      <c r="F400" s="68">
        <v>383</v>
      </c>
      <c r="G400" s="544">
        <v>2720</v>
      </c>
      <c r="H400" s="826" t="s">
        <v>184</v>
      </c>
      <c r="I400" s="2347">
        <f>(D402-D403)*6</f>
        <v>0</v>
      </c>
    </row>
    <row r="401" spans="1:9" ht="12" customHeight="1">
      <c r="A401" s="180"/>
      <c r="B401" s="161" t="s">
        <v>118</v>
      </c>
      <c r="C401" s="546"/>
      <c r="D401" s="690"/>
      <c r="E401" s="411"/>
      <c r="F401" s="411"/>
      <c r="G401" s="691"/>
      <c r="H401" s="547" t="s">
        <v>56</v>
      </c>
      <c r="I401" s="2348">
        <f>(E402-E403)*6</f>
        <v>4.2632564145606011E-14</v>
      </c>
    </row>
    <row r="402" spans="1:9" ht="15.6">
      <c r="A402" s="675" t="s">
        <v>836</v>
      </c>
      <c r="B402" s="548" t="s">
        <v>280</v>
      </c>
      <c r="C402" s="375">
        <v>0.35</v>
      </c>
      <c r="D402" s="693">
        <f>(D400/100)*35</f>
        <v>31.5</v>
      </c>
      <c r="E402" s="694">
        <f>(E400/100)*35</f>
        <v>32.200000000000003</v>
      </c>
      <c r="F402" s="694">
        <f>(F400/100)*35</f>
        <v>134.05000000000001</v>
      </c>
      <c r="G402" s="692">
        <f>(G400/100)*35</f>
        <v>952</v>
      </c>
      <c r="H402" s="2619" t="s">
        <v>57</v>
      </c>
      <c r="I402" s="2349">
        <f>(F402-F403)*6</f>
        <v>1.7053025658242404E-13</v>
      </c>
    </row>
    <row r="403" spans="1:9" ht="15.75" customHeight="1">
      <c r="A403" s="1038"/>
      <c r="B403" s="1039" t="s">
        <v>936</v>
      </c>
      <c r="C403" s="1040"/>
      <c r="D403" s="2794">
        <f>(D83+D134+D191+D246+D300+D355)/6</f>
        <v>31.5</v>
      </c>
      <c r="E403" s="2793">
        <f>(E83+E134+E191+E246+E300+E355)/6</f>
        <v>32.199999999999996</v>
      </c>
      <c r="F403" s="2793">
        <f>(F83+F134+F191+F246+F300+F355)/6</f>
        <v>134.04999999999998</v>
      </c>
      <c r="G403" s="2795">
        <f>(G83+G134+G191+G246+G300+G355)/6</f>
        <v>952</v>
      </c>
      <c r="H403" s="550" t="s">
        <v>779</v>
      </c>
      <c r="I403" s="2350"/>
    </row>
    <row r="404" spans="1:9" ht="15" thickBot="1">
      <c r="A404" s="246"/>
      <c r="B404" s="2343" t="s">
        <v>781</v>
      </c>
      <c r="C404" s="992" t="s">
        <v>40</v>
      </c>
      <c r="D404" s="2344">
        <f>(D403*100/D400)-35</f>
        <v>0</v>
      </c>
      <c r="E404" s="2345">
        <f>(E403*100/E400)-35</f>
        <v>0</v>
      </c>
      <c r="F404" s="2345">
        <f>(F403*100/F400)-35</f>
        <v>0</v>
      </c>
      <c r="G404" s="2346">
        <f>(G403*100/G400)-35</f>
        <v>0</v>
      </c>
      <c r="H404" s="551" t="s">
        <v>426</v>
      </c>
      <c r="I404" s="2351">
        <f>(G402-G403)*6</f>
        <v>0</v>
      </c>
    </row>
    <row r="405" spans="1:9" ht="10.5" customHeight="1" thickBot="1"/>
    <row r="406" spans="1:9" ht="15" thickBot="1">
      <c r="A406" s="533" t="s">
        <v>838</v>
      </c>
      <c r="B406" s="66"/>
      <c r="C406" s="534"/>
      <c r="D406" s="378" t="s">
        <v>177</v>
      </c>
      <c r="E406" s="378"/>
      <c r="F406" s="378"/>
      <c r="G406" s="454" t="s">
        <v>178</v>
      </c>
      <c r="H406" s="535" t="s">
        <v>200</v>
      </c>
      <c r="I406" s="536"/>
    </row>
    <row r="407" spans="1:9">
      <c r="A407" s="69"/>
      <c r="B407" s="673" t="s">
        <v>932</v>
      </c>
      <c r="C407" s="537"/>
      <c r="D407" s="538" t="s">
        <v>184</v>
      </c>
      <c r="E407" s="459" t="s">
        <v>56</v>
      </c>
      <c r="F407" s="459" t="s">
        <v>57</v>
      </c>
      <c r="G407" s="456" t="s">
        <v>185</v>
      </c>
      <c r="H407" s="539" t="s">
        <v>37</v>
      </c>
      <c r="I407" s="540" t="s">
        <v>780</v>
      </c>
    </row>
    <row r="408" spans="1:9" ht="13.5" customHeight="1" thickBot="1">
      <c r="A408" s="65"/>
      <c r="B408" s="742" t="s">
        <v>230</v>
      </c>
      <c r="C408" s="506"/>
      <c r="D408" s="541" t="s">
        <v>6</v>
      </c>
      <c r="E408" s="465" t="s">
        <v>7</v>
      </c>
      <c r="F408" s="465" t="s">
        <v>8</v>
      </c>
      <c r="G408" s="542" t="s">
        <v>187</v>
      </c>
      <c r="H408" s="496"/>
      <c r="I408" s="543" t="s">
        <v>202</v>
      </c>
    </row>
    <row r="409" spans="1:9">
      <c r="A409" s="69"/>
      <c r="B409" s="1761" t="s">
        <v>433</v>
      </c>
      <c r="C409" s="671">
        <v>1</v>
      </c>
      <c r="D409" s="410">
        <v>90</v>
      </c>
      <c r="E409" s="67">
        <v>92</v>
      </c>
      <c r="F409" s="68">
        <v>383</v>
      </c>
      <c r="G409" s="544">
        <v>2720</v>
      </c>
      <c r="H409" s="826" t="s">
        <v>184</v>
      </c>
      <c r="I409" s="2347">
        <f>(D411-D412)*6</f>
        <v>0</v>
      </c>
    </row>
    <row r="410" spans="1:9" ht="12" customHeight="1">
      <c r="A410" s="180"/>
      <c r="B410" s="161" t="s">
        <v>118</v>
      </c>
      <c r="C410" s="546"/>
      <c r="D410" s="690"/>
      <c r="E410" s="411"/>
      <c r="F410" s="411"/>
      <c r="G410" s="691"/>
      <c r="H410" s="547" t="s">
        <v>56</v>
      </c>
      <c r="I410" s="2348">
        <f>(E411-E412)*6</f>
        <v>0</v>
      </c>
    </row>
    <row r="411" spans="1:9" ht="15.6">
      <c r="A411" s="675" t="s">
        <v>836</v>
      </c>
      <c r="B411" s="548" t="s">
        <v>276</v>
      </c>
      <c r="C411" s="375">
        <v>0.1</v>
      </c>
      <c r="D411" s="693">
        <f>(D409/100)*10</f>
        <v>9</v>
      </c>
      <c r="E411" s="694">
        <f>(E409/100)*10</f>
        <v>9.2000000000000011</v>
      </c>
      <c r="F411" s="694">
        <f>(F409/100)*10</f>
        <v>38.299999999999997</v>
      </c>
      <c r="G411" s="692">
        <f>(G409/100)*10</f>
        <v>272</v>
      </c>
      <c r="H411" s="2619" t="s">
        <v>57</v>
      </c>
      <c r="I411" s="2349">
        <f>(F411-F412)*6</f>
        <v>-4.2632564145606011E-14</v>
      </c>
    </row>
    <row r="412" spans="1:9">
      <c r="A412" s="1038"/>
      <c r="B412" s="1039" t="s">
        <v>936</v>
      </c>
      <c r="C412" s="1040"/>
      <c r="D412" s="2794">
        <f>(D90+D142+D199+D254+D307+D364)/6</f>
        <v>9</v>
      </c>
      <c r="E412" s="2793">
        <f>(E90+E142+E199+E254+E307+E364)/6</f>
        <v>9.2000000000000011</v>
      </c>
      <c r="F412" s="2793">
        <f>(F90+F142+F199+F254+F307+F364)/6</f>
        <v>38.300000000000004</v>
      </c>
      <c r="G412" s="2795">
        <f>(G90+G142+G199+G254+G307+G364)/6</f>
        <v>272</v>
      </c>
      <c r="H412" s="550" t="s">
        <v>779</v>
      </c>
      <c r="I412" s="2350"/>
    </row>
    <row r="413" spans="1:9" ht="15" thickBot="1">
      <c r="A413" s="246"/>
      <c r="B413" s="2343" t="s">
        <v>781</v>
      </c>
      <c r="C413" s="992" t="s">
        <v>40</v>
      </c>
      <c r="D413" s="2344">
        <f>(D412*100/D409)-10</f>
        <v>0</v>
      </c>
      <c r="E413" s="2345">
        <f>(E412*100/E409)-10</f>
        <v>0</v>
      </c>
      <c r="F413" s="2345">
        <f>(F412*100/F409)-10</f>
        <v>0</v>
      </c>
      <c r="G413" s="2346">
        <f>(G412*100/G409)-10</f>
        <v>0</v>
      </c>
      <c r="H413" s="551" t="s">
        <v>426</v>
      </c>
      <c r="I413" s="2351">
        <f>(G411-G412)*6</f>
        <v>0</v>
      </c>
    </row>
    <row r="414" spans="1:9" ht="10.5" customHeight="1" thickBot="1"/>
    <row r="415" spans="1:9" ht="15" thickBot="1">
      <c r="A415" s="533" t="s">
        <v>838</v>
      </c>
      <c r="B415" s="66"/>
      <c r="C415" s="534"/>
      <c r="D415" s="378" t="s">
        <v>177</v>
      </c>
      <c r="E415" s="378"/>
      <c r="F415" s="378"/>
      <c r="G415" s="454" t="s">
        <v>178</v>
      </c>
      <c r="H415" s="535" t="s">
        <v>200</v>
      </c>
      <c r="I415" s="536"/>
    </row>
    <row r="416" spans="1:9" ht="13.5" customHeight="1">
      <c r="A416" s="69"/>
      <c r="B416" s="673" t="s">
        <v>933</v>
      </c>
      <c r="C416" s="537"/>
      <c r="D416" s="538" t="s">
        <v>184</v>
      </c>
      <c r="E416" s="459" t="s">
        <v>56</v>
      </c>
      <c r="F416" s="459" t="s">
        <v>57</v>
      </c>
      <c r="G416" s="456" t="s">
        <v>185</v>
      </c>
      <c r="H416" s="539" t="s">
        <v>37</v>
      </c>
      <c r="I416" s="540" t="s">
        <v>780</v>
      </c>
    </row>
    <row r="417" spans="1:9" ht="14.25" customHeight="1" thickBot="1">
      <c r="A417" s="65"/>
      <c r="B417" s="742" t="s">
        <v>230</v>
      </c>
      <c r="C417" s="506"/>
      <c r="D417" s="541" t="s">
        <v>6</v>
      </c>
      <c r="E417" s="465" t="s">
        <v>7</v>
      </c>
      <c r="F417" s="465" t="s">
        <v>8</v>
      </c>
      <c r="G417" s="542" t="s">
        <v>187</v>
      </c>
      <c r="H417" s="496"/>
      <c r="I417" s="543" t="s">
        <v>202</v>
      </c>
    </row>
    <row r="418" spans="1:9" ht="14.25" customHeight="1">
      <c r="A418" s="69"/>
      <c r="B418" s="1761" t="s">
        <v>433</v>
      </c>
      <c r="C418" s="671">
        <v>1</v>
      </c>
      <c r="D418" s="410">
        <v>90</v>
      </c>
      <c r="E418" s="67">
        <v>92</v>
      </c>
      <c r="F418" s="68">
        <v>383</v>
      </c>
      <c r="G418" s="544">
        <v>2720</v>
      </c>
      <c r="H418" s="545" t="s">
        <v>184</v>
      </c>
      <c r="I418" s="2347">
        <f>(D420-D421)*6</f>
        <v>0</v>
      </c>
    </row>
    <row r="419" spans="1:9" ht="13.5" customHeight="1">
      <c r="A419" s="180"/>
      <c r="B419" s="161" t="s">
        <v>118</v>
      </c>
      <c r="C419" s="546"/>
      <c r="D419" s="690"/>
      <c r="E419" s="411"/>
      <c r="F419" s="411"/>
      <c r="G419" s="691"/>
      <c r="H419" s="547" t="s">
        <v>56</v>
      </c>
      <c r="I419" s="2348">
        <f>(E420-E421)*6</f>
        <v>4.2632564145606011E-14</v>
      </c>
    </row>
    <row r="420" spans="1:9" ht="15.6">
      <c r="A420" s="675" t="s">
        <v>836</v>
      </c>
      <c r="B420" s="548" t="s">
        <v>205</v>
      </c>
      <c r="C420" s="375">
        <v>0.6</v>
      </c>
      <c r="D420" s="693">
        <f>(D418/100)*60</f>
        <v>54</v>
      </c>
      <c r="E420" s="694">
        <f>(E418/100)*60</f>
        <v>55.2</v>
      </c>
      <c r="F420" s="694">
        <f>(F418/100)*60</f>
        <v>229.8</v>
      </c>
      <c r="G420" s="692">
        <f>(G418/100)*60</f>
        <v>1632</v>
      </c>
      <c r="H420" s="547" t="s">
        <v>57</v>
      </c>
      <c r="I420" s="2349">
        <f>(F420-F421)*6</f>
        <v>-1.7053025658242404E-13</v>
      </c>
    </row>
    <row r="421" spans="1:9">
      <c r="A421" s="1038"/>
      <c r="B421" s="1039" t="s">
        <v>936</v>
      </c>
      <c r="C421" s="1040"/>
      <c r="D421" s="2794">
        <f>(D95+D147+D205+D258+D312+D368)/6</f>
        <v>54</v>
      </c>
      <c r="E421" s="2793">
        <f>(E95+E147+E205+E258+E312+E368)/6</f>
        <v>55.199999999999996</v>
      </c>
      <c r="F421" s="2793">
        <f>(F95+F147+F205+F258+F312+F368)/6</f>
        <v>229.80000000000004</v>
      </c>
      <c r="G421" s="2795">
        <f>(G95+G147+G205+G258+G312+G368)/6</f>
        <v>1632</v>
      </c>
      <c r="H421" s="550" t="s">
        <v>779</v>
      </c>
      <c r="I421" s="2350"/>
    </row>
    <row r="422" spans="1:9" ht="15" thickBot="1">
      <c r="A422" s="246"/>
      <c r="B422" s="2343" t="s">
        <v>781</v>
      </c>
      <c r="C422" s="1036" t="s">
        <v>40</v>
      </c>
      <c r="D422" s="2344">
        <f>(D421*100/D418)-60</f>
        <v>0</v>
      </c>
      <c r="E422" s="2345">
        <f>(E421*100/E418)-60</f>
        <v>0</v>
      </c>
      <c r="F422" s="2345">
        <f>(F421*100/F418)-60</f>
        <v>0</v>
      </c>
      <c r="G422" s="2346">
        <f>(G421*100/G418)-60</f>
        <v>0</v>
      </c>
      <c r="H422" s="551" t="s">
        <v>426</v>
      </c>
      <c r="I422" s="2351">
        <f>(G420-G421)*6</f>
        <v>0</v>
      </c>
    </row>
    <row r="423" spans="1:9" ht="12" customHeight="1" thickBot="1"/>
    <row r="424" spans="1:9" ht="15" thickBot="1">
      <c r="A424" s="533" t="s">
        <v>838</v>
      </c>
      <c r="B424" s="66"/>
      <c r="C424" s="534"/>
      <c r="D424" s="378" t="s">
        <v>177</v>
      </c>
      <c r="E424" s="378"/>
      <c r="F424" s="378"/>
      <c r="G424" s="454" t="s">
        <v>178</v>
      </c>
      <c r="H424" s="535" t="s">
        <v>200</v>
      </c>
      <c r="I424" s="536"/>
    </row>
    <row r="425" spans="1:9" ht="12.75" customHeight="1">
      <c r="A425" s="69"/>
      <c r="B425" s="673" t="s">
        <v>934</v>
      </c>
      <c r="C425" s="537"/>
      <c r="D425" s="538" t="s">
        <v>184</v>
      </c>
      <c r="E425" s="459" t="s">
        <v>56</v>
      </c>
      <c r="F425" s="459" t="s">
        <v>57</v>
      </c>
      <c r="G425" s="456" t="s">
        <v>185</v>
      </c>
      <c r="H425" s="539" t="s">
        <v>37</v>
      </c>
      <c r="I425" s="540" t="s">
        <v>780</v>
      </c>
    </row>
    <row r="426" spans="1:9" ht="13.5" customHeight="1" thickBot="1">
      <c r="A426" s="65"/>
      <c r="B426" s="742" t="s">
        <v>230</v>
      </c>
      <c r="C426" s="506"/>
      <c r="D426" s="541" t="s">
        <v>6</v>
      </c>
      <c r="E426" s="465" t="s">
        <v>7</v>
      </c>
      <c r="F426" s="465" t="s">
        <v>8</v>
      </c>
      <c r="G426" s="542" t="s">
        <v>187</v>
      </c>
      <c r="H426" s="496"/>
      <c r="I426" s="543" t="s">
        <v>202</v>
      </c>
    </row>
    <row r="427" spans="1:9">
      <c r="A427" s="69"/>
      <c r="B427" s="1761" t="s">
        <v>433</v>
      </c>
      <c r="C427" s="671">
        <v>1</v>
      </c>
      <c r="D427" s="410">
        <v>90</v>
      </c>
      <c r="E427" s="67">
        <v>92</v>
      </c>
      <c r="F427" s="68">
        <v>383</v>
      </c>
      <c r="G427" s="544">
        <v>2720</v>
      </c>
      <c r="H427" s="545" t="s">
        <v>184</v>
      </c>
      <c r="I427" s="2347">
        <f>(D429-D430)*6</f>
        <v>0</v>
      </c>
    </row>
    <row r="428" spans="1:9">
      <c r="A428" s="180"/>
      <c r="B428" s="161" t="s">
        <v>118</v>
      </c>
      <c r="C428" s="546"/>
      <c r="D428" s="690"/>
      <c r="E428" s="411"/>
      <c r="F428" s="411"/>
      <c r="G428" s="691"/>
      <c r="H428" s="547" t="s">
        <v>56</v>
      </c>
      <c r="I428" s="2348">
        <f>(E429-E430)*6</f>
        <v>0</v>
      </c>
    </row>
    <row r="429" spans="1:9" ht="15.6">
      <c r="A429" s="675" t="s">
        <v>836</v>
      </c>
      <c r="B429" s="548" t="s">
        <v>277</v>
      </c>
      <c r="C429" s="375">
        <v>0.45</v>
      </c>
      <c r="D429" s="693">
        <f>(D427/100)*45</f>
        <v>40.5</v>
      </c>
      <c r="E429" s="694">
        <f>(E427/100)*45</f>
        <v>41.4</v>
      </c>
      <c r="F429" s="694">
        <f>(F427/100)*45</f>
        <v>172.35</v>
      </c>
      <c r="G429" s="692">
        <f>(G427/100)*45</f>
        <v>1224</v>
      </c>
      <c r="H429" s="547" t="s">
        <v>57</v>
      </c>
      <c r="I429" s="2349">
        <f>(F429-F430)*6</f>
        <v>0</v>
      </c>
    </row>
    <row r="430" spans="1:9">
      <c r="A430" s="1038"/>
      <c r="B430" s="1039" t="s">
        <v>936</v>
      </c>
      <c r="C430" s="1040"/>
      <c r="D430" s="2794">
        <f>(D100+D152+D210+D263+D317+D373)/6</f>
        <v>40.5</v>
      </c>
      <c r="E430" s="2793">
        <f>(E100+E152+E210+E263+E317+E373)/6</f>
        <v>41.4</v>
      </c>
      <c r="F430" s="2793">
        <f>(F100+F152+F210+F263+F317+F373)/6</f>
        <v>172.35</v>
      </c>
      <c r="G430" s="2795">
        <f>(G100+G152+G210+G263+G317+G373)/6</f>
        <v>1224.0000000000002</v>
      </c>
      <c r="H430" s="550" t="s">
        <v>779</v>
      </c>
      <c r="I430" s="2350"/>
    </row>
    <row r="431" spans="1:9" ht="15" thickBot="1">
      <c r="A431" s="246"/>
      <c r="B431" s="2343" t="s">
        <v>781</v>
      </c>
      <c r="C431" s="1036" t="s">
        <v>40</v>
      </c>
      <c r="D431" s="2344">
        <f>(D430*100/D427)-45</f>
        <v>0</v>
      </c>
      <c r="E431" s="2345">
        <f>(E430*100/E427)-45</f>
        <v>0</v>
      </c>
      <c r="F431" s="2345">
        <f>(F430*100/F427)-45</f>
        <v>0</v>
      </c>
      <c r="G431" s="2346">
        <f>(G430*100/G427)-45</f>
        <v>0</v>
      </c>
      <c r="H431" s="551" t="s">
        <v>426</v>
      </c>
      <c r="I431" s="2351">
        <f>(G429-G430)*6</f>
        <v>-1.3642420526593924E-12</v>
      </c>
    </row>
    <row r="432" spans="1:9" ht="11.25" customHeight="1" thickBot="1"/>
    <row r="433" spans="1:9" ht="15" thickBot="1">
      <c r="A433" s="533" t="s">
        <v>838</v>
      </c>
      <c r="B433" s="66"/>
      <c r="C433" s="836" t="s">
        <v>282</v>
      </c>
      <c r="D433" s="378" t="s">
        <v>177</v>
      </c>
      <c r="E433" s="378"/>
      <c r="F433" s="378"/>
      <c r="G433" s="454" t="s">
        <v>178</v>
      </c>
      <c r="H433" s="535" t="s">
        <v>200</v>
      </c>
      <c r="I433" s="536"/>
    </row>
    <row r="434" spans="1:9">
      <c r="A434" s="743" t="s">
        <v>935</v>
      </c>
      <c r="B434" s="11"/>
      <c r="C434" s="537"/>
      <c r="D434" s="538" t="s">
        <v>184</v>
      </c>
      <c r="E434" s="459" t="s">
        <v>56</v>
      </c>
      <c r="F434" s="459" t="s">
        <v>57</v>
      </c>
      <c r="G434" s="456" t="s">
        <v>185</v>
      </c>
      <c r="H434" s="539" t="s">
        <v>37</v>
      </c>
      <c r="I434" s="540" t="s">
        <v>780</v>
      </c>
    </row>
    <row r="435" spans="1:9" ht="12.75" customHeight="1" thickBot="1">
      <c r="A435" s="65"/>
      <c r="B435" s="742" t="s">
        <v>281</v>
      </c>
      <c r="C435" s="506"/>
      <c r="D435" s="541" t="s">
        <v>6</v>
      </c>
      <c r="E435" s="465" t="s">
        <v>7</v>
      </c>
      <c r="F435" s="465" t="s">
        <v>8</v>
      </c>
      <c r="G435" s="542" t="s">
        <v>187</v>
      </c>
      <c r="H435" s="496"/>
      <c r="I435" s="543" t="s">
        <v>202</v>
      </c>
    </row>
    <row r="436" spans="1:9" ht="12" customHeight="1">
      <c r="A436" s="90"/>
      <c r="B436" s="1761" t="s">
        <v>433</v>
      </c>
      <c r="C436" s="828">
        <v>1</v>
      </c>
      <c r="D436" s="410">
        <v>90</v>
      </c>
      <c r="E436" s="67">
        <v>92</v>
      </c>
      <c r="F436" s="68">
        <v>383</v>
      </c>
      <c r="G436" s="544">
        <v>2720</v>
      </c>
      <c r="H436" s="826" t="s">
        <v>184</v>
      </c>
      <c r="I436" s="2347">
        <f>(D438-D439)*6</f>
        <v>0</v>
      </c>
    </row>
    <row r="437" spans="1:9" ht="11.25" customHeight="1">
      <c r="A437" s="180"/>
      <c r="B437" s="665" t="s">
        <v>118</v>
      </c>
      <c r="C437" s="829"/>
      <c r="D437" s="690"/>
      <c r="E437" s="411"/>
      <c r="F437" s="411"/>
      <c r="G437" s="691"/>
      <c r="H437" s="547" t="s">
        <v>56</v>
      </c>
      <c r="I437" s="2348">
        <f>(E438-E439)*6</f>
        <v>8.5265128291212022E-14</v>
      </c>
    </row>
    <row r="438" spans="1:9" ht="15.6">
      <c r="A438" s="830" t="s">
        <v>836</v>
      </c>
      <c r="B438" s="831" t="s">
        <v>278</v>
      </c>
      <c r="C438" s="832">
        <v>0.7</v>
      </c>
      <c r="D438" s="833">
        <f>(D436/100)*70</f>
        <v>63</v>
      </c>
      <c r="E438" s="834">
        <f>(E436/100)*70</f>
        <v>64.400000000000006</v>
      </c>
      <c r="F438" s="834">
        <f>(F436/100)*70</f>
        <v>268.10000000000002</v>
      </c>
      <c r="G438" s="835">
        <f>(G436/100)*70</f>
        <v>1904</v>
      </c>
      <c r="H438" s="547" t="s">
        <v>57</v>
      </c>
      <c r="I438" s="2349">
        <f>(F438-F439)*6</f>
        <v>0</v>
      </c>
    </row>
    <row r="439" spans="1:9">
      <c r="A439" s="1038"/>
      <c r="B439" s="1039" t="s">
        <v>936</v>
      </c>
      <c r="C439" s="1040"/>
      <c r="D439" s="2794">
        <f>(D105+D157+D215+D268+D322+D377)/6</f>
        <v>63</v>
      </c>
      <c r="E439" s="2793">
        <f>(E105+E157+E215+E268+E322+E377)/6</f>
        <v>64.399999999999991</v>
      </c>
      <c r="F439" s="2793">
        <f>(F105+F157+F215+F268+F322+F377)/6</f>
        <v>268.10000000000002</v>
      </c>
      <c r="G439" s="2795">
        <f>(G105+G157+G215+G268+G322+G377)/6</f>
        <v>1904</v>
      </c>
      <c r="H439" s="550" t="s">
        <v>779</v>
      </c>
      <c r="I439" s="2350"/>
    </row>
    <row r="440" spans="1:9" ht="13.5" customHeight="1" thickBot="1">
      <c r="A440" s="246"/>
      <c r="B440" s="2343" t="s">
        <v>781</v>
      </c>
      <c r="C440" s="1036" t="s">
        <v>40</v>
      </c>
      <c r="D440" s="2344">
        <f>(D439*100/D436)-70</f>
        <v>0</v>
      </c>
      <c r="E440" s="2345">
        <f>(E439*100/E436)-70</f>
        <v>0</v>
      </c>
      <c r="F440" s="2345">
        <f>(F439*100/F436)-70</f>
        <v>0</v>
      </c>
      <c r="G440" s="2346">
        <f>(G439*100/G436)-70</f>
        <v>0</v>
      </c>
      <c r="H440" s="551" t="s">
        <v>426</v>
      </c>
      <c r="I440" s="2351">
        <f>(G438-G439)*6</f>
        <v>0</v>
      </c>
    </row>
    <row r="442" spans="1:9">
      <c r="C442" s="12" t="s">
        <v>206</v>
      </c>
      <c r="G442" s="1011"/>
      <c r="H442" s="1011"/>
      <c r="I442" s="1011"/>
    </row>
    <row r="443" spans="1:9" s="70" customFormat="1" ht="10.199999999999999">
      <c r="A443" s="900" t="s">
        <v>929</v>
      </c>
      <c r="E443" s="327"/>
      <c r="F443" s="327"/>
      <c r="G443" s="327"/>
    </row>
    <row r="444" spans="1:9">
      <c r="B444" s="25" t="s">
        <v>203</v>
      </c>
      <c r="D444"/>
      <c r="E444"/>
      <c r="F444" s="25"/>
      <c r="G444" s="25"/>
      <c r="H444" s="26"/>
      <c r="I444" s="26"/>
    </row>
    <row r="445" spans="1:9" ht="15.6">
      <c r="A445" s="28" t="s">
        <v>834</v>
      </c>
      <c r="B445" s="26"/>
      <c r="C445"/>
      <c r="D445" s="28" t="s">
        <v>0</v>
      </c>
      <c r="E445"/>
      <c r="F445" s="2" t="s">
        <v>432</v>
      </c>
      <c r="G445" s="26"/>
      <c r="H445" s="26"/>
      <c r="I445" s="33"/>
    </row>
    <row r="446" spans="1:9" ht="18.600000000000001" thickBot="1">
      <c r="B446" s="1"/>
      <c r="C446" s="1759" t="s">
        <v>342</v>
      </c>
    </row>
    <row r="447" spans="1:9" ht="15" thickBot="1">
      <c r="A447" s="451" t="s">
        <v>175</v>
      </c>
      <c r="B447" s="94"/>
      <c r="C447" s="452" t="s">
        <v>176</v>
      </c>
      <c r="D447" s="378" t="s">
        <v>177</v>
      </c>
      <c r="E447" s="378"/>
      <c r="F447" s="378"/>
      <c r="G447" s="453" t="s">
        <v>178</v>
      </c>
      <c r="H447" s="454" t="s">
        <v>179</v>
      </c>
      <c r="I447" s="455" t="s">
        <v>180</v>
      </c>
    </row>
    <row r="448" spans="1:9">
      <c r="A448" s="456" t="s">
        <v>181</v>
      </c>
      <c r="B448" s="457" t="s">
        <v>182</v>
      </c>
      <c r="C448" s="458" t="s">
        <v>183</v>
      </c>
      <c r="D448" s="459" t="s">
        <v>184</v>
      </c>
      <c r="E448" s="459" t="s">
        <v>56</v>
      </c>
      <c r="F448" s="459" t="s">
        <v>57</v>
      </c>
      <c r="G448" s="460" t="s">
        <v>185</v>
      </c>
      <c r="H448" s="461" t="s">
        <v>186</v>
      </c>
      <c r="I448" s="462" t="s">
        <v>324</v>
      </c>
    </row>
    <row r="449" spans="1:9" ht="15" thickBot="1">
      <c r="A449" s="463"/>
      <c r="B449" s="507"/>
      <c r="C449" s="464"/>
      <c r="D449" s="465" t="s">
        <v>6</v>
      </c>
      <c r="E449" s="465" t="s">
        <v>7</v>
      </c>
      <c r="F449" s="465" t="s">
        <v>8</v>
      </c>
      <c r="G449" s="466" t="s">
        <v>187</v>
      </c>
      <c r="H449" s="467" t="s">
        <v>188</v>
      </c>
      <c r="I449" s="468" t="s">
        <v>323</v>
      </c>
    </row>
    <row r="450" spans="1:9">
      <c r="A450" s="94"/>
      <c r="B450" s="1777" t="s">
        <v>156</v>
      </c>
      <c r="C450" s="1808"/>
      <c r="D450" s="471"/>
      <c r="E450" s="472"/>
      <c r="F450" s="472"/>
      <c r="G450" s="696"/>
      <c r="H450" s="517"/>
      <c r="I450" s="475"/>
    </row>
    <row r="451" spans="1:9">
      <c r="A451" s="477" t="s">
        <v>189</v>
      </c>
      <c r="B451" s="821" t="s">
        <v>332</v>
      </c>
      <c r="C451" s="274">
        <v>60</v>
      </c>
      <c r="D451" s="363">
        <v>1.7</v>
      </c>
      <c r="E451" s="365">
        <v>0.1</v>
      </c>
      <c r="F451" s="365">
        <v>3.5</v>
      </c>
      <c r="G451" s="930">
        <v>22.1</v>
      </c>
      <c r="H451" s="519"/>
      <c r="I451" s="479" t="s">
        <v>346</v>
      </c>
    </row>
    <row r="452" spans="1:9">
      <c r="A452" s="91"/>
      <c r="B452" s="1049" t="s">
        <v>851</v>
      </c>
      <c r="C452" s="478" t="s">
        <v>571</v>
      </c>
      <c r="D452" s="661">
        <v>3.0790000000000002</v>
      </c>
      <c r="E452" s="365">
        <v>10.672000000000001</v>
      </c>
      <c r="F452" s="746">
        <v>12.961</v>
      </c>
      <c r="G452" s="930">
        <v>160.208</v>
      </c>
      <c r="H452" s="519"/>
      <c r="I452" s="1753" t="s">
        <v>501</v>
      </c>
    </row>
    <row r="453" spans="1:9">
      <c r="A453" s="480" t="s">
        <v>289</v>
      </c>
      <c r="B453" s="1859" t="s">
        <v>852</v>
      </c>
      <c r="C453" s="520"/>
      <c r="D453" s="960">
        <v>7.2</v>
      </c>
      <c r="E453" s="942">
        <v>5.32</v>
      </c>
      <c r="F453" s="961">
        <v>2.08</v>
      </c>
      <c r="G453" s="1047">
        <v>85.2</v>
      </c>
      <c r="H453" s="524"/>
      <c r="I453" s="935" t="s">
        <v>498</v>
      </c>
    </row>
    <row r="454" spans="1:9" ht="15.6">
      <c r="A454" s="482" t="s">
        <v>12</v>
      </c>
      <c r="B454" s="1859" t="s">
        <v>235</v>
      </c>
      <c r="C454" s="395">
        <v>200</v>
      </c>
      <c r="D454" s="963">
        <v>5.6440000000000001</v>
      </c>
      <c r="E454" s="964">
        <v>5.0279999999999996</v>
      </c>
      <c r="F454" s="964">
        <v>15.334</v>
      </c>
      <c r="G454" s="739">
        <v>129.32400000000001</v>
      </c>
      <c r="H454" s="524"/>
      <c r="I454" s="1857" t="s">
        <v>457</v>
      </c>
    </row>
    <row r="455" spans="1:9" ht="15" customHeight="1">
      <c r="A455" s="486" t="s">
        <v>198</v>
      </c>
      <c r="B455" s="394" t="s">
        <v>10</v>
      </c>
      <c r="C455" s="488">
        <v>70</v>
      </c>
      <c r="D455" s="2210">
        <v>2.5030000000000001</v>
      </c>
      <c r="E455" s="362">
        <v>0.89500000000000002</v>
      </c>
      <c r="F455" s="353">
        <v>35.229999999999997</v>
      </c>
      <c r="G455" s="927">
        <v>158.97900000000001</v>
      </c>
      <c r="H455" s="484"/>
      <c r="I455" s="485" t="s">
        <v>9</v>
      </c>
    </row>
    <row r="456" spans="1:9">
      <c r="A456" s="486"/>
      <c r="B456" s="1049" t="s">
        <v>389</v>
      </c>
      <c r="C456" s="478">
        <v>40</v>
      </c>
      <c r="D456" s="2320">
        <v>2.2599999999999998</v>
      </c>
      <c r="E456" s="365">
        <v>0.6</v>
      </c>
      <c r="F456" s="365">
        <v>16.739999999999998</v>
      </c>
      <c r="G456" s="927">
        <v>81.426000000000002</v>
      </c>
      <c r="H456" s="484"/>
      <c r="I456" s="479" t="s">
        <v>9</v>
      </c>
    </row>
    <row r="457" spans="1:9" ht="15" thickBot="1">
      <c r="A457" s="892"/>
      <c r="B457" s="268" t="s">
        <v>445</v>
      </c>
      <c r="C457" s="501">
        <v>100</v>
      </c>
      <c r="D457" s="514">
        <v>0.4</v>
      </c>
      <c r="E457" s="515">
        <v>0.4</v>
      </c>
      <c r="F457" s="516">
        <v>9.8000000000000007</v>
      </c>
      <c r="G457" s="1936">
        <v>47</v>
      </c>
      <c r="H457" s="686"/>
      <c r="I457" s="1781" t="s">
        <v>572</v>
      </c>
    </row>
    <row r="458" spans="1:9">
      <c r="A458" s="492" t="s">
        <v>204</v>
      </c>
      <c r="C458" s="2164">
        <f>C451+C454+C455+C456+C457+120+80</f>
        <v>670</v>
      </c>
      <c r="D458" s="493">
        <f>SUM(D451:D457)</f>
        <v>22.785999999999994</v>
      </c>
      <c r="E458" s="494">
        <f>SUM(E451:E457)</f>
        <v>23.014999999999997</v>
      </c>
      <c r="F458" s="495">
        <f>SUM(F451:F457)</f>
        <v>95.644999999999982</v>
      </c>
      <c r="G458" s="698">
        <f>SUM(G451:G457)</f>
        <v>684.23700000000008</v>
      </c>
      <c r="H458" s="884" t="s">
        <v>285</v>
      </c>
      <c r="I458" s="838" t="s">
        <v>202</v>
      </c>
    </row>
    <row r="459" spans="1:9">
      <c r="A459" s="995"/>
      <c r="B459" s="996" t="s">
        <v>11</v>
      </c>
      <c r="C459" s="1755">
        <v>0.25</v>
      </c>
      <c r="D459" s="1117">
        <f>(D786/100)*25</f>
        <v>22.5</v>
      </c>
      <c r="E459" s="1116">
        <f>(E786/100)*25</f>
        <v>23</v>
      </c>
      <c r="F459" s="1116">
        <f>(F786/100)*25</f>
        <v>95.75</v>
      </c>
      <c r="G459" s="2677">
        <f>(G786/100)*25</f>
        <v>680</v>
      </c>
      <c r="H459" s="1757">
        <f>G459-G458</f>
        <v>-4.23700000000008</v>
      </c>
      <c r="I459" s="837" t="s">
        <v>426</v>
      </c>
    </row>
    <row r="460" spans="1:9" ht="11.25" customHeight="1" thickBot="1">
      <c r="A460" s="246"/>
      <c r="B460" s="991" t="s">
        <v>434</v>
      </c>
      <c r="C460" s="1749"/>
      <c r="D460" s="2608">
        <f>(D458*100/D786)-25</f>
        <v>0.31777777777777061</v>
      </c>
      <c r="E460" s="515">
        <f>(E458*100/E786)-25</f>
        <v>1.6304347826082477E-2</v>
      </c>
      <c r="F460" s="515">
        <f>(F458*100/F786)-25</f>
        <v>-2.7415143603139569E-2</v>
      </c>
      <c r="G460" s="2609">
        <f>(G458*100/G786)-25</f>
        <v>0.1557720588235334</v>
      </c>
      <c r="H460" s="1756"/>
      <c r="I460" s="993"/>
    </row>
    <row r="461" spans="1:9">
      <c r="A461" s="94"/>
      <c r="B461" s="176" t="s">
        <v>123</v>
      </c>
      <c r="C461" s="94"/>
      <c r="D461" s="5"/>
      <c r="E461" s="497"/>
      <c r="F461" s="497"/>
      <c r="G461" s="497"/>
      <c r="H461" s="499"/>
      <c r="I461" s="499"/>
    </row>
    <row r="462" spans="1:9" ht="12.75" customHeight="1">
      <c r="A462" s="91"/>
      <c r="B462" s="529" t="s">
        <v>1054</v>
      </c>
      <c r="C462" s="521">
        <v>60</v>
      </c>
      <c r="D462" s="1817">
        <v>1.0249999999999999</v>
      </c>
      <c r="E462" s="1029">
        <v>3.0030000000000001</v>
      </c>
      <c r="F462" s="1029">
        <v>5.0750000000000002</v>
      </c>
      <c r="G462" s="930">
        <v>51.42</v>
      </c>
      <c r="H462" s="519"/>
      <c r="I462" s="764" t="s">
        <v>1111</v>
      </c>
    </row>
    <row r="463" spans="1:9">
      <c r="A463" s="91"/>
      <c r="B463" s="3133" t="s">
        <v>1055</v>
      </c>
      <c r="C463" s="91"/>
      <c r="D463" s="1105"/>
      <c r="E463" s="934"/>
      <c r="F463" s="934"/>
      <c r="G463" s="1731"/>
      <c r="H463" s="520"/>
      <c r="I463" s="520"/>
    </row>
    <row r="464" spans="1:9">
      <c r="A464" s="91"/>
      <c r="B464" s="529" t="s">
        <v>742</v>
      </c>
      <c r="C464" s="488">
        <v>250</v>
      </c>
      <c r="D464" s="232">
        <v>2.8690000000000002</v>
      </c>
      <c r="E464" s="353">
        <v>3.52</v>
      </c>
      <c r="F464" s="353">
        <v>18.88</v>
      </c>
      <c r="G464" s="917">
        <v>119.48</v>
      </c>
      <c r="H464" s="509"/>
      <c r="I464" s="476" t="s">
        <v>810</v>
      </c>
    </row>
    <row r="465" spans="1:9">
      <c r="A465" s="477" t="s">
        <v>189</v>
      </c>
      <c r="B465" s="3136" t="s">
        <v>820</v>
      </c>
      <c r="C465" s="488">
        <v>120</v>
      </c>
      <c r="D465" s="2210">
        <v>16.623999999999999</v>
      </c>
      <c r="E465" s="2146">
        <v>15.976000000000001</v>
      </c>
      <c r="F465" s="362">
        <v>11.843</v>
      </c>
      <c r="G465" s="927">
        <v>257.65199999999999</v>
      </c>
      <c r="H465" s="484"/>
      <c r="I465" s="485" t="s">
        <v>636</v>
      </c>
    </row>
    <row r="466" spans="1:9">
      <c r="A466" s="480" t="s">
        <v>289</v>
      </c>
      <c r="B466" s="529" t="s">
        <v>1114</v>
      </c>
      <c r="C466" s="488">
        <v>180</v>
      </c>
      <c r="D466" s="232">
        <v>3.42</v>
      </c>
      <c r="E466" s="353">
        <v>7.74</v>
      </c>
      <c r="F466" s="353">
        <v>16.829999999999998</v>
      </c>
      <c r="G466" s="930">
        <v>153</v>
      </c>
      <c r="H466" s="484"/>
      <c r="I466" s="485" t="s">
        <v>1115</v>
      </c>
    </row>
    <row r="467" spans="1:9" ht="15.6">
      <c r="A467" s="482" t="s">
        <v>12</v>
      </c>
      <c r="B467" s="394" t="s">
        <v>296</v>
      </c>
      <c r="C467" s="272">
        <v>200</v>
      </c>
      <c r="D467" s="355">
        <v>1</v>
      </c>
      <c r="E467" s="353">
        <v>0</v>
      </c>
      <c r="F467" s="353">
        <v>25.4</v>
      </c>
      <c r="G467" s="2579">
        <v>105.6</v>
      </c>
      <c r="H467" s="509"/>
      <c r="I467" s="485" t="s">
        <v>513</v>
      </c>
    </row>
    <row r="468" spans="1:9">
      <c r="A468" s="486" t="s">
        <v>198</v>
      </c>
      <c r="B468" s="510" t="s">
        <v>10</v>
      </c>
      <c r="C468" s="488">
        <v>70</v>
      </c>
      <c r="D468" s="2210">
        <v>2.5030000000000001</v>
      </c>
      <c r="E468" s="362">
        <v>0.89500000000000002</v>
      </c>
      <c r="F468" s="353">
        <v>35.229999999999997</v>
      </c>
      <c r="G468" s="917">
        <v>158.97900000000001</v>
      </c>
      <c r="H468" s="489"/>
      <c r="I468" s="485" t="s">
        <v>9</v>
      </c>
    </row>
    <row r="469" spans="1:9" ht="12.75" customHeight="1" thickBot="1">
      <c r="A469" s="892"/>
      <c r="B469" s="529" t="s">
        <v>389</v>
      </c>
      <c r="C469" s="478">
        <v>50</v>
      </c>
      <c r="D469" s="2320">
        <v>2.8250000000000002</v>
      </c>
      <c r="E469" s="365">
        <v>0.75</v>
      </c>
      <c r="F469" s="365">
        <v>20.934000000000001</v>
      </c>
      <c r="G469" s="917">
        <v>101.78400000000001</v>
      </c>
      <c r="H469" s="489"/>
      <c r="I469" s="479" t="s">
        <v>9</v>
      </c>
    </row>
    <row r="470" spans="1:9" ht="12.75" customHeight="1">
      <c r="A470" s="492" t="s">
        <v>192</v>
      </c>
      <c r="B470" s="735"/>
      <c r="C470" s="1104">
        <f>SUM(C462:C469)</f>
        <v>930</v>
      </c>
      <c r="D470" s="503">
        <f>SUM(D462:D469)</f>
        <v>30.266000000000002</v>
      </c>
      <c r="E470" s="494">
        <f>SUM(E462:E469)</f>
        <v>31.884000000000004</v>
      </c>
      <c r="F470" s="504">
        <f>SUM(F462:F469)</f>
        <v>134.19199999999998</v>
      </c>
      <c r="G470" s="698">
        <f>SUM(G462:G469)</f>
        <v>947.91500000000008</v>
      </c>
      <c r="H470" s="884" t="s">
        <v>285</v>
      </c>
      <c r="I470" s="838" t="s">
        <v>202</v>
      </c>
    </row>
    <row r="471" spans="1:9">
      <c r="A471" s="995"/>
      <c r="B471" s="996" t="s">
        <v>11</v>
      </c>
      <c r="C471" s="1755">
        <v>0.35</v>
      </c>
      <c r="D471" s="1117">
        <f>(D786/100)*35</f>
        <v>31.5</v>
      </c>
      <c r="E471" s="1116">
        <f>(E786/100)*35</f>
        <v>32.200000000000003</v>
      </c>
      <c r="F471" s="1116">
        <f>(F786/100)*35</f>
        <v>134.05000000000001</v>
      </c>
      <c r="G471" s="2677">
        <f>(G786/100)*35</f>
        <v>952</v>
      </c>
      <c r="H471" s="1757">
        <f>G471-G470</f>
        <v>4.0849999999999227</v>
      </c>
      <c r="I471" s="837" t="s">
        <v>426</v>
      </c>
    </row>
    <row r="472" spans="1:9" ht="15" thickBot="1">
      <c r="A472" s="246"/>
      <c r="B472" s="991" t="s">
        <v>434</v>
      </c>
      <c r="C472" s="1749"/>
      <c r="D472" s="2608">
        <f>(D470*100/D786)-35</f>
        <v>-1.3711111111111052</v>
      </c>
      <c r="E472" s="515">
        <f>(E470*100/E786)-35</f>
        <v>-0.3434782608695599</v>
      </c>
      <c r="F472" s="515">
        <f>(F470*100/F786)-35</f>
        <v>3.7075718015657344E-2</v>
      </c>
      <c r="G472" s="2609">
        <f>(G470*100/G786)-35</f>
        <v>-0.15018382352940307</v>
      </c>
      <c r="H472" s="1756"/>
      <c r="I472" s="993"/>
    </row>
    <row r="473" spans="1:9">
      <c r="A473" s="94"/>
      <c r="B473" s="175" t="s">
        <v>232</v>
      </c>
      <c r="C473" s="94"/>
      <c r="D473" s="5"/>
      <c r="E473" s="749"/>
      <c r="F473" s="749"/>
      <c r="G473" s="749"/>
      <c r="H473" s="499"/>
      <c r="I473" s="499"/>
    </row>
    <row r="474" spans="1:9">
      <c r="A474" s="91"/>
      <c r="B474" s="510" t="s">
        <v>492</v>
      </c>
      <c r="C474" s="488">
        <v>200</v>
      </c>
      <c r="D474" s="232">
        <v>0.3</v>
      </c>
      <c r="E474" s="353">
        <v>0.01</v>
      </c>
      <c r="F474" s="362">
        <v>14.757</v>
      </c>
      <c r="G474" s="927">
        <v>61.11</v>
      </c>
      <c r="H474" s="489"/>
      <c r="I474" s="476" t="s">
        <v>446</v>
      </c>
    </row>
    <row r="475" spans="1:9">
      <c r="A475" s="91"/>
      <c r="B475" s="1934" t="s">
        <v>689</v>
      </c>
      <c r="C475" s="488">
        <v>120</v>
      </c>
      <c r="D475" s="2210">
        <v>4.9320000000000004</v>
      </c>
      <c r="E475" s="2146">
        <v>8.49</v>
      </c>
      <c r="F475" s="362">
        <v>11.525</v>
      </c>
      <c r="G475" s="927">
        <v>142.238</v>
      </c>
      <c r="H475" s="484"/>
      <c r="I475" s="485" t="s">
        <v>743</v>
      </c>
    </row>
    <row r="476" spans="1:9" ht="15" thickBot="1">
      <c r="A476" s="892"/>
      <c r="B476" s="483" t="s">
        <v>10</v>
      </c>
      <c r="C476" s="488">
        <v>30</v>
      </c>
      <c r="D476" s="2210">
        <v>1.155</v>
      </c>
      <c r="E476" s="362">
        <v>0.41299999999999998</v>
      </c>
      <c r="F476" s="353">
        <v>16.260000000000002</v>
      </c>
      <c r="G476" s="917">
        <v>73.376999999999995</v>
      </c>
      <c r="H476" s="489"/>
      <c r="I476" s="485" t="s">
        <v>9</v>
      </c>
    </row>
    <row r="477" spans="1:9">
      <c r="A477" s="1024" t="s">
        <v>241</v>
      </c>
      <c r="B477" s="43"/>
      <c r="C477" s="175">
        <f>SUM(C474:C476)</f>
        <v>350</v>
      </c>
      <c r="D477" s="503">
        <f>SUM(D474:D476)</f>
        <v>6.3870000000000005</v>
      </c>
      <c r="E477" s="494">
        <f>SUM(E474:E476)</f>
        <v>8.9130000000000003</v>
      </c>
      <c r="F477" s="504">
        <f>SUM(F474:F476)</f>
        <v>42.542000000000002</v>
      </c>
      <c r="G477" s="701">
        <f>SUM(G474:G476)</f>
        <v>276.72500000000002</v>
      </c>
      <c r="H477" s="2709" t="s">
        <v>285</v>
      </c>
      <c r="I477" s="838" t="s">
        <v>202</v>
      </c>
    </row>
    <row r="478" spans="1:9">
      <c r="A478" s="995"/>
      <c r="B478" s="996" t="s">
        <v>11</v>
      </c>
      <c r="C478" s="1755">
        <v>0.1</v>
      </c>
      <c r="D478" s="1116">
        <f>(D786/100)*10</f>
        <v>9</v>
      </c>
      <c r="E478" s="1116">
        <f>(E786/100)*10</f>
        <v>9.2000000000000011</v>
      </c>
      <c r="F478" s="1116">
        <f>(F786/100)*10</f>
        <v>38.299999999999997</v>
      </c>
      <c r="G478" s="2707">
        <f>(G786/100)*10</f>
        <v>272</v>
      </c>
      <c r="H478" s="2710">
        <f>G478-G477</f>
        <v>-4.7250000000000227</v>
      </c>
      <c r="I478" s="505"/>
    </row>
    <row r="479" spans="1:9" ht="15" thickBot="1">
      <c r="A479" s="246"/>
      <c r="B479" s="991" t="s">
        <v>434</v>
      </c>
      <c r="C479" s="1749"/>
      <c r="D479" s="2608">
        <f>(D477*100/D786)-10</f>
        <v>-2.9033333333333324</v>
      </c>
      <c r="E479" s="515">
        <f>(E477*100/E786)-10</f>
        <v>-0.31195652173913047</v>
      </c>
      <c r="F479" s="515">
        <f>(F477*100/F786)-10</f>
        <v>1.1075718015665785</v>
      </c>
      <c r="G479" s="2708">
        <f>(G477*100/G786)-10</f>
        <v>0.17371323529411953</v>
      </c>
      <c r="H479" s="2711"/>
      <c r="I479" s="993"/>
    </row>
    <row r="480" spans="1:9" ht="16.2" thickBot="1">
      <c r="A480" s="112"/>
      <c r="B480" s="580"/>
      <c r="C480" s="127"/>
      <c r="D480" s="730"/>
      <c r="E480" s="730"/>
      <c r="F480" s="730"/>
      <c r="G480" s="634"/>
      <c r="H480" s="127"/>
      <c r="I480" s="127"/>
    </row>
    <row r="481" spans="1:9">
      <c r="A481" s="840"/>
      <c r="B481" s="43" t="s">
        <v>284</v>
      </c>
      <c r="C481" s="44"/>
      <c r="D481" s="153">
        <f>D458+D470</f>
        <v>53.051999999999992</v>
      </c>
      <c r="E481" s="252">
        <f>E458+E470</f>
        <v>54.899000000000001</v>
      </c>
      <c r="F481" s="252">
        <f>F458+F470</f>
        <v>229.83699999999996</v>
      </c>
      <c r="G481" s="842">
        <f>G458+G470</f>
        <v>1632.152</v>
      </c>
      <c r="H481" s="884" t="s">
        <v>285</v>
      </c>
      <c r="I481" s="838" t="s">
        <v>202</v>
      </c>
    </row>
    <row r="482" spans="1:9">
      <c r="A482" s="449"/>
      <c r="B482" s="889" t="s">
        <v>11</v>
      </c>
      <c r="C482" s="1755">
        <v>0.6</v>
      </c>
      <c r="D482" s="1117">
        <f>(D786/100)*60</f>
        <v>54</v>
      </c>
      <c r="E482" s="1116">
        <f>(E786/100)*60</f>
        <v>55.2</v>
      </c>
      <c r="F482" s="1116">
        <f>(F786/100)*60</f>
        <v>229.8</v>
      </c>
      <c r="G482" s="2677">
        <f>(G786/100)*60</f>
        <v>1632</v>
      </c>
      <c r="H482" s="843">
        <f>G482-G481</f>
        <v>-0.15200000000004366</v>
      </c>
      <c r="I482" s="837" t="s">
        <v>426</v>
      </c>
    </row>
    <row r="483" spans="1:9" ht="15" thickBot="1">
      <c r="A483" s="246"/>
      <c r="B483" s="991" t="s">
        <v>434</v>
      </c>
      <c r="C483" s="1749"/>
      <c r="D483" s="2608">
        <f>(D481*100/D786)-60</f>
        <v>-1.0533333333333488</v>
      </c>
      <c r="E483" s="515">
        <f>(E481*100/E786)-60</f>
        <v>-0.32717391304348098</v>
      </c>
      <c r="F483" s="515">
        <f>(F481*100/F786)-60</f>
        <v>9.6605744125284332E-3</v>
      </c>
      <c r="G483" s="2609">
        <f>(G481*100/G786)-60</f>
        <v>5.58823529411967E-3</v>
      </c>
      <c r="H483" s="1756"/>
      <c r="I483" s="993"/>
    </row>
    <row r="485" spans="1:9" ht="15" thickBot="1"/>
    <row r="486" spans="1:9">
      <c r="A486" s="840"/>
      <c r="B486" s="43" t="s">
        <v>283</v>
      </c>
      <c r="C486" s="44"/>
      <c r="D486" s="153">
        <f>D470+D477</f>
        <v>36.653000000000006</v>
      </c>
      <c r="E486" s="252">
        <f>E470+E477</f>
        <v>40.797000000000004</v>
      </c>
      <c r="F486" s="252">
        <f>F470+F477</f>
        <v>176.73399999999998</v>
      </c>
      <c r="G486" s="842">
        <f>G470+G477</f>
        <v>1224.6400000000001</v>
      </c>
      <c r="H486" s="884" t="s">
        <v>285</v>
      </c>
      <c r="I486" s="838" t="s">
        <v>202</v>
      </c>
    </row>
    <row r="487" spans="1:9">
      <c r="A487" s="449"/>
      <c r="B487" s="889" t="s">
        <v>11</v>
      </c>
      <c r="C487" s="1755">
        <v>0.45</v>
      </c>
      <c r="D487" s="1117">
        <f>(D786/100)*45</f>
        <v>40.5</v>
      </c>
      <c r="E487" s="1116">
        <f>(E786/100)*45</f>
        <v>41.4</v>
      </c>
      <c r="F487" s="1116">
        <f>(F786/100)*45</f>
        <v>172.35</v>
      </c>
      <c r="G487" s="2677">
        <f>(G786/100)*45</f>
        <v>1224</v>
      </c>
      <c r="H487" s="883">
        <f>G487-G486</f>
        <v>-0.64000000000010004</v>
      </c>
      <c r="I487" s="837" t="s">
        <v>426</v>
      </c>
    </row>
    <row r="488" spans="1:9" ht="15" thickBot="1">
      <c r="A488" s="246"/>
      <c r="B488" s="991" t="s">
        <v>434</v>
      </c>
      <c r="C488" s="1749"/>
      <c r="D488" s="2608">
        <f>(D486*100/D786)-45</f>
        <v>-4.2744444444444341</v>
      </c>
      <c r="E488" s="515">
        <f>(E486*100/E786)-45</f>
        <v>-0.65543478260869392</v>
      </c>
      <c r="F488" s="515">
        <f>(F486*100/F786)-45</f>
        <v>1.144647519582243</v>
      </c>
      <c r="G488" s="2609">
        <f>(G486*100/G786)-45</f>
        <v>2.3529411764712904E-2</v>
      </c>
      <c r="H488" s="1756"/>
      <c r="I488" s="993"/>
    </row>
    <row r="490" spans="1:9" ht="15" thickBot="1"/>
    <row r="491" spans="1:9" ht="15" thickBot="1">
      <c r="A491" s="840"/>
      <c r="B491" s="43" t="s">
        <v>242</v>
      </c>
      <c r="C491" s="44"/>
      <c r="D491" s="160">
        <f>D458+D470+D477</f>
        <v>59.438999999999993</v>
      </c>
      <c r="E491" s="99">
        <f>E458+E470+E477</f>
        <v>63.811999999999998</v>
      </c>
      <c r="F491" s="99">
        <f>F458+F470+F477</f>
        <v>272.37899999999996</v>
      </c>
      <c r="G491" s="253">
        <f>G458+G470+G477</f>
        <v>1908.877</v>
      </c>
      <c r="H491" s="884" t="s">
        <v>285</v>
      </c>
      <c r="I491" s="838" t="s">
        <v>202</v>
      </c>
    </row>
    <row r="492" spans="1:9">
      <c r="A492" s="90"/>
      <c r="B492" s="887" t="s">
        <v>11</v>
      </c>
      <c r="C492" s="1755">
        <v>0.7</v>
      </c>
      <c r="D492" s="1117">
        <f>(D786/100)*70</f>
        <v>63</v>
      </c>
      <c r="E492" s="1116">
        <f>(E786/100)*70</f>
        <v>64.400000000000006</v>
      </c>
      <c r="F492" s="1116">
        <f>(F786/100)*70</f>
        <v>268.10000000000002</v>
      </c>
      <c r="G492" s="2677">
        <f>(G786/100)*70</f>
        <v>1904</v>
      </c>
      <c r="H492" s="883">
        <f>G492-G491</f>
        <v>-4.8769999999999527</v>
      </c>
      <c r="I492" s="837" t="s">
        <v>426</v>
      </c>
    </row>
    <row r="493" spans="1:9" ht="15" thickBot="1">
      <c r="A493" s="246"/>
      <c r="B493" s="991" t="s">
        <v>434</v>
      </c>
      <c r="C493" s="1749"/>
      <c r="D493" s="2608">
        <f>(D491*100/D786)-70</f>
        <v>-3.9566666666666777</v>
      </c>
      <c r="E493" s="515">
        <f>(E491*100/E786)-70</f>
        <v>-0.639130434782615</v>
      </c>
      <c r="F493" s="515">
        <f>(F491*100/F786)-70</f>
        <v>1.1172323759790999</v>
      </c>
      <c r="G493" s="2609">
        <f>(G491*100/G786)-70</f>
        <v>0.17930147058822854</v>
      </c>
      <c r="H493" s="1756"/>
      <c r="I493" s="993"/>
    </row>
    <row r="494" spans="1:9">
      <c r="D494" s="5"/>
      <c r="E494" s="5"/>
      <c r="F494" s="5"/>
      <c r="G494" s="5"/>
    </row>
    <row r="495" spans="1:9">
      <c r="C495" s="12"/>
      <c r="D495" s="1944"/>
      <c r="E495" s="1944"/>
      <c r="F495" s="1944"/>
      <c r="G495" s="100"/>
    </row>
    <row r="496" spans="1:9">
      <c r="C496" s="12"/>
      <c r="D496" s="1944"/>
      <c r="E496" s="1944"/>
      <c r="F496" s="1944"/>
      <c r="G496" s="100"/>
    </row>
    <row r="497" spans="1:9">
      <c r="C497" s="12" t="s">
        <v>206</v>
      </c>
    </row>
    <row r="498" spans="1:9" s="70" customFormat="1" ht="10.199999999999999">
      <c r="A498" s="900" t="s">
        <v>929</v>
      </c>
      <c r="E498" s="327"/>
      <c r="F498" s="327"/>
      <c r="G498" s="327"/>
    </row>
    <row r="499" spans="1:9">
      <c r="B499" s="25" t="s">
        <v>203</v>
      </c>
      <c r="D499"/>
      <c r="E499"/>
      <c r="F499" s="25"/>
      <c r="G499" s="25"/>
      <c r="H499" s="26"/>
      <c r="I499" s="26"/>
    </row>
    <row r="500" spans="1:9" ht="14.25" customHeight="1">
      <c r="A500" s="28" t="s">
        <v>834</v>
      </c>
      <c r="B500" s="26"/>
      <c r="C500"/>
      <c r="D500" s="28" t="s">
        <v>0</v>
      </c>
      <c r="E500"/>
      <c r="F500" s="2" t="s">
        <v>432</v>
      </c>
      <c r="G500" s="26"/>
      <c r="H500" s="26"/>
      <c r="I500" s="33"/>
    </row>
    <row r="501" spans="1:9" ht="12.75" customHeight="1">
      <c r="B501" s="1"/>
      <c r="C501" s="1759" t="s">
        <v>342</v>
      </c>
    </row>
    <row r="502" spans="1:9" ht="15" thickBot="1">
      <c r="B502" s="25"/>
      <c r="D502" s="2722"/>
      <c r="E502" s="2713"/>
      <c r="F502" s="2713"/>
      <c r="G502" s="2713"/>
    </row>
    <row r="503" spans="1:9" ht="15" thickBot="1">
      <c r="A503" s="451" t="s">
        <v>175</v>
      </c>
      <c r="B503" s="94"/>
      <c r="C503" s="452" t="s">
        <v>176</v>
      </c>
      <c r="D503" s="378" t="s">
        <v>177</v>
      </c>
      <c r="E503" s="378"/>
      <c r="F503" s="378"/>
      <c r="G503" s="453" t="s">
        <v>178</v>
      </c>
      <c r="H503" s="454" t="s">
        <v>179</v>
      </c>
      <c r="I503" s="455" t="s">
        <v>180</v>
      </c>
    </row>
    <row r="504" spans="1:9">
      <c r="A504" s="456" t="s">
        <v>181</v>
      </c>
      <c r="B504" s="457" t="s">
        <v>182</v>
      </c>
      <c r="C504" s="458" t="s">
        <v>183</v>
      </c>
      <c r="D504" s="459" t="s">
        <v>184</v>
      </c>
      <c r="E504" s="459" t="s">
        <v>56</v>
      </c>
      <c r="F504" s="459" t="s">
        <v>57</v>
      </c>
      <c r="G504" s="460" t="s">
        <v>185</v>
      </c>
      <c r="H504" s="461" t="s">
        <v>186</v>
      </c>
      <c r="I504" s="462" t="s">
        <v>324</v>
      </c>
    </row>
    <row r="505" spans="1:9" ht="15" thickBot="1">
      <c r="A505" s="463"/>
      <c r="B505" s="507"/>
      <c r="C505" s="464"/>
      <c r="D505" s="465" t="s">
        <v>6</v>
      </c>
      <c r="E505" s="465" t="s">
        <v>7</v>
      </c>
      <c r="F505" s="465" t="s">
        <v>8</v>
      </c>
      <c r="G505" s="466" t="s">
        <v>187</v>
      </c>
      <c r="H505" s="467" t="s">
        <v>188</v>
      </c>
      <c r="I505" s="468" t="s">
        <v>323</v>
      </c>
    </row>
    <row r="506" spans="1:9">
      <c r="A506" s="90"/>
      <c r="B506" s="695" t="s">
        <v>156</v>
      </c>
      <c r="C506" s="1808"/>
      <c r="D506" s="471"/>
      <c r="E506" s="472"/>
      <c r="F506" s="472"/>
      <c r="G506" s="696"/>
      <c r="H506" s="517"/>
      <c r="I506" s="475"/>
    </row>
    <row r="507" spans="1:9">
      <c r="A507" s="1804" t="s">
        <v>189</v>
      </c>
      <c r="B507" s="823" t="s">
        <v>337</v>
      </c>
      <c r="C507" s="488">
        <v>60</v>
      </c>
      <c r="D507" s="2522">
        <v>1.2749999999999999</v>
      </c>
      <c r="E507" s="353">
        <v>4.2</v>
      </c>
      <c r="F507" s="2523">
        <v>6.8250000000000002</v>
      </c>
      <c r="G507" s="927">
        <v>71.400000000000006</v>
      </c>
      <c r="H507" s="484"/>
      <c r="I507" s="569" t="s">
        <v>347</v>
      </c>
    </row>
    <row r="508" spans="1:9">
      <c r="A508" s="1805" t="s">
        <v>289</v>
      </c>
      <c r="B508" s="483" t="s">
        <v>149</v>
      </c>
      <c r="C508" s="488">
        <v>205</v>
      </c>
      <c r="D508" s="232">
        <v>15.788</v>
      </c>
      <c r="E508" s="353">
        <v>17.077999999999999</v>
      </c>
      <c r="F508" s="366">
        <v>21.151</v>
      </c>
      <c r="G508" s="2579">
        <v>298.45800000000003</v>
      </c>
      <c r="H508" s="508"/>
      <c r="I508" s="485" t="s">
        <v>503</v>
      </c>
    </row>
    <row r="509" spans="1:9">
      <c r="A509" s="69"/>
      <c r="B509" s="483" t="s">
        <v>158</v>
      </c>
      <c r="C509" s="488">
        <v>200</v>
      </c>
      <c r="D509" s="232">
        <v>0.6</v>
      </c>
      <c r="E509" s="353">
        <v>0.1</v>
      </c>
      <c r="F509" s="362">
        <v>20.100000000000001</v>
      </c>
      <c r="G509" s="1047">
        <v>80.766000000000005</v>
      </c>
      <c r="H509" s="489"/>
      <c r="I509" s="476" t="s">
        <v>512</v>
      </c>
    </row>
    <row r="510" spans="1:9" ht="15.6">
      <c r="A510" s="1806" t="s">
        <v>12</v>
      </c>
      <c r="B510" s="483" t="s">
        <v>10</v>
      </c>
      <c r="C510" s="488">
        <v>60</v>
      </c>
      <c r="D510" s="2210">
        <v>2.31</v>
      </c>
      <c r="E510" s="362">
        <v>0.82</v>
      </c>
      <c r="F510" s="353">
        <v>32.520000000000003</v>
      </c>
      <c r="G510" s="917">
        <v>146.75</v>
      </c>
      <c r="H510" s="484"/>
      <c r="I510" s="485" t="s">
        <v>9</v>
      </c>
    </row>
    <row r="511" spans="1:9" ht="15" thickBot="1">
      <c r="A511" s="1807" t="s">
        <v>199</v>
      </c>
      <c r="B511" s="490" t="s">
        <v>389</v>
      </c>
      <c r="C511" s="501">
        <v>40</v>
      </c>
      <c r="D511" s="2320">
        <v>2.2599999999999998</v>
      </c>
      <c r="E511" s="365">
        <v>0.6</v>
      </c>
      <c r="F511" s="365">
        <v>16.739999999999998</v>
      </c>
      <c r="G511" s="917">
        <v>81.426000000000002</v>
      </c>
      <c r="H511" s="489"/>
      <c r="I511" s="479" t="s">
        <v>9</v>
      </c>
    </row>
    <row r="512" spans="1:9">
      <c r="A512" s="1024" t="s">
        <v>204</v>
      </c>
      <c r="B512" s="76"/>
      <c r="C512" s="1104">
        <f>SUM(C507:C511)</f>
        <v>565</v>
      </c>
      <c r="D512" s="493">
        <f>SUM(D507:D511)</f>
        <v>22.232999999999997</v>
      </c>
      <c r="E512" s="494">
        <f>SUM(E507:E511)</f>
        <v>22.798000000000002</v>
      </c>
      <c r="F512" s="495">
        <f>SUM(F507:F511)</f>
        <v>97.335999999999999</v>
      </c>
      <c r="G512" s="698">
        <f>SUM(G507:G511)</f>
        <v>678.80000000000007</v>
      </c>
      <c r="H512" s="884" t="s">
        <v>285</v>
      </c>
      <c r="I512" s="838" t="s">
        <v>202</v>
      </c>
    </row>
    <row r="513" spans="1:9">
      <c r="A513" s="995"/>
      <c r="B513" s="996" t="s">
        <v>11</v>
      </c>
      <c r="C513" s="1755">
        <v>0.25</v>
      </c>
      <c r="D513" s="1117">
        <f>(D786/100)*25</f>
        <v>22.5</v>
      </c>
      <c r="E513" s="1116">
        <f>(E786/100)*25</f>
        <v>23</v>
      </c>
      <c r="F513" s="1116">
        <f>(F786/100)*25</f>
        <v>95.75</v>
      </c>
      <c r="G513" s="2677">
        <f>(G786/100)*25</f>
        <v>680</v>
      </c>
      <c r="H513" s="883">
        <f>G513-G512</f>
        <v>1.1999999999999318</v>
      </c>
      <c r="I513" s="837" t="s">
        <v>426</v>
      </c>
    </row>
    <row r="514" spans="1:9" ht="15" thickBot="1">
      <c r="A514" s="246"/>
      <c r="B514" s="991" t="s">
        <v>434</v>
      </c>
      <c r="C514" s="1749"/>
      <c r="D514" s="2608">
        <f>(D512*100/D786)-25</f>
        <v>-0.29666666666667041</v>
      </c>
      <c r="E514" s="515">
        <f>(E512*100/E786)-25</f>
        <v>-0.21956521739130253</v>
      </c>
      <c r="F514" s="515">
        <f>(F512*100/F786)-25</f>
        <v>0.41409921671018424</v>
      </c>
      <c r="G514" s="2609">
        <f>(G512*100/G786)-25</f>
        <v>-4.4117647058822484E-2</v>
      </c>
      <c r="H514" s="1756"/>
      <c r="I514" s="993"/>
    </row>
    <row r="515" spans="1:9">
      <c r="A515" s="94"/>
      <c r="B515" s="176" t="s">
        <v>123</v>
      </c>
      <c r="C515" s="94"/>
      <c r="D515" s="5"/>
      <c r="E515" s="497"/>
      <c r="F515" s="497"/>
      <c r="G515" s="497"/>
      <c r="H515" s="499"/>
      <c r="I515" s="499"/>
    </row>
    <row r="516" spans="1:9">
      <c r="A516" s="477" t="s">
        <v>189</v>
      </c>
      <c r="B516" s="379" t="s">
        <v>1116</v>
      </c>
      <c r="C516" s="478">
        <v>60</v>
      </c>
      <c r="D516" s="250">
        <v>0.75</v>
      </c>
      <c r="E516" s="250">
        <v>5.3250000000000002</v>
      </c>
      <c r="F516" s="250">
        <v>5.85</v>
      </c>
      <c r="G516" s="927">
        <v>74.625</v>
      </c>
      <c r="H516" s="519"/>
      <c r="I516" s="764" t="s">
        <v>1068</v>
      </c>
    </row>
    <row r="517" spans="1:9">
      <c r="A517" s="480" t="s">
        <v>289</v>
      </c>
      <c r="B517" s="1934" t="s">
        <v>588</v>
      </c>
      <c r="C517" s="478">
        <v>250</v>
      </c>
      <c r="D517" s="363">
        <v>1.3</v>
      </c>
      <c r="E517" s="365">
        <v>4.4249999999999998</v>
      </c>
      <c r="F517" s="365">
        <v>3.45</v>
      </c>
      <c r="G517" s="927">
        <v>59</v>
      </c>
      <c r="H517" s="509"/>
      <c r="I517" s="476" t="s">
        <v>745</v>
      </c>
    </row>
    <row r="518" spans="1:9" ht="15.6">
      <c r="A518" s="482" t="s">
        <v>12</v>
      </c>
      <c r="B518" s="249" t="s">
        <v>593</v>
      </c>
      <c r="C518" s="478">
        <v>210</v>
      </c>
      <c r="D518" s="661">
        <v>18.036999999999999</v>
      </c>
      <c r="E518" s="365">
        <v>10.923999999999999</v>
      </c>
      <c r="F518" s="746">
        <v>38.014000000000003</v>
      </c>
      <c r="G518" s="927">
        <v>324.52</v>
      </c>
      <c r="H518" s="519"/>
      <c r="I518" s="706" t="s">
        <v>746</v>
      </c>
    </row>
    <row r="519" spans="1:9">
      <c r="A519" s="486" t="s">
        <v>199</v>
      </c>
      <c r="B519" s="249" t="s">
        <v>697</v>
      </c>
      <c r="C519" s="488">
        <v>200</v>
      </c>
      <c r="D519" s="355">
        <v>3.1</v>
      </c>
      <c r="E519" s="353">
        <v>2.2000000000000002</v>
      </c>
      <c r="F519" s="353">
        <v>10.95</v>
      </c>
      <c r="G519" s="930">
        <v>75.7</v>
      </c>
      <c r="H519" s="500"/>
      <c r="I519" s="485" t="s">
        <v>1108</v>
      </c>
    </row>
    <row r="520" spans="1:9">
      <c r="A520" s="91"/>
      <c r="B520" s="1943" t="s">
        <v>482</v>
      </c>
      <c r="C520" s="488">
        <v>50</v>
      </c>
      <c r="D520" s="2210">
        <v>2.8210000000000002</v>
      </c>
      <c r="E520" s="362">
        <v>4.1870000000000003</v>
      </c>
      <c r="F520" s="362">
        <v>23.029</v>
      </c>
      <c r="G520" s="927">
        <v>141.083</v>
      </c>
      <c r="H520" s="234"/>
      <c r="I520" s="485" t="s">
        <v>9</v>
      </c>
    </row>
    <row r="521" spans="1:9">
      <c r="A521" s="91"/>
      <c r="B521" s="483" t="s">
        <v>10</v>
      </c>
      <c r="C521" s="488">
        <v>70</v>
      </c>
      <c r="D521" s="2210">
        <v>2.5030000000000001</v>
      </c>
      <c r="E521" s="362">
        <v>0.89500000000000002</v>
      </c>
      <c r="F521" s="353">
        <v>35.229999999999997</v>
      </c>
      <c r="G521" s="917">
        <v>158.97900000000001</v>
      </c>
      <c r="H521" s="489"/>
      <c r="I521" s="485" t="s">
        <v>9</v>
      </c>
    </row>
    <row r="522" spans="1:9">
      <c r="A522" s="91"/>
      <c r="B522" s="444" t="s">
        <v>389</v>
      </c>
      <c r="C522" s="478">
        <v>40</v>
      </c>
      <c r="D522" s="2320">
        <v>2.2599999999999998</v>
      </c>
      <c r="E522" s="365">
        <v>0.6</v>
      </c>
      <c r="F522" s="365">
        <v>16.739999999999998</v>
      </c>
      <c r="G522" s="917">
        <v>81.426000000000002</v>
      </c>
      <c r="H522" s="489"/>
      <c r="I522" s="479" t="s">
        <v>9</v>
      </c>
    </row>
    <row r="523" spans="1:9" ht="15" thickBot="1">
      <c r="A523" s="892"/>
      <c r="B523" s="440" t="s">
        <v>291</v>
      </c>
      <c r="C523" s="501">
        <v>100</v>
      </c>
      <c r="D523" s="363">
        <v>0.34</v>
      </c>
      <c r="E523" s="364">
        <v>0.34</v>
      </c>
      <c r="F523" s="365">
        <v>8.4</v>
      </c>
      <c r="G523" s="760">
        <v>40.29</v>
      </c>
      <c r="H523" s="885"/>
      <c r="I523" s="569" t="s">
        <v>722</v>
      </c>
    </row>
    <row r="524" spans="1:9">
      <c r="A524" s="492" t="s">
        <v>192</v>
      </c>
      <c r="B524" s="43"/>
      <c r="C524" s="882">
        <f>SUM(C516:C523)</f>
        <v>980</v>
      </c>
      <c r="D524" s="503">
        <f>SUM(D516:D523)</f>
        <v>31.111000000000001</v>
      </c>
      <c r="E524" s="494">
        <f>SUM(E516:E523)</f>
        <v>28.896000000000001</v>
      </c>
      <c r="F524" s="504">
        <f>SUM(F516:F523)</f>
        <v>141.66300000000001</v>
      </c>
      <c r="G524" s="698">
        <f>SUM(G516:G523)</f>
        <v>955.62300000000005</v>
      </c>
      <c r="H524" s="884" t="s">
        <v>285</v>
      </c>
      <c r="I524" s="838" t="s">
        <v>202</v>
      </c>
    </row>
    <row r="525" spans="1:9">
      <c r="A525" s="995"/>
      <c r="B525" s="996" t="s">
        <v>11</v>
      </c>
      <c r="C525" s="1755">
        <v>0.35</v>
      </c>
      <c r="D525" s="1117">
        <f>(D786/100)*35</f>
        <v>31.5</v>
      </c>
      <c r="E525" s="1116">
        <f>(E786/100)*35</f>
        <v>32.200000000000003</v>
      </c>
      <c r="F525" s="1116">
        <f>(F786/100)*35</f>
        <v>134.05000000000001</v>
      </c>
      <c r="G525" s="2677">
        <f>(G786/100)*35</f>
        <v>952</v>
      </c>
      <c r="H525" s="883">
        <f>G525-G524</f>
        <v>-3.6230000000000473</v>
      </c>
      <c r="I525" s="837" t="s">
        <v>426</v>
      </c>
    </row>
    <row r="526" spans="1:9" ht="15" thickBot="1">
      <c r="A526" s="246"/>
      <c r="B526" s="991" t="s">
        <v>434</v>
      </c>
      <c r="C526" s="1749"/>
      <c r="D526" s="2608">
        <f>(D524*100/D786)-35</f>
        <v>-0.43222222222222229</v>
      </c>
      <c r="E526" s="515">
        <f>(E524*100/E786)-35</f>
        <v>-3.5913043478260889</v>
      </c>
      <c r="F526" s="515">
        <f>(F524*100/F786)-35</f>
        <v>1.9877284595300324</v>
      </c>
      <c r="G526" s="2609">
        <f>(G524*100/G786)-35</f>
        <v>0.13319852941176435</v>
      </c>
      <c r="H526" s="1756"/>
      <c r="I526" s="993"/>
    </row>
    <row r="527" spans="1:9">
      <c r="A527" s="893" t="s">
        <v>189</v>
      </c>
      <c r="B527" s="532" t="s">
        <v>232</v>
      </c>
      <c r="C527" s="62"/>
      <c r="D527" s="64"/>
      <c r="E527" s="497"/>
      <c r="F527" s="497"/>
      <c r="G527" s="498"/>
      <c r="H527" s="520"/>
      <c r="I527" s="520"/>
    </row>
    <row r="528" spans="1:9">
      <c r="A528" s="1805" t="s">
        <v>289</v>
      </c>
      <c r="B528" s="526" t="s">
        <v>831</v>
      </c>
      <c r="C528" s="272">
        <v>200</v>
      </c>
      <c r="D528" s="232">
        <v>5.8</v>
      </c>
      <c r="E528" s="353">
        <v>5</v>
      </c>
      <c r="F528" s="353">
        <v>8</v>
      </c>
      <c r="G528" s="930">
        <v>101</v>
      </c>
      <c r="H528" s="484"/>
      <c r="I528" s="569" t="s">
        <v>653</v>
      </c>
    </row>
    <row r="529" spans="1:9" ht="15.6">
      <c r="A529" s="1806" t="s">
        <v>12</v>
      </c>
      <c r="B529" s="1885" t="s">
        <v>747</v>
      </c>
      <c r="C529" s="274" t="s">
        <v>857</v>
      </c>
      <c r="D529" s="414">
        <v>2.4529999999999998</v>
      </c>
      <c r="E529" s="364">
        <v>4.72</v>
      </c>
      <c r="F529" s="2148">
        <v>17.004000000000001</v>
      </c>
      <c r="G529" s="930">
        <v>120.792</v>
      </c>
      <c r="H529" s="519"/>
      <c r="I529" s="479" t="s">
        <v>674</v>
      </c>
    </row>
    <row r="530" spans="1:9" ht="15.6">
      <c r="A530" s="1806" t="s">
        <v>12</v>
      </c>
      <c r="B530" s="2167" t="s">
        <v>748</v>
      </c>
      <c r="C530" s="837"/>
      <c r="D530" s="322"/>
      <c r="E530" s="942"/>
      <c r="F530" s="322"/>
      <c r="G530" s="1070"/>
      <c r="H530" s="1812"/>
      <c r="I530" s="935" t="s">
        <v>824</v>
      </c>
    </row>
    <row r="531" spans="1:9" ht="15" thickBot="1">
      <c r="A531" s="1872" t="s">
        <v>199</v>
      </c>
      <c r="B531" s="490" t="s">
        <v>676</v>
      </c>
      <c r="C531" s="501">
        <v>20</v>
      </c>
      <c r="D531" s="232">
        <v>0.77</v>
      </c>
      <c r="E531" s="353">
        <v>0.38</v>
      </c>
      <c r="F531" s="353">
        <v>10.28</v>
      </c>
      <c r="G531" s="917">
        <v>45.22</v>
      </c>
      <c r="H531" s="1773"/>
      <c r="I531" s="485" t="s">
        <v>9</v>
      </c>
    </row>
    <row r="532" spans="1:9">
      <c r="A532" s="492" t="s">
        <v>241</v>
      </c>
      <c r="B532" s="43"/>
      <c r="C532" s="181">
        <f>C528+C531+110+20</f>
        <v>350</v>
      </c>
      <c r="D532" s="503">
        <f>SUM(D528:D531)</f>
        <v>9.0229999999999997</v>
      </c>
      <c r="E532" s="494">
        <f>SUM(E528:E531)</f>
        <v>10.1</v>
      </c>
      <c r="F532" s="504">
        <f>SUM(F528:F531)</f>
        <v>35.283999999999999</v>
      </c>
      <c r="G532" s="698">
        <f>SUM(G528:G531)</f>
        <v>267.012</v>
      </c>
      <c r="H532" s="884" t="s">
        <v>285</v>
      </c>
      <c r="I532" s="838" t="s">
        <v>202</v>
      </c>
    </row>
    <row r="533" spans="1:9">
      <c r="A533" s="995"/>
      <c r="B533" s="996" t="s">
        <v>11</v>
      </c>
      <c r="C533" s="1755">
        <v>0.1</v>
      </c>
      <c r="D533" s="1117">
        <f>(D786/100)*10</f>
        <v>9</v>
      </c>
      <c r="E533" s="1116">
        <f>(E786/100)*10</f>
        <v>9.2000000000000011</v>
      </c>
      <c r="F533" s="1116">
        <f>(F786/100)*10</f>
        <v>38.299999999999997</v>
      </c>
      <c r="G533" s="2677">
        <f>(G786/100)*10</f>
        <v>272</v>
      </c>
      <c r="H533" s="883">
        <f>G533-G532</f>
        <v>4.9879999999999995</v>
      </c>
      <c r="I533" s="837" t="s">
        <v>426</v>
      </c>
    </row>
    <row r="534" spans="1:9" ht="15" thickBot="1">
      <c r="A534" s="246"/>
      <c r="B534" s="991" t="s">
        <v>434</v>
      </c>
      <c r="C534" s="1749"/>
      <c r="D534" s="2608">
        <f>(D532*100/D786)-10</f>
        <v>2.5555555555554221E-2</v>
      </c>
      <c r="E534" s="515">
        <f>(E532*100/E786)-10</f>
        <v>0.97826086956521685</v>
      </c>
      <c r="F534" s="515">
        <f>(F532*100/F786)-10</f>
        <v>-0.7874673629242821</v>
      </c>
      <c r="G534" s="2609">
        <f>(G532*100/G786)-10</f>
        <v>-0.18338235294117666</v>
      </c>
      <c r="H534" s="1756"/>
      <c r="I534" s="993"/>
    </row>
    <row r="536" spans="1:9" ht="16.2" thickBot="1">
      <c r="A536" s="112"/>
      <c r="B536" s="580"/>
      <c r="C536" s="15"/>
      <c r="H536" s="127"/>
      <c r="I536" s="127"/>
    </row>
    <row r="537" spans="1:9">
      <c r="A537" s="840"/>
      <c r="B537" s="43" t="s">
        <v>284</v>
      </c>
      <c r="C537" s="44"/>
      <c r="D537" s="153">
        <f>D512+D524</f>
        <v>53.343999999999994</v>
      </c>
      <c r="E537" s="252">
        <f>E512+E524</f>
        <v>51.694000000000003</v>
      </c>
      <c r="F537" s="252">
        <f>F512+F524</f>
        <v>238.99900000000002</v>
      </c>
      <c r="G537" s="842">
        <f>G512+G524</f>
        <v>1634.4230000000002</v>
      </c>
      <c r="H537" s="884" t="s">
        <v>285</v>
      </c>
      <c r="I537" s="838" t="s">
        <v>202</v>
      </c>
    </row>
    <row r="538" spans="1:9">
      <c r="A538" s="449"/>
      <c r="B538" s="889" t="s">
        <v>11</v>
      </c>
      <c r="C538" s="1766">
        <v>0.6</v>
      </c>
      <c r="D538" s="1117">
        <f>(D786/100)*60</f>
        <v>54</v>
      </c>
      <c r="E538" s="1116">
        <f>(E786/100)*60</f>
        <v>55.2</v>
      </c>
      <c r="F538" s="1116">
        <f>(F786/100)*60</f>
        <v>229.8</v>
      </c>
      <c r="G538" s="2677">
        <f>(G786/100)*60</f>
        <v>1632</v>
      </c>
      <c r="H538" s="2620">
        <f>G538-G537</f>
        <v>-2.4230000000002292</v>
      </c>
      <c r="I538" s="1107" t="s">
        <v>426</v>
      </c>
    </row>
    <row r="539" spans="1:9" ht="15" thickBot="1">
      <c r="A539" s="246"/>
      <c r="B539" s="991" t="s">
        <v>434</v>
      </c>
      <c r="C539" s="1749"/>
      <c r="D539" s="2608">
        <f>(D537*100/D786)-60</f>
        <v>-0.72888888888889625</v>
      </c>
      <c r="E539" s="515">
        <f>(E537*100/E786)-60</f>
        <v>-3.8108695652173878</v>
      </c>
      <c r="F539" s="515">
        <f>(F537*100/F786)-60</f>
        <v>2.4018276762402095</v>
      </c>
      <c r="G539" s="2609">
        <f>(G537*100/G786)-60</f>
        <v>8.9080882352945423E-2</v>
      </c>
      <c r="H539" s="906"/>
      <c r="I539" s="506"/>
    </row>
    <row r="541" spans="1:9" ht="15" thickBot="1"/>
    <row r="542" spans="1:9">
      <c r="A542" s="840"/>
      <c r="B542" s="43" t="s">
        <v>283</v>
      </c>
      <c r="C542" s="44"/>
      <c r="D542" s="153">
        <f>D524+D532</f>
        <v>40.134</v>
      </c>
      <c r="E542" s="252">
        <f>E524+E532</f>
        <v>38.996000000000002</v>
      </c>
      <c r="F542" s="252">
        <f>F524+F532</f>
        <v>176.947</v>
      </c>
      <c r="G542" s="842">
        <f>G524+G532</f>
        <v>1222.635</v>
      </c>
      <c r="H542" s="884" t="s">
        <v>285</v>
      </c>
      <c r="I542" s="838" t="s">
        <v>202</v>
      </c>
    </row>
    <row r="543" spans="1:9">
      <c r="A543" s="449"/>
      <c r="B543" s="889" t="s">
        <v>11</v>
      </c>
      <c r="C543" s="1755">
        <v>0.45</v>
      </c>
      <c r="D543" s="1117">
        <f>(D786/100)*45</f>
        <v>40.5</v>
      </c>
      <c r="E543" s="1116">
        <f>(E786/100)*45</f>
        <v>41.4</v>
      </c>
      <c r="F543" s="1116">
        <f>(F786/100)*45</f>
        <v>172.35</v>
      </c>
      <c r="G543" s="2677">
        <f>(G786/100)*45</f>
        <v>1224</v>
      </c>
      <c r="H543" s="2620">
        <f>G543-G542</f>
        <v>1.3650000000000091</v>
      </c>
      <c r="I543" s="1107" t="s">
        <v>426</v>
      </c>
    </row>
    <row r="544" spans="1:9" ht="15" thickBot="1">
      <c r="A544" s="246"/>
      <c r="B544" s="991" t="s">
        <v>434</v>
      </c>
      <c r="C544" s="1749"/>
      <c r="D544" s="2608">
        <f>(D542*100/D786)-45</f>
        <v>-0.40666666666666629</v>
      </c>
      <c r="E544" s="515">
        <f>(E542*100/E786)-45</f>
        <v>-2.6130434782608631</v>
      </c>
      <c r="F544" s="515">
        <f>(F542*100/F786)-45</f>
        <v>1.2002610966057432</v>
      </c>
      <c r="G544" s="2609">
        <f>(G542*100/G786)-45</f>
        <v>-5.0183823529408755E-2</v>
      </c>
      <c r="H544" s="906"/>
      <c r="I544" s="506"/>
    </row>
    <row r="545" spans="1:9" ht="15" thickBot="1"/>
    <row r="546" spans="1:9" ht="14.25" customHeight="1">
      <c r="A546" s="840"/>
      <c r="B546" s="43" t="s">
        <v>242</v>
      </c>
      <c r="C546" s="44"/>
      <c r="D546" s="160">
        <f>D512+D524+D532</f>
        <v>62.36699999999999</v>
      </c>
      <c r="E546" s="99">
        <f>E512+E524+E532</f>
        <v>61.794000000000004</v>
      </c>
      <c r="F546" s="99">
        <f>F512+F524+F532</f>
        <v>274.28300000000002</v>
      </c>
      <c r="G546" s="253">
        <f>G512+G524+G532</f>
        <v>1901.4350000000002</v>
      </c>
      <c r="H546" s="884" t="s">
        <v>285</v>
      </c>
      <c r="I546" s="838" t="s">
        <v>202</v>
      </c>
    </row>
    <row r="547" spans="1:9">
      <c r="A547" s="995"/>
      <c r="B547" s="996" t="s">
        <v>11</v>
      </c>
      <c r="C547" s="1755">
        <v>0.7</v>
      </c>
      <c r="D547" s="1117">
        <f>(D786/100)*70</f>
        <v>63</v>
      </c>
      <c r="E547" s="1116">
        <f>(E786/100)*70</f>
        <v>64.400000000000006</v>
      </c>
      <c r="F547" s="1116">
        <f>(F786/100)*70</f>
        <v>268.10000000000002</v>
      </c>
      <c r="G547" s="2677">
        <f>(G786/100)*70</f>
        <v>1904</v>
      </c>
      <c r="H547" s="883">
        <f>G547-G546</f>
        <v>2.5649999999998272</v>
      </c>
      <c r="I547" s="837" t="s">
        <v>426</v>
      </c>
    </row>
    <row r="548" spans="1:9" ht="15" thickBot="1">
      <c r="A548" s="246"/>
      <c r="B548" s="991" t="s">
        <v>434</v>
      </c>
      <c r="C548" s="1749"/>
      <c r="D548" s="2608">
        <f>(D546*100/D786)-70</f>
        <v>-0.70333333333334735</v>
      </c>
      <c r="E548" s="515">
        <f>(E546*100/E786)-70</f>
        <v>-2.8326086956521692</v>
      </c>
      <c r="F548" s="515">
        <f>(F546*100/F786)-70</f>
        <v>1.6143603133159274</v>
      </c>
      <c r="G548" s="2609">
        <f>(G546*100/G786)-70</f>
        <v>-9.4301470588220582E-2</v>
      </c>
      <c r="H548" s="1749"/>
      <c r="I548" s="1760"/>
    </row>
    <row r="549" spans="1:9" ht="18.75" customHeight="1"/>
    <row r="550" spans="1:9">
      <c r="A550" s="320"/>
      <c r="B550" s="84"/>
      <c r="C550" s="154"/>
      <c r="D550" s="330"/>
      <c r="E550" s="330"/>
      <c r="F550" s="330"/>
      <c r="G550" s="341"/>
      <c r="H550" s="330"/>
      <c r="I550" s="330"/>
    </row>
    <row r="551" spans="1:9">
      <c r="A551" s="320"/>
      <c r="B551" s="84"/>
      <c r="C551" s="154"/>
      <c r="D551" s="330"/>
      <c r="E551" s="330"/>
      <c r="F551" s="330"/>
      <c r="G551" s="341"/>
      <c r="H551" s="330"/>
      <c r="I551" s="330"/>
    </row>
    <row r="552" spans="1:9" ht="12.75" customHeight="1">
      <c r="C552" s="12" t="s">
        <v>206</v>
      </c>
    </row>
    <row r="553" spans="1:9" s="70" customFormat="1" ht="13.5" customHeight="1">
      <c r="A553" s="900" t="s">
        <v>929</v>
      </c>
      <c r="E553" s="327"/>
      <c r="F553" s="327"/>
      <c r="G553" s="327"/>
    </row>
    <row r="554" spans="1:9">
      <c r="B554" s="25" t="s">
        <v>203</v>
      </c>
      <c r="D554"/>
      <c r="E554"/>
      <c r="F554" s="25"/>
      <c r="G554" s="25"/>
      <c r="H554" s="26"/>
      <c r="I554" s="26"/>
    </row>
    <row r="555" spans="1:9" ht="15.6">
      <c r="A555" s="28" t="s">
        <v>834</v>
      </c>
      <c r="B555" s="26"/>
      <c r="C555"/>
      <c r="D555" s="28" t="s">
        <v>0</v>
      </c>
      <c r="E555"/>
      <c r="F555" s="2" t="s">
        <v>432</v>
      </c>
      <c r="G555" s="26"/>
      <c r="H555" s="26"/>
      <c r="I555" s="33"/>
    </row>
    <row r="556" spans="1:9" ht="18">
      <c r="B556" s="1"/>
      <c r="C556" s="1759" t="s">
        <v>342</v>
      </c>
    </row>
    <row r="558" spans="1:9" ht="15" thickBot="1"/>
    <row r="559" spans="1:9" ht="15" thickBot="1">
      <c r="A559" s="451" t="s">
        <v>175</v>
      </c>
      <c r="B559" s="94"/>
      <c r="C559" s="452" t="s">
        <v>176</v>
      </c>
      <c r="D559" s="378" t="s">
        <v>177</v>
      </c>
      <c r="E559" s="378"/>
      <c r="F559" s="378"/>
      <c r="G559" s="453" t="s">
        <v>178</v>
      </c>
      <c r="H559" s="454" t="s">
        <v>179</v>
      </c>
      <c r="I559" s="455" t="s">
        <v>180</v>
      </c>
    </row>
    <row r="560" spans="1:9">
      <c r="A560" s="456" t="s">
        <v>181</v>
      </c>
      <c r="B560" s="457" t="s">
        <v>182</v>
      </c>
      <c r="C560" s="458" t="s">
        <v>183</v>
      </c>
      <c r="D560" s="459" t="s">
        <v>184</v>
      </c>
      <c r="E560" s="459" t="s">
        <v>56</v>
      </c>
      <c r="F560" s="459" t="s">
        <v>57</v>
      </c>
      <c r="G560" s="460" t="s">
        <v>185</v>
      </c>
      <c r="H560" s="461" t="s">
        <v>186</v>
      </c>
      <c r="I560" s="462" t="s">
        <v>324</v>
      </c>
    </row>
    <row r="561" spans="1:9" ht="15" thickBot="1">
      <c r="A561" s="463"/>
      <c r="B561" s="507"/>
      <c r="C561" s="464"/>
      <c r="D561" s="465" t="s">
        <v>6</v>
      </c>
      <c r="E561" s="465" t="s">
        <v>7</v>
      </c>
      <c r="F561" s="465" t="s">
        <v>8</v>
      </c>
      <c r="G561" s="466" t="s">
        <v>187</v>
      </c>
      <c r="H561" s="467" t="s">
        <v>188</v>
      </c>
      <c r="I561" s="468" t="s">
        <v>323</v>
      </c>
    </row>
    <row r="562" spans="1:9">
      <c r="A562" s="94"/>
      <c r="B562" s="763" t="s">
        <v>156</v>
      </c>
      <c r="C562" s="184"/>
      <c r="D562" s="522"/>
      <c r="E562" s="523"/>
      <c r="F562" s="523"/>
      <c r="G562" s="705"/>
      <c r="H562" s="517"/>
      <c r="I562" s="475"/>
    </row>
    <row r="563" spans="1:9">
      <c r="A563" s="477" t="s">
        <v>189</v>
      </c>
      <c r="B563" s="483" t="s">
        <v>483</v>
      </c>
      <c r="C563" s="488">
        <v>230</v>
      </c>
      <c r="D563" s="232">
        <v>8.5969999999999995</v>
      </c>
      <c r="E563" s="353">
        <v>8.9440000000000008</v>
      </c>
      <c r="F563" s="366">
        <v>30.81</v>
      </c>
      <c r="G563" s="917">
        <v>231.124</v>
      </c>
      <c r="H563" s="234"/>
      <c r="I563" s="476" t="s">
        <v>412</v>
      </c>
    </row>
    <row r="564" spans="1:9">
      <c r="A564" s="91"/>
      <c r="B564" s="440" t="s">
        <v>797</v>
      </c>
      <c r="C564" s="511">
        <v>10</v>
      </c>
      <c r="D564" s="232">
        <v>0.08</v>
      </c>
      <c r="E564" s="353">
        <v>7.25</v>
      </c>
      <c r="F564" s="353">
        <v>0.13</v>
      </c>
      <c r="G564" s="927">
        <v>66.09</v>
      </c>
      <c r="H564" s="556"/>
      <c r="I564" s="512" t="s">
        <v>796</v>
      </c>
    </row>
    <row r="565" spans="1:9">
      <c r="A565" s="480" t="s">
        <v>289</v>
      </c>
      <c r="B565" s="510" t="s">
        <v>1117</v>
      </c>
      <c r="C565" s="488">
        <v>200</v>
      </c>
      <c r="D565" s="2210">
        <v>6.1989999999999998</v>
      </c>
      <c r="E565" s="362">
        <v>4.9800000000000004</v>
      </c>
      <c r="F565" s="362">
        <v>15.539</v>
      </c>
      <c r="G565" s="917">
        <v>130.88399999999999</v>
      </c>
      <c r="H565" s="234"/>
      <c r="I565" s="476" t="s">
        <v>1118</v>
      </c>
    </row>
    <row r="566" spans="1:9" ht="15.6">
      <c r="A566" s="482" t="s">
        <v>12</v>
      </c>
      <c r="B566" s="394" t="s">
        <v>10</v>
      </c>
      <c r="C566" s="488">
        <v>50</v>
      </c>
      <c r="D566" s="2210">
        <v>1.93</v>
      </c>
      <c r="E566" s="362">
        <v>0.69</v>
      </c>
      <c r="F566" s="353">
        <v>27.1</v>
      </c>
      <c r="G566" s="917">
        <v>122.29</v>
      </c>
      <c r="H566" s="489"/>
      <c r="I566" s="485" t="s">
        <v>9</v>
      </c>
    </row>
    <row r="567" spans="1:9">
      <c r="A567" s="486" t="s">
        <v>937</v>
      </c>
      <c r="B567" s="444" t="s">
        <v>389</v>
      </c>
      <c r="C567" s="488">
        <v>30</v>
      </c>
      <c r="D567" s="2210">
        <v>1.155</v>
      </c>
      <c r="E567" s="362">
        <v>0.41299999999999998</v>
      </c>
      <c r="F567" s="353">
        <v>16.260000000000002</v>
      </c>
      <c r="G567" s="917">
        <v>73.376999999999995</v>
      </c>
      <c r="H567" s="489"/>
      <c r="I567" s="479" t="s">
        <v>9</v>
      </c>
    </row>
    <row r="568" spans="1:9" ht="15" thickBot="1">
      <c r="A568" s="892"/>
      <c r="B568" s="268" t="s">
        <v>293</v>
      </c>
      <c r="C568" s="501">
        <v>100</v>
      </c>
      <c r="D568" s="514">
        <v>0.78100000000000003</v>
      </c>
      <c r="E568" s="515">
        <v>0.15</v>
      </c>
      <c r="F568" s="516">
        <v>12.21</v>
      </c>
      <c r="G568" s="737">
        <v>53.281999999999996</v>
      </c>
      <c r="H568" s="686"/>
      <c r="I568" s="476" t="s">
        <v>442</v>
      </c>
    </row>
    <row r="569" spans="1:9">
      <c r="A569" s="492" t="s">
        <v>204</v>
      </c>
      <c r="C569" s="168">
        <f>SUM(C563:C568)</f>
        <v>620</v>
      </c>
      <c r="D569" s="493">
        <f>SUM(D563:D568)</f>
        <v>18.742000000000001</v>
      </c>
      <c r="E569" s="494">
        <f>SUM(E563:E568)</f>
        <v>22.427000000000003</v>
      </c>
      <c r="F569" s="495">
        <f>SUM(F563:F568)</f>
        <v>102.04900000000001</v>
      </c>
      <c r="G569" s="698">
        <f>SUM(G563:G568)</f>
        <v>677.04699999999991</v>
      </c>
      <c r="H569" s="884" t="s">
        <v>285</v>
      </c>
      <c r="I569" s="838" t="s">
        <v>202</v>
      </c>
    </row>
    <row r="570" spans="1:9">
      <c r="A570" s="995"/>
      <c r="B570" s="996" t="s">
        <v>11</v>
      </c>
      <c r="C570" s="1755">
        <v>0.25</v>
      </c>
      <c r="D570" s="1117">
        <f>(D786/100)*25</f>
        <v>22.5</v>
      </c>
      <c r="E570" s="1116">
        <f>(E786/100)*25</f>
        <v>23</v>
      </c>
      <c r="F570" s="1116">
        <f>(F786/100)*25</f>
        <v>95.75</v>
      </c>
      <c r="G570" s="2677">
        <f>(G786/100)*25</f>
        <v>680</v>
      </c>
      <c r="H570" s="1757">
        <f>G570-G569</f>
        <v>2.9530000000000882</v>
      </c>
      <c r="I570" s="837" t="s">
        <v>426</v>
      </c>
    </row>
    <row r="571" spans="1:9" ht="15" thickBot="1">
      <c r="A571" s="246"/>
      <c r="B571" s="991" t="s">
        <v>434</v>
      </c>
      <c r="C571" s="1749"/>
      <c r="D571" s="2608">
        <f>(D569*100/D786)-25</f>
        <v>-4.1755555555555546</v>
      </c>
      <c r="E571" s="515">
        <f>(E569*100/E786)-25</f>
        <v>-0.62282608695651831</v>
      </c>
      <c r="F571" s="515">
        <f>(F569*100/F786)-25</f>
        <v>1.6446475195822501</v>
      </c>
      <c r="G571" s="2609">
        <f>(G569*100/G786)-25</f>
        <v>-0.10856617647058897</v>
      </c>
      <c r="H571" s="1756"/>
      <c r="I571" s="993"/>
    </row>
    <row r="572" spans="1:9">
      <c r="A572" s="94"/>
      <c r="B572" s="695" t="s">
        <v>123</v>
      </c>
      <c r="C572" s="62"/>
      <c r="D572" s="5"/>
      <c r="E572" s="497"/>
      <c r="F572" s="497"/>
      <c r="G572" s="497"/>
      <c r="H572" s="499"/>
      <c r="I572" s="499"/>
    </row>
    <row r="573" spans="1:9" ht="13.5" customHeight="1">
      <c r="A573" s="480" t="s">
        <v>289</v>
      </c>
      <c r="B573" s="526" t="s">
        <v>1119</v>
      </c>
      <c r="C573" s="274">
        <v>60</v>
      </c>
      <c r="D573" s="1810">
        <v>0.67</v>
      </c>
      <c r="E573" s="414">
        <v>0.06</v>
      </c>
      <c r="F573" s="365">
        <v>2.1</v>
      </c>
      <c r="G573" s="1843">
        <v>11.63</v>
      </c>
      <c r="H573" s="519"/>
      <c r="I573" s="764" t="s">
        <v>707</v>
      </c>
    </row>
    <row r="574" spans="1:9">
      <c r="A574" s="91"/>
      <c r="B574" s="483" t="s">
        <v>604</v>
      </c>
      <c r="C574" s="392">
        <v>250</v>
      </c>
      <c r="D574" s="232">
        <v>5.0999999999999996</v>
      </c>
      <c r="E574" s="353">
        <v>2.78</v>
      </c>
      <c r="F574" s="353">
        <v>18.2</v>
      </c>
      <c r="G574" s="927">
        <v>118.23</v>
      </c>
      <c r="H574" s="509"/>
      <c r="I574" s="2172" t="s">
        <v>605</v>
      </c>
    </row>
    <row r="575" spans="1:9">
      <c r="A575" s="91"/>
      <c r="B575" s="2168" t="s">
        <v>823</v>
      </c>
      <c r="C575" s="274">
        <v>120</v>
      </c>
      <c r="D575" s="359">
        <v>17.36</v>
      </c>
      <c r="E575" s="250">
        <v>6.56</v>
      </c>
      <c r="F575" s="250">
        <v>11.44</v>
      </c>
      <c r="G575" s="930">
        <v>174.4</v>
      </c>
      <c r="H575" s="508"/>
      <c r="I575" s="1096" t="s">
        <v>599</v>
      </c>
    </row>
    <row r="576" spans="1:9">
      <c r="A576" s="91"/>
      <c r="B576" s="2169" t="s">
        <v>1073</v>
      </c>
      <c r="C576" s="274" t="s">
        <v>1017</v>
      </c>
      <c r="D576" s="414">
        <v>2.1269999999999998</v>
      </c>
      <c r="E576" s="364">
        <v>19.056000000000001</v>
      </c>
      <c r="F576" s="2148">
        <v>5.4</v>
      </c>
      <c r="G576" s="930">
        <v>201.61199999999999</v>
      </c>
      <c r="H576" s="519"/>
      <c r="I576" s="479" t="s">
        <v>1072</v>
      </c>
    </row>
    <row r="577" spans="1:9" ht="15.6">
      <c r="A577" s="482" t="s">
        <v>12</v>
      </c>
      <c r="B577" s="1811" t="s">
        <v>1074</v>
      </c>
      <c r="C577" s="79"/>
      <c r="D577" s="322">
        <v>1.87</v>
      </c>
      <c r="E577" s="942">
        <v>1.98</v>
      </c>
      <c r="F577" s="322">
        <v>11.46</v>
      </c>
      <c r="G577" s="1070">
        <v>71.12</v>
      </c>
      <c r="H577" s="1812"/>
      <c r="I577" s="3142" t="s">
        <v>557</v>
      </c>
    </row>
    <row r="578" spans="1:9">
      <c r="A578" s="486" t="s">
        <v>937</v>
      </c>
      <c r="B578" s="2180" t="s">
        <v>800</v>
      </c>
      <c r="C578" s="274">
        <v>200</v>
      </c>
      <c r="D578" s="232">
        <v>0.72699999999999998</v>
      </c>
      <c r="E578" s="362">
        <v>0.114</v>
      </c>
      <c r="F578" s="362">
        <v>32.674999999999997</v>
      </c>
      <c r="G578" s="3140">
        <v>134.63399999999999</v>
      </c>
      <c r="H578" s="484"/>
      <c r="I578" s="476" t="s">
        <v>803</v>
      </c>
    </row>
    <row r="579" spans="1:9" ht="13.5" customHeight="1">
      <c r="A579" s="91"/>
      <c r="B579" s="483" t="s">
        <v>10</v>
      </c>
      <c r="C579" s="272">
        <v>70</v>
      </c>
      <c r="D579" s="2210">
        <v>2.5030000000000001</v>
      </c>
      <c r="E579" s="362">
        <v>0.89500000000000002</v>
      </c>
      <c r="F579" s="353">
        <v>35.229999999999997</v>
      </c>
      <c r="G579" s="927">
        <v>158.97900000000001</v>
      </c>
      <c r="H579" s="484"/>
      <c r="I579" s="485" t="s">
        <v>9</v>
      </c>
    </row>
    <row r="580" spans="1:9" ht="15" thickBot="1">
      <c r="A580" s="892"/>
      <c r="B580" s="490" t="s">
        <v>389</v>
      </c>
      <c r="C580" s="274">
        <v>40</v>
      </c>
      <c r="D580" s="2320">
        <v>2.2599999999999998</v>
      </c>
      <c r="E580" s="365">
        <v>0.6</v>
      </c>
      <c r="F580" s="365">
        <v>16.739999999999998</v>
      </c>
      <c r="G580" s="927">
        <v>81.426000000000002</v>
      </c>
      <c r="H580" s="1773"/>
      <c r="I580" s="491" t="s">
        <v>9</v>
      </c>
    </row>
    <row r="581" spans="1:9">
      <c r="A581" s="492" t="s">
        <v>192</v>
      </c>
      <c r="B581" s="43"/>
      <c r="C581" s="2621">
        <f>C573+C574+C575+C578+C579+C580+110+70</f>
        <v>920</v>
      </c>
      <c r="D581" s="503">
        <f>SUM(D573:D580)</f>
        <v>32.616999999999997</v>
      </c>
      <c r="E581" s="494">
        <f>SUM(E573:E580)</f>
        <v>32.045000000000002</v>
      </c>
      <c r="F581" s="504">
        <f>SUM(F573:F580)</f>
        <v>133.245</v>
      </c>
      <c r="G581" s="698">
        <f>SUM(G573:G580)</f>
        <v>952.03100000000006</v>
      </c>
      <c r="H581" s="884" t="s">
        <v>285</v>
      </c>
      <c r="I581" s="838" t="s">
        <v>202</v>
      </c>
    </row>
    <row r="582" spans="1:9">
      <c r="A582" s="995"/>
      <c r="B582" s="996" t="s">
        <v>11</v>
      </c>
      <c r="C582" s="1755">
        <v>0.35</v>
      </c>
      <c r="D582" s="1117">
        <f>(D786/100)*35</f>
        <v>31.5</v>
      </c>
      <c r="E582" s="1116">
        <f>(E786/100)*35</f>
        <v>32.200000000000003</v>
      </c>
      <c r="F582" s="1116">
        <f>(F786/100)*35</f>
        <v>134.05000000000001</v>
      </c>
      <c r="G582" s="2677">
        <f>(G786/100)*35</f>
        <v>952</v>
      </c>
      <c r="H582" s="1757">
        <f>G582-G581</f>
        <v>-3.1000000000062755E-2</v>
      </c>
      <c r="I582" s="837" t="s">
        <v>426</v>
      </c>
    </row>
    <row r="583" spans="1:9" ht="15" thickBot="1">
      <c r="A583" s="246"/>
      <c r="B583" s="991" t="s">
        <v>434</v>
      </c>
      <c r="C583" s="1749"/>
      <c r="D583" s="2608">
        <f>(D581*100/D786)-35</f>
        <v>1.2411111111111097</v>
      </c>
      <c r="E583" s="515">
        <f>(E581*100/E786)-35</f>
        <v>-0.16847826086956275</v>
      </c>
      <c r="F583" s="515">
        <f>(F581*100/F786)-35</f>
        <v>-0.21018276762401911</v>
      </c>
      <c r="G583" s="2609">
        <f>(G581*100/G786)-35</f>
        <v>1.1397058823519046E-3</v>
      </c>
      <c r="H583" s="1756"/>
      <c r="I583" s="993"/>
    </row>
    <row r="584" spans="1:9">
      <c r="A584" s="532" t="s">
        <v>189</v>
      </c>
      <c r="B584" s="893" t="s">
        <v>232</v>
      </c>
      <c r="C584" s="94"/>
      <c r="D584" s="64"/>
      <c r="E584" s="497"/>
      <c r="F584" s="497"/>
      <c r="G584" s="498"/>
      <c r="H584" s="520"/>
      <c r="I584" s="499"/>
    </row>
    <row r="585" spans="1:9">
      <c r="A585" s="480" t="s">
        <v>289</v>
      </c>
      <c r="B585" s="487" t="s">
        <v>122</v>
      </c>
      <c r="C585" s="488">
        <v>200</v>
      </c>
      <c r="D585" s="363">
        <v>1</v>
      </c>
      <c r="E585" s="365">
        <v>0.2</v>
      </c>
      <c r="F585" s="365">
        <v>20.2</v>
      </c>
      <c r="G585" s="1937">
        <v>86</v>
      </c>
      <c r="H585" s="509"/>
      <c r="I585" s="485" t="s">
        <v>514</v>
      </c>
    </row>
    <row r="586" spans="1:9" ht="15.6">
      <c r="A586" s="482" t="s">
        <v>12</v>
      </c>
      <c r="B586" s="3144" t="s">
        <v>750</v>
      </c>
      <c r="C586" s="703" t="s">
        <v>870</v>
      </c>
      <c r="D586" s="2210">
        <v>6.7949999999999999</v>
      </c>
      <c r="E586" s="362">
        <v>9.0589999999999993</v>
      </c>
      <c r="F586" s="353">
        <v>6.8209999999999997</v>
      </c>
      <c r="G586" s="917">
        <v>113.19499999999999</v>
      </c>
      <c r="H586" s="234"/>
      <c r="I586" s="479" t="s">
        <v>416</v>
      </c>
    </row>
    <row r="587" spans="1:9" ht="15" thickBot="1">
      <c r="A587" s="890" t="s">
        <v>937</v>
      </c>
      <c r="B587" s="894" t="s">
        <v>389</v>
      </c>
      <c r="C587" s="501">
        <v>30</v>
      </c>
      <c r="D587" s="2210">
        <v>1.155</v>
      </c>
      <c r="E587" s="362">
        <v>0.41299999999999998</v>
      </c>
      <c r="F587" s="353">
        <v>16.260000000000002</v>
      </c>
      <c r="G587" s="917">
        <v>73.376999999999995</v>
      </c>
      <c r="H587" s="489"/>
      <c r="I587" s="491" t="s">
        <v>9</v>
      </c>
    </row>
    <row r="588" spans="1:9">
      <c r="A588" s="492" t="s">
        <v>241</v>
      </c>
      <c r="B588" s="723"/>
      <c r="C588" s="181">
        <f>C585+C587+105+20</f>
        <v>355</v>
      </c>
      <c r="D588" s="503">
        <f>SUM(D585:D587)</f>
        <v>8.9499999999999993</v>
      </c>
      <c r="E588" s="494">
        <f>SUM(E585:E587)</f>
        <v>9.6719999999999988</v>
      </c>
      <c r="F588" s="504">
        <f>SUM(F585:F587)</f>
        <v>43.281000000000006</v>
      </c>
      <c r="G588" s="698">
        <f>SUM(G585:G587)</f>
        <v>272.572</v>
      </c>
      <c r="H588" s="884" t="s">
        <v>285</v>
      </c>
      <c r="I588" s="838" t="s">
        <v>202</v>
      </c>
    </row>
    <row r="589" spans="1:9">
      <c r="A589" s="995"/>
      <c r="B589" s="996" t="s">
        <v>11</v>
      </c>
      <c r="C589" s="1755">
        <v>0.1</v>
      </c>
      <c r="D589" s="1117">
        <f>(D786/100)*10</f>
        <v>9</v>
      </c>
      <c r="E589" s="1116">
        <f>(E786/100)*10</f>
        <v>9.2000000000000011</v>
      </c>
      <c r="F589" s="1116">
        <f>(F786/100)*10</f>
        <v>38.299999999999997</v>
      </c>
      <c r="G589" s="2677">
        <f>(G786/100)*10</f>
        <v>272</v>
      </c>
      <c r="H589" s="883">
        <f>G589-G588</f>
        <v>-0.57200000000000273</v>
      </c>
      <c r="I589" s="837" t="s">
        <v>426</v>
      </c>
    </row>
    <row r="590" spans="1:9" ht="15" thickBot="1">
      <c r="A590" s="246"/>
      <c r="B590" s="991" t="s">
        <v>434</v>
      </c>
      <c r="C590" s="1749"/>
      <c r="D590" s="2608">
        <f>(D588*100/D786)-10</f>
        <v>-5.5555555555557135E-2</v>
      </c>
      <c r="E590" s="515">
        <f>(E588*100/E786)-10</f>
        <v>0.51304347826086882</v>
      </c>
      <c r="F590" s="515">
        <f>(F588*100/F786)-10</f>
        <v>1.3005221932114885</v>
      </c>
      <c r="G590" s="2609">
        <f>(G588*100/G786)-10</f>
        <v>2.1029411764706296E-2</v>
      </c>
      <c r="H590" s="1756"/>
      <c r="I590" s="993"/>
    </row>
    <row r="591" spans="1:9" ht="16.2" thickBot="1">
      <c r="A591" s="112"/>
      <c r="B591" s="580"/>
      <c r="C591" s="127"/>
      <c r="D591" s="730"/>
      <c r="E591" s="730"/>
      <c r="F591" s="730"/>
      <c r="G591" s="634"/>
      <c r="H591" s="127"/>
      <c r="I591" s="127"/>
    </row>
    <row r="592" spans="1:9">
      <c r="A592" s="840"/>
      <c r="B592" s="43" t="s">
        <v>284</v>
      </c>
      <c r="C592" s="44"/>
      <c r="D592" s="153">
        <f>D569+D581</f>
        <v>51.358999999999995</v>
      </c>
      <c r="E592" s="252">
        <f>E569+E581</f>
        <v>54.472000000000008</v>
      </c>
      <c r="F592" s="252">
        <f>F569+F581</f>
        <v>235.29400000000001</v>
      </c>
      <c r="G592" s="842">
        <f>G569+G581</f>
        <v>1629.078</v>
      </c>
      <c r="H592" s="884" t="s">
        <v>285</v>
      </c>
      <c r="I592" s="2163" t="s">
        <v>202</v>
      </c>
    </row>
    <row r="593" spans="1:9">
      <c r="A593" s="449"/>
      <c r="B593" s="889" t="s">
        <v>11</v>
      </c>
      <c r="C593" s="1755">
        <v>0.6</v>
      </c>
      <c r="D593" s="1117">
        <f>(D786/100)*60</f>
        <v>54</v>
      </c>
      <c r="E593" s="1116">
        <f>(E786/100)*60</f>
        <v>55.2</v>
      </c>
      <c r="F593" s="1116">
        <f>(F786/100)*60</f>
        <v>229.8</v>
      </c>
      <c r="G593" s="2677">
        <f>(G786/100)*60</f>
        <v>1632</v>
      </c>
      <c r="H593" s="843">
        <f>G593-G592</f>
        <v>2.9220000000000255</v>
      </c>
      <c r="I593" s="837" t="s">
        <v>426</v>
      </c>
    </row>
    <row r="594" spans="1:9" ht="15" thickBot="1">
      <c r="A594" s="246"/>
      <c r="B594" s="991" t="s">
        <v>434</v>
      </c>
      <c r="C594" s="1749"/>
      <c r="D594" s="2608">
        <f>(D592*100/D786)-60</f>
        <v>-2.934444444444452</v>
      </c>
      <c r="E594" s="515">
        <f>(E592*100/E786)-60</f>
        <v>-0.7913043478260775</v>
      </c>
      <c r="F594" s="515">
        <f>(F592*100/F786)-60</f>
        <v>1.434464751958231</v>
      </c>
      <c r="G594" s="2609">
        <f>(G592*100/G786)-60</f>
        <v>-0.10742647058823707</v>
      </c>
      <c r="H594" s="1756"/>
      <c r="I594" s="993"/>
    </row>
    <row r="596" spans="1:9" ht="15" thickBot="1"/>
    <row r="597" spans="1:9">
      <c r="A597" s="840"/>
      <c r="B597" s="43" t="s">
        <v>283</v>
      </c>
      <c r="C597" s="44"/>
      <c r="D597" s="153">
        <f>D581+D588</f>
        <v>41.566999999999993</v>
      </c>
      <c r="E597" s="252">
        <f>E581+E588</f>
        <v>41.716999999999999</v>
      </c>
      <c r="F597" s="252">
        <f>F581+F588</f>
        <v>176.52600000000001</v>
      </c>
      <c r="G597" s="842">
        <f>G581+G588</f>
        <v>1224.6030000000001</v>
      </c>
      <c r="H597" s="2616" t="s">
        <v>285</v>
      </c>
      <c r="I597" s="2163" t="s">
        <v>202</v>
      </c>
    </row>
    <row r="598" spans="1:9">
      <c r="A598" s="449"/>
      <c r="B598" s="889" t="s">
        <v>11</v>
      </c>
      <c r="C598" s="1755">
        <v>0.45</v>
      </c>
      <c r="D598" s="1117">
        <f>(D786/100)*45</f>
        <v>40.5</v>
      </c>
      <c r="E598" s="1116">
        <f>(E786/100)*45</f>
        <v>41.4</v>
      </c>
      <c r="F598" s="1116">
        <f>(F786/100)*45</f>
        <v>172.35</v>
      </c>
      <c r="G598" s="2677">
        <f>(G786/100)*45</f>
        <v>1224</v>
      </c>
      <c r="H598" s="1757">
        <f>G598-G597</f>
        <v>-0.60300000000006548</v>
      </c>
      <c r="I598" s="837" t="s">
        <v>426</v>
      </c>
    </row>
    <row r="599" spans="1:9" ht="15" thickBot="1">
      <c r="A599" s="246"/>
      <c r="B599" s="991" t="s">
        <v>434</v>
      </c>
      <c r="C599" s="1749"/>
      <c r="D599" s="2608">
        <f>(D597*100/D786)-45</f>
        <v>1.1855555555555455</v>
      </c>
      <c r="E599" s="515">
        <f>(E597*100/E786)-45</f>
        <v>0.34456521739129897</v>
      </c>
      <c r="F599" s="515">
        <f>(F597*100/F786)-45</f>
        <v>1.090339425587473</v>
      </c>
      <c r="G599" s="2609">
        <f>(G597*100/G786)-45</f>
        <v>2.2169117647059977E-2</v>
      </c>
      <c r="H599" s="1756"/>
      <c r="I599" s="993"/>
    </row>
    <row r="601" spans="1:9" ht="15" thickBot="1"/>
    <row r="602" spans="1:9">
      <c r="A602" s="840"/>
      <c r="B602" s="43" t="s">
        <v>242</v>
      </c>
      <c r="C602" s="44"/>
      <c r="D602" s="160">
        <f>D569+D581+D588</f>
        <v>60.308999999999997</v>
      </c>
      <c r="E602" s="99">
        <f>E569+E581+E588</f>
        <v>64.144000000000005</v>
      </c>
      <c r="F602" s="99">
        <f>F569+F581+F588</f>
        <v>278.57500000000005</v>
      </c>
      <c r="G602" s="253">
        <f>G569+G581+G588</f>
        <v>1901.65</v>
      </c>
      <c r="H602" s="2616" t="s">
        <v>285</v>
      </c>
      <c r="I602" s="2163" t="s">
        <v>202</v>
      </c>
    </row>
    <row r="603" spans="1:9">
      <c r="A603" s="995"/>
      <c r="B603" s="996" t="s">
        <v>11</v>
      </c>
      <c r="C603" s="1755">
        <v>0.7</v>
      </c>
      <c r="D603" s="1117">
        <f>(D786/100)*70</f>
        <v>63</v>
      </c>
      <c r="E603" s="1116">
        <f>(E786/100)*70</f>
        <v>64.400000000000006</v>
      </c>
      <c r="F603" s="1116">
        <f>(F786/100)*70</f>
        <v>268.10000000000002</v>
      </c>
      <c r="G603" s="2677">
        <f>(G786/100)*70</f>
        <v>1904</v>
      </c>
      <c r="H603" s="883">
        <f>G603-G602</f>
        <v>2.3499999999999091</v>
      </c>
      <c r="I603" s="837" t="s">
        <v>426</v>
      </c>
    </row>
    <row r="604" spans="1:9" ht="15" thickBot="1">
      <c r="A604" s="246"/>
      <c r="B604" s="991" t="s">
        <v>434</v>
      </c>
      <c r="C604" s="1749"/>
      <c r="D604" s="2608">
        <f>(D602*100/D786)-70</f>
        <v>-2.9900000000000091</v>
      </c>
      <c r="E604" s="515">
        <f>(E602*100/E786)-70</f>
        <v>-0.27826086956521578</v>
      </c>
      <c r="F604" s="515">
        <f>(F602*100/F786)-70</f>
        <v>2.7349869451697231</v>
      </c>
      <c r="G604" s="2609">
        <f>(G602*100/G786)-70</f>
        <v>-8.6397058823536099E-2</v>
      </c>
      <c r="H604" s="1756"/>
      <c r="I604" s="993"/>
    </row>
    <row r="605" spans="1:9">
      <c r="B605" s="558"/>
      <c r="C605"/>
      <c r="D605" s="330"/>
      <c r="E605" s="330"/>
      <c r="F605" s="330"/>
      <c r="G605" s="341"/>
      <c r="H605" s="330"/>
      <c r="I605" s="330"/>
    </row>
    <row r="607" spans="1:9">
      <c r="C607" s="12" t="s">
        <v>206</v>
      </c>
    </row>
    <row r="608" spans="1:9" s="70" customFormat="1" ht="10.199999999999999">
      <c r="A608" s="900" t="s">
        <v>929</v>
      </c>
      <c r="E608" s="327"/>
      <c r="F608" s="327"/>
      <c r="G608" s="327"/>
    </row>
    <row r="609" spans="1:9">
      <c r="B609" s="25" t="s">
        <v>203</v>
      </c>
      <c r="D609"/>
      <c r="E609"/>
      <c r="F609" s="25"/>
      <c r="G609" s="25"/>
      <c r="H609" s="26"/>
      <c r="I609" s="26"/>
    </row>
    <row r="610" spans="1:9" ht="15.6">
      <c r="A610" s="28" t="s">
        <v>834</v>
      </c>
      <c r="B610" s="26"/>
      <c r="C610"/>
      <c r="D610" s="28" t="s">
        <v>0</v>
      </c>
      <c r="E610"/>
      <c r="F610" s="2" t="s">
        <v>432</v>
      </c>
      <c r="G610" s="26"/>
      <c r="H610" s="26"/>
      <c r="I610" s="33"/>
    </row>
    <row r="611" spans="1:9" ht="18.600000000000001" thickBot="1">
      <c r="B611" s="1"/>
      <c r="C611" s="1759" t="s">
        <v>342</v>
      </c>
    </row>
    <row r="612" spans="1:9" ht="15" thickBot="1">
      <c r="A612" s="1799" t="s">
        <v>175</v>
      </c>
      <c r="B612" s="94"/>
      <c r="C612" s="452" t="s">
        <v>176</v>
      </c>
      <c r="D612" s="378" t="s">
        <v>177</v>
      </c>
      <c r="E612" s="378"/>
      <c r="F612" s="378"/>
      <c r="G612" s="453" t="s">
        <v>178</v>
      </c>
      <c r="H612" s="454" t="s">
        <v>179</v>
      </c>
      <c r="I612" s="455" t="s">
        <v>180</v>
      </c>
    </row>
    <row r="613" spans="1:9">
      <c r="A613" s="460" t="s">
        <v>181</v>
      </c>
      <c r="B613" s="457" t="s">
        <v>182</v>
      </c>
      <c r="C613" s="458" t="s">
        <v>183</v>
      </c>
      <c r="D613" s="459" t="s">
        <v>184</v>
      </c>
      <c r="E613" s="459" t="s">
        <v>56</v>
      </c>
      <c r="F613" s="459" t="s">
        <v>57</v>
      </c>
      <c r="G613" s="460" t="s">
        <v>185</v>
      </c>
      <c r="H613" s="461" t="s">
        <v>186</v>
      </c>
      <c r="I613" s="462" t="s">
        <v>324</v>
      </c>
    </row>
    <row r="614" spans="1:9" ht="15" thickBot="1">
      <c r="A614" s="2179"/>
      <c r="B614" s="507"/>
      <c r="C614" s="464"/>
      <c r="D614" s="465" t="s">
        <v>6</v>
      </c>
      <c r="E614" s="465" t="s">
        <v>7</v>
      </c>
      <c r="F614" s="465" t="s">
        <v>8</v>
      </c>
      <c r="G614" s="466" t="s">
        <v>187</v>
      </c>
      <c r="H614" s="467" t="s">
        <v>188</v>
      </c>
      <c r="I614" s="468" t="s">
        <v>323</v>
      </c>
    </row>
    <row r="615" spans="1:9">
      <c r="A615" s="532" t="s">
        <v>189</v>
      </c>
      <c r="B615" s="695" t="s">
        <v>156</v>
      </c>
      <c r="C615" s="470"/>
      <c r="D615" s="471"/>
      <c r="E615" s="472"/>
      <c r="F615" s="472"/>
      <c r="G615" s="696"/>
      <c r="H615" s="517"/>
      <c r="I615" s="475"/>
    </row>
    <row r="616" spans="1:9">
      <c r="A616" s="480" t="s">
        <v>289</v>
      </c>
      <c r="B616" s="483" t="s">
        <v>468</v>
      </c>
      <c r="C616" s="272">
        <v>60</v>
      </c>
      <c r="D616" s="232">
        <v>1.1399999999999999</v>
      </c>
      <c r="E616" s="353">
        <v>5.34</v>
      </c>
      <c r="F616" s="353">
        <v>4.62</v>
      </c>
      <c r="G616" s="927">
        <v>70.8</v>
      </c>
      <c r="H616" s="484"/>
      <c r="I616" s="569" t="s">
        <v>424</v>
      </c>
    </row>
    <row r="617" spans="1:9" ht="15.6">
      <c r="A617" s="482" t="s">
        <v>12</v>
      </c>
      <c r="B617" s="1885" t="s">
        <v>788</v>
      </c>
      <c r="C617" s="274" t="s">
        <v>875</v>
      </c>
      <c r="D617" s="349">
        <v>5.55</v>
      </c>
      <c r="E617" s="348">
        <v>4.95</v>
      </c>
      <c r="F617" s="349">
        <v>29.55</v>
      </c>
      <c r="G617" s="930">
        <v>184.5</v>
      </c>
      <c r="H617" s="519"/>
      <c r="I617" s="479" t="s">
        <v>786</v>
      </c>
    </row>
    <row r="618" spans="1:9" ht="15.6">
      <c r="A618" s="482"/>
      <c r="B618" s="1811" t="s">
        <v>787</v>
      </c>
      <c r="C618" s="837"/>
      <c r="D618" s="322">
        <v>0.56000000000000005</v>
      </c>
      <c r="E618" s="942">
        <v>1.0509999999999999</v>
      </c>
      <c r="F618" s="322">
        <v>2.75</v>
      </c>
      <c r="G618" s="1047">
        <v>22.72</v>
      </c>
      <c r="H618" s="1812"/>
      <c r="I618" s="935" t="s">
        <v>464</v>
      </c>
    </row>
    <row r="619" spans="1:9">
      <c r="A619" s="486" t="s">
        <v>36</v>
      </c>
      <c r="B619" s="823" t="s">
        <v>435</v>
      </c>
      <c r="C619" s="272">
        <v>120</v>
      </c>
      <c r="D619" s="2146">
        <v>12.68</v>
      </c>
      <c r="E619" s="362">
        <v>13.59</v>
      </c>
      <c r="F619" s="362">
        <v>14.587999999999999</v>
      </c>
      <c r="G619" s="927">
        <v>204.12700000000001</v>
      </c>
      <c r="H619" s="484"/>
      <c r="I619" s="1813" t="s">
        <v>561</v>
      </c>
    </row>
    <row r="620" spans="1:9">
      <c r="A620" s="91"/>
      <c r="B620" s="483" t="s">
        <v>481</v>
      </c>
      <c r="C620" s="397">
        <v>200</v>
      </c>
      <c r="D620" s="232">
        <v>0.4</v>
      </c>
      <c r="E620" s="353">
        <v>0</v>
      </c>
      <c r="F620" s="353">
        <v>6.75</v>
      </c>
      <c r="G620" s="927">
        <v>28.6</v>
      </c>
      <c r="H620" s="484"/>
      <c r="I620" s="1109" t="s">
        <v>480</v>
      </c>
    </row>
    <row r="621" spans="1:9">
      <c r="A621" s="91"/>
      <c r="B621" s="1249" t="s">
        <v>10</v>
      </c>
      <c r="C621" s="488">
        <v>40</v>
      </c>
      <c r="D621" s="232">
        <v>1.54</v>
      </c>
      <c r="E621" s="353">
        <v>0.55000000000000004</v>
      </c>
      <c r="F621" s="353">
        <v>21.68</v>
      </c>
      <c r="G621" s="927">
        <v>97.83</v>
      </c>
      <c r="H621" s="489"/>
      <c r="I621" s="485" t="s">
        <v>9</v>
      </c>
    </row>
    <row r="622" spans="1:9" ht="15" thickBot="1">
      <c r="A622" s="892"/>
      <c r="B622" s="490" t="s">
        <v>389</v>
      </c>
      <c r="C622" s="501">
        <v>30</v>
      </c>
      <c r="D622" s="2210">
        <v>1.155</v>
      </c>
      <c r="E622" s="362">
        <v>0.41299999999999998</v>
      </c>
      <c r="F622" s="353">
        <v>16.260000000000002</v>
      </c>
      <c r="G622" s="917">
        <v>73.376999999999995</v>
      </c>
      <c r="H622" s="489"/>
      <c r="I622" s="491" t="s">
        <v>9</v>
      </c>
    </row>
    <row r="623" spans="1:9">
      <c r="A623" s="492" t="s">
        <v>204</v>
      </c>
      <c r="C623" s="2164">
        <f>C616+C619+C620+C621+C622+150+40</f>
        <v>640</v>
      </c>
      <c r="D623" s="493">
        <f>SUM(D616:D622)</f>
        <v>23.024999999999999</v>
      </c>
      <c r="E623" s="494">
        <f>SUM(E616:E622)</f>
        <v>25.893999999999998</v>
      </c>
      <c r="F623" s="495">
        <f>SUM(F616:F622)</f>
        <v>96.198000000000008</v>
      </c>
      <c r="G623" s="698">
        <f>SUM(G616:G622)</f>
        <v>681.95399999999995</v>
      </c>
      <c r="H623" s="884" t="s">
        <v>285</v>
      </c>
      <c r="I623" s="838" t="s">
        <v>202</v>
      </c>
    </row>
    <row r="624" spans="1:9">
      <c r="A624" s="995"/>
      <c r="B624" s="996" t="s">
        <v>11</v>
      </c>
      <c r="C624" s="1755">
        <v>0.25</v>
      </c>
      <c r="D624" s="1117">
        <f>(D786/100)*25</f>
        <v>22.5</v>
      </c>
      <c r="E624" s="1116">
        <f>(E786/100)*25</f>
        <v>23</v>
      </c>
      <c r="F624" s="1116">
        <f>(F786/100)*25</f>
        <v>95.75</v>
      </c>
      <c r="G624" s="2677">
        <f>(G786/100)*25</f>
        <v>680</v>
      </c>
      <c r="H624" s="843">
        <f>G624-G623</f>
        <v>-1.9539999999999509</v>
      </c>
      <c r="I624" s="839" t="s">
        <v>426</v>
      </c>
    </row>
    <row r="625" spans="1:9" ht="15" thickBot="1">
      <c r="A625" s="246"/>
      <c r="B625" s="991" t="s">
        <v>434</v>
      </c>
      <c r="C625" s="1749"/>
      <c r="D625" s="2608">
        <f>(D623*100/D786)-25</f>
        <v>0.58333333333333215</v>
      </c>
      <c r="E625" s="515">
        <f>(E623*100/E786)-25</f>
        <v>3.1456521739130388</v>
      </c>
      <c r="F625" s="515">
        <f>(F623*100/F786)-25</f>
        <v>0.11697127937337015</v>
      </c>
      <c r="G625" s="2609">
        <f>(G623*100/G786)-25</f>
        <v>7.1838235294116259E-2</v>
      </c>
      <c r="H625" s="1756"/>
      <c r="I625" s="993"/>
    </row>
    <row r="626" spans="1:9">
      <c r="A626" s="94"/>
      <c r="B626" s="695" t="s">
        <v>123</v>
      </c>
      <c r="C626" s="62"/>
      <c r="D626" s="5"/>
      <c r="E626" s="497"/>
      <c r="F626" s="497"/>
      <c r="G626" s="497"/>
      <c r="H626" s="499"/>
      <c r="I626" s="499"/>
    </row>
    <row r="627" spans="1:9">
      <c r="A627" s="91"/>
      <c r="B627" s="2530" t="s">
        <v>1082</v>
      </c>
      <c r="C627" s="488">
        <v>60</v>
      </c>
      <c r="D627" s="232">
        <v>1.2</v>
      </c>
      <c r="E627" s="353">
        <v>0.2</v>
      </c>
      <c r="F627" s="353">
        <v>6.1</v>
      </c>
      <c r="G627" s="927">
        <v>31.3</v>
      </c>
      <c r="H627" s="484"/>
      <c r="I627" s="1753" t="s">
        <v>1059</v>
      </c>
    </row>
    <row r="628" spans="1:9">
      <c r="A628" s="91"/>
      <c r="B628" s="1249" t="s">
        <v>152</v>
      </c>
      <c r="C628" s="272">
        <v>250</v>
      </c>
      <c r="D628" s="232">
        <v>2</v>
      </c>
      <c r="E628" s="353">
        <v>4.5250000000000004</v>
      </c>
      <c r="F628" s="353">
        <v>6.3250000000000002</v>
      </c>
      <c r="G628" s="927">
        <v>74</v>
      </c>
      <c r="H628" s="489"/>
      <c r="I628" s="1753" t="s">
        <v>630</v>
      </c>
    </row>
    <row r="629" spans="1:9">
      <c r="A629" s="477" t="s">
        <v>189</v>
      </c>
      <c r="B629" s="525" t="s">
        <v>626</v>
      </c>
      <c r="C629" s="395">
        <v>100</v>
      </c>
      <c r="D629" s="2313">
        <v>10.69</v>
      </c>
      <c r="E629" s="1029">
        <v>10.682</v>
      </c>
      <c r="F629" s="1029">
        <v>25.247</v>
      </c>
      <c r="G629" s="927">
        <v>239.886</v>
      </c>
      <c r="H629" s="1763"/>
      <c r="I629" s="485" t="s">
        <v>627</v>
      </c>
    </row>
    <row r="630" spans="1:9">
      <c r="A630" s="480" t="s">
        <v>289</v>
      </c>
      <c r="B630" s="2180" t="s">
        <v>618</v>
      </c>
      <c r="C630" s="397">
        <v>180</v>
      </c>
      <c r="D630" s="372">
        <v>12.42</v>
      </c>
      <c r="E630" s="362">
        <v>15.48</v>
      </c>
      <c r="F630" s="373">
        <v>12.78</v>
      </c>
      <c r="G630" s="927">
        <v>241.2</v>
      </c>
      <c r="H630" s="1764"/>
      <c r="I630" s="479" t="s">
        <v>617</v>
      </c>
    </row>
    <row r="631" spans="1:9" ht="14.25" customHeight="1">
      <c r="A631" s="482" t="s">
        <v>12</v>
      </c>
      <c r="B631" s="526" t="s">
        <v>158</v>
      </c>
      <c r="C631" s="274">
        <v>200</v>
      </c>
      <c r="D631" s="232">
        <v>0.5</v>
      </c>
      <c r="E631" s="362">
        <v>0</v>
      </c>
      <c r="F631" s="362">
        <v>19.8</v>
      </c>
      <c r="G631" s="927">
        <v>81</v>
      </c>
      <c r="H631" s="489"/>
      <c r="I631" s="2182" t="s">
        <v>354</v>
      </c>
    </row>
    <row r="632" spans="1:9" ht="12" customHeight="1">
      <c r="A632" s="482"/>
      <c r="B632" s="483" t="s">
        <v>10</v>
      </c>
      <c r="C632" s="488">
        <v>60</v>
      </c>
      <c r="D632" s="2210">
        <v>2.31</v>
      </c>
      <c r="E632" s="362">
        <v>0.82</v>
      </c>
      <c r="F632" s="353">
        <v>32.520000000000003</v>
      </c>
      <c r="G632" s="917">
        <v>146.75</v>
      </c>
      <c r="H632" s="489"/>
      <c r="I632" s="485" t="s">
        <v>9</v>
      </c>
    </row>
    <row r="633" spans="1:9">
      <c r="A633" s="486" t="s">
        <v>36</v>
      </c>
      <c r="B633" s="526" t="s">
        <v>389</v>
      </c>
      <c r="C633" s="478">
        <v>40</v>
      </c>
      <c r="D633" s="2320">
        <v>2.2599999999999998</v>
      </c>
      <c r="E633" s="365">
        <v>0.6</v>
      </c>
      <c r="F633" s="365">
        <v>16.739999999999998</v>
      </c>
      <c r="G633" s="917">
        <v>81.426000000000002</v>
      </c>
      <c r="H633" s="489"/>
      <c r="I633" s="479" t="s">
        <v>9</v>
      </c>
    </row>
    <row r="634" spans="1:9" ht="15" thickBot="1">
      <c r="A634" s="892"/>
      <c r="B634" s="490" t="s">
        <v>445</v>
      </c>
      <c r="C634" s="393">
        <v>120</v>
      </c>
      <c r="D634" s="514">
        <v>0.48</v>
      </c>
      <c r="E634" s="515">
        <v>0.48</v>
      </c>
      <c r="F634" s="516">
        <v>11.76</v>
      </c>
      <c r="G634" s="1936">
        <v>53.28</v>
      </c>
      <c r="H634" s="686"/>
      <c r="I634" s="1781" t="s">
        <v>572</v>
      </c>
    </row>
    <row r="635" spans="1:9">
      <c r="A635" s="492" t="s">
        <v>192</v>
      </c>
      <c r="B635" s="723"/>
      <c r="C635" s="2181">
        <f>SUM(C627:C634)</f>
        <v>1010</v>
      </c>
      <c r="D635" s="503">
        <f>SUM(D627:D634)</f>
        <v>31.860000000000003</v>
      </c>
      <c r="E635" s="494">
        <f>SUM(E627:E634)</f>
        <v>32.786999999999999</v>
      </c>
      <c r="F635" s="504">
        <f>SUM(F627:F634)</f>
        <v>131.27199999999999</v>
      </c>
      <c r="G635" s="698">
        <f>SUM(G627:G634)</f>
        <v>948.84199999999998</v>
      </c>
      <c r="H635" s="884" t="s">
        <v>285</v>
      </c>
      <c r="I635" s="838" t="s">
        <v>202</v>
      </c>
    </row>
    <row r="636" spans="1:9">
      <c r="A636" s="995"/>
      <c r="B636" s="996" t="s">
        <v>11</v>
      </c>
      <c r="C636" s="1755">
        <v>0.35</v>
      </c>
      <c r="D636" s="1117">
        <f>(D786/100)*35</f>
        <v>31.5</v>
      </c>
      <c r="E636" s="1116">
        <f>(E786/100)*35</f>
        <v>32.200000000000003</v>
      </c>
      <c r="F636" s="1116">
        <f>(F786/100)*35</f>
        <v>134.05000000000001</v>
      </c>
      <c r="G636" s="2677">
        <f>(G786/100)*35</f>
        <v>952</v>
      </c>
      <c r="H636" s="1757">
        <f>G636-G635</f>
        <v>3.1580000000000155</v>
      </c>
      <c r="I636" s="837" t="s">
        <v>426</v>
      </c>
    </row>
    <row r="637" spans="1:9" ht="15" thickBot="1">
      <c r="A637" s="246"/>
      <c r="B637" s="991" t="s">
        <v>434</v>
      </c>
      <c r="C637" s="1749"/>
      <c r="D637" s="2608">
        <f>(D635*100/D786)-35</f>
        <v>0.40000000000000568</v>
      </c>
      <c r="E637" s="515">
        <f>(E635*100/E786)-35</f>
        <v>0.63804347826086882</v>
      </c>
      <c r="F637" s="515">
        <f>(F635*100/F786)-35</f>
        <v>-0.72532637075718043</v>
      </c>
      <c r="G637" s="2609">
        <f>(G635*100/G786)-35</f>
        <v>-0.11610294117647157</v>
      </c>
      <c r="H637" s="1756"/>
      <c r="I637" s="993"/>
    </row>
    <row r="638" spans="1:9">
      <c r="A638" s="532" t="s">
        <v>189</v>
      </c>
      <c r="B638" s="532" t="s">
        <v>232</v>
      </c>
      <c r="C638" s="94"/>
      <c r="D638" s="64"/>
      <c r="E638" s="497"/>
      <c r="F638" s="497"/>
      <c r="G638" s="498"/>
      <c r="H638" s="520"/>
      <c r="I638" s="520"/>
    </row>
    <row r="639" spans="1:9">
      <c r="A639" s="480" t="s">
        <v>289</v>
      </c>
      <c r="B639" s="526" t="s">
        <v>831</v>
      </c>
      <c r="C639" s="488">
        <v>200</v>
      </c>
      <c r="D639" s="232">
        <v>5.8</v>
      </c>
      <c r="E639" s="353">
        <v>5</v>
      </c>
      <c r="F639" s="353">
        <v>8</v>
      </c>
      <c r="G639" s="930">
        <v>101</v>
      </c>
      <c r="H639" s="484"/>
      <c r="I639" s="569" t="s">
        <v>653</v>
      </c>
    </row>
    <row r="640" spans="1:9" ht="15.6">
      <c r="A640" s="482" t="s">
        <v>12</v>
      </c>
      <c r="B640" s="271" t="s">
        <v>755</v>
      </c>
      <c r="C640" s="851" t="s">
        <v>857</v>
      </c>
      <c r="D640" s="232">
        <v>1.925</v>
      </c>
      <c r="E640" s="353">
        <v>2.2349999999999999</v>
      </c>
      <c r="F640" s="353">
        <v>17.942</v>
      </c>
      <c r="G640" s="917">
        <v>101.583</v>
      </c>
      <c r="H640" s="527"/>
      <c r="I640" s="569" t="s">
        <v>757</v>
      </c>
    </row>
    <row r="641" spans="1:9" ht="15" thickBot="1">
      <c r="A641" s="890" t="s">
        <v>36</v>
      </c>
      <c r="B641" s="490" t="s">
        <v>676</v>
      </c>
      <c r="C641" s="501">
        <v>30</v>
      </c>
      <c r="D641" s="232">
        <v>1.115</v>
      </c>
      <c r="E641" s="353">
        <v>0.56999999999999995</v>
      </c>
      <c r="F641" s="353">
        <v>15.42</v>
      </c>
      <c r="G641" s="917">
        <v>67.83</v>
      </c>
      <c r="H641" s="1773"/>
      <c r="I641" s="485" t="s">
        <v>9</v>
      </c>
    </row>
    <row r="642" spans="1:9">
      <c r="A642" s="1024" t="s">
        <v>241</v>
      </c>
      <c r="B642" s="43"/>
      <c r="C642" s="175">
        <f>C639+C641+110+20</f>
        <v>360</v>
      </c>
      <c r="D642" s="503">
        <f>SUM(D639:D641)</f>
        <v>8.84</v>
      </c>
      <c r="E642" s="494">
        <f>SUM(E639:E641)</f>
        <v>7.8049999999999997</v>
      </c>
      <c r="F642" s="504">
        <f>SUM(F639:F641)</f>
        <v>41.362000000000002</v>
      </c>
      <c r="G642" s="698">
        <f>SUM(G639:G641)</f>
        <v>270.41300000000001</v>
      </c>
      <c r="H642" s="2616" t="s">
        <v>285</v>
      </c>
      <c r="I642" s="2163" t="s">
        <v>202</v>
      </c>
    </row>
    <row r="643" spans="1:9">
      <c r="A643" s="995"/>
      <c r="B643" s="996" t="s">
        <v>11</v>
      </c>
      <c r="C643" s="1755">
        <v>0.1</v>
      </c>
      <c r="D643" s="1117">
        <f>(D786/100)*10</f>
        <v>9</v>
      </c>
      <c r="E643" s="1116">
        <f>(E786/100)*10</f>
        <v>9.2000000000000011</v>
      </c>
      <c r="F643" s="1116">
        <f>(F786/100)*10</f>
        <v>38.299999999999997</v>
      </c>
      <c r="G643" s="2677">
        <f>(G786/100)*10</f>
        <v>272</v>
      </c>
      <c r="H643" s="2623">
        <f>G643-G642</f>
        <v>1.5869999999999891</v>
      </c>
      <c r="I643" s="837" t="s">
        <v>426</v>
      </c>
    </row>
    <row r="644" spans="1:9" ht="15" thickBot="1">
      <c r="A644" s="246"/>
      <c r="B644" s="991" t="s">
        <v>434</v>
      </c>
      <c r="C644" s="1749"/>
      <c r="D644" s="2608">
        <f>(D642*100/D786)-10</f>
        <v>-0.17777777777777715</v>
      </c>
      <c r="E644" s="515">
        <f>(E642*100/E786)-10</f>
        <v>-1.5163043478260878</v>
      </c>
      <c r="F644" s="515">
        <f>(F642*100/F786)-10</f>
        <v>0.7994778067885111</v>
      </c>
      <c r="G644" s="2609">
        <f>(G642*100/G786)-10</f>
        <v>-5.8345588235292567E-2</v>
      </c>
      <c r="H644" s="1756"/>
      <c r="I644" s="993"/>
    </row>
    <row r="645" spans="1:9" ht="15.6">
      <c r="A645" s="112"/>
      <c r="B645" s="580"/>
      <c r="C645" s="127"/>
      <c r="D645" s="730"/>
      <c r="E645" s="730"/>
      <c r="F645" s="730"/>
      <c r="G645" s="730"/>
      <c r="H645" s="127"/>
      <c r="I645" s="127"/>
    </row>
    <row r="646" spans="1:9" ht="15" thickBot="1">
      <c r="A646" s="2473"/>
      <c r="B646" s="2474"/>
      <c r="C646" s="1122"/>
      <c r="D646" s="1123"/>
      <c r="E646" s="1123"/>
      <c r="F646" s="1123"/>
      <c r="G646" s="1123"/>
      <c r="H646" s="127"/>
      <c r="I646" s="127"/>
    </row>
    <row r="647" spans="1:9">
      <c r="A647" s="840"/>
      <c r="B647" s="43" t="s">
        <v>284</v>
      </c>
      <c r="C647" s="44"/>
      <c r="D647" s="153">
        <f>D623+D635</f>
        <v>54.885000000000005</v>
      </c>
      <c r="E647" s="252">
        <f>E623+E635</f>
        <v>58.680999999999997</v>
      </c>
      <c r="F647" s="252">
        <f>F623+F635</f>
        <v>227.47</v>
      </c>
      <c r="G647" s="842">
        <f>G623+G635</f>
        <v>1630.7959999999998</v>
      </c>
      <c r="H647" s="884" t="s">
        <v>285</v>
      </c>
      <c r="I647" s="2163" t="s">
        <v>202</v>
      </c>
    </row>
    <row r="648" spans="1:9">
      <c r="A648" s="449"/>
      <c r="B648" s="889" t="s">
        <v>11</v>
      </c>
      <c r="C648" s="1755">
        <v>0.6</v>
      </c>
      <c r="D648" s="1117">
        <f>(D786/100)*60</f>
        <v>54</v>
      </c>
      <c r="E648" s="1116">
        <f>(E786/100)*60</f>
        <v>55.2</v>
      </c>
      <c r="F648" s="1116">
        <f>(F786/100)*60</f>
        <v>229.8</v>
      </c>
      <c r="G648" s="2677">
        <f>(G786/100)*60</f>
        <v>1632</v>
      </c>
      <c r="H648" s="843">
        <f>G648-G647</f>
        <v>1.2040000000001783</v>
      </c>
      <c r="I648" s="837" t="s">
        <v>426</v>
      </c>
    </row>
    <row r="649" spans="1:9" ht="15" thickBot="1">
      <c r="A649" s="246"/>
      <c r="B649" s="991" t="s">
        <v>434</v>
      </c>
      <c r="C649" s="1749"/>
      <c r="D649" s="2608">
        <f>(D647*100/D786)-60</f>
        <v>0.98333333333334139</v>
      </c>
      <c r="E649" s="515">
        <f>(E647*100/E786)-60</f>
        <v>3.783695652173904</v>
      </c>
      <c r="F649" s="515">
        <f>(F647*100/F786)-60</f>
        <v>-0.60835509138381383</v>
      </c>
      <c r="G649" s="2609">
        <f>(G647*100/G786)-60</f>
        <v>-4.4264705882362421E-2</v>
      </c>
      <c r="H649" s="1756"/>
      <c r="I649" s="993"/>
    </row>
    <row r="650" spans="1:9" ht="13.5" customHeight="1"/>
    <row r="651" spans="1:9" ht="12" customHeight="1" thickBot="1"/>
    <row r="652" spans="1:9" ht="11.25" customHeight="1">
      <c r="A652" s="840"/>
      <c r="B652" s="43" t="s">
        <v>283</v>
      </c>
      <c r="C652" s="44"/>
      <c r="D652" s="153">
        <f>D635+D642</f>
        <v>40.700000000000003</v>
      </c>
      <c r="E652" s="252">
        <f>E635+E642</f>
        <v>40.591999999999999</v>
      </c>
      <c r="F652" s="252">
        <f>F635+F642</f>
        <v>172.63399999999999</v>
      </c>
      <c r="G652" s="842">
        <f>G635+G642</f>
        <v>1219.2550000000001</v>
      </c>
      <c r="H652" s="2616" t="s">
        <v>285</v>
      </c>
      <c r="I652" s="2163" t="s">
        <v>202</v>
      </c>
    </row>
    <row r="653" spans="1:9" ht="13.5" customHeight="1">
      <c r="A653" s="449"/>
      <c r="B653" s="889" t="s">
        <v>11</v>
      </c>
      <c r="C653" s="1755">
        <v>0.45</v>
      </c>
      <c r="D653" s="1117">
        <f>(D786/100)*45</f>
        <v>40.5</v>
      </c>
      <c r="E653" s="1116">
        <f>(E786/100)*45</f>
        <v>41.4</v>
      </c>
      <c r="F653" s="1116">
        <f>(F786/100)*45</f>
        <v>172.35</v>
      </c>
      <c r="G653" s="2677">
        <f>(G786/100)*45</f>
        <v>1224</v>
      </c>
      <c r="H653" s="883">
        <f>G653-G652</f>
        <v>4.7449999999998909</v>
      </c>
      <c r="I653" s="837" t="s">
        <v>426</v>
      </c>
    </row>
    <row r="654" spans="1:9" ht="13.5" customHeight="1" thickBot="1">
      <c r="A654" s="246"/>
      <c r="B654" s="991" t="s">
        <v>434</v>
      </c>
      <c r="C654" s="1749"/>
      <c r="D654" s="2608">
        <f>(D652*100/D786)-45</f>
        <v>0.22222222222222854</v>
      </c>
      <c r="E654" s="515">
        <f>(E652*100/E786)-45</f>
        <v>-0.87826086956521721</v>
      </c>
      <c r="F654" s="515">
        <f>(F652*100/F786)-45</f>
        <v>7.4151436031328899E-2</v>
      </c>
      <c r="G654" s="2609">
        <f>(G652*100/G786)-45</f>
        <v>-0.17444852941176237</v>
      </c>
      <c r="H654" s="1756"/>
      <c r="I654" s="993"/>
    </row>
    <row r="655" spans="1:9" ht="13.5" customHeight="1"/>
    <row r="656" spans="1:9" ht="15" thickBot="1"/>
    <row r="657" spans="1:9" ht="13.5" customHeight="1">
      <c r="A657" s="840"/>
      <c r="B657" s="43" t="s">
        <v>242</v>
      </c>
      <c r="C657" s="44"/>
      <c r="D657" s="160">
        <f>D623+D635+D642</f>
        <v>63.725000000000009</v>
      </c>
      <c r="E657" s="99">
        <f>E623+E635+E642</f>
        <v>66.48599999999999</v>
      </c>
      <c r="F657" s="99">
        <f>F623+F635+F642</f>
        <v>268.83199999999999</v>
      </c>
      <c r="G657" s="253">
        <f>G623+G635+G642</f>
        <v>1901.2089999999998</v>
      </c>
      <c r="H657" s="2616" t="s">
        <v>285</v>
      </c>
      <c r="I657" s="2163" t="s">
        <v>202</v>
      </c>
    </row>
    <row r="658" spans="1:9" ht="12" customHeight="1">
      <c r="A658" s="995"/>
      <c r="B658" s="996" t="s">
        <v>11</v>
      </c>
      <c r="C658" s="1755">
        <v>0.7</v>
      </c>
      <c r="D658" s="1117">
        <f>(D786/100)*70</f>
        <v>63</v>
      </c>
      <c r="E658" s="1116">
        <f>(E786/100)*70</f>
        <v>64.400000000000006</v>
      </c>
      <c r="F658" s="1116">
        <f>(F786/100)*70</f>
        <v>268.10000000000002</v>
      </c>
      <c r="G658" s="2677">
        <f>(G786/100)*70</f>
        <v>1904</v>
      </c>
      <c r="H658" s="883">
        <f>G658-G657</f>
        <v>2.7910000000001673</v>
      </c>
      <c r="I658" s="837" t="s">
        <v>426</v>
      </c>
    </row>
    <row r="659" spans="1:9" ht="15" thickBot="1">
      <c r="A659" s="246"/>
      <c r="B659" s="991" t="s">
        <v>434</v>
      </c>
      <c r="C659" s="1749"/>
      <c r="D659" s="2608">
        <f>(D657*100/D786)-70</f>
        <v>0.80555555555557135</v>
      </c>
      <c r="E659" s="515">
        <f>(E657*100/E786)-70</f>
        <v>2.2673913043478109</v>
      </c>
      <c r="F659" s="515">
        <f>(F657*100/F786)-70</f>
        <v>0.1911227154047026</v>
      </c>
      <c r="G659" s="2609">
        <f>(G657*100/G786)-70</f>
        <v>-0.10261029411765321</v>
      </c>
      <c r="H659" s="1756"/>
      <c r="I659" s="993"/>
    </row>
    <row r="660" spans="1:9">
      <c r="C660" s="12"/>
    </row>
    <row r="661" spans="1:9">
      <c r="G661" s="53"/>
      <c r="H661" s="53"/>
      <c r="I661" s="53"/>
    </row>
    <row r="662" spans="1:9" ht="12" customHeight="1"/>
    <row r="663" spans="1:9" ht="11.25" customHeight="1">
      <c r="C663" s="12" t="s">
        <v>206</v>
      </c>
    </row>
    <row r="664" spans="1:9" s="70" customFormat="1" ht="10.199999999999999">
      <c r="A664" s="900" t="s">
        <v>929</v>
      </c>
      <c r="E664" s="327"/>
      <c r="F664" s="327"/>
      <c r="G664" s="327"/>
    </row>
    <row r="665" spans="1:9">
      <c r="B665" s="25" t="s">
        <v>203</v>
      </c>
      <c r="D665"/>
      <c r="E665"/>
      <c r="F665" s="25"/>
      <c r="G665" s="25"/>
      <c r="H665" s="26"/>
      <c r="I665" s="26"/>
    </row>
    <row r="666" spans="1:9" ht="12.75" customHeight="1">
      <c r="A666" s="28" t="s">
        <v>834</v>
      </c>
      <c r="B666" s="26"/>
      <c r="C666"/>
      <c r="D666" s="28" t="s">
        <v>0</v>
      </c>
      <c r="E666"/>
      <c r="F666" s="2" t="s">
        <v>432</v>
      </c>
      <c r="G666" s="26"/>
      <c r="H666" s="26"/>
      <c r="I666" s="33"/>
    </row>
    <row r="667" spans="1:9" ht="14.25" customHeight="1" thickBot="1">
      <c r="B667" s="1"/>
      <c r="C667" s="1759" t="s">
        <v>342</v>
      </c>
    </row>
    <row r="668" spans="1:9" ht="15" thickBot="1">
      <c r="A668" s="451" t="s">
        <v>175</v>
      </c>
      <c r="B668" s="94"/>
      <c r="C668" s="452" t="s">
        <v>176</v>
      </c>
      <c r="D668" s="378" t="s">
        <v>177</v>
      </c>
      <c r="E668" s="378"/>
      <c r="F668" s="378"/>
      <c r="G668" s="453" t="s">
        <v>178</v>
      </c>
      <c r="H668" s="454" t="s">
        <v>179</v>
      </c>
      <c r="I668" s="455" t="s">
        <v>180</v>
      </c>
    </row>
    <row r="669" spans="1:9" ht="14.25" customHeight="1">
      <c r="A669" s="456" t="s">
        <v>181</v>
      </c>
      <c r="B669" s="457" t="s">
        <v>182</v>
      </c>
      <c r="C669" s="458" t="s">
        <v>183</v>
      </c>
      <c r="D669" s="459" t="s">
        <v>184</v>
      </c>
      <c r="E669" s="459" t="s">
        <v>56</v>
      </c>
      <c r="F669" s="459" t="s">
        <v>57</v>
      </c>
      <c r="G669" s="460" t="s">
        <v>185</v>
      </c>
      <c r="H669" s="461" t="s">
        <v>186</v>
      </c>
      <c r="I669" s="462" t="s">
        <v>324</v>
      </c>
    </row>
    <row r="670" spans="1:9" ht="15" thickBot="1">
      <c r="A670" s="463"/>
      <c r="B670" s="507"/>
      <c r="C670" s="464"/>
      <c r="D670" s="465" t="s">
        <v>6</v>
      </c>
      <c r="E670" s="465" t="s">
        <v>7</v>
      </c>
      <c r="F670" s="465" t="s">
        <v>8</v>
      </c>
      <c r="G670" s="466" t="s">
        <v>187</v>
      </c>
      <c r="H670" s="467" t="s">
        <v>188</v>
      </c>
      <c r="I670" s="468" t="s">
        <v>323</v>
      </c>
    </row>
    <row r="671" spans="1:9" ht="12.75" customHeight="1">
      <c r="A671" s="94"/>
      <c r="B671" s="176" t="s">
        <v>156</v>
      </c>
      <c r="C671" s="470"/>
      <c r="D671" s="471"/>
      <c r="E671" s="472"/>
      <c r="F671" s="472"/>
      <c r="G671" s="696"/>
      <c r="H671" s="517"/>
      <c r="I671" s="475"/>
    </row>
    <row r="672" spans="1:9" ht="10.5" customHeight="1">
      <c r="A672" s="477" t="s">
        <v>189</v>
      </c>
      <c r="B672" s="1860" t="s">
        <v>333</v>
      </c>
      <c r="C672" s="488">
        <v>60</v>
      </c>
      <c r="D672" s="2522">
        <v>1.2</v>
      </c>
      <c r="E672" s="353">
        <v>4.2</v>
      </c>
      <c r="F672" s="2523">
        <v>6</v>
      </c>
      <c r="G672" s="927">
        <v>67.95</v>
      </c>
      <c r="H672" s="484"/>
      <c r="I672" s="569" t="s">
        <v>334</v>
      </c>
    </row>
    <row r="673" spans="1:9">
      <c r="A673" s="480" t="s">
        <v>289</v>
      </c>
      <c r="B673" s="1801" t="s">
        <v>818</v>
      </c>
      <c r="C673" s="488">
        <v>235</v>
      </c>
      <c r="D673" s="372">
        <v>18.943999999999999</v>
      </c>
      <c r="E673" s="362">
        <v>15.045999999999999</v>
      </c>
      <c r="F673" s="373">
        <v>12.061999999999999</v>
      </c>
      <c r="G673" s="917">
        <v>295.83600000000001</v>
      </c>
      <c r="H673" s="508"/>
      <c r="I673" s="700" t="s">
        <v>819</v>
      </c>
    </row>
    <row r="674" spans="1:9" ht="15.6">
      <c r="A674" s="482" t="s">
        <v>12</v>
      </c>
      <c r="B674" s="510" t="s">
        <v>122</v>
      </c>
      <c r="C674" s="488">
        <v>200</v>
      </c>
      <c r="D674" s="363">
        <v>1</v>
      </c>
      <c r="E674" s="365">
        <v>0.2</v>
      </c>
      <c r="F674" s="365">
        <v>20.2</v>
      </c>
      <c r="G674" s="1937">
        <v>86</v>
      </c>
      <c r="H674" s="509"/>
      <c r="I674" s="485" t="s">
        <v>460</v>
      </c>
    </row>
    <row r="675" spans="1:9" ht="12.75" customHeight="1">
      <c r="A675" s="486" t="s">
        <v>938</v>
      </c>
      <c r="B675" s="394" t="s">
        <v>10</v>
      </c>
      <c r="C675" s="488">
        <v>60</v>
      </c>
      <c r="D675" s="2210">
        <v>2.31</v>
      </c>
      <c r="E675" s="362">
        <v>0.82</v>
      </c>
      <c r="F675" s="353">
        <v>32.520000000000003</v>
      </c>
      <c r="G675" s="917">
        <v>146.75</v>
      </c>
      <c r="H675" s="234"/>
      <c r="I675" s="485" t="s">
        <v>9</v>
      </c>
    </row>
    <row r="676" spans="1:9" ht="14.25" customHeight="1" thickBot="1">
      <c r="A676" s="890"/>
      <c r="B676" s="513" t="s">
        <v>389</v>
      </c>
      <c r="C676" s="501">
        <v>40</v>
      </c>
      <c r="D676" s="2320">
        <v>2.2599999999999998</v>
      </c>
      <c r="E676" s="365">
        <v>0.6</v>
      </c>
      <c r="F676" s="365">
        <v>16.739999999999998</v>
      </c>
      <c r="G676" s="917">
        <v>81.426000000000002</v>
      </c>
      <c r="H676" s="489"/>
      <c r="I676" s="479" t="s">
        <v>9</v>
      </c>
    </row>
    <row r="677" spans="1:9">
      <c r="A677" s="492" t="s">
        <v>204</v>
      </c>
      <c r="C677" s="895">
        <f>SUM(C672:C676)</f>
        <v>595</v>
      </c>
      <c r="D677" s="493">
        <f>SUM(D672:D676)</f>
        <v>25.713999999999999</v>
      </c>
      <c r="E677" s="494">
        <f>SUM(E672:E676)</f>
        <v>20.866</v>
      </c>
      <c r="F677" s="495">
        <f>SUM(F672:F676)</f>
        <v>87.522000000000006</v>
      </c>
      <c r="G677" s="698">
        <f>SUM(G672:G676)</f>
        <v>677.9620000000001</v>
      </c>
      <c r="H677" s="884" t="s">
        <v>285</v>
      </c>
      <c r="I677" s="838" t="s">
        <v>202</v>
      </c>
    </row>
    <row r="678" spans="1:9">
      <c r="A678" s="1861"/>
      <c r="B678" s="996" t="s">
        <v>11</v>
      </c>
      <c r="C678" s="1755">
        <v>0.25</v>
      </c>
      <c r="D678" s="1117">
        <f>(D786/100)*25</f>
        <v>22.5</v>
      </c>
      <c r="E678" s="1116">
        <f>(E786/100)*25</f>
        <v>23</v>
      </c>
      <c r="F678" s="1116">
        <f>(F786/100)*25</f>
        <v>95.75</v>
      </c>
      <c r="G678" s="2677">
        <f>(G786/100)*25</f>
        <v>680</v>
      </c>
      <c r="H678" s="1757">
        <f>G678-G677</f>
        <v>2.0379999999998972</v>
      </c>
      <c r="I678" s="837" t="s">
        <v>426</v>
      </c>
    </row>
    <row r="679" spans="1:9" ht="15" thickBot="1">
      <c r="A679" s="1858"/>
      <c r="B679" s="991" t="s">
        <v>434</v>
      </c>
      <c r="C679" s="1749"/>
      <c r="D679" s="2608">
        <f>(D677*100/D786)-25</f>
        <v>3.571111111111108</v>
      </c>
      <c r="E679" s="515">
        <f>(E677*100/E786)-25</f>
        <v>-2.3195652173913039</v>
      </c>
      <c r="F679" s="515">
        <f>(F677*100/F786)-25</f>
        <v>-2.1483028720626614</v>
      </c>
      <c r="G679" s="2609">
        <f>(G677*100/G786)-25</f>
        <v>-7.4926470588231098E-2</v>
      </c>
      <c r="H679" s="1756"/>
      <c r="I679" s="993"/>
    </row>
    <row r="680" spans="1:9">
      <c r="A680" s="94"/>
      <c r="B680" s="893" t="s">
        <v>123</v>
      </c>
      <c r="C680" s="94"/>
      <c r="D680" s="5"/>
      <c r="E680" s="497"/>
      <c r="F680" s="497"/>
      <c r="G680" s="497"/>
      <c r="H680" s="499"/>
      <c r="I680" s="862"/>
    </row>
    <row r="681" spans="1:9" ht="12" customHeight="1">
      <c r="A681" s="91"/>
      <c r="B681" s="440" t="s">
        <v>1120</v>
      </c>
      <c r="C681" s="488">
        <v>60</v>
      </c>
      <c r="D681" s="232">
        <v>0.57599999999999996</v>
      </c>
      <c r="E681" s="353">
        <v>5.4359999999999999</v>
      </c>
      <c r="F681" s="353">
        <v>4.68</v>
      </c>
      <c r="G681" s="927">
        <v>69.959999999999994</v>
      </c>
      <c r="H681" s="484"/>
      <c r="I681" s="512" t="s">
        <v>1121</v>
      </c>
    </row>
    <row r="682" spans="1:9">
      <c r="A682" s="91"/>
      <c r="B682" s="529" t="s">
        <v>758</v>
      </c>
      <c r="C682" s="521">
        <v>250</v>
      </c>
      <c r="D682" s="414">
        <v>1.85</v>
      </c>
      <c r="E682" s="365">
        <v>4.4249999999999998</v>
      </c>
      <c r="F682" s="746">
        <v>6.95</v>
      </c>
      <c r="G682" s="930">
        <v>75</v>
      </c>
      <c r="H682" s="519"/>
      <c r="I682" s="2182" t="s">
        <v>612</v>
      </c>
    </row>
    <row r="683" spans="1:9">
      <c r="A683" s="477" t="s">
        <v>189</v>
      </c>
      <c r="B683" s="2185" t="s">
        <v>1122</v>
      </c>
      <c r="C683" s="861">
        <v>120</v>
      </c>
      <c r="D683" s="860">
        <v>13.893000000000001</v>
      </c>
      <c r="E683" s="250">
        <v>12.933999999999999</v>
      </c>
      <c r="F683" s="359">
        <v>11.271000000000001</v>
      </c>
      <c r="G683" s="927">
        <v>205.684</v>
      </c>
      <c r="H683" s="500"/>
      <c r="I683" s="485" t="s">
        <v>1140</v>
      </c>
    </row>
    <row r="684" spans="1:9" ht="12.75" customHeight="1">
      <c r="A684" s="480" t="s">
        <v>289</v>
      </c>
      <c r="B684" s="2186" t="s">
        <v>813</v>
      </c>
      <c r="C684" s="521">
        <v>180</v>
      </c>
      <c r="D684" s="355">
        <v>5.0199999999999996</v>
      </c>
      <c r="E684" s="352">
        <v>6.01</v>
      </c>
      <c r="F684" s="352">
        <v>28.73</v>
      </c>
      <c r="G684" s="917">
        <v>189</v>
      </c>
      <c r="H684" s="484"/>
      <c r="I684" s="479" t="s">
        <v>557</v>
      </c>
    </row>
    <row r="685" spans="1:9" ht="12.75" customHeight="1">
      <c r="A685" s="482" t="s">
        <v>12</v>
      </c>
      <c r="B685" s="487" t="s">
        <v>235</v>
      </c>
      <c r="C685" s="488">
        <v>200</v>
      </c>
      <c r="D685" s="2146">
        <v>5.2039999999999997</v>
      </c>
      <c r="E685" s="362">
        <v>4.7480000000000002</v>
      </c>
      <c r="F685" s="362">
        <v>17.876999999999999</v>
      </c>
      <c r="G685" s="917">
        <v>135.25</v>
      </c>
      <c r="H685" s="500"/>
      <c r="I685" s="476" t="s">
        <v>545</v>
      </c>
    </row>
    <row r="686" spans="1:9">
      <c r="A686" s="486" t="s">
        <v>938</v>
      </c>
      <c r="B686" s="487" t="s">
        <v>10</v>
      </c>
      <c r="C686" s="488">
        <v>70</v>
      </c>
      <c r="D686" s="2210">
        <v>2.5030000000000001</v>
      </c>
      <c r="E686" s="362">
        <v>0.89500000000000002</v>
      </c>
      <c r="F686" s="353">
        <v>35.229999999999997</v>
      </c>
      <c r="G686" s="917">
        <v>158.97900000000001</v>
      </c>
      <c r="H686" s="489"/>
      <c r="I686" s="485" t="s">
        <v>9</v>
      </c>
    </row>
    <row r="687" spans="1:9" ht="14.25" customHeight="1">
      <c r="A687" s="91"/>
      <c r="B687" s="444" t="s">
        <v>389</v>
      </c>
      <c r="C687" s="478">
        <v>40</v>
      </c>
      <c r="D687" s="2320">
        <v>2.2599999999999998</v>
      </c>
      <c r="E687" s="365">
        <v>0.6</v>
      </c>
      <c r="F687" s="365">
        <v>16.739999999999998</v>
      </c>
      <c r="G687" s="917">
        <v>81.426000000000002</v>
      </c>
      <c r="H687" s="489"/>
      <c r="I687" s="479" t="s">
        <v>9</v>
      </c>
    </row>
    <row r="688" spans="1:9" ht="15" thickBot="1">
      <c r="A688" s="892"/>
      <c r="B688" s="440" t="s">
        <v>291</v>
      </c>
      <c r="C688" s="501">
        <v>100</v>
      </c>
      <c r="D688" s="363">
        <v>0.34</v>
      </c>
      <c r="E688" s="364">
        <v>0.34</v>
      </c>
      <c r="F688" s="365">
        <v>8.4</v>
      </c>
      <c r="G688" s="760">
        <v>40.29</v>
      </c>
      <c r="H688" s="885"/>
      <c r="I688" s="502" t="s">
        <v>722</v>
      </c>
    </row>
    <row r="689" spans="1:9" ht="13.5" customHeight="1">
      <c r="A689" s="492" t="s">
        <v>192</v>
      </c>
      <c r="B689" s="735"/>
      <c r="C689" s="886">
        <f>SUM(C681:C688)</f>
        <v>1020</v>
      </c>
      <c r="D689" s="503">
        <f>SUM(D681:D688)</f>
        <v>31.646000000000004</v>
      </c>
      <c r="E689" s="494">
        <f>SUM(E681:E688)</f>
        <v>35.388000000000005</v>
      </c>
      <c r="F689" s="504">
        <f>SUM(F681:F688)</f>
        <v>129.87799999999999</v>
      </c>
      <c r="G689" s="698">
        <f>SUM(G681:G688)</f>
        <v>955.58900000000006</v>
      </c>
      <c r="H689" s="884" t="s">
        <v>285</v>
      </c>
      <c r="I689" s="838" t="s">
        <v>202</v>
      </c>
    </row>
    <row r="690" spans="1:9">
      <c r="A690" s="995"/>
      <c r="B690" s="996" t="s">
        <v>11</v>
      </c>
      <c r="C690" s="1755">
        <v>0.35</v>
      </c>
      <c r="D690" s="1117">
        <f>(D786/100)*35</f>
        <v>31.5</v>
      </c>
      <c r="E690" s="1116">
        <f>(E786/100)*35</f>
        <v>32.200000000000003</v>
      </c>
      <c r="F690" s="1116">
        <f>(F786/100)*35</f>
        <v>134.05000000000001</v>
      </c>
      <c r="G690" s="2677">
        <f>(G786/100)*35</f>
        <v>952</v>
      </c>
      <c r="H690" s="843">
        <f>G690-G689</f>
        <v>-3.5890000000000555</v>
      </c>
      <c r="I690" s="839" t="s">
        <v>426</v>
      </c>
    </row>
    <row r="691" spans="1:9" ht="15" thickBot="1">
      <c r="A691" s="246"/>
      <c r="B691" s="991" t="s">
        <v>434</v>
      </c>
      <c r="C691" s="1749"/>
      <c r="D691" s="2608">
        <f>(D689*100/D786)-35</f>
        <v>0.16222222222222626</v>
      </c>
      <c r="E691" s="515">
        <f>(E689*100/E786)-35</f>
        <v>3.4652173913043569</v>
      </c>
      <c r="F691" s="515">
        <f>(F689*100/F786)-35</f>
        <v>-1.0892950391644902</v>
      </c>
      <c r="G691" s="2609">
        <f>(G689*100/G786)-35</f>
        <v>0.13194852941176549</v>
      </c>
      <c r="H691" s="1756"/>
      <c r="I691" s="993"/>
    </row>
    <row r="692" spans="1:9" ht="14.25" customHeight="1">
      <c r="A692" s="532" t="s">
        <v>189</v>
      </c>
      <c r="B692" s="175" t="s">
        <v>232</v>
      </c>
      <c r="C692" s="94"/>
      <c r="D692" s="5"/>
      <c r="E692" s="497"/>
      <c r="F692" s="497"/>
      <c r="G692" s="497"/>
      <c r="H692" s="499"/>
      <c r="I692" s="499"/>
    </row>
    <row r="693" spans="1:9" ht="12" customHeight="1">
      <c r="A693" s="480" t="s">
        <v>289</v>
      </c>
      <c r="B693" s="483" t="s">
        <v>659</v>
      </c>
      <c r="C693" s="488">
        <v>200</v>
      </c>
      <c r="D693" s="2323">
        <v>0.48299999999999998</v>
      </c>
      <c r="E693" s="2319">
        <v>8.3000000000000004E-2</v>
      </c>
      <c r="F693" s="1852">
        <v>8.1669999999999998</v>
      </c>
      <c r="G693" s="930">
        <v>34.9</v>
      </c>
      <c r="H693" s="519"/>
      <c r="I693" s="2565" t="s">
        <v>828</v>
      </c>
    </row>
    <row r="694" spans="1:9" ht="13.5" customHeight="1">
      <c r="A694" s="482" t="s">
        <v>12</v>
      </c>
      <c r="B694" s="1758" t="s">
        <v>664</v>
      </c>
      <c r="C694" s="561" t="s">
        <v>866</v>
      </c>
      <c r="D694" s="333">
        <v>10.162000000000001</v>
      </c>
      <c r="E694" s="364">
        <v>9.0139999999999993</v>
      </c>
      <c r="F694" s="2325">
        <v>4.6040000000000001</v>
      </c>
      <c r="G694" s="930">
        <v>165.001</v>
      </c>
      <c r="H694" s="519"/>
      <c r="I694" s="479" t="s">
        <v>817</v>
      </c>
    </row>
    <row r="695" spans="1:9">
      <c r="A695" s="91"/>
      <c r="B695" s="2188" t="s">
        <v>667</v>
      </c>
      <c r="C695" s="1812"/>
      <c r="E695" s="934"/>
      <c r="F695" s="1731"/>
      <c r="G695" s="1731"/>
      <c r="H695" s="520"/>
      <c r="I695" s="520"/>
    </row>
    <row r="696" spans="1:9" ht="13.5" customHeight="1" thickBot="1">
      <c r="A696" s="890" t="s">
        <v>938</v>
      </c>
      <c r="B696" s="529" t="s">
        <v>389</v>
      </c>
      <c r="C696" s="501">
        <v>30</v>
      </c>
      <c r="D696" s="2210">
        <v>1.155</v>
      </c>
      <c r="E696" s="362">
        <v>0.41299999999999998</v>
      </c>
      <c r="F696" s="353">
        <v>16.260000000000002</v>
      </c>
      <c r="G696" s="917">
        <v>73.376999999999995</v>
      </c>
      <c r="H696" s="489"/>
      <c r="I696" s="2154" t="s">
        <v>9</v>
      </c>
    </row>
    <row r="697" spans="1:9">
      <c r="A697" s="492" t="s">
        <v>241</v>
      </c>
      <c r="B697" s="43"/>
      <c r="C697" s="896">
        <f>C693+C696+100+20</f>
        <v>350</v>
      </c>
      <c r="D697" s="503">
        <f>SUM(D693:D696)</f>
        <v>11.8</v>
      </c>
      <c r="E697" s="494">
        <f>SUM(E693:E696)</f>
        <v>9.51</v>
      </c>
      <c r="F697" s="504">
        <f>SUM(F693:F696)</f>
        <v>29.031000000000002</v>
      </c>
      <c r="G697" s="698">
        <f>SUM(G693:G696)</f>
        <v>273.27800000000002</v>
      </c>
      <c r="H697" s="884" t="s">
        <v>285</v>
      </c>
      <c r="I697" s="838" t="s">
        <v>202</v>
      </c>
    </row>
    <row r="698" spans="1:9" ht="12" customHeight="1">
      <c r="A698" s="995"/>
      <c r="B698" s="996" t="s">
        <v>11</v>
      </c>
      <c r="C698" s="1755">
        <v>0.1</v>
      </c>
      <c r="D698" s="1117">
        <f>(D786/100)*10</f>
        <v>9</v>
      </c>
      <c r="E698" s="1116">
        <f>(E786/100)*10</f>
        <v>9.2000000000000011</v>
      </c>
      <c r="F698" s="1116">
        <f>(F786/100)*10</f>
        <v>38.299999999999997</v>
      </c>
      <c r="G698" s="2677">
        <f>(G786/100)*10</f>
        <v>272</v>
      </c>
      <c r="H698" s="2623">
        <f>G698-G697</f>
        <v>-1.27800000000002</v>
      </c>
      <c r="I698" s="837" t="s">
        <v>426</v>
      </c>
    </row>
    <row r="699" spans="1:9" ht="15" thickBot="1">
      <c r="A699" s="246"/>
      <c r="B699" s="991" t="s">
        <v>434</v>
      </c>
      <c r="C699" s="1749"/>
      <c r="D699" s="2608">
        <f>(D697*100/D786)-10</f>
        <v>3.1111111111111107</v>
      </c>
      <c r="E699" s="515">
        <f>(E697*100/E786)-10</f>
        <v>0.33695652173913082</v>
      </c>
      <c r="F699" s="515">
        <f>(F697*100/F786)-10</f>
        <v>-2.420104438642297</v>
      </c>
      <c r="G699" s="2609">
        <f>(G697*100/G786)-10</f>
        <v>4.6985294117648735E-2</v>
      </c>
      <c r="H699" s="1756"/>
      <c r="I699" s="993"/>
    </row>
    <row r="701" spans="1:9" ht="16.2" thickBot="1">
      <c r="A701" s="112"/>
      <c r="B701" s="580"/>
      <c r="C701" s="127"/>
      <c r="D701" s="730"/>
      <c r="E701" s="730"/>
      <c r="F701" s="730"/>
      <c r="G701" s="730"/>
      <c r="H701" s="127"/>
      <c r="I701" s="127"/>
    </row>
    <row r="702" spans="1:9" ht="10.5" customHeight="1">
      <c r="A702" s="840"/>
      <c r="B702" s="43" t="s">
        <v>284</v>
      </c>
      <c r="C702" s="44"/>
      <c r="D702" s="153">
        <f>D677+D689</f>
        <v>57.36</v>
      </c>
      <c r="E702" s="252">
        <f>E677+E689</f>
        <v>56.254000000000005</v>
      </c>
      <c r="F702" s="252">
        <f>F677+F689</f>
        <v>217.39999999999998</v>
      </c>
      <c r="G702" s="842">
        <f>G677+G689</f>
        <v>1633.5510000000002</v>
      </c>
      <c r="H702" s="884" t="s">
        <v>285</v>
      </c>
      <c r="I702" s="838" t="s">
        <v>202</v>
      </c>
    </row>
    <row r="703" spans="1:9" ht="12.75" customHeight="1">
      <c r="A703" s="449"/>
      <c r="B703" s="889" t="s">
        <v>11</v>
      </c>
      <c r="C703" s="1766">
        <v>0.6</v>
      </c>
      <c r="D703" s="1117">
        <f>(D786/100)*60</f>
        <v>54</v>
      </c>
      <c r="E703" s="1116">
        <f>(E786/100)*60</f>
        <v>55.2</v>
      </c>
      <c r="F703" s="1116">
        <f>(F786/100)*60</f>
        <v>229.8</v>
      </c>
      <c r="G703" s="2677">
        <f>(G786/100)*60</f>
        <v>1632</v>
      </c>
      <c r="H703" s="843">
        <f>G703-G702</f>
        <v>-1.5510000000001583</v>
      </c>
      <c r="I703" s="837" t="s">
        <v>426</v>
      </c>
    </row>
    <row r="704" spans="1:9" ht="15" thickBot="1">
      <c r="A704" s="246"/>
      <c r="B704" s="991" t="s">
        <v>434</v>
      </c>
      <c r="C704" s="1749"/>
      <c r="D704" s="2608">
        <f>(D702*100/D786)-60</f>
        <v>3.7333333333333343</v>
      </c>
      <c r="E704" s="515">
        <f>(E702*100/E786)-60</f>
        <v>1.1456521739130494</v>
      </c>
      <c r="F704" s="515">
        <f>(F702*100/F786)-60</f>
        <v>-3.2375979112271622</v>
      </c>
      <c r="G704" s="2609">
        <f>(G702*100/G786)-60</f>
        <v>5.7022058823534394E-2</v>
      </c>
      <c r="H704" s="1756"/>
      <c r="I704" s="993"/>
    </row>
    <row r="706" spans="1:9" ht="15" thickBot="1"/>
    <row r="707" spans="1:9" ht="13.5" customHeight="1">
      <c r="A707" s="840"/>
      <c r="B707" s="43" t="s">
        <v>283</v>
      </c>
      <c r="C707" s="44"/>
      <c r="D707" s="153">
        <f>D689+D697</f>
        <v>43.446000000000005</v>
      </c>
      <c r="E707" s="252">
        <f>E689+E697</f>
        <v>44.898000000000003</v>
      </c>
      <c r="F707" s="252">
        <f>F689+F697</f>
        <v>158.90899999999999</v>
      </c>
      <c r="G707" s="842">
        <f>G689+G697</f>
        <v>1228.8670000000002</v>
      </c>
      <c r="H707" s="884" t="s">
        <v>285</v>
      </c>
      <c r="I707" s="838" t="s">
        <v>202</v>
      </c>
    </row>
    <row r="708" spans="1:9" ht="12.75" customHeight="1">
      <c r="A708" s="449"/>
      <c r="B708" s="889" t="s">
        <v>11</v>
      </c>
      <c r="C708" s="1766">
        <v>0.45</v>
      </c>
      <c r="D708" s="1117">
        <f>(D786/100)*45</f>
        <v>40.5</v>
      </c>
      <c r="E708" s="1116">
        <f>(E786/100)*45</f>
        <v>41.4</v>
      </c>
      <c r="F708" s="1116">
        <f>(F786/100)*45</f>
        <v>172.35</v>
      </c>
      <c r="G708" s="2677">
        <f>(G786/100)*45</f>
        <v>1224</v>
      </c>
      <c r="H708" s="883">
        <f>G708-G707</f>
        <v>-4.8670000000001892</v>
      </c>
      <c r="I708" s="837" t="s">
        <v>426</v>
      </c>
    </row>
    <row r="709" spans="1:9" ht="15" thickBot="1">
      <c r="A709" s="246"/>
      <c r="B709" s="991" t="s">
        <v>434</v>
      </c>
      <c r="C709" s="1749"/>
      <c r="D709" s="2608">
        <f>(D707*100/D786)-45</f>
        <v>3.2733333333333405</v>
      </c>
      <c r="E709" s="515">
        <f>(E707*100/E786)-45</f>
        <v>3.8021739130434824</v>
      </c>
      <c r="F709" s="515">
        <f>(F707*100/F786)-45</f>
        <v>-3.5093994778067881</v>
      </c>
      <c r="G709" s="2609">
        <f>(G707*100/G786)-45</f>
        <v>0.17893382352941956</v>
      </c>
      <c r="H709" s="1756"/>
      <c r="I709" s="993"/>
    </row>
    <row r="710" spans="1:9" ht="14.25" customHeight="1"/>
    <row r="711" spans="1:9" ht="15" thickBot="1"/>
    <row r="712" spans="1:9" ht="12" customHeight="1">
      <c r="A712" s="840"/>
      <c r="B712" s="43" t="s">
        <v>242</v>
      </c>
      <c r="C712" s="44"/>
      <c r="D712" s="160">
        <f>D677+D689+D697</f>
        <v>69.16</v>
      </c>
      <c r="E712" s="99">
        <f>E677+E689+E697</f>
        <v>65.76400000000001</v>
      </c>
      <c r="F712" s="99">
        <f>F677+F689+F697</f>
        <v>246.43099999999998</v>
      </c>
      <c r="G712" s="253">
        <f>G677+G689+G697</f>
        <v>1906.8290000000002</v>
      </c>
      <c r="H712" s="884" t="s">
        <v>285</v>
      </c>
      <c r="I712" s="838" t="s">
        <v>202</v>
      </c>
    </row>
    <row r="713" spans="1:9">
      <c r="A713" s="995"/>
      <c r="B713" s="996" t="s">
        <v>11</v>
      </c>
      <c r="C713" s="1755">
        <v>0.7</v>
      </c>
      <c r="D713" s="1117">
        <f>(D786/100)*70</f>
        <v>63</v>
      </c>
      <c r="E713" s="1116">
        <f>(E786/100)*70</f>
        <v>64.400000000000006</v>
      </c>
      <c r="F713" s="1116">
        <f>(F786/100)*70</f>
        <v>268.10000000000002</v>
      </c>
      <c r="G713" s="2677">
        <f>(G786/100)*70</f>
        <v>1904</v>
      </c>
      <c r="H713" s="883">
        <f>G713-G712</f>
        <v>-2.8290000000001783</v>
      </c>
      <c r="I713" s="837" t="s">
        <v>426</v>
      </c>
    </row>
    <row r="714" spans="1:9" ht="15" thickBot="1">
      <c r="A714" s="246"/>
      <c r="B714" s="991" t="s">
        <v>434</v>
      </c>
      <c r="C714" s="1749"/>
      <c r="D714" s="2608">
        <f>(D712*100/D786)-70</f>
        <v>6.8444444444444485</v>
      </c>
      <c r="E714" s="515">
        <f>(E712*100/E786)-70</f>
        <v>1.4826086956521891</v>
      </c>
      <c r="F714" s="515">
        <f>(F712*100/F786)-70</f>
        <v>-5.657702349869453</v>
      </c>
      <c r="G714" s="2609">
        <f>(G712*100/G786)-70</f>
        <v>0.10400735294118135</v>
      </c>
      <c r="H714" s="1756"/>
      <c r="I714" s="993"/>
    </row>
    <row r="715" spans="1:9" ht="14.25" customHeight="1"/>
    <row r="716" spans="1:9" ht="12" customHeight="1"/>
    <row r="717" spans="1:9" ht="12.75" customHeight="1"/>
    <row r="719" spans="1:9" ht="14.25" customHeight="1"/>
    <row r="720" spans="1:9" ht="13.5" customHeight="1"/>
    <row r="721" spans="1:9" ht="13.5" customHeight="1"/>
    <row r="722" spans="1:9">
      <c r="C722" s="12" t="s">
        <v>206</v>
      </c>
    </row>
    <row r="723" spans="1:9" s="70" customFormat="1" ht="10.199999999999999">
      <c r="A723" s="900" t="s">
        <v>929</v>
      </c>
      <c r="E723" s="327"/>
      <c r="F723" s="327"/>
      <c r="G723" s="327"/>
    </row>
    <row r="724" spans="1:9">
      <c r="B724" s="25" t="s">
        <v>203</v>
      </c>
      <c r="D724"/>
      <c r="E724"/>
      <c r="F724" s="25"/>
      <c r="G724" s="25"/>
      <c r="H724" s="26"/>
      <c r="I724" s="26"/>
    </row>
    <row r="725" spans="1:9" ht="13.5" customHeight="1">
      <c r="A725" s="28" t="s">
        <v>834</v>
      </c>
      <c r="B725" s="26"/>
      <c r="C725"/>
      <c r="D725" s="28" t="s">
        <v>0</v>
      </c>
      <c r="E725"/>
      <c r="F725" s="2" t="s">
        <v>432</v>
      </c>
      <c r="G725" s="26"/>
      <c r="H725" s="26"/>
      <c r="I725" s="33"/>
    </row>
    <row r="726" spans="1:9" ht="21" customHeight="1">
      <c r="C726" s="32" t="s">
        <v>1025</v>
      </c>
      <c r="G726" s="2978"/>
    </row>
    <row r="727" spans="1:9" ht="15" thickBot="1"/>
    <row r="728" spans="1:9" ht="12.75" customHeight="1" thickBot="1">
      <c r="A728" s="1799" t="s">
        <v>175</v>
      </c>
      <c r="B728" s="94"/>
      <c r="C728" s="452" t="s">
        <v>176</v>
      </c>
      <c r="D728" s="378" t="s">
        <v>177</v>
      </c>
      <c r="E728" s="378"/>
      <c r="F728" s="378"/>
      <c r="G728" s="453" t="s">
        <v>178</v>
      </c>
      <c r="H728" s="454" t="s">
        <v>179</v>
      </c>
      <c r="I728" s="455" t="s">
        <v>180</v>
      </c>
    </row>
    <row r="729" spans="1:9">
      <c r="A729" s="460" t="s">
        <v>181</v>
      </c>
      <c r="B729" s="457" t="s">
        <v>182</v>
      </c>
      <c r="C729" s="458" t="s">
        <v>183</v>
      </c>
      <c r="D729" s="459" t="s">
        <v>184</v>
      </c>
      <c r="E729" s="459" t="s">
        <v>56</v>
      </c>
      <c r="F729" s="459" t="s">
        <v>57</v>
      </c>
      <c r="G729" s="460" t="s">
        <v>185</v>
      </c>
      <c r="H729" s="461" t="s">
        <v>186</v>
      </c>
      <c r="I729" s="462" t="s">
        <v>324</v>
      </c>
    </row>
    <row r="730" spans="1:9" ht="12.75" customHeight="1" thickBot="1">
      <c r="A730" s="1800"/>
      <c r="B730" s="507"/>
      <c r="C730" s="464"/>
      <c r="D730" s="465" t="s">
        <v>6</v>
      </c>
      <c r="E730" s="465" t="s">
        <v>7</v>
      </c>
      <c r="F730" s="465" t="s">
        <v>8</v>
      </c>
      <c r="G730" s="466" t="s">
        <v>187</v>
      </c>
      <c r="H730" s="467" t="s">
        <v>188</v>
      </c>
      <c r="I730" s="468" t="s">
        <v>323</v>
      </c>
    </row>
    <row r="731" spans="1:9">
      <c r="A731" s="532" t="s">
        <v>189</v>
      </c>
      <c r="B731" s="695" t="s">
        <v>156</v>
      </c>
      <c r="C731" s="1808"/>
      <c r="D731" s="471"/>
      <c r="E731" s="472"/>
      <c r="F731" s="472"/>
      <c r="G731" s="696"/>
      <c r="H731" s="517"/>
      <c r="I731" s="475"/>
    </row>
    <row r="732" spans="1:9" ht="11.25" customHeight="1">
      <c r="A732" s="480" t="s">
        <v>289</v>
      </c>
      <c r="B732" s="3146" t="s">
        <v>1029</v>
      </c>
      <c r="C732" s="274">
        <v>250</v>
      </c>
      <c r="D732" s="2210">
        <v>5.33</v>
      </c>
      <c r="E732" s="362">
        <v>9.32</v>
      </c>
      <c r="F732" s="353">
        <v>28.332999999999998</v>
      </c>
      <c r="G732" s="917">
        <v>218.23699999999999</v>
      </c>
      <c r="H732" s="519"/>
      <c r="I732" s="479" t="s">
        <v>1033</v>
      </c>
    </row>
    <row r="733" spans="1:9" ht="15.6">
      <c r="A733" s="482" t="s">
        <v>12</v>
      </c>
      <c r="B733" s="2952" t="s">
        <v>1034</v>
      </c>
      <c r="C733" s="274">
        <v>10</v>
      </c>
      <c r="D733" s="928">
        <v>2.34</v>
      </c>
      <c r="E733" s="1029">
        <v>2.94</v>
      </c>
      <c r="F733" s="1817">
        <v>0</v>
      </c>
      <c r="G733" s="927">
        <v>35.832999999999998</v>
      </c>
      <c r="H733" s="530"/>
      <c r="I733" s="569" t="s">
        <v>349</v>
      </c>
    </row>
    <row r="734" spans="1:9" ht="12.75" customHeight="1">
      <c r="A734" s="486" t="s">
        <v>942</v>
      </c>
      <c r="B734" s="765" t="s">
        <v>235</v>
      </c>
      <c r="C734" s="274">
        <v>200</v>
      </c>
      <c r="D734" s="2545">
        <v>5.16</v>
      </c>
      <c r="E734" s="364">
        <v>4.72</v>
      </c>
      <c r="F734" s="2148">
        <v>17.856999999999999</v>
      </c>
      <c r="G734" s="930">
        <v>134.75399999999999</v>
      </c>
      <c r="H734" s="519"/>
      <c r="I734" s="479" t="s">
        <v>545</v>
      </c>
    </row>
    <row r="735" spans="1:9" ht="15" customHeight="1">
      <c r="A735" s="91"/>
      <c r="B735" s="2952" t="s">
        <v>1128</v>
      </c>
      <c r="C735" s="1627">
        <v>40</v>
      </c>
      <c r="D735" s="2545">
        <v>5.0999999999999996</v>
      </c>
      <c r="E735" s="364">
        <v>4.5999999999999996</v>
      </c>
      <c r="F735" s="2148">
        <v>0.3</v>
      </c>
      <c r="G735" s="930">
        <v>63</v>
      </c>
      <c r="H735" s="519"/>
      <c r="I735" s="479" t="s">
        <v>1129</v>
      </c>
    </row>
    <row r="736" spans="1:9">
      <c r="A736" s="486"/>
      <c r="B736" s="483" t="s">
        <v>10</v>
      </c>
      <c r="C736" s="272">
        <v>60</v>
      </c>
      <c r="D736" s="2210">
        <v>2.31</v>
      </c>
      <c r="E736" s="362">
        <v>0.82</v>
      </c>
      <c r="F736" s="353">
        <v>32.520000000000003</v>
      </c>
      <c r="G736" s="917">
        <v>146.75</v>
      </c>
      <c r="H736" s="234"/>
      <c r="I736" s="485" t="s">
        <v>9</v>
      </c>
    </row>
    <row r="737" spans="1:9" ht="15" thickBot="1">
      <c r="A737" s="890"/>
      <c r="B737" s="526" t="s">
        <v>389</v>
      </c>
      <c r="C737" s="274">
        <v>40</v>
      </c>
      <c r="D737" s="2320">
        <v>2.2599999999999998</v>
      </c>
      <c r="E737" s="365">
        <v>0.6</v>
      </c>
      <c r="F737" s="365">
        <v>16.739999999999998</v>
      </c>
      <c r="G737" s="917">
        <v>81.426000000000002</v>
      </c>
      <c r="H737" s="489"/>
      <c r="I737" s="479" t="s">
        <v>9</v>
      </c>
    </row>
    <row r="738" spans="1:9">
      <c r="A738" s="1024" t="s">
        <v>204</v>
      </c>
      <c r="B738" s="76"/>
      <c r="C738" s="3148">
        <f>SUM(C732:C737)</f>
        <v>600</v>
      </c>
      <c r="D738" s="493">
        <f>SUM(D732:D737)</f>
        <v>22.5</v>
      </c>
      <c r="E738" s="494">
        <f>SUM(E732:E737)</f>
        <v>23</v>
      </c>
      <c r="F738" s="495">
        <f>SUM(F732:F737)</f>
        <v>95.749999999999986</v>
      </c>
      <c r="G738" s="2513">
        <f>SUM(G732:G737)</f>
        <v>680</v>
      </c>
      <c r="H738" s="884" t="s">
        <v>285</v>
      </c>
      <c r="I738" s="838" t="s">
        <v>202</v>
      </c>
    </row>
    <row r="739" spans="1:9" ht="12.75" customHeight="1">
      <c r="A739" s="995"/>
      <c r="B739" s="996" t="s">
        <v>11</v>
      </c>
      <c r="C739" s="3149">
        <v>0.25</v>
      </c>
      <c r="D739" s="1117">
        <f>(D786/100)*25</f>
        <v>22.5</v>
      </c>
      <c r="E739" s="1116">
        <f>(E786/100)*25</f>
        <v>23</v>
      </c>
      <c r="F739" s="1116">
        <f>(F786/100)*25</f>
        <v>95.75</v>
      </c>
      <c r="G739" s="2677">
        <f>(G786/100)*25</f>
        <v>680</v>
      </c>
      <c r="H739" s="1757">
        <f>G739-G738</f>
        <v>0</v>
      </c>
      <c r="I739" s="837" t="s">
        <v>426</v>
      </c>
    </row>
    <row r="740" spans="1:9" ht="15" thickBot="1">
      <c r="A740" s="246"/>
      <c r="B740" s="991" t="s">
        <v>434</v>
      </c>
      <c r="C740" s="1760"/>
      <c r="D740" s="2608">
        <f>(D738*100/D786)-25</f>
        <v>0</v>
      </c>
      <c r="E740" s="515">
        <f>(E738*100/E786)-25</f>
        <v>0</v>
      </c>
      <c r="F740" s="515">
        <f>(F738*100/F786)-25</f>
        <v>0</v>
      </c>
      <c r="G740" s="2609">
        <f>(G738*100/G786)-25</f>
        <v>0</v>
      </c>
      <c r="H740" s="1756"/>
      <c r="I740" s="993"/>
    </row>
    <row r="741" spans="1:9" ht="15" customHeight="1">
      <c r="A741" s="94"/>
      <c r="B741" s="176" t="s">
        <v>123</v>
      </c>
      <c r="C741" s="94"/>
      <c r="D741" s="5"/>
      <c r="E741" s="497"/>
      <c r="F741" s="497"/>
      <c r="G741" s="497"/>
      <c r="H741" s="1101"/>
      <c r="I741" s="1101"/>
    </row>
    <row r="742" spans="1:9" ht="18.75" customHeight="1">
      <c r="A742" s="477" t="s">
        <v>189</v>
      </c>
      <c r="B742" s="2716" t="s">
        <v>1097</v>
      </c>
      <c r="C742" s="478">
        <v>60</v>
      </c>
      <c r="D742" s="347">
        <v>1.93</v>
      </c>
      <c r="E742" s="348">
        <v>2.14</v>
      </c>
      <c r="F742" s="349">
        <v>3.55</v>
      </c>
      <c r="G742" s="930">
        <v>41.14</v>
      </c>
      <c r="H742" s="519"/>
      <c r="I742" s="479" t="s">
        <v>1130</v>
      </c>
    </row>
    <row r="743" spans="1:9" ht="12.75" customHeight="1">
      <c r="A743" s="91"/>
      <c r="B743" s="2717" t="s">
        <v>1098</v>
      </c>
      <c r="C743" s="1812"/>
      <c r="D743" s="960"/>
      <c r="E743" s="942"/>
      <c r="F743" s="961"/>
      <c r="G743" s="1047"/>
      <c r="H743" s="520"/>
      <c r="I743" s="935"/>
    </row>
    <row r="744" spans="1:9" ht="16.5" customHeight="1">
      <c r="A744" s="480" t="s">
        <v>1024</v>
      </c>
      <c r="B744" s="2716" t="s">
        <v>993</v>
      </c>
      <c r="C744" s="518">
        <v>250</v>
      </c>
      <c r="D744" s="3158">
        <v>2.625</v>
      </c>
      <c r="E744" s="2668">
        <v>5.0999999999999996</v>
      </c>
      <c r="F744" s="2949">
        <v>13.25</v>
      </c>
      <c r="G744" s="1047">
        <v>106.5</v>
      </c>
      <c r="H744" s="699"/>
      <c r="I744" s="3159" t="s">
        <v>1037</v>
      </c>
    </row>
    <row r="745" spans="1:9" ht="15.6">
      <c r="A745" s="482" t="s">
        <v>12</v>
      </c>
      <c r="B745" s="3147" t="s">
        <v>237</v>
      </c>
      <c r="C745" s="478">
        <v>200</v>
      </c>
      <c r="D745" s="3156">
        <v>19.809000000000001</v>
      </c>
      <c r="E745" s="866">
        <v>22.445</v>
      </c>
      <c r="F745" s="867">
        <v>7.2080000000000002</v>
      </c>
      <c r="G745" s="927">
        <v>309.66399999999999</v>
      </c>
      <c r="H745" s="508"/>
      <c r="I745" s="479" t="s">
        <v>995</v>
      </c>
    </row>
    <row r="746" spans="1:9">
      <c r="A746" s="486" t="s">
        <v>942</v>
      </c>
      <c r="B746" s="2716" t="s">
        <v>1000</v>
      </c>
      <c r="C746" s="518">
        <v>200</v>
      </c>
      <c r="D746" s="373">
        <v>1.0629999999999999</v>
      </c>
      <c r="E746" s="353">
        <v>0.28999999999999998</v>
      </c>
      <c r="F746" s="373">
        <v>39.481999999999999</v>
      </c>
      <c r="G746" s="917">
        <v>164.69200000000001</v>
      </c>
      <c r="H746" s="484"/>
      <c r="I746" s="479" t="s">
        <v>1001</v>
      </c>
    </row>
    <row r="747" spans="1:9">
      <c r="A747" s="480"/>
      <c r="B747" s="875" t="s">
        <v>10</v>
      </c>
      <c r="C747" s="488">
        <v>70</v>
      </c>
      <c r="D747" s="2146">
        <v>2.5030000000000001</v>
      </c>
      <c r="E747" s="362">
        <v>0.89500000000000002</v>
      </c>
      <c r="F747" s="353">
        <v>35.229999999999997</v>
      </c>
      <c r="G747" s="917">
        <v>158.97900000000001</v>
      </c>
      <c r="H747" s="489"/>
      <c r="I747" s="485" t="s">
        <v>9</v>
      </c>
    </row>
    <row r="748" spans="1:9" ht="13.5" customHeight="1">
      <c r="A748" s="482"/>
      <c r="B748" s="2716" t="s">
        <v>389</v>
      </c>
      <c r="C748" s="478">
        <v>54</v>
      </c>
      <c r="D748" s="2146">
        <v>3.05</v>
      </c>
      <c r="E748" s="362">
        <v>0.81</v>
      </c>
      <c r="F748" s="353">
        <v>22.59</v>
      </c>
      <c r="G748" s="917">
        <v>109.925</v>
      </c>
      <c r="H748" s="234"/>
      <c r="I748" s="479" t="s">
        <v>9</v>
      </c>
    </row>
    <row r="749" spans="1:9" ht="15" thickBot="1">
      <c r="A749" s="892"/>
      <c r="B749" s="513" t="s">
        <v>445</v>
      </c>
      <c r="C749" s="501">
        <v>130</v>
      </c>
      <c r="D749" s="3157">
        <v>0.52</v>
      </c>
      <c r="E749" s="515">
        <v>0.52</v>
      </c>
      <c r="F749" s="516">
        <v>12.74</v>
      </c>
      <c r="G749" s="1936">
        <v>61.1</v>
      </c>
      <c r="H749" s="686"/>
      <c r="I749" s="1781" t="s">
        <v>572</v>
      </c>
    </row>
    <row r="750" spans="1:9" ht="18" customHeight="1">
      <c r="A750" s="492" t="s">
        <v>192</v>
      </c>
      <c r="B750" s="943"/>
      <c r="C750" s="168">
        <f>SUM(C742:C749)</f>
        <v>964</v>
      </c>
      <c r="D750" s="503">
        <f>SUM(D742:D749)</f>
        <v>31.5</v>
      </c>
      <c r="E750" s="494">
        <f>SUM(E742:E749)</f>
        <v>32.200000000000003</v>
      </c>
      <c r="F750" s="504">
        <f>SUM(F742:F749)</f>
        <v>134.05000000000001</v>
      </c>
      <c r="G750" s="698">
        <f>SUM(G742:G749)</f>
        <v>952</v>
      </c>
      <c r="H750" s="884" t="s">
        <v>285</v>
      </c>
      <c r="I750" s="838" t="s">
        <v>202</v>
      </c>
    </row>
    <row r="751" spans="1:9">
      <c r="A751" s="995"/>
      <c r="B751" s="996" t="s">
        <v>11</v>
      </c>
      <c r="C751" s="1755">
        <v>0.35</v>
      </c>
      <c r="D751" s="1117">
        <f>(D786/100)*35</f>
        <v>31.5</v>
      </c>
      <c r="E751" s="1116">
        <f>(E786/100)*35</f>
        <v>32.200000000000003</v>
      </c>
      <c r="F751" s="1116">
        <f>(F786/100)*35</f>
        <v>134.05000000000001</v>
      </c>
      <c r="G751" s="2677">
        <f>(G786/100)*35</f>
        <v>952</v>
      </c>
      <c r="H751" s="1757">
        <f>G751-G750</f>
        <v>0</v>
      </c>
      <c r="I751" s="837" t="s">
        <v>426</v>
      </c>
    </row>
    <row r="752" spans="1:9" ht="15" thickBot="1">
      <c r="A752" s="246"/>
      <c r="B752" s="991" t="s">
        <v>434</v>
      </c>
      <c r="C752" s="1749"/>
      <c r="D752" s="2608">
        <f>(D750*100/D786)-35</f>
        <v>0</v>
      </c>
      <c r="E752" s="515">
        <f>(E750*100/E786)-35</f>
        <v>0</v>
      </c>
      <c r="F752" s="515">
        <f>(F750*100/F786)-35</f>
        <v>0</v>
      </c>
      <c r="G752" s="2609">
        <f>(G750*100/G786)-35</f>
        <v>0</v>
      </c>
      <c r="H752" s="1756"/>
      <c r="I752" s="993"/>
    </row>
    <row r="753" spans="1:9" ht="13.5" customHeight="1">
      <c r="A753" s="532"/>
      <c r="B753" s="532" t="s">
        <v>232</v>
      </c>
      <c r="C753" s="94"/>
      <c r="D753" s="64"/>
      <c r="E753" s="497"/>
      <c r="F753" s="497"/>
      <c r="G753" s="498"/>
      <c r="H753" s="499"/>
      <c r="I753" s="499"/>
    </row>
    <row r="754" spans="1:9" ht="14.25" customHeight="1">
      <c r="A754" s="482" t="s">
        <v>12</v>
      </c>
      <c r="B754" s="289" t="s">
        <v>14</v>
      </c>
      <c r="C754" s="488">
        <v>200</v>
      </c>
      <c r="D754" s="2210">
        <v>3.4849999999999999</v>
      </c>
      <c r="E754" s="362">
        <v>2.7869999999999999</v>
      </c>
      <c r="F754" s="353">
        <v>14.204000000000001</v>
      </c>
      <c r="G754" s="917">
        <v>95.156999999999996</v>
      </c>
      <c r="H754" s="484"/>
      <c r="I754" s="569" t="s">
        <v>653</v>
      </c>
    </row>
    <row r="755" spans="1:9" ht="12.75" customHeight="1" thickBot="1">
      <c r="A755" s="486" t="s">
        <v>942</v>
      </c>
      <c r="B755" s="289" t="s">
        <v>985</v>
      </c>
      <c r="C755" s="478">
        <v>200</v>
      </c>
      <c r="D755" s="661">
        <v>5.5149999999999997</v>
      </c>
      <c r="E755" s="365">
        <v>6.4130000000000003</v>
      </c>
      <c r="F755" s="746">
        <v>24.096</v>
      </c>
      <c r="G755" s="927">
        <v>176.84</v>
      </c>
      <c r="H755" s="519"/>
      <c r="I755" s="706" t="s">
        <v>741</v>
      </c>
    </row>
    <row r="756" spans="1:9">
      <c r="A756" s="1024" t="s">
        <v>241</v>
      </c>
      <c r="B756" s="43"/>
      <c r="C756" s="2271">
        <f>SUM(C754:C755)</f>
        <v>400</v>
      </c>
      <c r="D756" s="1035">
        <f>SUM(D754:D755)</f>
        <v>9</v>
      </c>
      <c r="E756" s="494">
        <f>SUM(E754:E755)</f>
        <v>9.1999999999999993</v>
      </c>
      <c r="F756" s="504">
        <f>SUM(F754:F755)</f>
        <v>38.299999999999997</v>
      </c>
      <c r="G756" s="1000">
        <f>SUM(G754:G755)</f>
        <v>271.99700000000001</v>
      </c>
      <c r="H756" s="884" t="s">
        <v>285</v>
      </c>
      <c r="I756" s="838" t="s">
        <v>202</v>
      </c>
    </row>
    <row r="757" spans="1:9">
      <c r="A757" s="995"/>
      <c r="B757" s="996" t="s">
        <v>11</v>
      </c>
      <c r="C757" s="1755">
        <v>0.1</v>
      </c>
      <c r="D757" s="1117">
        <f>(D786/100)*10</f>
        <v>9</v>
      </c>
      <c r="E757" s="1116">
        <f>(E786/100)*10</f>
        <v>9.2000000000000011</v>
      </c>
      <c r="F757" s="1116">
        <f>(F786/100)*10</f>
        <v>38.299999999999997</v>
      </c>
      <c r="G757" s="2677">
        <f>(G786/100)*10</f>
        <v>272</v>
      </c>
      <c r="H757" s="2617">
        <f>G757-G756</f>
        <v>2.9999999999859028E-3</v>
      </c>
      <c r="I757" s="837" t="s">
        <v>426</v>
      </c>
    </row>
    <row r="758" spans="1:9" ht="15" thickBot="1">
      <c r="A758" s="246"/>
      <c r="B758" s="991" t="s">
        <v>434</v>
      </c>
      <c r="C758" s="1749"/>
      <c r="D758" s="2608">
        <f>(D756*100/D786)-10</f>
        <v>0</v>
      </c>
      <c r="E758" s="515">
        <f>(E756*100/E786)-10</f>
        <v>0</v>
      </c>
      <c r="F758" s="515">
        <f>(F756*100/F786)-10</f>
        <v>0</v>
      </c>
      <c r="G758" s="2609">
        <f>(G756*100/G786)-10</f>
        <v>-1.1029411764695851E-4</v>
      </c>
      <c r="H758" s="1756"/>
      <c r="I758" s="993"/>
    </row>
    <row r="759" spans="1:9" ht="10.5" customHeight="1"/>
    <row r="760" spans="1:9" ht="15" thickBot="1"/>
    <row r="761" spans="1:9" ht="12.75" customHeight="1">
      <c r="A761" s="840"/>
      <c r="B761" s="43" t="s">
        <v>284</v>
      </c>
      <c r="C761" s="44"/>
      <c r="D761" s="153">
        <f>D738+D750</f>
        <v>54</v>
      </c>
      <c r="E761" s="252">
        <f>E738+E750</f>
        <v>55.2</v>
      </c>
      <c r="F761" s="252">
        <f>F738+F750</f>
        <v>229.8</v>
      </c>
      <c r="G761" s="842">
        <f>G738+G750</f>
        <v>1632</v>
      </c>
      <c r="H761" s="884" t="s">
        <v>285</v>
      </c>
      <c r="I761" s="838" t="s">
        <v>202</v>
      </c>
    </row>
    <row r="762" spans="1:9" ht="12.75" customHeight="1">
      <c r="A762" s="995"/>
      <c r="B762" s="996" t="s">
        <v>11</v>
      </c>
      <c r="C762" s="1755">
        <v>0.6</v>
      </c>
      <c r="D762" s="1117">
        <f>(D786/100)*60</f>
        <v>54</v>
      </c>
      <c r="E762" s="1116">
        <f t="shared" ref="E762:G762" si="7">(E786/100)*60</f>
        <v>55.2</v>
      </c>
      <c r="F762" s="1116">
        <f t="shared" si="7"/>
        <v>229.8</v>
      </c>
      <c r="G762" s="2677">
        <f t="shared" si="7"/>
        <v>1632</v>
      </c>
      <c r="H762" s="2618">
        <f>G762-G761</f>
        <v>0</v>
      </c>
      <c r="I762" s="1107" t="s">
        <v>426</v>
      </c>
    </row>
    <row r="763" spans="1:9" ht="15" thickBot="1">
      <c r="A763" s="246"/>
      <c r="B763" s="991" t="s">
        <v>434</v>
      </c>
      <c r="C763" s="1749"/>
      <c r="D763" s="2608">
        <f>(D761*100/D786)-60</f>
        <v>0</v>
      </c>
      <c r="E763" s="515">
        <f>(E761*100/E786)-60</f>
        <v>0</v>
      </c>
      <c r="F763" s="515">
        <f>(F761*100/F786)-60</f>
        <v>0</v>
      </c>
      <c r="G763" s="2609">
        <f>(G761*100/G786)-60</f>
        <v>0</v>
      </c>
      <c r="H763" s="1756"/>
      <c r="I763" s="993"/>
    </row>
    <row r="764" spans="1:9" ht="12.75" customHeight="1"/>
    <row r="765" spans="1:9" ht="13.5" customHeight="1" thickBot="1"/>
    <row r="766" spans="1:9" ht="11.25" customHeight="1">
      <c r="A766" s="840"/>
      <c r="B766" s="43" t="s">
        <v>283</v>
      </c>
      <c r="C766" s="44"/>
      <c r="D766" s="153">
        <f>D750+D756</f>
        <v>40.5</v>
      </c>
      <c r="E766" s="252">
        <f>E750+E756</f>
        <v>41.400000000000006</v>
      </c>
      <c r="F766" s="252">
        <f>F750+F756</f>
        <v>172.35000000000002</v>
      </c>
      <c r="G766" s="842">
        <f>G750+G756</f>
        <v>1223.9970000000001</v>
      </c>
      <c r="H766" s="884" t="s">
        <v>285</v>
      </c>
      <c r="I766" s="838" t="s">
        <v>202</v>
      </c>
    </row>
    <row r="767" spans="1:9" ht="13.5" customHeight="1">
      <c r="A767" s="449"/>
      <c r="B767" s="889" t="s">
        <v>11</v>
      </c>
      <c r="C767" s="1755">
        <v>0.45</v>
      </c>
      <c r="D767" s="1117">
        <f>(D786/100)*45</f>
        <v>40.5</v>
      </c>
      <c r="E767" s="1116">
        <f t="shared" ref="E767:G767" si="8">(E786/100)*45</f>
        <v>41.4</v>
      </c>
      <c r="F767" s="1116">
        <f t="shared" si="8"/>
        <v>172.35</v>
      </c>
      <c r="G767" s="2677">
        <f t="shared" si="8"/>
        <v>1224</v>
      </c>
      <c r="H767" s="1757">
        <f>G767-G766</f>
        <v>2.9999999999290594E-3</v>
      </c>
      <c r="I767" s="837" t="s">
        <v>426</v>
      </c>
    </row>
    <row r="768" spans="1:9" ht="15" thickBot="1">
      <c r="A768" s="246"/>
      <c r="B768" s="991" t="s">
        <v>434</v>
      </c>
      <c r="C768" s="1749"/>
      <c r="D768" s="2608">
        <f>(D766*100/D786)-45</f>
        <v>0</v>
      </c>
      <c r="E768" s="515">
        <f>(E766*100/E786)-45</f>
        <v>0</v>
      </c>
      <c r="F768" s="515">
        <f>(F766*100/F786)-45</f>
        <v>0</v>
      </c>
      <c r="G768" s="2609">
        <f>(G766*100/G786)-45</f>
        <v>-1.1029411763985308E-4</v>
      </c>
      <c r="H768" s="1756"/>
      <c r="I768" s="993"/>
    </row>
    <row r="770" spans="1:9" ht="13.5" customHeight="1" thickBot="1"/>
    <row r="771" spans="1:9">
      <c r="A771" s="840"/>
      <c r="B771" s="43" t="s">
        <v>242</v>
      </c>
      <c r="C771" s="44"/>
      <c r="D771" s="160">
        <f>D738+D750+D756</f>
        <v>63</v>
      </c>
      <c r="E771" s="99">
        <f>E738+E750+E756</f>
        <v>64.400000000000006</v>
      </c>
      <c r="F771" s="99">
        <f>F738+F750+F756</f>
        <v>268.10000000000002</v>
      </c>
      <c r="G771" s="253">
        <f>G738+G750+G756</f>
        <v>1903.9970000000001</v>
      </c>
      <c r="H771" s="884" t="s">
        <v>285</v>
      </c>
      <c r="I771" s="838" t="s">
        <v>202</v>
      </c>
    </row>
    <row r="772" spans="1:9" ht="12.75" customHeight="1">
      <c r="A772" s="995"/>
      <c r="B772" s="996" t="s">
        <v>11</v>
      </c>
      <c r="C772" s="1755">
        <v>0.7</v>
      </c>
      <c r="D772" s="1117">
        <f>(D786/100)*70</f>
        <v>63</v>
      </c>
      <c r="E772" s="1116">
        <f t="shared" ref="E772:G772" si="9">(E786/100)*70</f>
        <v>64.400000000000006</v>
      </c>
      <c r="F772" s="1116">
        <f t="shared" si="9"/>
        <v>268.10000000000002</v>
      </c>
      <c r="G772" s="2677">
        <f t="shared" si="9"/>
        <v>1904</v>
      </c>
      <c r="H772" s="883">
        <f>G772-G771</f>
        <v>2.9999999999290594E-3</v>
      </c>
      <c r="I772" s="837" t="s">
        <v>426</v>
      </c>
    </row>
    <row r="773" spans="1:9" ht="15" thickBot="1">
      <c r="A773" s="246"/>
      <c r="B773" s="991" t="s">
        <v>434</v>
      </c>
      <c r="C773" s="1749"/>
      <c r="D773" s="2608">
        <f>(D771*100/D786)-70</f>
        <v>0</v>
      </c>
      <c r="E773" s="515">
        <f>(E771*100/E786)-70</f>
        <v>0</v>
      </c>
      <c r="F773" s="515">
        <f>(F771*100/F786)-70</f>
        <v>0</v>
      </c>
      <c r="G773" s="2609">
        <f>(G771*100/G786)-70</f>
        <v>-1.1029411764695851E-4</v>
      </c>
      <c r="H773" s="1756"/>
      <c r="I773" s="993"/>
    </row>
    <row r="778" spans="1:9">
      <c r="C778" s="12" t="s">
        <v>206</v>
      </c>
    </row>
    <row r="779" spans="1:9" s="70" customFormat="1" ht="13.5" customHeight="1">
      <c r="A779" s="900" t="s">
        <v>929</v>
      </c>
      <c r="E779" s="327"/>
      <c r="F779" s="327"/>
      <c r="G779" s="327"/>
    </row>
    <row r="780" spans="1:9" ht="13.5" customHeight="1">
      <c r="B780" s="25" t="s">
        <v>203</v>
      </c>
      <c r="D780"/>
      <c r="E780"/>
      <c r="F780" s="25"/>
      <c r="G780" s="25"/>
      <c r="H780" s="26"/>
      <c r="I780" s="26"/>
    </row>
    <row r="781" spans="1:9" ht="15" customHeight="1">
      <c r="A781" s="28" t="s">
        <v>834</v>
      </c>
      <c r="B781" s="26"/>
      <c r="C781"/>
      <c r="D781" s="28" t="s">
        <v>0</v>
      </c>
      <c r="E781"/>
      <c r="F781" s="2" t="s">
        <v>432</v>
      </c>
      <c r="G781" s="26"/>
      <c r="H781" s="26"/>
      <c r="I781" s="33"/>
    </row>
    <row r="782" spans="1:9" ht="18.600000000000001" thickBot="1">
      <c r="B782" s="1"/>
      <c r="C782" s="1759" t="s">
        <v>342</v>
      </c>
    </row>
    <row r="783" spans="1:9" ht="15" thickBot="1">
      <c r="A783" s="533" t="s">
        <v>835</v>
      </c>
      <c r="B783" s="66"/>
      <c r="C783" s="534"/>
      <c r="D783" s="378" t="s">
        <v>177</v>
      </c>
      <c r="E783" s="378"/>
      <c r="F783" s="378"/>
      <c r="G783" s="454" t="s">
        <v>178</v>
      </c>
      <c r="H783" s="535" t="s">
        <v>200</v>
      </c>
      <c r="I783" s="536"/>
    </row>
    <row r="784" spans="1:9">
      <c r="A784" s="69"/>
      <c r="B784" s="673" t="s">
        <v>930</v>
      </c>
      <c r="C784" s="537"/>
      <c r="D784" s="538" t="s">
        <v>184</v>
      </c>
      <c r="E784" s="459" t="s">
        <v>56</v>
      </c>
      <c r="F784" s="459" t="s">
        <v>57</v>
      </c>
      <c r="G784" s="456" t="s">
        <v>185</v>
      </c>
      <c r="H784" s="539" t="s">
        <v>37</v>
      </c>
      <c r="I784" s="540" t="s">
        <v>780</v>
      </c>
    </row>
    <row r="785" spans="1:9" ht="15" thickBot="1">
      <c r="A785" s="65"/>
      <c r="B785" s="551" t="s">
        <v>287</v>
      </c>
      <c r="C785" s="506"/>
      <c r="D785" s="541" t="s">
        <v>6</v>
      </c>
      <c r="E785" s="465" t="s">
        <v>7</v>
      </c>
      <c r="F785" s="465" t="s">
        <v>8</v>
      </c>
      <c r="G785" s="542" t="s">
        <v>187</v>
      </c>
      <c r="H785" s="496"/>
      <c r="I785" s="543" t="s">
        <v>202</v>
      </c>
    </row>
    <row r="786" spans="1:9">
      <c r="A786" s="90"/>
      <c r="B786" s="1761" t="s">
        <v>433</v>
      </c>
      <c r="C786" s="828">
        <v>1</v>
      </c>
      <c r="D786" s="410">
        <v>90</v>
      </c>
      <c r="E786" s="67">
        <v>92</v>
      </c>
      <c r="F786" s="68">
        <v>383</v>
      </c>
      <c r="G786" s="544">
        <v>2720</v>
      </c>
      <c r="H786" s="826" t="s">
        <v>184</v>
      </c>
      <c r="I786" s="1874">
        <f>(D788-D789)*6</f>
        <v>0</v>
      </c>
    </row>
    <row r="787" spans="1:9" ht="12.75" customHeight="1">
      <c r="A787" s="180"/>
      <c r="B787" s="665" t="s">
        <v>118</v>
      </c>
      <c r="C787" s="829"/>
      <c r="D787" s="690"/>
      <c r="E787" s="411"/>
      <c r="F787" s="411"/>
      <c r="G787" s="691"/>
      <c r="H787" s="547" t="s">
        <v>56</v>
      </c>
      <c r="I787" s="1875">
        <f>(E788-E789)*6</f>
        <v>0</v>
      </c>
    </row>
    <row r="788" spans="1:9" ht="15.6">
      <c r="A788" s="675" t="s">
        <v>836</v>
      </c>
      <c r="B788" s="548" t="s">
        <v>279</v>
      </c>
      <c r="C788" s="375">
        <v>0.25</v>
      </c>
      <c r="D788" s="693">
        <f>(D786/100)*25</f>
        <v>22.5</v>
      </c>
      <c r="E788" s="694">
        <f>(E786/100)*25</f>
        <v>23</v>
      </c>
      <c r="F788" s="694">
        <f>(F786/100)*25</f>
        <v>95.75</v>
      </c>
      <c r="G788" s="692">
        <f>(G786/100)*25</f>
        <v>680</v>
      </c>
      <c r="H788" s="547" t="s">
        <v>57</v>
      </c>
      <c r="I788" s="1875">
        <f>(F788-F789)*6</f>
        <v>8.5265128291212022E-14</v>
      </c>
    </row>
    <row r="789" spans="1:9">
      <c r="A789" s="1038"/>
      <c r="B789" s="1039" t="s">
        <v>941</v>
      </c>
      <c r="C789" s="1040"/>
      <c r="D789" s="2794">
        <f>(D458+D512+D569+D623+D677+D738)/6</f>
        <v>22.5</v>
      </c>
      <c r="E789" s="2793">
        <f>(E458+E512+E569+E623+E677+E738)/6</f>
        <v>23</v>
      </c>
      <c r="F789" s="2793">
        <f>(F458+F512+F569+F623+F677+F738)/6</f>
        <v>95.749999999999986</v>
      </c>
      <c r="G789" s="2795">
        <f>(G458+G512+G569+G623+G677+G738)/6</f>
        <v>680.00000000000011</v>
      </c>
      <c r="H789" s="550" t="s">
        <v>779</v>
      </c>
      <c r="I789" s="2525"/>
    </row>
    <row r="790" spans="1:9" ht="14.25" customHeight="1" thickBot="1">
      <c r="A790" s="246"/>
      <c r="B790" s="2343" t="s">
        <v>781</v>
      </c>
      <c r="C790" s="1036" t="s">
        <v>40</v>
      </c>
      <c r="D790" s="1750">
        <f>(D789*100/D786)-25</f>
        <v>0</v>
      </c>
      <c r="E790" s="1078">
        <f>(E788*100/E813)-25</f>
        <v>0</v>
      </c>
      <c r="F790" s="1078">
        <f>(F788*100/F813)-25</f>
        <v>0</v>
      </c>
      <c r="G790" s="1751">
        <f>(G788*100/G813)-25</f>
        <v>0</v>
      </c>
      <c r="H790" s="551" t="s">
        <v>426</v>
      </c>
      <c r="I790" s="1876">
        <f>(G788-G789)*6</f>
        <v>-6.8212102632969618E-13</v>
      </c>
    </row>
    <row r="791" spans="1:9" ht="15" thickBot="1"/>
    <row r="792" spans="1:9" ht="14.25" customHeight="1" thickBot="1">
      <c r="A792" s="533" t="s">
        <v>835</v>
      </c>
      <c r="B792" s="66"/>
      <c r="C792" s="534"/>
      <c r="D792" s="378" t="s">
        <v>177</v>
      </c>
      <c r="E792" s="378"/>
      <c r="F792" s="378"/>
      <c r="G792" s="454" t="s">
        <v>178</v>
      </c>
      <c r="H792" s="535" t="s">
        <v>200</v>
      </c>
      <c r="I792" s="536"/>
    </row>
    <row r="793" spans="1:9" ht="12.75" customHeight="1">
      <c r="A793" s="69"/>
      <c r="B793" s="673" t="s">
        <v>931</v>
      </c>
      <c r="C793" s="537"/>
      <c r="D793" s="538" t="s">
        <v>184</v>
      </c>
      <c r="E793" s="459" t="s">
        <v>56</v>
      </c>
      <c r="F793" s="459" t="s">
        <v>57</v>
      </c>
      <c r="G793" s="456" t="s">
        <v>185</v>
      </c>
      <c r="H793" s="539" t="s">
        <v>37</v>
      </c>
      <c r="I793" s="540" t="s">
        <v>780</v>
      </c>
    </row>
    <row r="794" spans="1:9" ht="15" thickBot="1">
      <c r="A794" s="65"/>
      <c r="B794" s="551" t="s">
        <v>287</v>
      </c>
      <c r="C794" s="506"/>
      <c r="D794" s="541" t="s">
        <v>6</v>
      </c>
      <c r="E794" s="465" t="s">
        <v>7</v>
      </c>
      <c r="F794" s="465" t="s">
        <v>8</v>
      </c>
      <c r="G794" s="542" t="s">
        <v>187</v>
      </c>
      <c r="H794" s="496"/>
      <c r="I794" s="543" t="s">
        <v>202</v>
      </c>
    </row>
    <row r="795" spans="1:9">
      <c r="A795" s="90"/>
      <c r="B795" s="1761" t="s">
        <v>433</v>
      </c>
      <c r="C795" s="828">
        <v>1</v>
      </c>
      <c r="D795" s="410">
        <v>90</v>
      </c>
      <c r="E795" s="67">
        <v>92</v>
      </c>
      <c r="F795" s="68">
        <v>383</v>
      </c>
      <c r="G795" s="544">
        <v>2720</v>
      </c>
      <c r="H795" s="545" t="s">
        <v>184</v>
      </c>
      <c r="I795" s="1874">
        <f>(D797-D798)*6</f>
        <v>0</v>
      </c>
    </row>
    <row r="796" spans="1:9" ht="13.5" customHeight="1">
      <c r="A796" s="180"/>
      <c r="B796" s="665" t="s">
        <v>118</v>
      </c>
      <c r="C796" s="829"/>
      <c r="D796" s="690"/>
      <c r="E796" s="411"/>
      <c r="F796" s="411"/>
      <c r="G796" s="691"/>
      <c r="H796" s="547" t="s">
        <v>56</v>
      </c>
      <c r="I796" s="1875">
        <f>(E797-E798)*6</f>
        <v>4.2632564145606011E-14</v>
      </c>
    </row>
    <row r="797" spans="1:9" ht="15.6">
      <c r="A797" s="675" t="s">
        <v>836</v>
      </c>
      <c r="B797" s="548" t="s">
        <v>280</v>
      </c>
      <c r="C797" s="375">
        <v>0.35</v>
      </c>
      <c r="D797" s="693">
        <f>(D795/100)*35</f>
        <v>31.5</v>
      </c>
      <c r="E797" s="694">
        <f t="shared" ref="E797:F797" si="10">(E795/100)*35</f>
        <v>32.200000000000003</v>
      </c>
      <c r="F797" s="694">
        <f t="shared" si="10"/>
        <v>134.05000000000001</v>
      </c>
      <c r="G797" s="692">
        <f>(G795/100)*35</f>
        <v>952</v>
      </c>
      <c r="H797" s="547" t="s">
        <v>57</v>
      </c>
      <c r="I797" s="1875">
        <f>(F797-F798)*6</f>
        <v>1.7053025658242404E-13</v>
      </c>
    </row>
    <row r="798" spans="1:9" ht="14.25" customHeight="1">
      <c r="A798" s="1038"/>
      <c r="B798" s="1039" t="s">
        <v>941</v>
      </c>
      <c r="C798" s="1040"/>
      <c r="D798" s="2794">
        <f>(D470+D524+D581+D635+D689+D750)/6</f>
        <v>31.5</v>
      </c>
      <c r="E798" s="2793">
        <f>(E470+E524+E581+E635+E689+E750)/6</f>
        <v>32.199999999999996</v>
      </c>
      <c r="F798" s="2793">
        <f>(F470+F524+F581+F635+F689+F750)/6</f>
        <v>134.04999999999998</v>
      </c>
      <c r="G798" s="2795">
        <f>(G470+G524+G581+G635+G689+G750)/6</f>
        <v>952</v>
      </c>
      <c r="H798" s="550" t="s">
        <v>779</v>
      </c>
      <c r="I798" s="2525"/>
    </row>
    <row r="799" spans="1:9" ht="14.25" customHeight="1" thickBot="1">
      <c r="A799" s="246"/>
      <c r="B799" s="2343" t="s">
        <v>781</v>
      </c>
      <c r="C799" s="1036" t="s">
        <v>40</v>
      </c>
      <c r="D799" s="1750">
        <f>(D798*100/D795)-35</f>
        <v>0</v>
      </c>
      <c r="E799" s="1078">
        <f t="shared" ref="E799:G799" si="11">(E798*100/E795)-35</f>
        <v>0</v>
      </c>
      <c r="F799" s="1078">
        <f t="shared" si="11"/>
        <v>0</v>
      </c>
      <c r="G799" s="1751">
        <f t="shared" si="11"/>
        <v>0</v>
      </c>
      <c r="H799" s="551" t="s">
        <v>426</v>
      </c>
      <c r="I799" s="1876">
        <f>(G797-G798)*6</f>
        <v>0</v>
      </c>
    </row>
    <row r="800" spans="1:9" ht="11.25" customHeight="1" thickBot="1"/>
    <row r="801" spans="1:9" ht="13.5" customHeight="1" thickBot="1">
      <c r="A801" s="533" t="s">
        <v>835</v>
      </c>
      <c r="B801" s="66"/>
      <c r="C801" s="534"/>
      <c r="D801" s="378" t="s">
        <v>177</v>
      </c>
      <c r="E801" s="378"/>
      <c r="F801" s="378"/>
      <c r="G801" s="454" t="s">
        <v>178</v>
      </c>
      <c r="H801" s="535" t="s">
        <v>200</v>
      </c>
      <c r="I801" s="536"/>
    </row>
    <row r="802" spans="1:9" ht="12.75" customHeight="1">
      <c r="A802" s="69"/>
      <c r="B802" s="673" t="s">
        <v>932</v>
      </c>
      <c r="C802" s="537"/>
      <c r="D802" s="538" t="s">
        <v>184</v>
      </c>
      <c r="E802" s="459" t="s">
        <v>56</v>
      </c>
      <c r="F802" s="459" t="s">
        <v>57</v>
      </c>
      <c r="G802" s="456" t="s">
        <v>185</v>
      </c>
      <c r="H802" s="539" t="s">
        <v>37</v>
      </c>
      <c r="I802" s="540" t="s">
        <v>780</v>
      </c>
    </row>
    <row r="803" spans="1:9" ht="15" thickBot="1">
      <c r="A803" s="65"/>
      <c r="B803" s="551" t="s">
        <v>287</v>
      </c>
      <c r="C803" s="506"/>
      <c r="D803" s="541" t="s">
        <v>6</v>
      </c>
      <c r="E803" s="465" t="s">
        <v>7</v>
      </c>
      <c r="F803" s="465" t="s">
        <v>8</v>
      </c>
      <c r="G803" s="542" t="s">
        <v>187</v>
      </c>
      <c r="H803" s="496"/>
      <c r="I803" s="543" t="s">
        <v>202</v>
      </c>
    </row>
    <row r="804" spans="1:9" ht="14.25" customHeight="1">
      <c r="A804" s="69"/>
      <c r="B804" s="1761" t="s">
        <v>433</v>
      </c>
      <c r="C804" s="671">
        <v>1</v>
      </c>
      <c r="D804" s="410">
        <v>90</v>
      </c>
      <c r="E804" s="67">
        <v>92</v>
      </c>
      <c r="F804" s="68">
        <v>383</v>
      </c>
      <c r="G804" s="544">
        <v>2720</v>
      </c>
      <c r="H804" s="545" t="s">
        <v>184</v>
      </c>
      <c r="I804" s="1874">
        <f>(D806-D807)*6</f>
        <v>0</v>
      </c>
    </row>
    <row r="805" spans="1:9" ht="12" customHeight="1">
      <c r="A805" s="180"/>
      <c r="B805" s="161" t="s">
        <v>118</v>
      </c>
      <c r="C805" s="546"/>
      <c r="D805" s="690"/>
      <c r="E805" s="411"/>
      <c r="F805" s="411"/>
      <c r="G805" s="691"/>
      <c r="H805" s="547" t="s">
        <v>56</v>
      </c>
      <c r="I805" s="1875">
        <f>(E806-E807)*6</f>
        <v>2.1316282072803006E-14</v>
      </c>
    </row>
    <row r="806" spans="1:9" ht="15.6">
      <c r="A806" s="675" t="s">
        <v>836</v>
      </c>
      <c r="B806" s="548" t="s">
        <v>276</v>
      </c>
      <c r="C806" s="375">
        <v>0.1</v>
      </c>
      <c r="D806" s="693">
        <f>(D804/100)*10</f>
        <v>9</v>
      </c>
      <c r="E806" s="694">
        <f t="shared" ref="E806:G806" si="12">(E804/100)*10</f>
        <v>9.2000000000000011</v>
      </c>
      <c r="F806" s="694">
        <f t="shared" si="12"/>
        <v>38.299999999999997</v>
      </c>
      <c r="G806" s="692">
        <f t="shared" si="12"/>
        <v>272</v>
      </c>
      <c r="H806" s="547" t="s">
        <v>57</v>
      </c>
      <c r="I806" s="1875">
        <f>(F806-F807)*6</f>
        <v>-4.2632564145606011E-14</v>
      </c>
    </row>
    <row r="807" spans="1:9">
      <c r="A807" s="1038"/>
      <c r="B807" s="1039" t="s">
        <v>941</v>
      </c>
      <c r="C807" s="1040"/>
      <c r="D807" s="2794">
        <f>(D477+D532+D588+D642+D697+D756)/6</f>
        <v>9</v>
      </c>
      <c r="E807" s="2793">
        <f>(E477+E532+E588+E642+E697+E756)/6</f>
        <v>9.1999999999999975</v>
      </c>
      <c r="F807" s="2793">
        <f>(F477+F532+F588+F642+F697+F756)/6</f>
        <v>38.300000000000004</v>
      </c>
      <c r="G807" s="2795">
        <f>(G477+G532+G588+G642+G697+G756)/6</f>
        <v>271.99950000000007</v>
      </c>
      <c r="H807" s="550" t="s">
        <v>779</v>
      </c>
      <c r="I807" s="837"/>
    </row>
    <row r="808" spans="1:9" ht="15" thickBot="1">
      <c r="A808" s="246"/>
      <c r="B808" s="2343" t="s">
        <v>781</v>
      </c>
      <c r="C808" s="1036" t="s">
        <v>40</v>
      </c>
      <c r="D808" s="1750">
        <f>(D807*100/D804)-10</f>
        <v>0</v>
      </c>
      <c r="E808" s="1078">
        <f t="shared" ref="E808:G808" si="13">(E807*100/E804)-10</f>
        <v>0</v>
      </c>
      <c r="F808" s="1078">
        <f t="shared" si="13"/>
        <v>0</v>
      </c>
      <c r="G808" s="1751">
        <f t="shared" si="13"/>
        <v>-1.8382352937607038E-5</v>
      </c>
      <c r="H808" s="551" t="s">
        <v>426</v>
      </c>
      <c r="I808" s="1876">
        <f>(G806-G807)*6</f>
        <v>2.9999999995879989E-3</v>
      </c>
    </row>
    <row r="809" spans="1:9" ht="12" customHeight="1" thickBot="1"/>
    <row r="810" spans="1:9" ht="12.75" customHeight="1" thickBot="1">
      <c r="A810" s="533" t="s">
        <v>835</v>
      </c>
      <c r="B810" s="66"/>
      <c r="C810" s="534"/>
      <c r="D810" s="378" t="s">
        <v>177</v>
      </c>
      <c r="E810" s="378"/>
      <c r="F810" s="378"/>
      <c r="G810" s="454" t="s">
        <v>178</v>
      </c>
      <c r="H810" s="535" t="s">
        <v>200</v>
      </c>
      <c r="I810" s="536"/>
    </row>
    <row r="811" spans="1:9" ht="13.5" customHeight="1">
      <c r="A811" s="69"/>
      <c r="B811" s="673" t="s">
        <v>933</v>
      </c>
      <c r="C811" s="537"/>
      <c r="D811" s="538" t="s">
        <v>184</v>
      </c>
      <c r="E811" s="459" t="s">
        <v>56</v>
      </c>
      <c r="F811" s="459" t="s">
        <v>57</v>
      </c>
      <c r="G811" s="456" t="s">
        <v>185</v>
      </c>
      <c r="H811" s="539" t="s">
        <v>37</v>
      </c>
      <c r="I811" s="540" t="s">
        <v>780</v>
      </c>
    </row>
    <row r="812" spans="1:9" ht="13.5" customHeight="1" thickBot="1">
      <c r="A812" s="65"/>
      <c r="B812" s="551" t="s">
        <v>287</v>
      </c>
      <c r="C812" s="506"/>
      <c r="D812" s="541" t="s">
        <v>6</v>
      </c>
      <c r="E812" s="465" t="s">
        <v>7</v>
      </c>
      <c r="F812" s="465" t="s">
        <v>8</v>
      </c>
      <c r="G812" s="542" t="s">
        <v>187</v>
      </c>
      <c r="H812" s="496"/>
      <c r="I812" s="543" t="s">
        <v>202</v>
      </c>
    </row>
    <row r="813" spans="1:9">
      <c r="A813" s="69"/>
      <c r="B813" s="1761" t="s">
        <v>433</v>
      </c>
      <c r="C813" s="671">
        <v>1</v>
      </c>
      <c r="D813" s="410">
        <v>90</v>
      </c>
      <c r="E813" s="67">
        <v>92</v>
      </c>
      <c r="F813" s="68">
        <v>383</v>
      </c>
      <c r="G813" s="544">
        <v>2720</v>
      </c>
      <c r="H813" s="545" t="s">
        <v>184</v>
      </c>
      <c r="I813" s="1874">
        <f>(D815-D816)*6</f>
        <v>0</v>
      </c>
    </row>
    <row r="814" spans="1:9" ht="12.75" customHeight="1">
      <c r="A814" s="180"/>
      <c r="B814" s="161" t="s">
        <v>118</v>
      </c>
      <c r="C814" s="546"/>
      <c r="D814" s="690"/>
      <c r="E814" s="411"/>
      <c r="F814" s="411"/>
      <c r="G814" s="691"/>
      <c r="H814" s="547" t="s">
        <v>56</v>
      </c>
      <c r="I814" s="1875">
        <f>(E815-E816)*6</f>
        <v>4.2632564145606011E-14</v>
      </c>
    </row>
    <row r="815" spans="1:9" ht="15.6">
      <c r="A815" s="675" t="s">
        <v>836</v>
      </c>
      <c r="B815" s="548" t="s">
        <v>205</v>
      </c>
      <c r="C815" s="375">
        <v>0.6</v>
      </c>
      <c r="D815" s="693">
        <f>(D813/100)*60</f>
        <v>54</v>
      </c>
      <c r="E815" s="694">
        <f t="shared" ref="E815:G815" si="14">(E813/100)*60</f>
        <v>55.2</v>
      </c>
      <c r="F815" s="694">
        <f t="shared" si="14"/>
        <v>229.8</v>
      </c>
      <c r="G815" s="692">
        <f t="shared" si="14"/>
        <v>1632</v>
      </c>
      <c r="H815" s="547" t="s">
        <v>57</v>
      </c>
      <c r="I815" s="1875">
        <f>(F815-F816)*6</f>
        <v>1.7053025658242404E-13</v>
      </c>
    </row>
    <row r="816" spans="1:9">
      <c r="A816" s="1038"/>
      <c r="B816" s="1039" t="s">
        <v>941</v>
      </c>
      <c r="C816" s="1040"/>
      <c r="D816" s="2794">
        <f>(D481+D537+D592+D647+D702+D761)/6</f>
        <v>54</v>
      </c>
      <c r="E816" s="2793">
        <f>(E481+E537+E592+E647+E702+E761)/6</f>
        <v>55.199999999999996</v>
      </c>
      <c r="F816" s="2793">
        <f>(F481+F537+F592+F647+F702+F761)/6</f>
        <v>229.79999999999998</v>
      </c>
      <c r="G816" s="2795">
        <f>(G481+G537+G592+G647+G702+G761)/6</f>
        <v>1632</v>
      </c>
      <c r="H816" s="550" t="s">
        <v>779</v>
      </c>
      <c r="I816" s="837"/>
    </row>
    <row r="817" spans="1:9" ht="15" thickBot="1">
      <c r="A817" s="246"/>
      <c r="B817" s="2343" t="s">
        <v>781</v>
      </c>
      <c r="C817" s="1036" t="s">
        <v>40</v>
      </c>
      <c r="D817" s="1750">
        <f>(D816*100/D813)-60</f>
        <v>0</v>
      </c>
      <c r="E817" s="1078">
        <f t="shared" ref="E817:G817" si="15">(E816*100/E813)-60</f>
        <v>0</v>
      </c>
      <c r="F817" s="1078">
        <f t="shared" si="15"/>
        <v>0</v>
      </c>
      <c r="G817" s="1751">
        <f t="shared" si="15"/>
        <v>0</v>
      </c>
      <c r="H817" s="551" t="s">
        <v>426</v>
      </c>
      <c r="I817" s="1876">
        <f>(G815-G816)*6</f>
        <v>0</v>
      </c>
    </row>
    <row r="818" spans="1:9" ht="14.25" customHeight="1" thickBot="1">
      <c r="A818" s="533" t="s">
        <v>835</v>
      </c>
      <c r="B818" s="66"/>
      <c r="C818" s="534"/>
      <c r="D818" s="378" t="s">
        <v>177</v>
      </c>
      <c r="E818" s="378"/>
      <c r="F818" s="378"/>
      <c r="G818" s="454" t="s">
        <v>178</v>
      </c>
      <c r="H818" s="535" t="s">
        <v>200</v>
      </c>
      <c r="I818" s="536"/>
    </row>
    <row r="819" spans="1:9" ht="13.5" customHeight="1">
      <c r="A819" s="69"/>
      <c r="B819" s="673" t="s">
        <v>934</v>
      </c>
      <c r="C819" s="537"/>
      <c r="D819" s="538" t="s">
        <v>184</v>
      </c>
      <c r="E819" s="459" t="s">
        <v>56</v>
      </c>
      <c r="F819" s="459" t="s">
        <v>57</v>
      </c>
      <c r="G819" s="456" t="s">
        <v>185</v>
      </c>
      <c r="H819" s="539" t="s">
        <v>37</v>
      </c>
      <c r="I819" s="540" t="s">
        <v>780</v>
      </c>
    </row>
    <row r="820" spans="1:9" ht="12.75" customHeight="1" thickBot="1">
      <c r="A820" s="65"/>
      <c r="B820" s="551" t="s">
        <v>287</v>
      </c>
      <c r="C820" s="506"/>
      <c r="D820" s="541" t="s">
        <v>6</v>
      </c>
      <c r="E820" s="465" t="s">
        <v>7</v>
      </c>
      <c r="F820" s="465" t="s">
        <v>8</v>
      </c>
      <c r="G820" s="542" t="s">
        <v>187</v>
      </c>
      <c r="H820" s="496"/>
      <c r="I820" s="543" t="s">
        <v>202</v>
      </c>
    </row>
    <row r="821" spans="1:9">
      <c r="A821" s="69"/>
      <c r="B821" s="1761" t="s">
        <v>433</v>
      </c>
      <c r="C821" s="671">
        <v>1</v>
      </c>
      <c r="D821" s="410">
        <v>90</v>
      </c>
      <c r="E821" s="67">
        <v>92</v>
      </c>
      <c r="F821" s="68">
        <v>383</v>
      </c>
      <c r="G821" s="544">
        <v>2720</v>
      </c>
      <c r="H821" s="545" t="s">
        <v>184</v>
      </c>
      <c r="I821" s="1874">
        <f>(D823-D824)*6</f>
        <v>0</v>
      </c>
    </row>
    <row r="822" spans="1:9" ht="11.25" customHeight="1">
      <c r="A822" s="180"/>
      <c r="B822" s="161" t="s">
        <v>118</v>
      </c>
      <c r="C822" s="546"/>
      <c r="D822" s="690"/>
      <c r="E822" s="411"/>
      <c r="F822" s="411"/>
      <c r="G822" s="691"/>
      <c r="H822" s="547" t="s">
        <v>56</v>
      </c>
      <c r="I822" s="1875">
        <f>(E823-E824)*6</f>
        <v>0</v>
      </c>
    </row>
    <row r="823" spans="1:9" ht="15.6">
      <c r="A823" s="675" t="s">
        <v>836</v>
      </c>
      <c r="B823" s="548" t="s">
        <v>277</v>
      </c>
      <c r="C823" s="375">
        <v>0.45</v>
      </c>
      <c r="D823" s="693">
        <f>(D821/100)*45</f>
        <v>40.5</v>
      </c>
      <c r="E823" s="694">
        <f t="shared" ref="E823:G823" si="16">(E821/100)*45</f>
        <v>41.4</v>
      </c>
      <c r="F823" s="694">
        <f t="shared" si="16"/>
        <v>172.35</v>
      </c>
      <c r="G823" s="692">
        <f t="shared" si="16"/>
        <v>1224</v>
      </c>
      <c r="H823" s="547" t="s">
        <v>57</v>
      </c>
      <c r="I823" s="1875">
        <f>(F823-F824)*6</f>
        <v>0</v>
      </c>
    </row>
    <row r="824" spans="1:9">
      <c r="A824" s="1038"/>
      <c r="B824" s="1039" t="s">
        <v>941</v>
      </c>
      <c r="C824" s="1040"/>
      <c r="D824" s="2794">
        <f>(D486+D542+D597+D652+D707+D766)/6</f>
        <v>40.5</v>
      </c>
      <c r="E824" s="2793">
        <f t="shared" ref="E824:G824" si="17">(E486+E542+E597+E652+E707+E766)/6</f>
        <v>41.4</v>
      </c>
      <c r="F824" s="2793">
        <f t="shared" si="17"/>
        <v>172.35</v>
      </c>
      <c r="G824" s="2795">
        <f t="shared" si="17"/>
        <v>1223.9995000000001</v>
      </c>
      <c r="H824" s="550" t="s">
        <v>779</v>
      </c>
      <c r="I824" s="837"/>
    </row>
    <row r="825" spans="1:9" ht="15" thickBot="1">
      <c r="A825" s="246"/>
      <c r="B825" s="2343" t="s">
        <v>781</v>
      </c>
      <c r="C825" s="1036" t="s">
        <v>40</v>
      </c>
      <c r="D825" s="1750">
        <f>(D824*100/D821)-45</f>
        <v>0</v>
      </c>
      <c r="E825" s="1078">
        <f t="shared" ref="E825:G825" si="18">(E824*100/E821)-45</f>
        <v>0</v>
      </c>
      <c r="F825" s="1078">
        <f t="shared" si="18"/>
        <v>0</v>
      </c>
      <c r="G825" s="1751">
        <f t="shared" si="18"/>
        <v>-1.8382352934054325E-5</v>
      </c>
      <c r="H825" s="551" t="s">
        <v>426</v>
      </c>
      <c r="I825" s="1876">
        <f>(G823-G824)*6</f>
        <v>2.9999999992469384E-3</v>
      </c>
    </row>
    <row r="826" spans="1:9" ht="12.75" customHeight="1" thickBot="1"/>
    <row r="827" spans="1:9" ht="13.5" customHeight="1" thickBot="1">
      <c r="A827" s="533" t="s">
        <v>835</v>
      </c>
      <c r="B827" s="66"/>
      <c r="C827" s="836" t="s">
        <v>282</v>
      </c>
      <c r="D827" s="378" t="s">
        <v>177</v>
      </c>
      <c r="E827" s="378"/>
      <c r="F827" s="378"/>
      <c r="G827" s="454" t="s">
        <v>178</v>
      </c>
      <c r="H827" s="535" t="s">
        <v>200</v>
      </c>
      <c r="I827" s="536"/>
    </row>
    <row r="828" spans="1:9" ht="13.5" customHeight="1">
      <c r="A828" s="743" t="s">
        <v>935</v>
      </c>
      <c r="B828" s="11"/>
      <c r="C828" s="537"/>
      <c r="D828" s="538" t="s">
        <v>184</v>
      </c>
      <c r="E828" s="459" t="s">
        <v>56</v>
      </c>
      <c r="F828" s="459" t="s">
        <v>57</v>
      </c>
      <c r="G828" s="456" t="s">
        <v>185</v>
      </c>
      <c r="H828" s="539" t="s">
        <v>37</v>
      </c>
      <c r="I828" s="540" t="s">
        <v>780</v>
      </c>
    </row>
    <row r="829" spans="1:9" ht="12" customHeight="1" thickBot="1">
      <c r="A829" s="65"/>
      <c r="B829" s="551" t="s">
        <v>287</v>
      </c>
      <c r="C829" s="506"/>
      <c r="D829" s="845" t="s">
        <v>6</v>
      </c>
      <c r="E829" s="846" t="s">
        <v>7</v>
      </c>
      <c r="F829" s="846" t="s">
        <v>8</v>
      </c>
      <c r="G829" s="847" t="s">
        <v>187</v>
      </c>
      <c r="H829" s="496"/>
      <c r="I829" s="543" t="s">
        <v>202</v>
      </c>
    </row>
    <row r="830" spans="1:9">
      <c r="A830" s="90"/>
      <c r="B830" s="1761" t="s">
        <v>433</v>
      </c>
      <c r="C830" s="828">
        <v>1</v>
      </c>
      <c r="D830" s="410">
        <v>90</v>
      </c>
      <c r="E830" s="67">
        <v>92</v>
      </c>
      <c r="F830" s="68">
        <v>383</v>
      </c>
      <c r="G830" s="544">
        <v>2720</v>
      </c>
      <c r="H830" s="826" t="s">
        <v>184</v>
      </c>
      <c r="I830" s="1874">
        <f>(D832-D833)*6</f>
        <v>0</v>
      </c>
    </row>
    <row r="831" spans="1:9" ht="12" customHeight="1">
      <c r="A831" s="180"/>
      <c r="B831" s="665" t="s">
        <v>118</v>
      </c>
      <c r="C831" s="829"/>
      <c r="D831" s="690"/>
      <c r="E831" s="411"/>
      <c r="F831" s="411"/>
      <c r="G831" s="691"/>
      <c r="H831" s="547" t="s">
        <v>56</v>
      </c>
      <c r="I831" s="1875">
        <f>(E832-E833)*6</f>
        <v>8.5265128291212022E-14</v>
      </c>
    </row>
    <row r="832" spans="1:9" ht="15.6">
      <c r="A832" s="675" t="s">
        <v>836</v>
      </c>
      <c r="B832" s="548" t="s">
        <v>278</v>
      </c>
      <c r="C832" s="375">
        <v>0.7</v>
      </c>
      <c r="D832" s="2340">
        <f>(D830/100)*70</f>
        <v>63</v>
      </c>
      <c r="E832" s="2341">
        <f t="shared" ref="E832:F832" si="19">(E830/100)*70</f>
        <v>64.400000000000006</v>
      </c>
      <c r="F832" s="2341">
        <f t="shared" si="19"/>
        <v>268.10000000000002</v>
      </c>
      <c r="G832" s="2342">
        <f>(G830/100)*70</f>
        <v>1904</v>
      </c>
      <c r="H832" s="547" t="s">
        <v>57</v>
      </c>
      <c r="I832" s="1875">
        <f>(F832-F833)*6</f>
        <v>3.4106051316484809E-13</v>
      </c>
    </row>
    <row r="833" spans="1:9">
      <c r="A833" s="2329"/>
      <c r="B833" s="2330" t="s">
        <v>936</v>
      </c>
      <c r="C833" s="2331"/>
      <c r="D833" s="2808">
        <f>(D491+D546+D602+D657+D712+D771)/6</f>
        <v>63</v>
      </c>
      <c r="E833" s="2807">
        <f t="shared" ref="E833:G833" si="20">(E491+E546+E602+E657+E712+E771)/6</f>
        <v>64.399999999999991</v>
      </c>
      <c r="F833" s="2807">
        <f t="shared" si="20"/>
        <v>268.09999999999997</v>
      </c>
      <c r="G833" s="2809">
        <f t="shared" si="20"/>
        <v>1903.9994999999999</v>
      </c>
      <c r="H833" s="550" t="s">
        <v>779</v>
      </c>
      <c r="I833" s="837"/>
    </row>
    <row r="834" spans="1:9" ht="13.5" customHeight="1" thickBot="1">
      <c r="A834" s="246"/>
      <c r="B834" s="2343" t="s">
        <v>781</v>
      </c>
      <c r="C834" s="1036" t="s">
        <v>40</v>
      </c>
      <c r="D834" s="1750">
        <f>(D833*100/D830)-70</f>
        <v>0</v>
      </c>
      <c r="E834" s="1078">
        <f t="shared" ref="E834:G834" si="21">(E833*100/E830)-70</f>
        <v>0</v>
      </c>
      <c r="F834" s="1078">
        <f t="shared" si="21"/>
        <v>0</v>
      </c>
      <c r="G834" s="1751">
        <f t="shared" si="21"/>
        <v>-1.8382352948265179E-5</v>
      </c>
      <c r="H834" s="551" t="s">
        <v>426</v>
      </c>
      <c r="I834" s="1876">
        <f>(G832-G833)*6</f>
        <v>3.0000000006111804E-3</v>
      </c>
    </row>
    <row r="835" spans="1:9" ht="15.6">
      <c r="B835" s="844" t="s">
        <v>286</v>
      </c>
      <c r="C835" s="12" t="s">
        <v>206</v>
      </c>
    </row>
    <row r="836" spans="1:9">
      <c r="B836" s="182" t="s">
        <v>244</v>
      </c>
    </row>
    <row r="837" spans="1:9">
      <c r="B837" s="1" t="s">
        <v>243</v>
      </c>
      <c r="C837"/>
      <c r="D837"/>
      <c r="E837"/>
      <c r="H837"/>
      <c r="I837"/>
    </row>
    <row r="838" spans="1:9">
      <c r="B838" s="25" t="s">
        <v>203</v>
      </c>
      <c r="D838"/>
      <c r="E838"/>
      <c r="F838" s="25"/>
      <c r="G838" s="25"/>
      <c r="H838" s="26"/>
      <c r="I838" s="26"/>
    </row>
    <row r="839" spans="1:9" ht="16.2" thickBot="1">
      <c r="A839" s="848" t="s">
        <v>837</v>
      </c>
      <c r="D839" s="29" t="s">
        <v>0</v>
      </c>
      <c r="E839"/>
      <c r="F839" s="2" t="s">
        <v>432</v>
      </c>
      <c r="G839" s="26"/>
      <c r="H839" s="26"/>
      <c r="I839" s="33"/>
    </row>
    <row r="840" spans="1:9" ht="14.25" customHeight="1" thickBot="1">
      <c r="A840" s="533" t="s">
        <v>835</v>
      </c>
      <c r="B840" s="66"/>
      <c r="C840" s="534"/>
      <c r="D840" s="378" t="s">
        <v>177</v>
      </c>
      <c r="E840" s="378"/>
      <c r="F840" s="378"/>
      <c r="G840" s="454" t="s">
        <v>178</v>
      </c>
      <c r="H840" s="535" t="s">
        <v>200</v>
      </c>
      <c r="I840" s="536"/>
    </row>
    <row r="841" spans="1:9" ht="12.75" customHeight="1">
      <c r="A841" s="69"/>
      <c r="B841" s="673" t="s">
        <v>930</v>
      </c>
      <c r="C841" s="537"/>
      <c r="D841" s="538" t="s">
        <v>184</v>
      </c>
      <c r="E841" s="459" t="s">
        <v>56</v>
      </c>
      <c r="F841" s="459" t="s">
        <v>57</v>
      </c>
      <c r="G841" s="456" t="s">
        <v>185</v>
      </c>
      <c r="H841" s="539" t="s">
        <v>37</v>
      </c>
      <c r="I841" s="540" t="s">
        <v>780</v>
      </c>
    </row>
    <row r="842" spans="1:9" ht="12" customHeight="1" thickBot="1">
      <c r="A842" s="65"/>
      <c r="B842" s="742"/>
      <c r="C842" s="506"/>
      <c r="D842" s="541" t="s">
        <v>6</v>
      </c>
      <c r="E842" s="465" t="s">
        <v>7</v>
      </c>
      <c r="F842" s="465" t="s">
        <v>8</v>
      </c>
      <c r="G842" s="542" t="s">
        <v>187</v>
      </c>
      <c r="H842" s="496"/>
      <c r="I842" s="543" t="s">
        <v>202</v>
      </c>
    </row>
    <row r="843" spans="1:9">
      <c r="A843" s="69"/>
      <c r="B843" s="1761" t="s">
        <v>433</v>
      </c>
      <c r="C843" s="671">
        <v>1</v>
      </c>
      <c r="D843" s="410">
        <v>90</v>
      </c>
      <c r="E843" s="67">
        <v>92</v>
      </c>
      <c r="F843" s="68">
        <v>383</v>
      </c>
      <c r="G843" s="544">
        <v>2720</v>
      </c>
      <c r="H843" s="545" t="s">
        <v>184</v>
      </c>
      <c r="I843" s="1874">
        <f>(D845-D846)*12</f>
        <v>0</v>
      </c>
    </row>
    <row r="844" spans="1:9" ht="12.75" customHeight="1">
      <c r="A844" s="180"/>
      <c r="B844" s="665" t="s">
        <v>118</v>
      </c>
      <c r="C844" s="829"/>
      <c r="D844" s="690"/>
      <c r="E844" s="411"/>
      <c r="F844" s="411"/>
      <c r="G844" s="691"/>
      <c r="H844" s="547" t="s">
        <v>56</v>
      </c>
      <c r="I844" s="1875">
        <f>(E845-E846)*12</f>
        <v>0</v>
      </c>
    </row>
    <row r="845" spans="1:9" ht="15.6">
      <c r="A845" s="675" t="s">
        <v>836</v>
      </c>
      <c r="B845" s="548" t="s">
        <v>279</v>
      </c>
      <c r="C845" s="375">
        <v>0.25</v>
      </c>
      <c r="D845" s="693">
        <f>(D843/100)*25</f>
        <v>22.5</v>
      </c>
      <c r="E845" s="694">
        <f>(E843/100)*25</f>
        <v>23</v>
      </c>
      <c r="F845" s="694">
        <f>(F843/100)*25</f>
        <v>95.75</v>
      </c>
      <c r="G845" s="692">
        <f>(G843/100)*25</f>
        <v>680</v>
      </c>
      <c r="H845" s="547" t="s">
        <v>57</v>
      </c>
      <c r="I845" s="1875">
        <f>(F845-F846)*12</f>
        <v>0</v>
      </c>
    </row>
    <row r="846" spans="1:9">
      <c r="A846" s="1038"/>
      <c r="B846" s="1039" t="s">
        <v>940</v>
      </c>
      <c r="C846" s="1040"/>
      <c r="D846" s="2794">
        <f>(D72+D123+D179+D234+D288+D342+D458+D512+D569+D623+D677+D738)/12</f>
        <v>22.5</v>
      </c>
      <c r="E846" s="2793">
        <f>(E72+E123+E179+E234+E288+E342+E458+E512+E569+E623+E677+E738)/12</f>
        <v>23</v>
      </c>
      <c r="F846" s="2793">
        <f>(F72+F123+F179+F234+F288+F342+F458+F512+F569+F623+F677+F738)/12</f>
        <v>95.75</v>
      </c>
      <c r="G846" s="2795">
        <f>(G72+G123+G179+G234+G288+G342+G458+G512+G569+G623+G677+G738)/12</f>
        <v>680</v>
      </c>
      <c r="H846" s="550" t="s">
        <v>779</v>
      </c>
      <c r="I846" s="837"/>
    </row>
    <row r="847" spans="1:9" ht="15" thickBot="1">
      <c r="A847" s="246"/>
      <c r="B847" s="2343" t="s">
        <v>781</v>
      </c>
      <c r="C847" s="1036" t="s">
        <v>40</v>
      </c>
      <c r="D847" s="1750">
        <f>(D846*100/D843)-25</f>
        <v>0</v>
      </c>
      <c r="E847" s="1078">
        <f t="shared" ref="E847:G847" si="22">(E846*100/E843)-25</f>
        <v>0</v>
      </c>
      <c r="F847" s="1078">
        <f t="shared" si="22"/>
        <v>0</v>
      </c>
      <c r="G847" s="1751">
        <f t="shared" si="22"/>
        <v>0</v>
      </c>
      <c r="H847" s="551" t="s">
        <v>426</v>
      </c>
      <c r="I847" s="1876">
        <f>(G845-G846)*12</f>
        <v>0</v>
      </c>
    </row>
    <row r="848" spans="1:9" ht="15" thickBot="1"/>
    <row r="849" spans="1:9" ht="14.25" customHeight="1" thickBot="1">
      <c r="A849" s="533" t="s">
        <v>835</v>
      </c>
      <c r="B849" s="66"/>
      <c r="C849" s="534"/>
      <c r="D849" s="378" t="s">
        <v>177</v>
      </c>
      <c r="E849" s="378"/>
      <c r="F849" s="378"/>
      <c r="G849" s="454" t="s">
        <v>178</v>
      </c>
      <c r="H849" s="535" t="s">
        <v>200</v>
      </c>
      <c r="I849" s="536"/>
    </row>
    <row r="850" spans="1:9" ht="12.75" customHeight="1">
      <c r="A850" s="69"/>
      <c r="B850" s="673" t="s">
        <v>931</v>
      </c>
      <c r="C850" s="537"/>
      <c r="D850" s="538" t="s">
        <v>184</v>
      </c>
      <c r="E850" s="459" t="s">
        <v>56</v>
      </c>
      <c r="F850" s="459" t="s">
        <v>57</v>
      </c>
      <c r="G850" s="456" t="s">
        <v>185</v>
      </c>
      <c r="H850" s="539" t="s">
        <v>37</v>
      </c>
      <c r="I850" s="540" t="s">
        <v>780</v>
      </c>
    </row>
    <row r="851" spans="1:9" ht="12" customHeight="1" thickBot="1">
      <c r="A851" s="65"/>
      <c r="B851" s="742"/>
      <c r="C851" s="506"/>
      <c r="D851" s="541" t="s">
        <v>6</v>
      </c>
      <c r="E851" s="465" t="s">
        <v>7</v>
      </c>
      <c r="F851" s="465" t="s">
        <v>8</v>
      </c>
      <c r="G851" s="542" t="s">
        <v>187</v>
      </c>
      <c r="H851" s="496"/>
      <c r="I851" s="543" t="s">
        <v>202</v>
      </c>
    </row>
    <row r="852" spans="1:9">
      <c r="A852" s="69"/>
      <c r="B852" s="1761" t="s">
        <v>433</v>
      </c>
      <c r="C852" s="671">
        <v>1</v>
      </c>
      <c r="D852" s="410">
        <v>90</v>
      </c>
      <c r="E852" s="67">
        <v>92</v>
      </c>
      <c r="F852" s="68">
        <v>383</v>
      </c>
      <c r="G852" s="544">
        <v>2720</v>
      </c>
      <c r="H852" s="545" t="s">
        <v>184</v>
      </c>
      <c r="I852" s="1874">
        <f>(D854-D855)*12</f>
        <v>0</v>
      </c>
    </row>
    <row r="853" spans="1:9" ht="12" customHeight="1">
      <c r="A853" s="180"/>
      <c r="B853" s="665" t="s">
        <v>118</v>
      </c>
      <c r="C853" s="829"/>
      <c r="D853" s="690"/>
      <c r="E853" s="411"/>
      <c r="F853" s="411"/>
      <c r="G853" s="691"/>
      <c r="H853" s="547" t="s">
        <v>56</v>
      </c>
      <c r="I853" s="1875">
        <f>(E854-E855)*12</f>
        <v>0</v>
      </c>
    </row>
    <row r="854" spans="1:9" ht="15.6">
      <c r="A854" s="675" t="s">
        <v>836</v>
      </c>
      <c r="B854" s="548" t="s">
        <v>280</v>
      </c>
      <c r="C854" s="375">
        <v>0.35</v>
      </c>
      <c r="D854" s="693">
        <f>(D852/100)*35</f>
        <v>31.5</v>
      </c>
      <c r="E854" s="694">
        <f t="shared" ref="E854:F854" si="23">(E852/100)*35</f>
        <v>32.200000000000003</v>
      </c>
      <c r="F854" s="694">
        <f t="shared" si="23"/>
        <v>134.05000000000001</v>
      </c>
      <c r="G854" s="692">
        <f>(G852/100)*35</f>
        <v>952</v>
      </c>
      <c r="H854" s="547" t="s">
        <v>57</v>
      </c>
      <c r="I854" s="1875">
        <f>(F854-F855)*12</f>
        <v>3.4106051316484809E-13</v>
      </c>
    </row>
    <row r="855" spans="1:9">
      <c r="A855" s="1038"/>
      <c r="B855" s="1039" t="s">
        <v>940</v>
      </c>
      <c r="C855" s="1040"/>
      <c r="D855" s="2794">
        <f>(D83+D134+D191+D246+D300+D355+D470+D524+D581+D635+D689+D750)/12</f>
        <v>31.5</v>
      </c>
      <c r="E855" s="2793">
        <f>(E83+E134+E191+E246+E300+E355+E470+E524+E581+E635+E689+E750)/12</f>
        <v>32.200000000000003</v>
      </c>
      <c r="F855" s="2793">
        <f>(F83+F134+F191+F246+F300+F355+F470+F524+F581+F635+F689+F750)/12</f>
        <v>134.04999999999998</v>
      </c>
      <c r="G855" s="2795">
        <f>(G83+G134+G191+G246+G300+G355+G470+G524+G581+G635+G689+G750)/12</f>
        <v>952.00000000000011</v>
      </c>
      <c r="H855" s="550" t="s">
        <v>779</v>
      </c>
      <c r="I855" s="837"/>
    </row>
    <row r="856" spans="1:9" ht="15" thickBot="1">
      <c r="A856" s="246"/>
      <c r="B856" s="2343" t="s">
        <v>781</v>
      </c>
      <c r="C856" s="1036" t="s">
        <v>40</v>
      </c>
      <c r="D856" s="1750">
        <f>(D855*100/D852)-35</f>
        <v>0</v>
      </c>
      <c r="E856" s="1078">
        <f t="shared" ref="E856:G856" si="24">(E855*100/E852)-35</f>
        <v>0</v>
      </c>
      <c r="F856" s="1078">
        <f t="shared" si="24"/>
        <v>0</v>
      </c>
      <c r="G856" s="1751">
        <f t="shared" si="24"/>
        <v>0</v>
      </c>
      <c r="H856" s="551" t="s">
        <v>426</v>
      </c>
      <c r="I856" s="1876">
        <f>(G854-G855)*12</f>
        <v>-1.3642420526593924E-12</v>
      </c>
    </row>
    <row r="857" spans="1:9" ht="15" thickBot="1"/>
    <row r="858" spans="1:9" ht="14.25" customHeight="1" thickBot="1">
      <c r="A858" s="533" t="s">
        <v>835</v>
      </c>
      <c r="B858" s="66"/>
      <c r="C858" s="534"/>
      <c r="D858" s="378" t="s">
        <v>177</v>
      </c>
      <c r="E858" s="378"/>
      <c r="F858" s="378"/>
      <c r="G858" s="454" t="s">
        <v>178</v>
      </c>
      <c r="H858" s="535" t="s">
        <v>200</v>
      </c>
      <c r="I858" s="536"/>
    </row>
    <row r="859" spans="1:9" ht="12.75" customHeight="1">
      <c r="A859" s="69"/>
      <c r="B859" s="673" t="s">
        <v>932</v>
      </c>
      <c r="C859" s="537"/>
      <c r="D859" s="538" t="s">
        <v>184</v>
      </c>
      <c r="E859" s="459" t="s">
        <v>56</v>
      </c>
      <c r="F859" s="459" t="s">
        <v>57</v>
      </c>
      <c r="G859" s="456" t="s">
        <v>185</v>
      </c>
      <c r="H859" s="539" t="s">
        <v>37</v>
      </c>
      <c r="I859" s="540" t="s">
        <v>780</v>
      </c>
    </row>
    <row r="860" spans="1:9" ht="13.5" customHeight="1" thickBot="1">
      <c r="A860" s="65"/>
      <c r="B860" s="742"/>
      <c r="C860" s="506"/>
      <c r="D860" s="541" t="s">
        <v>6</v>
      </c>
      <c r="E860" s="465" t="s">
        <v>7</v>
      </c>
      <c r="F860" s="465" t="s">
        <v>8</v>
      </c>
      <c r="G860" s="542" t="s">
        <v>187</v>
      </c>
      <c r="H860" s="496"/>
      <c r="I860" s="543" t="s">
        <v>202</v>
      </c>
    </row>
    <row r="861" spans="1:9">
      <c r="A861" s="69"/>
      <c r="B861" s="1761" t="s">
        <v>433</v>
      </c>
      <c r="C861" s="671">
        <v>1</v>
      </c>
      <c r="D861" s="410">
        <v>90</v>
      </c>
      <c r="E861" s="67">
        <v>92</v>
      </c>
      <c r="F861" s="68">
        <v>383</v>
      </c>
      <c r="G861" s="544">
        <v>2720</v>
      </c>
      <c r="H861" s="545" t="s">
        <v>184</v>
      </c>
      <c r="I861" s="1874">
        <f>(D863-D864)*12</f>
        <v>0</v>
      </c>
    </row>
    <row r="862" spans="1:9" ht="12" customHeight="1">
      <c r="A862" s="180"/>
      <c r="B862" s="665" t="s">
        <v>118</v>
      </c>
      <c r="C862" s="829"/>
      <c r="D862" s="690"/>
      <c r="E862" s="411"/>
      <c r="F862" s="411"/>
      <c r="G862" s="691"/>
      <c r="H862" s="547" t="s">
        <v>56</v>
      </c>
      <c r="I862" s="1875">
        <f>(E863-E864)*12</f>
        <v>0</v>
      </c>
    </row>
    <row r="863" spans="1:9" ht="15.6">
      <c r="A863" s="675" t="s">
        <v>836</v>
      </c>
      <c r="B863" s="548" t="s">
        <v>276</v>
      </c>
      <c r="C863" s="375">
        <v>0.1</v>
      </c>
      <c r="D863" s="693">
        <f>(D861/100)*10</f>
        <v>9</v>
      </c>
      <c r="E863" s="694">
        <f t="shared" ref="E863:F863" si="25">(E861/100)*10</f>
        <v>9.2000000000000011</v>
      </c>
      <c r="F863" s="694">
        <f t="shared" si="25"/>
        <v>38.299999999999997</v>
      </c>
      <c r="G863" s="692">
        <f>(G861/100)*10</f>
        <v>272</v>
      </c>
      <c r="H863" s="547" t="s">
        <v>57</v>
      </c>
      <c r="I863" s="1875">
        <f>(F863-F864)*12</f>
        <v>-8.5265128291212022E-14</v>
      </c>
    </row>
    <row r="864" spans="1:9">
      <c r="A864" s="1038"/>
      <c r="B864" s="1039" t="s">
        <v>940</v>
      </c>
      <c r="C864" s="1040"/>
      <c r="D864" s="2794">
        <f>(D90+D142+D199+D254+D307+D364+D477+D532+D588+D642+D697+D756)/12</f>
        <v>9</v>
      </c>
      <c r="E864" s="2793">
        <f>(E90+E142+E199+E254+E307+E364+E477+E532+E588+E642+E697+E756)/12</f>
        <v>9.2000000000000011</v>
      </c>
      <c r="F864" s="2793">
        <f>(F90+F142+F199+F254+F307+F364+F477+F532+F588+F642+F697+F756)/12</f>
        <v>38.300000000000004</v>
      </c>
      <c r="G864" s="2795">
        <f>(G90+G142+G199+G254+G307+G364+G477+G532+G588+G642+G697+G756)/12</f>
        <v>271.99975000000001</v>
      </c>
      <c r="H864" s="550" t="s">
        <v>779</v>
      </c>
      <c r="I864" s="837"/>
    </row>
    <row r="865" spans="1:9" ht="15" thickBot="1">
      <c r="A865" s="246"/>
      <c r="B865" s="2343" t="s">
        <v>781</v>
      </c>
      <c r="C865" s="1036" t="s">
        <v>40</v>
      </c>
      <c r="D865" s="1750">
        <f>(D864*100/D861)-10</f>
        <v>0</v>
      </c>
      <c r="E865" s="1078">
        <f t="shared" ref="E865:F865" si="26">(E864*100/E861)-10</f>
        <v>0</v>
      </c>
      <c r="F865" s="1078">
        <f t="shared" si="26"/>
        <v>0</v>
      </c>
      <c r="G865" s="1751">
        <f>(G864*100/G861)-10</f>
        <v>-9.191176470579876E-6</v>
      </c>
      <c r="H865" s="551" t="s">
        <v>426</v>
      </c>
      <c r="I865" s="1876">
        <f>(G863-G864)*12</f>
        <v>2.9999999999290594E-3</v>
      </c>
    </row>
    <row r="866" spans="1:9" ht="15" thickBot="1"/>
    <row r="867" spans="1:9" ht="13.5" customHeight="1" thickBot="1">
      <c r="A867" s="533" t="s">
        <v>835</v>
      </c>
      <c r="B867" s="66"/>
      <c r="C867" s="534"/>
      <c r="D867" s="378" t="s">
        <v>177</v>
      </c>
      <c r="E867" s="378"/>
      <c r="F867" s="378"/>
      <c r="G867" s="454" t="s">
        <v>178</v>
      </c>
      <c r="H867" s="535" t="s">
        <v>200</v>
      </c>
      <c r="I867" s="536"/>
    </row>
    <row r="868" spans="1:9" ht="12.75" customHeight="1">
      <c r="A868" s="69"/>
      <c r="B868" s="673" t="s">
        <v>933</v>
      </c>
      <c r="C868" s="537"/>
      <c r="D868" s="538" t="s">
        <v>184</v>
      </c>
      <c r="E868" s="459" t="s">
        <v>56</v>
      </c>
      <c r="F868" s="459" t="s">
        <v>57</v>
      </c>
      <c r="G868" s="456" t="s">
        <v>185</v>
      </c>
      <c r="H868" s="539" t="s">
        <v>37</v>
      </c>
      <c r="I868" s="540" t="s">
        <v>780</v>
      </c>
    </row>
    <row r="869" spans="1:9" ht="14.25" customHeight="1" thickBot="1">
      <c r="A869" s="65"/>
      <c r="B869" s="742"/>
      <c r="C869" s="506"/>
      <c r="D869" s="541" t="s">
        <v>6</v>
      </c>
      <c r="E869" s="465" t="s">
        <v>7</v>
      </c>
      <c r="F869" s="465" t="s">
        <v>8</v>
      </c>
      <c r="G869" s="542" t="s">
        <v>187</v>
      </c>
      <c r="H869" s="496"/>
      <c r="I869" s="543" t="s">
        <v>202</v>
      </c>
    </row>
    <row r="870" spans="1:9" ht="14.25" customHeight="1">
      <c r="A870" s="69"/>
      <c r="B870" s="1761" t="s">
        <v>433</v>
      </c>
      <c r="C870" s="671">
        <v>1</v>
      </c>
      <c r="D870" s="410">
        <v>90</v>
      </c>
      <c r="E870" s="67">
        <v>92</v>
      </c>
      <c r="F870" s="68">
        <v>383</v>
      </c>
      <c r="G870" s="544">
        <v>2720</v>
      </c>
      <c r="H870" s="545" t="s">
        <v>184</v>
      </c>
      <c r="I870" s="1874">
        <f>(D872-D873)*12</f>
        <v>0</v>
      </c>
    </row>
    <row r="871" spans="1:9" ht="12.75" customHeight="1">
      <c r="A871" s="180"/>
      <c r="B871" s="665" t="s">
        <v>118</v>
      </c>
      <c r="C871" s="829"/>
      <c r="D871" s="690"/>
      <c r="E871" s="411"/>
      <c r="F871" s="411"/>
      <c r="G871" s="691"/>
      <c r="H871" s="547" t="s">
        <v>56</v>
      </c>
      <c r="I871" s="1875">
        <f>(E872-E873)*12</f>
        <v>-8.5265128291212022E-14</v>
      </c>
    </row>
    <row r="872" spans="1:9" ht="14.25" customHeight="1">
      <c r="A872" s="675" t="s">
        <v>836</v>
      </c>
      <c r="B872" s="548" t="s">
        <v>205</v>
      </c>
      <c r="C872" s="375">
        <v>0.6</v>
      </c>
      <c r="D872" s="693">
        <f>(D870/100)*60</f>
        <v>54</v>
      </c>
      <c r="E872" s="694">
        <f t="shared" ref="E872:F872" si="27">(E870/100)*60</f>
        <v>55.2</v>
      </c>
      <c r="F872" s="694">
        <f t="shared" si="27"/>
        <v>229.8</v>
      </c>
      <c r="G872" s="692">
        <f>(G870/100)*60</f>
        <v>1632</v>
      </c>
      <c r="H872" s="547" t="s">
        <v>57</v>
      </c>
      <c r="I872" s="1875">
        <f>(F872-F873)*12</f>
        <v>-3.4106051316484809E-13</v>
      </c>
    </row>
    <row r="873" spans="1:9" ht="12.75" customHeight="1">
      <c r="A873" s="1038"/>
      <c r="B873" s="1039" t="s">
        <v>940</v>
      </c>
      <c r="C873" s="1040"/>
      <c r="D873" s="2794">
        <f>(D95+D147+D205+D258+D312+D368+D481+D537+D592+D647+D702+D761)/12</f>
        <v>54</v>
      </c>
      <c r="E873" s="2793">
        <f>(E95+E147+E205+E258+E312+E368+E481+E537+E592+E647+E702+E761)/12</f>
        <v>55.20000000000001</v>
      </c>
      <c r="F873" s="2793">
        <f>(F95+F147+F205+F258+F312+F368+F481+F537+F592+F647+F702+F761)/12</f>
        <v>229.80000000000004</v>
      </c>
      <c r="G873" s="2795">
        <f>(G95+G147+G205+G258+G312+G368+G481+G537+G592+G647+G702+G761)/12</f>
        <v>1632</v>
      </c>
      <c r="H873" s="550" t="s">
        <v>779</v>
      </c>
      <c r="I873" s="837"/>
    </row>
    <row r="874" spans="1:9" ht="13.5" customHeight="1" thickBot="1">
      <c r="A874" s="246"/>
      <c r="B874" s="991" t="s">
        <v>434</v>
      </c>
      <c r="C874" s="1749"/>
      <c r="D874" s="1750">
        <f>(D873*100/D870)-60</f>
        <v>0</v>
      </c>
      <c r="E874" s="1078">
        <f t="shared" ref="E874:G874" si="28">(E873*100/E870)-60</f>
        <v>0</v>
      </c>
      <c r="F874" s="1078">
        <f t="shared" si="28"/>
        <v>0</v>
      </c>
      <c r="G874" s="1751">
        <f t="shared" si="28"/>
        <v>0</v>
      </c>
      <c r="H874" s="551" t="s">
        <v>426</v>
      </c>
      <c r="I874" s="1876">
        <f>(G872-G873)*12</f>
        <v>0</v>
      </c>
    </row>
    <row r="875" spans="1:9" ht="15" thickBot="1"/>
    <row r="876" spans="1:9" ht="13.5" customHeight="1" thickBot="1">
      <c r="A876" s="533" t="s">
        <v>835</v>
      </c>
      <c r="B876" s="66"/>
      <c r="C876" s="534"/>
      <c r="D876" s="378" t="s">
        <v>177</v>
      </c>
      <c r="E876" s="378"/>
      <c r="F876" s="378"/>
      <c r="G876" s="454" t="s">
        <v>178</v>
      </c>
      <c r="H876" s="535" t="s">
        <v>200</v>
      </c>
      <c r="I876" s="536"/>
    </row>
    <row r="877" spans="1:9" ht="13.5" customHeight="1">
      <c r="A877" s="69"/>
      <c r="B877" s="673" t="s">
        <v>934</v>
      </c>
      <c r="C877" s="537"/>
      <c r="D877" s="538" t="s">
        <v>184</v>
      </c>
      <c r="E877" s="459" t="s">
        <v>56</v>
      </c>
      <c r="F877" s="459" t="s">
        <v>57</v>
      </c>
      <c r="G877" s="456" t="s">
        <v>185</v>
      </c>
      <c r="H877" s="539" t="s">
        <v>37</v>
      </c>
      <c r="I877" s="540" t="s">
        <v>780</v>
      </c>
    </row>
    <row r="878" spans="1:9" ht="13.5" customHeight="1" thickBot="1">
      <c r="A878" s="65"/>
      <c r="B878" s="742"/>
      <c r="C878" s="506"/>
      <c r="D878" s="541" t="s">
        <v>6</v>
      </c>
      <c r="E878" s="465" t="s">
        <v>7</v>
      </c>
      <c r="F878" s="465" t="s">
        <v>8</v>
      </c>
      <c r="G878" s="542" t="s">
        <v>187</v>
      </c>
      <c r="H878" s="496"/>
      <c r="I878" s="543" t="s">
        <v>202</v>
      </c>
    </row>
    <row r="879" spans="1:9">
      <c r="A879" s="69"/>
      <c r="B879" s="1761" t="s">
        <v>433</v>
      </c>
      <c r="C879" s="671">
        <v>1</v>
      </c>
      <c r="D879" s="410">
        <v>90</v>
      </c>
      <c r="E879" s="67">
        <v>92</v>
      </c>
      <c r="F879" s="68">
        <v>383</v>
      </c>
      <c r="G879" s="544">
        <v>2720</v>
      </c>
      <c r="H879" s="545" t="s">
        <v>184</v>
      </c>
      <c r="I879" s="1874">
        <f>(D881-D882)*12</f>
        <v>-8.5265128291212022E-14</v>
      </c>
    </row>
    <row r="880" spans="1:9">
      <c r="A880" s="180"/>
      <c r="B880" s="665" t="s">
        <v>118</v>
      </c>
      <c r="C880" s="829"/>
      <c r="D880" s="690"/>
      <c r="E880" s="411"/>
      <c r="F880" s="411"/>
      <c r="G880" s="691"/>
      <c r="H880" s="547" t="s">
        <v>56</v>
      </c>
      <c r="I880" s="1875">
        <f>(E881-E882)*12</f>
        <v>0</v>
      </c>
    </row>
    <row r="881" spans="1:9" ht="15.6">
      <c r="A881" s="675" t="s">
        <v>836</v>
      </c>
      <c r="B881" s="548" t="s">
        <v>277</v>
      </c>
      <c r="C881" s="375">
        <v>0.45</v>
      </c>
      <c r="D881" s="693">
        <f>(D879/100)*45</f>
        <v>40.5</v>
      </c>
      <c r="E881" s="694">
        <f t="shared" ref="E881:F881" si="29">(E879/100)*45</f>
        <v>41.4</v>
      </c>
      <c r="F881" s="694">
        <f t="shared" si="29"/>
        <v>172.35</v>
      </c>
      <c r="G881" s="692">
        <f>(G879/100)*45</f>
        <v>1224</v>
      </c>
      <c r="H881" s="547" t="s">
        <v>57</v>
      </c>
      <c r="I881" s="1875">
        <f>(F881-F882)*12</f>
        <v>0</v>
      </c>
    </row>
    <row r="882" spans="1:9">
      <c r="A882" s="1038"/>
      <c r="B882" s="1039" t="s">
        <v>940</v>
      </c>
      <c r="C882" s="1040"/>
      <c r="D882" s="2794">
        <f>(D100+D152+D210+D263+D317+D373+D486+D542+D597+D652+D707+D766)/12</f>
        <v>40.500000000000007</v>
      </c>
      <c r="E882" s="2793">
        <f>(E100+E152+E210+E263+E317+E373+E486+E542+E597+E652+E707+E766)/12</f>
        <v>41.4</v>
      </c>
      <c r="F882" s="2793">
        <f>(F100+F152+F210+F263+F317+F373+F486+F542+F597+F652+F707+F766)/12</f>
        <v>172.35</v>
      </c>
      <c r="G882" s="2795">
        <f>(G100+G152+G210+G263+G317+G373+G486+G542+G597+G652+G707+G766)/12</f>
        <v>1223.9997500000002</v>
      </c>
      <c r="H882" s="550" t="s">
        <v>779</v>
      </c>
      <c r="I882" s="837"/>
    </row>
    <row r="883" spans="1:9" ht="15" thickBot="1">
      <c r="A883" s="246"/>
      <c r="B883" s="2343" t="s">
        <v>781</v>
      </c>
      <c r="C883" s="1036" t="s">
        <v>40</v>
      </c>
      <c r="D883" s="1750">
        <f>(D882*100/D879)-45</f>
        <v>0</v>
      </c>
      <c r="E883" s="1078">
        <f t="shared" ref="E883:G883" si="30">(E882*100/E879)-45</f>
        <v>0</v>
      </c>
      <c r="F883" s="1078">
        <f t="shared" si="30"/>
        <v>0</v>
      </c>
      <c r="G883" s="1751">
        <f t="shared" si="30"/>
        <v>-9.1911764599217349E-6</v>
      </c>
      <c r="H883" s="551" t="s">
        <v>426</v>
      </c>
      <c r="I883" s="1876">
        <f>(G881-G882)*12</f>
        <v>2.9999999978826963E-3</v>
      </c>
    </row>
    <row r="884" spans="1:9" ht="14.25" customHeight="1" thickBot="1">
      <c r="A884" s="533" t="s">
        <v>835</v>
      </c>
      <c r="B884" s="1767"/>
      <c r="C884" s="534"/>
      <c r="D884" s="378" t="s">
        <v>177</v>
      </c>
      <c r="E884" s="378"/>
      <c r="F884" s="378"/>
      <c r="G884" s="454" t="s">
        <v>178</v>
      </c>
      <c r="H884" s="535" t="s">
        <v>200</v>
      </c>
      <c r="I884" s="536"/>
    </row>
    <row r="885" spans="1:9" ht="12.75" customHeight="1">
      <c r="A885" s="743" t="s">
        <v>939</v>
      </c>
      <c r="B885" s="673"/>
      <c r="C885" s="537"/>
      <c r="D885" s="538" t="s">
        <v>184</v>
      </c>
      <c r="E885" s="459" t="s">
        <v>56</v>
      </c>
      <c r="F885" s="459" t="s">
        <v>57</v>
      </c>
      <c r="G885" s="456" t="s">
        <v>185</v>
      </c>
      <c r="H885" s="539" t="s">
        <v>37</v>
      </c>
      <c r="I885" s="540" t="s">
        <v>780</v>
      </c>
    </row>
    <row r="886" spans="1:9" ht="13.5" customHeight="1" thickBot="1">
      <c r="A886" s="65"/>
      <c r="B886" s="674" t="s">
        <v>943</v>
      </c>
      <c r="C886" s="506"/>
      <c r="D886" s="541" t="s">
        <v>6</v>
      </c>
      <c r="E886" s="465" t="s">
        <v>7</v>
      </c>
      <c r="F886" s="465" t="s">
        <v>8</v>
      </c>
      <c r="G886" s="542" t="s">
        <v>187</v>
      </c>
      <c r="H886" s="496"/>
      <c r="I886" s="543" t="s">
        <v>202</v>
      </c>
    </row>
    <row r="887" spans="1:9">
      <c r="A887" s="69"/>
      <c r="B887" s="1761" t="s">
        <v>433</v>
      </c>
      <c r="C887" s="671">
        <v>1</v>
      </c>
      <c r="D887" s="410">
        <v>90</v>
      </c>
      <c r="E887" s="67">
        <v>92</v>
      </c>
      <c r="F887" s="68">
        <v>383</v>
      </c>
      <c r="G887" s="544">
        <v>2720</v>
      </c>
      <c r="H887" s="545" t="s">
        <v>184</v>
      </c>
      <c r="I887" s="1874">
        <f>(D889-D890)*12</f>
        <v>8.5265128291212022E-14</v>
      </c>
    </row>
    <row r="888" spans="1:9" ht="12.75" customHeight="1">
      <c r="A888" s="180"/>
      <c r="B888" s="665" t="s">
        <v>118</v>
      </c>
      <c r="C888" s="829"/>
      <c r="D888" s="690"/>
      <c r="E888" s="411"/>
      <c r="F888" s="411"/>
      <c r="G888" s="691"/>
      <c r="H888" s="547" t="s">
        <v>56</v>
      </c>
      <c r="I888" s="1875">
        <f>(E889-E890)*12</f>
        <v>1.7053025658242404E-13</v>
      </c>
    </row>
    <row r="889" spans="1:9" ht="15.6">
      <c r="A889" s="675" t="s">
        <v>836</v>
      </c>
      <c r="B889" s="548" t="s">
        <v>205</v>
      </c>
      <c r="C889" s="375">
        <v>0.7</v>
      </c>
      <c r="D889" s="2340">
        <f>(D887/100)*70</f>
        <v>63</v>
      </c>
      <c r="E889" s="2341">
        <f t="shared" ref="E889:F889" si="31">(E887/100)*70</f>
        <v>64.400000000000006</v>
      </c>
      <c r="F889" s="2341">
        <f t="shared" si="31"/>
        <v>268.10000000000002</v>
      </c>
      <c r="G889" s="2342">
        <f>(G887/100)*70</f>
        <v>1904</v>
      </c>
      <c r="H889" s="547" t="s">
        <v>57</v>
      </c>
      <c r="I889" s="1875">
        <f>(F889-F890)*12</f>
        <v>0</v>
      </c>
    </row>
    <row r="890" spans="1:9">
      <c r="A890" s="2329"/>
      <c r="B890" s="2330" t="s">
        <v>940</v>
      </c>
      <c r="C890" s="2331"/>
      <c r="D890" s="2808">
        <f>(D105+D157+D215+D268+D322+D377+D491+D546+D602+D657+D712+D771)/12</f>
        <v>62.999999999999993</v>
      </c>
      <c r="E890" s="2807">
        <f>(E105+E157+E215+E268+E322+E377+E491+E546+E602+E657+E712+E771)/12</f>
        <v>64.399999999999991</v>
      </c>
      <c r="F890" s="2807">
        <f>(F105+F157+F215+F268+F322+F377+F491+F546+F602+F657+F712+F771)/12</f>
        <v>268.10000000000002</v>
      </c>
      <c r="G890" s="2809">
        <f>(G105+G157+G215+G268+G322+G377+G491+G546+G602+G657+G712+G771)/12</f>
        <v>1903.9997499999999</v>
      </c>
      <c r="H890" s="550" t="s">
        <v>779</v>
      </c>
      <c r="I890" s="837"/>
    </row>
    <row r="891" spans="1:9" ht="14.25" customHeight="1" thickBot="1">
      <c r="A891" s="246"/>
      <c r="B891" s="2343" t="s">
        <v>781</v>
      </c>
      <c r="C891" s="1036" t="s">
        <v>40</v>
      </c>
      <c r="D891" s="1750">
        <f>(D890*100/D887)-70</f>
        <v>0</v>
      </c>
      <c r="E891" s="1078">
        <f t="shared" ref="E891:G891" si="32">(E890*100/E887)-70</f>
        <v>0</v>
      </c>
      <c r="F891" s="1078">
        <f t="shared" si="32"/>
        <v>0</v>
      </c>
      <c r="G891" s="1751">
        <f t="shared" si="32"/>
        <v>-9.1911764741325896E-6</v>
      </c>
      <c r="H891" s="551" t="s">
        <v>426</v>
      </c>
      <c r="I891" s="1876">
        <f>(G889-G890)*12</f>
        <v>3.0000000006111804E-3</v>
      </c>
    </row>
    <row r="892" spans="1:9">
      <c r="C892" s="702"/>
      <c r="D892" s="702"/>
      <c r="E892" s="702"/>
      <c r="F892" s="702"/>
      <c r="G892" s="702"/>
      <c r="H892" s="702"/>
    </row>
    <row r="893" spans="1:9">
      <c r="C893" s="702"/>
      <c r="D893" s="854"/>
      <c r="E893" s="854"/>
      <c r="F893" s="854"/>
      <c r="G893" s="854"/>
      <c r="H893" s="127"/>
      <c r="I893" s="5"/>
    </row>
    <row r="894" spans="1:9">
      <c r="C894" s="702"/>
      <c r="D894" s="702"/>
      <c r="E894" s="702"/>
      <c r="F894" s="702"/>
      <c r="G894" s="702"/>
      <c r="H894" s="702"/>
    </row>
    <row r="895" spans="1:9">
      <c r="C895" s="702"/>
      <c r="D895" s="702"/>
      <c r="E895" s="702"/>
      <c r="F895" s="702"/>
      <c r="G895" s="702"/>
      <c r="H895" s="702"/>
    </row>
    <row r="897" spans="1:9">
      <c r="A897" s="2" t="s">
        <v>110</v>
      </c>
      <c r="C897"/>
      <c r="D897"/>
      <c r="E897"/>
      <c r="F897"/>
      <c r="G897" t="s">
        <v>111</v>
      </c>
    </row>
    <row r="899" spans="1:9">
      <c r="B899" t="s">
        <v>15</v>
      </c>
      <c r="C899"/>
      <c r="D899" s="6"/>
      <c r="E899"/>
      <c r="F899"/>
      <c r="G899"/>
    </row>
    <row r="900" spans="1:9">
      <c r="A900" s="71">
        <v>1</v>
      </c>
      <c r="B900" s="70" t="s">
        <v>16</v>
      </c>
      <c r="C900" s="70"/>
      <c r="D900" s="74"/>
      <c r="E900" s="70" t="s">
        <v>17</v>
      </c>
      <c r="F900" s="70"/>
      <c r="G900" s="70"/>
    </row>
    <row r="901" spans="1:9">
      <c r="A901" s="71"/>
      <c r="B901" s="70" t="s">
        <v>18</v>
      </c>
      <c r="C901" s="70"/>
      <c r="D901" s="74"/>
      <c r="E901" s="70"/>
      <c r="F901" s="73"/>
      <c r="G901" s="70"/>
    </row>
    <row r="902" spans="1:9">
      <c r="A902">
        <v>2</v>
      </c>
      <c r="B902" s="667" t="s">
        <v>759</v>
      </c>
      <c r="C902" s="70"/>
      <c r="D902" s="74"/>
      <c r="E902" s="70"/>
      <c r="F902" s="70"/>
      <c r="G902" s="70"/>
    </row>
    <row r="903" spans="1:9">
      <c r="B903" s="667" t="s">
        <v>760</v>
      </c>
      <c r="C903" s="70"/>
      <c r="D903" s="74"/>
      <c r="E903" s="70"/>
      <c r="F903" s="73"/>
      <c r="G903" s="70"/>
    </row>
    <row r="904" spans="1:9">
      <c r="A904">
        <v>3</v>
      </c>
      <c r="B904" s="667" t="s">
        <v>436</v>
      </c>
      <c r="C904" s="667"/>
      <c r="D904" s="667"/>
      <c r="E904" s="667"/>
      <c r="F904" s="667"/>
      <c r="G904" s="667"/>
      <c r="I904" s="667"/>
    </row>
    <row r="905" spans="1:9">
      <c r="B905" s="667" t="s">
        <v>437</v>
      </c>
      <c r="C905" s="667"/>
      <c r="D905" s="667"/>
      <c r="E905" s="667"/>
      <c r="F905" s="667"/>
      <c r="G905" s="667"/>
      <c r="H905" s="667"/>
      <c r="I905" s="2"/>
    </row>
    <row r="906" spans="1:9">
      <c r="B906" s="667" t="s">
        <v>438</v>
      </c>
      <c r="C906" s="667"/>
      <c r="D906" s="667"/>
      <c r="E906" s="667"/>
      <c r="F906" s="667"/>
      <c r="G906" s="667"/>
      <c r="H906" s="667"/>
      <c r="I906" s="667"/>
    </row>
    <row r="907" spans="1:9">
      <c r="A907">
        <v>4</v>
      </c>
      <c r="B907" s="667" t="s">
        <v>439</v>
      </c>
      <c r="C907" s="667"/>
      <c r="D907" s="667"/>
      <c r="E907" s="667"/>
      <c r="F907" s="667"/>
      <c r="G907" s="667"/>
      <c r="H907" s="667"/>
    </row>
    <row r="908" spans="1:9">
      <c r="B908" s="667" t="s">
        <v>440</v>
      </c>
      <c r="C908" s="667"/>
      <c r="D908" s="667"/>
      <c r="E908" s="667"/>
      <c r="F908" s="667"/>
      <c r="G908" s="667"/>
    </row>
    <row r="909" spans="1:9">
      <c r="B909" s="70"/>
      <c r="C909" s="70"/>
      <c r="D909" s="74"/>
      <c r="E909" s="70"/>
      <c r="F909" s="73"/>
      <c r="G909" s="70"/>
    </row>
    <row r="910" spans="1:9">
      <c r="B910" s="70"/>
      <c r="C910" s="70"/>
      <c r="D910" s="74"/>
      <c r="E910" s="70"/>
      <c r="F910" s="70"/>
      <c r="G910" s="70"/>
    </row>
    <row r="911" spans="1:9">
      <c r="B911" s="70"/>
      <c r="C911" s="70"/>
      <c r="D911" s="74"/>
      <c r="E911" s="70"/>
      <c r="F911" s="73"/>
      <c r="G911" s="70"/>
    </row>
  </sheetData>
  <phoneticPr fontId="51" type="noConversion"/>
  <pageMargins left="0" right="0" top="0" bottom="0" header="0.51180555555555496" footer="0.51180555555555496"/>
  <pageSetup paperSize="9" firstPageNumber="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BM685"/>
  <sheetViews>
    <sheetView view="pageBreakPreview" topLeftCell="A34" zoomScale="60" zoomScaleNormal="106" workbookViewId="0">
      <selection activeCell="A34" sqref="A1:L1048576"/>
    </sheetView>
  </sheetViews>
  <sheetFormatPr defaultRowHeight="14.4"/>
  <cols>
    <col min="1" max="1" width="6.109375" customWidth="1"/>
    <col min="2" max="2" width="20" style="82" customWidth="1"/>
    <col min="3" max="3" width="6.33203125" customWidth="1"/>
    <col min="4" max="4" width="10.5546875" customWidth="1"/>
    <col min="5" max="5" width="6" customWidth="1"/>
    <col min="6" max="6" width="5.88671875" customWidth="1"/>
    <col min="7" max="7" width="9.88671875" customWidth="1"/>
    <col min="8" max="8" width="6.109375" customWidth="1"/>
    <col min="9" max="9" width="6.33203125" customWidth="1"/>
    <col min="10" max="10" width="9.5546875" customWidth="1"/>
    <col min="11" max="11" width="6.33203125" customWidth="1"/>
    <col min="12" max="12" width="6" customWidth="1"/>
    <col min="13" max="13" width="2" customWidth="1"/>
    <col min="14" max="14" width="13.5546875" customWidth="1"/>
    <col min="15" max="16" width="9.5546875" customWidth="1"/>
    <col min="17" max="17" width="9.6640625" customWidth="1"/>
    <col min="18" max="18" width="9.109375" customWidth="1"/>
    <col min="19" max="19" width="8.109375" customWidth="1"/>
    <col min="20" max="20" width="8" customWidth="1"/>
    <col min="21" max="21" width="9.44140625" customWidth="1"/>
    <col min="22" max="22" width="8.33203125" customWidth="1"/>
    <col min="23" max="23" width="8" customWidth="1"/>
    <col min="24" max="24" width="7.33203125" customWidth="1"/>
    <col min="25" max="25" width="2.33203125" customWidth="1"/>
    <col min="26" max="26" width="12.44140625" customWidth="1"/>
    <col min="27" max="27" width="9" customWidth="1"/>
    <col min="28" max="28" width="9.33203125" customWidth="1"/>
    <col min="29" max="29" width="9.6640625" customWidth="1"/>
    <col min="30" max="30" width="8.88671875" customWidth="1"/>
    <col min="31" max="31" width="7.88671875" customWidth="1"/>
    <col min="32" max="32" width="8.44140625" customWidth="1"/>
    <col min="33" max="33" width="6.5546875" customWidth="1"/>
    <col min="34" max="34" width="8.6640625" customWidth="1"/>
    <col min="35" max="35" width="6.33203125" customWidth="1"/>
    <col min="36" max="36" width="8.88671875" customWidth="1"/>
    <col min="37" max="37" width="2" customWidth="1"/>
    <col min="38" max="38" width="13.44140625" customWidth="1"/>
    <col min="39" max="39" width="10.109375" customWidth="1"/>
    <col min="40" max="40" width="12.109375" customWidth="1"/>
    <col min="41" max="41" width="12.44140625" customWidth="1"/>
    <col min="42" max="42" width="10.88671875" customWidth="1"/>
    <col min="43" max="43" width="12.109375" customWidth="1"/>
  </cols>
  <sheetData>
    <row r="1" spans="1:46" ht="12" customHeight="1">
      <c r="AS1" s="11"/>
      <c r="AT1" s="11"/>
    </row>
    <row r="2" spans="1:46" ht="14.25" customHeight="1">
      <c r="B2" s="182" t="s">
        <v>925</v>
      </c>
      <c r="F2" s="2"/>
      <c r="G2" s="2"/>
      <c r="H2" s="2"/>
      <c r="K2" s="2"/>
      <c r="Z2" t="s">
        <v>364</v>
      </c>
    </row>
    <row r="3" spans="1:46">
      <c r="B3"/>
      <c r="C3" s="105" t="s">
        <v>519</v>
      </c>
      <c r="E3" s="83"/>
      <c r="K3" s="1903" t="s">
        <v>118</v>
      </c>
      <c r="Z3" s="105" t="s">
        <v>119</v>
      </c>
      <c r="AA3" s="2" t="s">
        <v>832</v>
      </c>
      <c r="AF3" s="139" t="s">
        <v>143</v>
      </c>
      <c r="AH3" s="326" t="str">
        <f>V5</f>
        <v>ЗИМА - ВЕСНА    2023 -  __  г.г.</v>
      </c>
      <c r="AI3" s="72"/>
      <c r="AS3" s="55"/>
      <c r="AT3" s="759"/>
    </row>
    <row r="4" spans="1:46" ht="13.5" customHeight="1" thickBot="1">
      <c r="A4" s="2" t="s">
        <v>832</v>
      </c>
      <c r="B4" s="2"/>
      <c r="C4" s="85"/>
      <c r="E4" s="139" t="s">
        <v>143</v>
      </c>
      <c r="H4" s="86"/>
      <c r="I4" s="1888" t="s">
        <v>518</v>
      </c>
      <c r="J4" s="664"/>
      <c r="N4" t="s">
        <v>364</v>
      </c>
      <c r="AL4" s="93" t="s">
        <v>373</v>
      </c>
      <c r="AN4" s="11"/>
      <c r="AO4" s="11"/>
      <c r="AP4" s="11"/>
      <c r="AQ4" s="11"/>
      <c r="AS4" s="360"/>
      <c r="AT4" s="360"/>
    </row>
    <row r="5" spans="1:46" ht="13.5" customHeight="1" thickBot="1">
      <c r="A5" s="34" t="s">
        <v>413</v>
      </c>
      <c r="B5" s="87" t="s">
        <v>3</v>
      </c>
      <c r="C5" s="88" t="s">
        <v>4</v>
      </c>
      <c r="D5" s="264" t="s">
        <v>61</v>
      </c>
      <c r="E5" s="76"/>
      <c r="F5" s="76"/>
      <c r="G5" s="76"/>
      <c r="H5" s="76"/>
      <c r="I5" s="76"/>
      <c r="J5" s="76"/>
      <c r="K5" s="76"/>
      <c r="L5" s="62"/>
      <c r="N5" s="105" t="s">
        <v>119</v>
      </c>
      <c r="O5" s="2" t="s">
        <v>832</v>
      </c>
      <c r="T5" s="139" t="s">
        <v>143</v>
      </c>
      <c r="V5" s="326" t="str">
        <f>I4</f>
        <v>ЗИМА - ВЕСНА    2023 -  __  г.г.</v>
      </c>
      <c r="W5" s="72"/>
      <c r="X5" s="1402"/>
      <c r="Z5" s="1190" t="s">
        <v>290</v>
      </c>
      <c r="AA5" s="1191" t="s">
        <v>365</v>
      </c>
      <c r="AB5" s="1192"/>
      <c r="AC5" s="1191" t="s">
        <v>366</v>
      </c>
      <c r="AD5" s="1192"/>
      <c r="AE5" s="1191" t="s">
        <v>367</v>
      </c>
      <c r="AF5" s="1192"/>
      <c r="AG5" s="1191" t="s">
        <v>371</v>
      </c>
      <c r="AH5" s="1192"/>
      <c r="AI5" s="1237" t="s">
        <v>372</v>
      </c>
      <c r="AJ5" s="1192"/>
      <c r="AO5" s="1190" t="s">
        <v>290</v>
      </c>
      <c r="AP5" s="1264" t="s">
        <v>374</v>
      </c>
      <c r="AQ5" s="1265"/>
      <c r="AS5" s="360"/>
      <c r="AT5" s="360"/>
    </row>
    <row r="6" spans="1:46" ht="13.5" customHeight="1" thickBot="1">
      <c r="A6" s="278" t="s">
        <v>414</v>
      </c>
      <c r="B6" s="11"/>
      <c r="C6" s="279" t="s">
        <v>62</v>
      </c>
      <c r="D6" s="69"/>
      <c r="E6" s="11"/>
      <c r="F6" s="11"/>
      <c r="G6" s="38"/>
      <c r="H6" s="38"/>
      <c r="I6" s="38"/>
      <c r="J6" s="11"/>
      <c r="K6" s="11"/>
      <c r="L6" s="79"/>
      <c r="M6" s="98"/>
      <c r="Z6" s="1468" t="s">
        <v>398</v>
      </c>
      <c r="AA6" s="1193" t="s">
        <v>101</v>
      </c>
      <c r="AB6" s="1195" t="s">
        <v>102</v>
      </c>
      <c r="AC6" s="1238" t="s">
        <v>101</v>
      </c>
      <c r="AD6" s="1239" t="s">
        <v>102</v>
      </c>
      <c r="AE6" s="1238" t="s">
        <v>101</v>
      </c>
      <c r="AF6" s="1239" t="s">
        <v>102</v>
      </c>
      <c r="AG6" s="1193" t="s">
        <v>101</v>
      </c>
      <c r="AH6" s="1194" t="s">
        <v>102</v>
      </c>
      <c r="AI6" s="1240" t="s">
        <v>101</v>
      </c>
      <c r="AJ6" s="1194" t="s">
        <v>102</v>
      </c>
      <c r="AO6" s="65"/>
      <c r="AP6" s="1471" t="s">
        <v>101</v>
      </c>
      <c r="AQ6" s="1472" t="s">
        <v>102</v>
      </c>
      <c r="AS6" s="14"/>
      <c r="AT6" s="14"/>
    </row>
    <row r="7" spans="1:46" ht="15" thickBot="1">
      <c r="A7" s="1833" t="s">
        <v>119</v>
      </c>
      <c r="B7" s="1834"/>
      <c r="C7" s="1835"/>
      <c r="D7" s="681" t="s">
        <v>615</v>
      </c>
      <c r="E7" s="1830"/>
      <c r="F7" s="1829"/>
      <c r="G7" s="1836" t="s">
        <v>120</v>
      </c>
      <c r="H7" s="118"/>
      <c r="I7" s="118"/>
      <c r="J7" s="1640" t="s">
        <v>350</v>
      </c>
      <c r="K7" s="76"/>
      <c r="L7" s="62"/>
      <c r="M7" s="98"/>
      <c r="N7" s="1486" t="s">
        <v>402</v>
      </c>
      <c r="O7" s="196"/>
      <c r="P7" s="196"/>
      <c r="Q7" s="196"/>
      <c r="R7" s="196"/>
      <c r="S7" s="196"/>
      <c r="T7" s="196"/>
      <c r="U7" s="196"/>
      <c r="V7" s="196"/>
      <c r="W7" s="196"/>
      <c r="X7" s="1188"/>
      <c r="Z7" s="1295" t="s">
        <v>69</v>
      </c>
      <c r="AA7" s="1337"/>
      <c r="AB7" s="1369"/>
      <c r="AC7" s="1337"/>
      <c r="AD7" s="1370"/>
      <c r="AE7" s="1337"/>
      <c r="AF7" s="1371"/>
      <c r="AG7" s="1233">
        <f t="shared" ref="AG7:AG15" si="0">AA7+AC7</f>
        <v>0</v>
      </c>
      <c r="AH7" s="1372">
        <f t="shared" ref="AH7:AH15" si="1">AB7+AD7</f>
        <v>0</v>
      </c>
      <c r="AI7" s="1233">
        <f t="shared" ref="AI7:AI16" si="2">AC7+AE7</f>
        <v>0</v>
      </c>
      <c r="AJ7" s="1373">
        <f t="shared" ref="AJ7:AJ15" si="3">AD7+AF7</f>
        <v>0</v>
      </c>
      <c r="AO7" s="1295" t="s">
        <v>69</v>
      </c>
      <c r="AP7" s="1271">
        <f t="shared" ref="AP7:AP15" si="4">AA7+AC7+AE7</f>
        <v>0</v>
      </c>
      <c r="AQ7" s="1284">
        <f t="shared" ref="AQ7:AQ15" si="5">AB7+AD7+AF7</f>
        <v>0</v>
      </c>
      <c r="AS7" s="14"/>
      <c r="AT7" s="14"/>
    </row>
    <row r="8" spans="1:46" ht="15" thickBot="1">
      <c r="A8" s="251"/>
      <c r="B8" s="381" t="s">
        <v>156</v>
      </c>
      <c r="C8" s="118"/>
      <c r="D8" s="1967" t="s">
        <v>614</v>
      </c>
      <c r="E8" s="1831"/>
      <c r="F8" s="1832"/>
      <c r="G8" s="1829" t="s">
        <v>100</v>
      </c>
      <c r="H8" s="869" t="s">
        <v>101</v>
      </c>
      <c r="I8" s="870" t="s">
        <v>102</v>
      </c>
      <c r="J8" s="1622" t="s">
        <v>351</v>
      </c>
      <c r="K8" s="38"/>
      <c r="L8" s="81"/>
      <c r="M8" s="98"/>
      <c r="N8" s="880"/>
      <c r="O8" s="17" t="s">
        <v>403</v>
      </c>
      <c r="P8" s="17"/>
      <c r="Q8" s="17"/>
      <c r="R8" s="17"/>
      <c r="S8" s="17"/>
      <c r="T8" s="17"/>
      <c r="U8" s="17"/>
      <c r="V8" s="17"/>
      <c r="W8" s="17"/>
      <c r="X8" s="1189"/>
      <c r="Z8" s="1295" t="s">
        <v>71</v>
      </c>
      <c r="AA8" s="1845"/>
      <c r="AB8" s="1434"/>
      <c r="AC8" s="1315"/>
      <c r="AD8" s="1375"/>
      <c r="AE8" s="1315"/>
      <c r="AF8" s="1376"/>
      <c r="AG8" s="1234">
        <f t="shared" si="0"/>
        <v>0</v>
      </c>
      <c r="AH8" s="1377">
        <f t="shared" si="1"/>
        <v>0</v>
      </c>
      <c r="AI8" s="1234">
        <f t="shared" si="2"/>
        <v>0</v>
      </c>
      <c r="AJ8" s="1306">
        <f t="shared" si="3"/>
        <v>0</v>
      </c>
      <c r="AO8" s="1295" t="s">
        <v>71</v>
      </c>
      <c r="AP8" s="1250">
        <f t="shared" si="4"/>
        <v>0</v>
      </c>
      <c r="AQ8" s="1275">
        <f t="shared" si="5"/>
        <v>0</v>
      </c>
      <c r="AS8" s="11"/>
      <c r="AT8" s="11"/>
    </row>
    <row r="9" spans="1:46" ht="15.75" customHeight="1" thickBot="1">
      <c r="A9" s="380" t="s">
        <v>418</v>
      </c>
      <c r="B9" s="271" t="s">
        <v>419</v>
      </c>
      <c r="C9" s="274">
        <v>210</v>
      </c>
      <c r="D9" s="391" t="s">
        <v>100</v>
      </c>
      <c r="E9" s="171" t="s">
        <v>101</v>
      </c>
      <c r="F9" s="206" t="s">
        <v>102</v>
      </c>
      <c r="G9" s="1146" t="s">
        <v>92</v>
      </c>
      <c r="H9" s="1147">
        <v>1.5</v>
      </c>
      <c r="I9" s="1590">
        <v>1.5</v>
      </c>
      <c r="J9" s="1509" t="s">
        <v>100</v>
      </c>
      <c r="K9" s="1510" t="s">
        <v>101</v>
      </c>
      <c r="L9" s="1511" t="s">
        <v>102</v>
      </c>
      <c r="M9" s="98"/>
      <c r="Z9" s="1295" t="s">
        <v>72</v>
      </c>
      <c r="AA9" s="1378"/>
      <c r="AB9" s="1434"/>
      <c r="AC9" s="1378"/>
      <c r="AD9" s="1380"/>
      <c r="AE9" s="1378"/>
      <c r="AF9" s="1381"/>
      <c r="AG9" s="1234">
        <f t="shared" si="0"/>
        <v>0</v>
      </c>
      <c r="AH9" s="1377">
        <f t="shared" si="1"/>
        <v>0</v>
      </c>
      <c r="AI9" s="1234">
        <f t="shared" si="2"/>
        <v>0</v>
      </c>
      <c r="AJ9" s="1306">
        <f t="shared" si="3"/>
        <v>0</v>
      </c>
      <c r="AO9" s="1295" t="s">
        <v>72</v>
      </c>
      <c r="AP9" s="1250">
        <f t="shared" si="4"/>
        <v>0</v>
      </c>
      <c r="AQ9" s="1275">
        <f t="shared" si="5"/>
        <v>0</v>
      </c>
      <c r="AS9" s="11"/>
      <c r="AT9" s="11"/>
    </row>
    <row r="10" spans="1:46" ht="13.5" customHeight="1" thickBot="1">
      <c r="A10" s="180"/>
      <c r="B10" s="351" t="s">
        <v>495</v>
      </c>
      <c r="C10" s="17"/>
      <c r="D10" s="138" t="s">
        <v>597</v>
      </c>
      <c r="E10" s="1591">
        <v>31.47</v>
      </c>
      <c r="F10" s="1592">
        <v>31.47</v>
      </c>
      <c r="G10" s="1519" t="s">
        <v>81</v>
      </c>
      <c r="H10" s="1151">
        <v>66</v>
      </c>
      <c r="I10" s="1567">
        <v>66</v>
      </c>
      <c r="J10" s="1637" t="s">
        <v>352</v>
      </c>
      <c r="K10" s="1531">
        <v>31.2</v>
      </c>
      <c r="L10" s="1581">
        <v>30</v>
      </c>
      <c r="M10" s="98"/>
      <c r="Z10" s="1295" t="s">
        <v>73</v>
      </c>
      <c r="AA10" s="1315"/>
      <c r="AB10" s="1379"/>
      <c r="AC10" s="1315"/>
      <c r="AD10" s="1380"/>
      <c r="AE10" s="1315"/>
      <c r="AF10" s="1381"/>
      <c r="AG10" s="1234">
        <f t="shared" si="0"/>
        <v>0</v>
      </c>
      <c r="AH10" s="1377">
        <f t="shared" si="1"/>
        <v>0</v>
      </c>
      <c r="AI10" s="1234">
        <f t="shared" si="2"/>
        <v>0</v>
      </c>
      <c r="AJ10" s="1306">
        <f t="shared" si="3"/>
        <v>0</v>
      </c>
      <c r="AO10" s="1295" t="s">
        <v>73</v>
      </c>
      <c r="AP10" s="1250">
        <f t="shared" si="4"/>
        <v>0</v>
      </c>
      <c r="AQ10" s="1275">
        <f t="shared" si="5"/>
        <v>0</v>
      </c>
      <c r="AS10" s="11"/>
      <c r="AT10" s="11"/>
    </row>
    <row r="11" spans="1:46" ht="13.5" customHeight="1" thickBot="1">
      <c r="A11" s="1542" t="s">
        <v>349</v>
      </c>
      <c r="B11" s="1632" t="s">
        <v>348</v>
      </c>
      <c r="C11" s="2130">
        <v>30</v>
      </c>
      <c r="D11" s="258" t="s">
        <v>80</v>
      </c>
      <c r="E11" s="1154">
        <v>170</v>
      </c>
      <c r="F11" s="1515">
        <v>170</v>
      </c>
      <c r="G11" s="3024" t="s">
        <v>1043</v>
      </c>
      <c r="H11" s="291"/>
      <c r="I11" s="997"/>
      <c r="J11" s="1827"/>
      <c r="K11" s="1827"/>
      <c r="L11" s="1828"/>
      <c r="M11" s="98"/>
      <c r="N11" s="1190" t="s">
        <v>290</v>
      </c>
      <c r="O11" s="1191" t="s">
        <v>365</v>
      </c>
      <c r="P11" s="1192"/>
      <c r="Q11" s="1191" t="s">
        <v>366</v>
      </c>
      <c r="R11" s="1192"/>
      <c r="S11" s="1191" t="s">
        <v>367</v>
      </c>
      <c r="T11" s="1192"/>
      <c r="U11" s="1191" t="s">
        <v>368</v>
      </c>
      <c r="V11" s="1192"/>
      <c r="W11" s="1191" t="s">
        <v>369</v>
      </c>
      <c r="X11" s="1192"/>
      <c r="Z11" s="1295" t="s">
        <v>75</v>
      </c>
      <c r="AA11" s="1315"/>
      <c r="AB11" s="1374"/>
      <c r="AC11" s="1315"/>
      <c r="AD11" s="1375"/>
      <c r="AE11" s="1315"/>
      <c r="AF11" s="1376"/>
      <c r="AG11" s="1234">
        <f t="shared" si="0"/>
        <v>0</v>
      </c>
      <c r="AH11" s="1377">
        <f t="shared" si="1"/>
        <v>0</v>
      </c>
      <c r="AI11" s="1234">
        <f t="shared" si="2"/>
        <v>0</v>
      </c>
      <c r="AJ11" s="1306">
        <f t="shared" si="3"/>
        <v>0</v>
      </c>
      <c r="AL11" s="1190" t="s">
        <v>290</v>
      </c>
      <c r="AM11" s="1242" t="s">
        <v>374</v>
      </c>
      <c r="AN11" s="1243"/>
      <c r="AO11" s="1295" t="s">
        <v>75</v>
      </c>
      <c r="AP11" s="1250">
        <f t="shared" si="4"/>
        <v>0</v>
      </c>
      <c r="AQ11" s="1275">
        <f t="shared" si="5"/>
        <v>0</v>
      </c>
      <c r="AS11" s="11"/>
      <c r="AT11" s="11"/>
    </row>
    <row r="12" spans="1:46" ht="15" thickBot="1">
      <c r="A12" s="1083" t="s">
        <v>353</v>
      </c>
      <c r="B12" s="249" t="s">
        <v>90</v>
      </c>
      <c r="C12" s="1618">
        <v>200</v>
      </c>
      <c r="D12" s="1519" t="s">
        <v>50</v>
      </c>
      <c r="E12" s="1520">
        <v>7.6</v>
      </c>
      <c r="F12" s="1521">
        <v>7.6</v>
      </c>
      <c r="G12" s="1561" t="s">
        <v>50</v>
      </c>
      <c r="H12" s="1595">
        <v>7</v>
      </c>
      <c r="I12" s="1152">
        <v>7</v>
      </c>
      <c r="J12" s="2003" t="s">
        <v>565</v>
      </c>
      <c r="K12" s="118"/>
      <c r="L12" s="241"/>
      <c r="M12" s="98"/>
      <c r="N12" s="892"/>
      <c r="O12" s="1193" t="s">
        <v>101</v>
      </c>
      <c r="P12" s="1194" t="s">
        <v>102</v>
      </c>
      <c r="Q12" s="1193" t="s">
        <v>101</v>
      </c>
      <c r="R12" s="1194" t="s">
        <v>102</v>
      </c>
      <c r="S12" s="1193" t="s">
        <v>101</v>
      </c>
      <c r="T12" s="1194" t="s">
        <v>102</v>
      </c>
      <c r="U12" s="1193" t="s">
        <v>101</v>
      </c>
      <c r="V12" s="1194" t="s">
        <v>102</v>
      </c>
      <c r="W12" s="1193" t="s">
        <v>101</v>
      </c>
      <c r="X12" s="1195" t="s">
        <v>102</v>
      </c>
      <c r="Z12" s="1295" t="s">
        <v>76</v>
      </c>
      <c r="AA12" s="1315"/>
      <c r="AB12" s="1382"/>
      <c r="AC12" s="1315"/>
      <c r="AD12" s="1375"/>
      <c r="AE12" s="1315"/>
      <c r="AF12" s="1376"/>
      <c r="AG12" s="1234">
        <f t="shared" si="0"/>
        <v>0</v>
      </c>
      <c r="AH12" s="1377">
        <f t="shared" si="1"/>
        <v>0</v>
      </c>
      <c r="AI12" s="1234">
        <f t="shared" si="2"/>
        <v>0</v>
      </c>
      <c r="AJ12" s="1306">
        <f t="shared" si="3"/>
        <v>0</v>
      </c>
      <c r="AL12" s="892"/>
      <c r="AM12" s="1244" t="s">
        <v>101</v>
      </c>
      <c r="AN12" s="1245" t="s">
        <v>102</v>
      </c>
      <c r="AO12" s="1295" t="s">
        <v>76</v>
      </c>
      <c r="AP12" s="1250">
        <f t="shared" si="4"/>
        <v>0</v>
      </c>
      <c r="AQ12" s="1275">
        <f t="shared" si="5"/>
        <v>0</v>
      </c>
    </row>
    <row r="13" spans="1:46" ht="15" thickBot="1">
      <c r="A13" s="3022" t="s">
        <v>9</v>
      </c>
      <c r="B13" s="1943" t="s">
        <v>469</v>
      </c>
      <c r="C13" s="2130">
        <v>35</v>
      </c>
      <c r="D13" s="198" t="s">
        <v>82</v>
      </c>
      <c r="E13" s="1154">
        <v>7</v>
      </c>
      <c r="F13" s="1515">
        <v>7</v>
      </c>
      <c r="G13" s="258" t="s">
        <v>81</v>
      </c>
      <c r="H13" s="257">
        <v>150</v>
      </c>
      <c r="I13" s="1523">
        <v>150</v>
      </c>
      <c r="J13" s="1837" t="s">
        <v>100</v>
      </c>
      <c r="K13" s="169" t="s">
        <v>101</v>
      </c>
      <c r="L13" s="170" t="s">
        <v>102</v>
      </c>
      <c r="M13" s="98"/>
      <c r="N13" s="1487" t="s">
        <v>134</v>
      </c>
      <c r="O13" s="1209">
        <f>C15</f>
        <v>30</v>
      </c>
      <c r="P13" s="1403">
        <f>C15</f>
        <v>30</v>
      </c>
      <c r="Q13" s="1223">
        <f>C27</f>
        <v>40</v>
      </c>
      <c r="R13" s="1395">
        <f>C27</f>
        <v>40</v>
      </c>
      <c r="S13" s="1223"/>
      <c r="T13" s="1404"/>
      <c r="U13" s="1223">
        <f>O13+Q13</f>
        <v>70</v>
      </c>
      <c r="V13" s="1394">
        <f>P13+R13</f>
        <v>70</v>
      </c>
      <c r="W13" s="1223">
        <f>Q13+S13</f>
        <v>40</v>
      </c>
      <c r="X13" s="1395">
        <f>R13+T13</f>
        <v>40</v>
      </c>
      <c r="Z13" s="1296" t="s">
        <v>400</v>
      </c>
      <c r="AA13" s="1845">
        <f>E10</f>
        <v>31.47</v>
      </c>
      <c r="AB13" s="1434">
        <f>F10</f>
        <v>31.47</v>
      </c>
      <c r="AC13" s="1315"/>
      <c r="AD13" s="1375"/>
      <c r="AE13" s="1315"/>
      <c r="AF13" s="1376"/>
      <c r="AG13" s="1234">
        <f t="shared" si="0"/>
        <v>31.47</v>
      </c>
      <c r="AH13" s="1377">
        <f t="shared" si="1"/>
        <v>31.47</v>
      </c>
      <c r="AI13" s="1234">
        <f t="shared" si="2"/>
        <v>0</v>
      </c>
      <c r="AJ13" s="1306">
        <f t="shared" si="3"/>
        <v>0</v>
      </c>
      <c r="AL13" s="1246" t="s">
        <v>134</v>
      </c>
      <c r="AM13" s="1247">
        <f t="shared" ref="AM13:AM18" si="6">O13+Q13+S13</f>
        <v>70</v>
      </c>
      <c r="AN13" s="1248">
        <f>P13+R13+T13</f>
        <v>70</v>
      </c>
      <c r="AO13" s="1296" t="s">
        <v>400</v>
      </c>
      <c r="AP13" s="1250">
        <f t="shared" si="4"/>
        <v>31.47</v>
      </c>
      <c r="AQ13" s="1275">
        <f t="shared" si="5"/>
        <v>31.47</v>
      </c>
    </row>
    <row r="14" spans="1:46" ht="14.25" customHeight="1" thickBot="1">
      <c r="A14" s="3023" t="s">
        <v>9</v>
      </c>
      <c r="B14" s="249" t="s">
        <v>10</v>
      </c>
      <c r="C14" s="1563">
        <v>35</v>
      </c>
      <c r="D14" s="258" t="s">
        <v>534</v>
      </c>
      <c r="E14" s="872">
        <v>0.307</v>
      </c>
      <c r="F14" s="877">
        <v>0.307</v>
      </c>
      <c r="G14" s="1839" t="s">
        <v>486</v>
      </c>
      <c r="H14" s="1554"/>
      <c r="I14" s="1554"/>
      <c r="J14" s="136" t="s">
        <v>294</v>
      </c>
      <c r="K14" s="1929">
        <v>150</v>
      </c>
      <c r="L14" s="1838">
        <v>100</v>
      </c>
      <c r="M14" s="98"/>
      <c r="N14" s="1249" t="s">
        <v>133</v>
      </c>
      <c r="O14" s="1210">
        <f>C14</f>
        <v>35</v>
      </c>
      <c r="P14" s="1405">
        <f>C14</f>
        <v>35</v>
      </c>
      <c r="Q14" s="1210">
        <f>C26</f>
        <v>60</v>
      </c>
      <c r="R14" s="1406">
        <f>C26</f>
        <v>60</v>
      </c>
      <c r="S14" s="1210">
        <f>H40</f>
        <v>30</v>
      </c>
      <c r="T14" s="1405">
        <f>I40</f>
        <v>30</v>
      </c>
      <c r="U14" s="1210">
        <f t="shared" ref="U14:U19" si="7">O14+Q14</f>
        <v>95</v>
      </c>
      <c r="V14" s="1397">
        <f t="shared" ref="V14:V19" si="8">P14+R14</f>
        <v>95</v>
      </c>
      <c r="W14" s="1210">
        <f t="shared" ref="W14:W19" si="9">Q14+S14</f>
        <v>90</v>
      </c>
      <c r="X14" s="1306">
        <f t="shared" ref="X14:X19" si="10">R14+T14</f>
        <v>90</v>
      </c>
      <c r="Z14" s="1469" t="s">
        <v>399</v>
      </c>
      <c r="AA14" s="1322"/>
      <c r="AB14" s="1383"/>
      <c r="AC14" s="1322"/>
      <c r="AD14" s="1384"/>
      <c r="AE14" s="1322"/>
      <c r="AF14" s="1385"/>
      <c r="AG14" s="1235">
        <f t="shared" si="0"/>
        <v>0</v>
      </c>
      <c r="AH14" s="1386">
        <f t="shared" si="1"/>
        <v>0</v>
      </c>
      <c r="AI14" s="1235">
        <f t="shared" si="2"/>
        <v>0</v>
      </c>
      <c r="AJ14" s="1199">
        <f t="shared" si="3"/>
        <v>0</v>
      </c>
      <c r="AL14" s="1249" t="s">
        <v>133</v>
      </c>
      <c r="AM14" s="1250">
        <f t="shared" si="6"/>
        <v>125</v>
      </c>
      <c r="AN14" s="1251">
        <f t="shared" ref="AN14:AN18" si="11">P14+R14+T14</f>
        <v>125</v>
      </c>
      <c r="AO14" s="1469" t="s">
        <v>399</v>
      </c>
      <c r="AP14" s="1259">
        <f t="shared" si="4"/>
        <v>0</v>
      </c>
      <c r="AQ14" s="1279">
        <f t="shared" si="5"/>
        <v>0</v>
      </c>
    </row>
    <row r="15" spans="1:46" ht="15" customHeight="1" thickBot="1">
      <c r="A15" s="3023" t="s">
        <v>9</v>
      </c>
      <c r="B15" s="249" t="s">
        <v>389</v>
      </c>
      <c r="C15" s="1563">
        <v>30</v>
      </c>
      <c r="D15" s="197" t="s">
        <v>81</v>
      </c>
      <c r="E15" s="257">
        <v>7.63</v>
      </c>
      <c r="F15" s="1523">
        <v>7.63</v>
      </c>
      <c r="G15" s="1938" t="s">
        <v>100</v>
      </c>
      <c r="H15" s="169" t="s">
        <v>101</v>
      </c>
      <c r="I15" s="170" t="s">
        <v>102</v>
      </c>
      <c r="J15" s="69"/>
      <c r="K15" s="11"/>
      <c r="L15" s="79"/>
      <c r="M15" s="98"/>
      <c r="N15" s="1249" t="s">
        <v>79</v>
      </c>
      <c r="O15" s="1210"/>
      <c r="P15" s="1407"/>
      <c r="Q15" s="1210">
        <f>H33</f>
        <v>4.05</v>
      </c>
      <c r="R15" s="1397">
        <f>I33</f>
        <v>4.05</v>
      </c>
      <c r="S15" s="1210"/>
      <c r="T15" s="1408"/>
      <c r="U15" s="1210">
        <f t="shared" si="7"/>
        <v>4.05</v>
      </c>
      <c r="V15" s="1397">
        <f t="shared" si="8"/>
        <v>4.05</v>
      </c>
      <c r="W15" s="1210">
        <f t="shared" si="9"/>
        <v>4.05</v>
      </c>
      <c r="X15" s="1306">
        <f t="shared" si="10"/>
        <v>4.05</v>
      </c>
      <c r="Z15" s="1297" t="s">
        <v>384</v>
      </c>
      <c r="AA15" s="1387">
        <f t="shared" ref="AA15:AF15" si="12">SUM(AA7:AA14)</f>
        <v>31.47</v>
      </c>
      <c r="AB15" s="1388">
        <f t="shared" si="12"/>
        <v>31.47</v>
      </c>
      <c r="AC15" s="1389">
        <f t="shared" si="12"/>
        <v>0</v>
      </c>
      <c r="AD15" s="1299">
        <f t="shared" si="12"/>
        <v>0</v>
      </c>
      <c r="AE15" s="1387">
        <f t="shared" si="12"/>
        <v>0</v>
      </c>
      <c r="AF15" s="1390">
        <f t="shared" si="12"/>
        <v>0</v>
      </c>
      <c r="AG15" s="1298">
        <f t="shared" si="0"/>
        <v>31.47</v>
      </c>
      <c r="AH15" s="1391">
        <f t="shared" si="1"/>
        <v>31.47</v>
      </c>
      <c r="AI15" s="1298">
        <f t="shared" si="2"/>
        <v>0</v>
      </c>
      <c r="AJ15" s="1392">
        <f t="shared" si="3"/>
        <v>0</v>
      </c>
      <c r="AL15" s="1249" t="s">
        <v>79</v>
      </c>
      <c r="AM15" s="1250">
        <f t="shared" si="6"/>
        <v>4.05</v>
      </c>
      <c r="AN15" s="1251">
        <f t="shared" si="11"/>
        <v>4.05</v>
      </c>
      <c r="AO15" s="1297" t="s">
        <v>384</v>
      </c>
      <c r="AP15" s="1298">
        <f t="shared" si="4"/>
        <v>31.47</v>
      </c>
      <c r="AQ15" s="1299">
        <f t="shared" si="5"/>
        <v>31.47</v>
      </c>
    </row>
    <row r="16" spans="1:46">
      <c r="A16" s="1542" t="s">
        <v>441</v>
      </c>
      <c r="B16" s="249" t="s">
        <v>643</v>
      </c>
      <c r="C16" s="1563">
        <v>100</v>
      </c>
      <c r="D16" s="69"/>
      <c r="E16" s="2686"/>
      <c r="F16" s="79"/>
      <c r="G16" s="2699" t="s">
        <v>485</v>
      </c>
      <c r="H16" s="2700">
        <v>25</v>
      </c>
      <c r="I16" s="2701">
        <v>25</v>
      </c>
      <c r="J16" s="69"/>
      <c r="K16" s="11"/>
      <c r="L16" s="79"/>
      <c r="M16" s="98"/>
      <c r="N16" s="1252" t="s">
        <v>375</v>
      </c>
      <c r="O16" s="1211">
        <f t="shared" ref="O16:T16" si="13">AA15</f>
        <v>31.47</v>
      </c>
      <c r="P16" s="1435">
        <f t="shared" si="13"/>
        <v>31.47</v>
      </c>
      <c r="Q16" s="1211">
        <f t="shared" si="13"/>
        <v>0</v>
      </c>
      <c r="R16" s="1409">
        <f t="shared" si="13"/>
        <v>0</v>
      </c>
      <c r="S16" s="1211">
        <f t="shared" si="13"/>
        <v>0</v>
      </c>
      <c r="T16" s="1410">
        <f t="shared" si="13"/>
        <v>0</v>
      </c>
      <c r="U16" s="1211">
        <f t="shared" si="7"/>
        <v>31.47</v>
      </c>
      <c r="V16" s="1254">
        <f t="shared" si="8"/>
        <v>31.47</v>
      </c>
      <c r="W16" s="1211">
        <f t="shared" si="9"/>
        <v>0</v>
      </c>
      <c r="X16" s="1409">
        <f t="shared" si="10"/>
        <v>0</v>
      </c>
      <c r="Z16" s="2376" t="s">
        <v>782</v>
      </c>
      <c r="AA16" s="2372"/>
      <c r="AB16" s="2377"/>
      <c r="AC16" s="2378"/>
      <c r="AD16" s="2379"/>
      <c r="AE16" s="2381"/>
      <c r="AF16" s="2382"/>
      <c r="AG16" s="1236">
        <f>AA16+AC16</f>
        <v>0</v>
      </c>
      <c r="AH16" s="1394">
        <f>AB16+AD16</f>
        <v>0</v>
      </c>
      <c r="AI16" s="1236">
        <f t="shared" si="2"/>
        <v>0</v>
      </c>
      <c r="AJ16" s="1395">
        <f>AD16+AF16</f>
        <v>0</v>
      </c>
      <c r="AL16" s="1252" t="s">
        <v>375</v>
      </c>
      <c r="AM16" s="1253">
        <f t="shared" si="6"/>
        <v>31.47</v>
      </c>
      <c r="AN16" s="1254">
        <f t="shared" si="11"/>
        <v>31.47</v>
      </c>
      <c r="AO16" s="2376" t="s">
        <v>782</v>
      </c>
      <c r="AP16" s="1470"/>
      <c r="AQ16" s="1484"/>
    </row>
    <row r="17" spans="1:49" ht="15" thickBot="1">
      <c r="A17" s="1878" t="s">
        <v>361</v>
      </c>
      <c r="B17" s="49"/>
      <c r="C17" s="1879">
        <f>SUM(C9:C16)</f>
        <v>640</v>
      </c>
      <c r="D17" s="65"/>
      <c r="E17" s="38"/>
      <c r="F17" s="81"/>
      <c r="G17" s="65"/>
      <c r="H17" s="38"/>
      <c r="I17" s="38"/>
      <c r="J17" s="65"/>
      <c r="K17" s="38"/>
      <c r="L17" s="81"/>
      <c r="M17" s="98"/>
      <c r="N17" s="1249" t="s">
        <v>105</v>
      </c>
      <c r="O17" s="1210"/>
      <c r="P17" s="1203"/>
      <c r="Q17" s="1210"/>
      <c r="R17" s="1306"/>
      <c r="S17" s="1210"/>
      <c r="T17" s="1411"/>
      <c r="U17" s="1210">
        <f t="shared" si="7"/>
        <v>0</v>
      </c>
      <c r="V17" s="1397">
        <f t="shared" si="8"/>
        <v>0</v>
      </c>
      <c r="W17" s="1210">
        <f t="shared" si="9"/>
        <v>0</v>
      </c>
      <c r="X17" s="1306">
        <f t="shared" si="10"/>
        <v>0</v>
      </c>
      <c r="Z17" s="1267" t="s">
        <v>397</v>
      </c>
      <c r="AA17" s="1030"/>
      <c r="AB17" s="2355"/>
      <c r="AC17" s="2011">
        <f>E21</f>
        <v>73.150000000000006</v>
      </c>
      <c r="AD17" s="1912">
        <f>F21</f>
        <v>47.5</v>
      </c>
      <c r="AE17" s="1234"/>
      <c r="AF17" s="2358"/>
      <c r="AG17" s="1234">
        <f t="shared" ref="AG17:AJ20" si="14">AA17+AC17</f>
        <v>73.150000000000006</v>
      </c>
      <c r="AH17" s="1397">
        <f t="shared" si="14"/>
        <v>47.5</v>
      </c>
      <c r="AI17" s="1234">
        <f t="shared" si="14"/>
        <v>73.150000000000006</v>
      </c>
      <c r="AJ17" s="1306">
        <f t="shared" si="14"/>
        <v>47.5</v>
      </c>
      <c r="AL17" s="1249" t="s">
        <v>105</v>
      </c>
      <c r="AM17" s="1250">
        <f t="shared" si="6"/>
        <v>0</v>
      </c>
      <c r="AN17" s="1251">
        <f t="shared" si="11"/>
        <v>0</v>
      </c>
      <c r="AO17" s="1267" t="s">
        <v>397</v>
      </c>
      <c r="AP17" s="1470">
        <f t="shared" ref="AP17:AP30" si="15">AA17+AC17+AE17</f>
        <v>73.150000000000006</v>
      </c>
      <c r="AQ17" s="1484">
        <f t="shared" ref="AQ17:AQ30" si="16">AB17+AD17+AF17</f>
        <v>47.5</v>
      </c>
    </row>
    <row r="18" spans="1:49" ht="15" thickBot="1">
      <c r="A18" s="382"/>
      <c r="B18" s="175" t="s">
        <v>123</v>
      </c>
      <c r="C18" s="62"/>
      <c r="D18" s="1971" t="s">
        <v>536</v>
      </c>
      <c r="E18" s="1241"/>
      <c r="F18" s="1241"/>
      <c r="G18" s="1908" t="s">
        <v>533</v>
      </c>
      <c r="H18" s="1909"/>
      <c r="I18" s="1910"/>
      <c r="J18" s="1626" t="s">
        <v>527</v>
      </c>
      <c r="K18" s="1599"/>
      <c r="L18" s="1524"/>
      <c r="M18" s="98"/>
      <c r="N18" s="483" t="s">
        <v>45</v>
      </c>
      <c r="O18" s="1210"/>
      <c r="P18" s="1203"/>
      <c r="Q18" s="1723">
        <f>E20+H20</f>
        <v>117.9</v>
      </c>
      <c r="R18" s="1420">
        <f>F20+I20</f>
        <v>88</v>
      </c>
      <c r="S18" s="1210"/>
      <c r="T18" s="1411"/>
      <c r="U18" s="1210">
        <f t="shared" si="7"/>
        <v>117.9</v>
      </c>
      <c r="V18" s="1397">
        <f t="shared" si="8"/>
        <v>88</v>
      </c>
      <c r="W18" s="1210">
        <f t="shared" si="9"/>
        <v>117.9</v>
      </c>
      <c r="X18" s="1306">
        <f t="shared" si="10"/>
        <v>88</v>
      </c>
      <c r="Z18" s="1266" t="s">
        <v>273</v>
      </c>
      <c r="AA18" s="1030"/>
      <c r="AB18" s="1712"/>
      <c r="AC18" s="1234"/>
      <c r="AD18" s="1396"/>
      <c r="AE18" s="1234"/>
      <c r="AF18" s="2358"/>
      <c r="AG18" s="1234">
        <f t="shared" si="14"/>
        <v>0</v>
      </c>
      <c r="AH18" s="1397">
        <f t="shared" si="14"/>
        <v>0</v>
      </c>
      <c r="AI18" s="1234">
        <f t="shared" si="14"/>
        <v>0</v>
      </c>
      <c r="AJ18" s="1306">
        <f t="shared" si="14"/>
        <v>0</v>
      </c>
      <c r="AL18" s="483" t="s">
        <v>45</v>
      </c>
      <c r="AM18" s="1250">
        <f t="shared" si="6"/>
        <v>117.9</v>
      </c>
      <c r="AN18" s="1251">
        <f t="shared" si="11"/>
        <v>88</v>
      </c>
      <c r="AO18" s="1266" t="s">
        <v>273</v>
      </c>
      <c r="AP18" s="1470">
        <f t="shared" si="15"/>
        <v>0</v>
      </c>
      <c r="AQ18" s="1484">
        <f t="shared" si="16"/>
        <v>0</v>
      </c>
    </row>
    <row r="19" spans="1:49" ht="14.25" customHeight="1" thickBot="1">
      <c r="A19" s="254" t="s">
        <v>415</v>
      </c>
      <c r="B19" s="289" t="s">
        <v>493</v>
      </c>
      <c r="C19" s="397">
        <v>60</v>
      </c>
      <c r="D19" s="1553" t="s">
        <v>100</v>
      </c>
      <c r="E19" s="1510" t="s">
        <v>101</v>
      </c>
      <c r="F19" s="1609" t="s">
        <v>102</v>
      </c>
      <c r="G19" s="1509" t="s">
        <v>100</v>
      </c>
      <c r="H19" s="1510" t="s">
        <v>101</v>
      </c>
      <c r="I19" s="1511" t="s">
        <v>102</v>
      </c>
      <c r="J19" s="1509" t="s">
        <v>100</v>
      </c>
      <c r="K19" s="1510" t="s">
        <v>101</v>
      </c>
      <c r="L19" s="1511" t="s">
        <v>102</v>
      </c>
      <c r="M19" s="98"/>
      <c r="N19" s="2490" t="s">
        <v>793</v>
      </c>
      <c r="O19" s="1212">
        <f t="shared" ref="O19:T19" si="17">AA30</f>
        <v>0</v>
      </c>
      <c r="P19" s="1412">
        <f t="shared" si="17"/>
        <v>0</v>
      </c>
      <c r="Q19" s="2492">
        <f t="shared" si="17"/>
        <v>270.89999999999998</v>
      </c>
      <c r="R19" s="2493">
        <f t="shared" si="17"/>
        <v>206.88</v>
      </c>
      <c r="S19" s="1212">
        <f t="shared" si="17"/>
        <v>0</v>
      </c>
      <c r="T19" s="1414">
        <f t="shared" si="17"/>
        <v>0</v>
      </c>
      <c r="U19" s="1212">
        <f t="shared" si="7"/>
        <v>270.89999999999998</v>
      </c>
      <c r="V19" s="1256">
        <f t="shared" si="8"/>
        <v>206.88</v>
      </c>
      <c r="W19" s="1212">
        <f t="shared" si="9"/>
        <v>270.89999999999998</v>
      </c>
      <c r="X19" s="1413">
        <f t="shared" si="10"/>
        <v>206.88</v>
      </c>
      <c r="Z19" s="1268" t="s">
        <v>452</v>
      </c>
      <c r="AA19" s="1030"/>
      <c r="AB19" s="1713"/>
      <c r="AC19" s="1234"/>
      <c r="AD19" s="1396"/>
      <c r="AE19" s="1235"/>
      <c r="AF19" s="2359"/>
      <c r="AG19" s="1235">
        <f t="shared" si="14"/>
        <v>0</v>
      </c>
      <c r="AH19" s="1399">
        <f t="shared" si="14"/>
        <v>0</v>
      </c>
      <c r="AI19" s="1235">
        <f t="shared" si="14"/>
        <v>0</v>
      </c>
      <c r="AJ19" s="1199">
        <f t="shared" si="14"/>
        <v>0</v>
      </c>
      <c r="AL19" s="2490" t="s">
        <v>793</v>
      </c>
      <c r="AM19" s="1255">
        <f t="shared" ref="AM19:AM47" si="18">O19+Q19+S19</f>
        <v>270.89999999999998</v>
      </c>
      <c r="AN19" s="1256">
        <f t="shared" ref="AN19:AN47" si="19">P19+R19+T19</f>
        <v>206.88</v>
      </c>
      <c r="AO19" s="1268" t="s">
        <v>452</v>
      </c>
      <c r="AP19" s="1470">
        <f t="shared" si="15"/>
        <v>0</v>
      </c>
      <c r="AQ19" s="1484">
        <f t="shared" si="16"/>
        <v>0</v>
      </c>
    </row>
    <row r="20" spans="1:49" ht="15" customHeight="1">
      <c r="A20" s="383"/>
      <c r="B20" s="179" t="s">
        <v>525</v>
      </c>
      <c r="C20" s="11"/>
      <c r="D20" s="1146" t="s">
        <v>45</v>
      </c>
      <c r="E20" s="2540">
        <v>53.4</v>
      </c>
      <c r="F20" s="1962">
        <v>40</v>
      </c>
      <c r="G20" s="1146" t="s">
        <v>168</v>
      </c>
      <c r="H20" s="1558">
        <v>64.5</v>
      </c>
      <c r="I20" s="1559">
        <v>48</v>
      </c>
      <c r="J20" s="1146" t="s">
        <v>228</v>
      </c>
      <c r="K20" s="1558">
        <v>89.192999999999998</v>
      </c>
      <c r="L20" s="1791">
        <v>50</v>
      </c>
      <c r="M20" s="98"/>
      <c r="N20" s="2491" t="s">
        <v>794</v>
      </c>
      <c r="O20" s="1212">
        <f t="shared" ref="O20:T20" si="20">AA37</f>
        <v>0</v>
      </c>
      <c r="P20" s="1412">
        <f t="shared" si="20"/>
        <v>0</v>
      </c>
      <c r="Q20" s="1212">
        <f t="shared" si="20"/>
        <v>66</v>
      </c>
      <c r="R20" s="1413">
        <f t="shared" si="20"/>
        <v>60</v>
      </c>
      <c r="S20" s="1212">
        <f t="shared" si="20"/>
        <v>0</v>
      </c>
      <c r="T20" s="1414">
        <f t="shared" si="20"/>
        <v>0</v>
      </c>
      <c r="U20" s="1212">
        <f t="shared" ref="U20:X21" si="21">O20+Q20</f>
        <v>66</v>
      </c>
      <c r="V20" s="1256">
        <f t="shared" si="21"/>
        <v>60</v>
      </c>
      <c r="W20" s="1212">
        <f t="shared" si="21"/>
        <v>66</v>
      </c>
      <c r="X20" s="1413">
        <f t="shared" si="21"/>
        <v>60</v>
      </c>
      <c r="Z20" s="1268" t="s">
        <v>355</v>
      </c>
      <c r="AA20" s="1231"/>
      <c r="AB20" s="2356"/>
      <c r="AC20" s="1233"/>
      <c r="AD20" s="1393"/>
      <c r="AE20" s="1234"/>
      <c r="AF20" s="2358"/>
      <c r="AG20" s="1234">
        <f t="shared" si="14"/>
        <v>0</v>
      </c>
      <c r="AH20" s="1397">
        <f t="shared" si="14"/>
        <v>0</v>
      </c>
      <c r="AI20" s="1234">
        <f t="shared" si="14"/>
        <v>0</v>
      </c>
      <c r="AJ20" s="1306">
        <f t="shared" si="14"/>
        <v>0</v>
      </c>
      <c r="AL20" s="2491" t="s">
        <v>794</v>
      </c>
      <c r="AM20" s="1255">
        <f t="shared" si="18"/>
        <v>66</v>
      </c>
      <c r="AN20" s="1256">
        <f t="shared" si="19"/>
        <v>60</v>
      </c>
      <c r="AO20" s="1268" t="s">
        <v>355</v>
      </c>
      <c r="AP20" s="1470">
        <f t="shared" si="15"/>
        <v>0</v>
      </c>
      <c r="AQ20" s="1484">
        <f t="shared" si="16"/>
        <v>0</v>
      </c>
    </row>
    <row r="21" spans="1:49" ht="13.5" customHeight="1">
      <c r="A21" s="254" t="s">
        <v>521</v>
      </c>
      <c r="B21" s="2568" t="s">
        <v>520</v>
      </c>
      <c r="C21" s="1661">
        <v>250</v>
      </c>
      <c r="D21" s="258" t="s">
        <v>356</v>
      </c>
      <c r="E21" s="1630">
        <v>73.150000000000006</v>
      </c>
      <c r="F21" s="1631">
        <v>47.5</v>
      </c>
      <c r="G21" s="2725" t="s">
        <v>1044</v>
      </c>
      <c r="H21" s="11"/>
      <c r="I21" s="79"/>
      <c r="J21" s="1666" t="s">
        <v>121</v>
      </c>
      <c r="K21" s="257">
        <v>56.628</v>
      </c>
      <c r="L21" s="1523">
        <v>41.87</v>
      </c>
      <c r="M21" s="98"/>
      <c r="N21" s="1249" t="s">
        <v>70</v>
      </c>
      <c r="O21" s="1213">
        <f t="shared" ref="O21:T21" si="22">AA45</f>
        <v>150</v>
      </c>
      <c r="P21" s="1415">
        <f t="shared" si="22"/>
        <v>100</v>
      </c>
      <c r="Q21" s="1213">
        <f t="shared" si="22"/>
        <v>0</v>
      </c>
      <c r="R21" s="1306">
        <f t="shared" si="22"/>
        <v>0</v>
      </c>
      <c r="S21" s="1213">
        <f t="shared" si="22"/>
        <v>200.2</v>
      </c>
      <c r="T21" s="1411">
        <f t="shared" si="22"/>
        <v>140</v>
      </c>
      <c r="U21" s="1213">
        <f t="shared" si="21"/>
        <v>150</v>
      </c>
      <c r="V21" s="1397">
        <f t="shared" si="21"/>
        <v>100</v>
      </c>
      <c r="W21" s="1213">
        <f t="shared" si="21"/>
        <v>200.2</v>
      </c>
      <c r="X21" s="1306">
        <f t="shared" si="21"/>
        <v>140</v>
      </c>
      <c r="Z21" s="1913" t="s">
        <v>537</v>
      </c>
      <c r="AA21" s="1030"/>
      <c r="AB21" s="2355"/>
      <c r="AC21" s="1234">
        <f>E28</f>
        <v>3.25</v>
      </c>
      <c r="AD21" s="1396">
        <f>F28</f>
        <v>2.5</v>
      </c>
      <c r="AE21" s="1234"/>
      <c r="AF21" s="2358"/>
      <c r="AG21" s="1234">
        <f t="shared" ref="AG21:AG22" si="23">AA21+AC21</f>
        <v>3.25</v>
      </c>
      <c r="AH21" s="1397">
        <f t="shared" ref="AH21:AH22" si="24">AB21+AD21</f>
        <v>2.5</v>
      </c>
      <c r="AI21" s="1234">
        <f t="shared" ref="AI21:AI22" si="25">AC21+AE21</f>
        <v>3.25</v>
      </c>
      <c r="AJ21" s="1306">
        <f t="shared" ref="AJ21:AJ22" si="26">AD21+AF21</f>
        <v>2.5</v>
      </c>
      <c r="AL21" s="1249" t="s">
        <v>70</v>
      </c>
      <c r="AM21" s="1274">
        <f t="shared" si="18"/>
        <v>350.2</v>
      </c>
      <c r="AN21" s="1251">
        <f t="shared" si="19"/>
        <v>240</v>
      </c>
      <c r="AO21" s="1913" t="s">
        <v>537</v>
      </c>
      <c r="AP21" s="1470">
        <f t="shared" si="15"/>
        <v>3.25</v>
      </c>
      <c r="AQ21" s="1484">
        <f t="shared" si="16"/>
        <v>2.5</v>
      </c>
    </row>
    <row r="22" spans="1:49">
      <c r="A22" s="180"/>
      <c r="B22" s="2562" t="s">
        <v>524</v>
      </c>
      <c r="C22" s="17"/>
      <c r="D22" s="258" t="s">
        <v>68</v>
      </c>
      <c r="E22" s="257">
        <v>12.5</v>
      </c>
      <c r="F22" s="1523">
        <v>10</v>
      </c>
      <c r="G22" s="258" t="s">
        <v>141</v>
      </c>
      <c r="H22" s="257">
        <v>87.95</v>
      </c>
      <c r="I22" s="1149">
        <v>70.36</v>
      </c>
      <c r="J22" s="1666" t="s">
        <v>159</v>
      </c>
      <c r="K22" s="257">
        <v>26.4</v>
      </c>
      <c r="L22" s="1523">
        <v>22</v>
      </c>
      <c r="M22" s="98"/>
      <c r="N22" s="1257" t="s">
        <v>104</v>
      </c>
      <c r="O22" s="1213">
        <f t="shared" ref="O22:T22" si="27">AA49</f>
        <v>0</v>
      </c>
      <c r="P22" s="1203">
        <f t="shared" si="27"/>
        <v>0</v>
      </c>
      <c r="Q22" s="1213">
        <f t="shared" si="27"/>
        <v>0</v>
      </c>
      <c r="R22" s="1397">
        <f t="shared" si="27"/>
        <v>0</v>
      </c>
      <c r="S22" s="1213">
        <f t="shared" si="27"/>
        <v>0</v>
      </c>
      <c r="T22" s="1411">
        <f t="shared" si="27"/>
        <v>0</v>
      </c>
      <c r="U22" s="1210">
        <f t="shared" ref="U22:U44" si="28">O22+Q22</f>
        <v>0</v>
      </c>
      <c r="V22" s="1397">
        <f t="shared" ref="V22:V49" si="29">P22+R22</f>
        <v>0</v>
      </c>
      <c r="W22" s="1210">
        <f t="shared" ref="W22:W47" si="30">Q22+S22</f>
        <v>0</v>
      </c>
      <c r="X22" s="1306">
        <f t="shared" ref="X22:X49" si="31">R22+T22</f>
        <v>0</v>
      </c>
      <c r="Z22" s="1267" t="s">
        <v>538</v>
      </c>
      <c r="AA22" s="1030"/>
      <c r="AB22" s="1712"/>
      <c r="AC22" s="1234">
        <f>K30</f>
        <v>1.65</v>
      </c>
      <c r="AD22" s="1396">
        <f>L30</f>
        <v>1.32</v>
      </c>
      <c r="AE22" s="1234"/>
      <c r="AF22" s="2358"/>
      <c r="AG22" s="1234">
        <f t="shared" si="23"/>
        <v>1.65</v>
      </c>
      <c r="AH22" s="1397">
        <f t="shared" si="24"/>
        <v>1.32</v>
      </c>
      <c r="AI22" s="1234">
        <f t="shared" si="25"/>
        <v>1.65</v>
      </c>
      <c r="AJ22" s="1306">
        <f t="shared" si="26"/>
        <v>1.32</v>
      </c>
      <c r="AL22" s="1257" t="s">
        <v>104</v>
      </c>
      <c r="AM22" s="1250">
        <f t="shared" si="18"/>
        <v>0</v>
      </c>
      <c r="AN22" s="1251">
        <f t="shared" si="19"/>
        <v>0</v>
      </c>
      <c r="AO22" s="1267" t="s">
        <v>538</v>
      </c>
      <c r="AP22" s="1470">
        <f t="shared" si="15"/>
        <v>1.65</v>
      </c>
      <c r="AQ22" s="1484">
        <f t="shared" si="16"/>
        <v>1.32</v>
      </c>
    </row>
    <row r="23" spans="1:49" ht="14.25" customHeight="1">
      <c r="A23" s="389" t="s">
        <v>526</v>
      </c>
      <c r="B23" s="1063" t="s">
        <v>527</v>
      </c>
      <c r="C23" s="15">
        <v>120</v>
      </c>
      <c r="D23" s="2725" t="s">
        <v>879</v>
      </c>
      <c r="E23" s="11"/>
      <c r="F23" s="79"/>
      <c r="G23" s="3025" t="s">
        <v>1045</v>
      </c>
      <c r="H23" s="11"/>
      <c r="I23" s="79"/>
      <c r="J23" s="2725" t="s">
        <v>1035</v>
      </c>
      <c r="L23" s="79"/>
      <c r="M23" s="98"/>
      <c r="N23" s="249" t="s">
        <v>806</v>
      </c>
      <c r="O23" s="1210"/>
      <c r="P23" s="1203"/>
      <c r="Q23" s="1210">
        <f>C25</f>
        <v>200</v>
      </c>
      <c r="R23" s="1306">
        <f>C25</f>
        <v>200</v>
      </c>
      <c r="S23" s="1210"/>
      <c r="T23" s="1411"/>
      <c r="U23" s="1210">
        <f t="shared" si="28"/>
        <v>200</v>
      </c>
      <c r="V23" s="1397">
        <f t="shared" si="29"/>
        <v>200</v>
      </c>
      <c r="W23" s="1210">
        <f t="shared" si="30"/>
        <v>200</v>
      </c>
      <c r="X23" s="1306">
        <f t="shared" si="31"/>
        <v>200</v>
      </c>
      <c r="Z23" s="1268" t="s">
        <v>125</v>
      </c>
      <c r="AA23" s="1030"/>
      <c r="AB23" s="1712"/>
      <c r="AC23" s="1234">
        <f>H22</f>
        <v>87.95</v>
      </c>
      <c r="AD23" s="1396">
        <f>I22</f>
        <v>70.36</v>
      </c>
      <c r="AE23" s="1234"/>
      <c r="AF23" s="2358"/>
      <c r="AG23" s="1234">
        <f t="shared" ref="AG23:AJ30" si="32">AA23+AC23</f>
        <v>87.95</v>
      </c>
      <c r="AH23" s="1397">
        <f t="shared" si="32"/>
        <v>70.36</v>
      </c>
      <c r="AI23" s="1234">
        <f t="shared" si="32"/>
        <v>87.95</v>
      </c>
      <c r="AJ23" s="1306">
        <f t="shared" si="32"/>
        <v>70.36</v>
      </c>
      <c r="AL23" s="1249" t="s">
        <v>132</v>
      </c>
      <c r="AM23" s="1250">
        <f t="shared" si="18"/>
        <v>200</v>
      </c>
      <c r="AN23" s="1251">
        <f t="shared" si="19"/>
        <v>200</v>
      </c>
      <c r="AO23" s="1268" t="s">
        <v>125</v>
      </c>
      <c r="AP23" s="1470">
        <f t="shared" si="15"/>
        <v>87.95</v>
      </c>
      <c r="AQ23" s="1484">
        <f t="shared" si="16"/>
        <v>70.36</v>
      </c>
    </row>
    <row r="24" spans="1:49" ht="15" customHeight="1">
      <c r="A24" s="254" t="s">
        <v>624</v>
      </c>
      <c r="B24" s="2544" t="s">
        <v>533</v>
      </c>
      <c r="C24" s="290">
        <v>180</v>
      </c>
      <c r="D24" s="258" t="s">
        <v>159</v>
      </c>
      <c r="E24" s="257">
        <v>12</v>
      </c>
      <c r="F24" s="1523">
        <v>10</v>
      </c>
      <c r="G24" s="258" t="s">
        <v>94</v>
      </c>
      <c r="H24" s="257">
        <v>36</v>
      </c>
      <c r="I24" s="1149">
        <v>28.8</v>
      </c>
      <c r="J24" s="1561" t="s">
        <v>408</v>
      </c>
      <c r="K24" s="1630">
        <v>22.55</v>
      </c>
      <c r="L24" s="1906">
        <v>21.56</v>
      </c>
      <c r="M24" s="98"/>
      <c r="N24" s="483" t="s">
        <v>387</v>
      </c>
      <c r="O24" s="1210">
        <f t="shared" ref="O24:T24" si="33">AA52</f>
        <v>0</v>
      </c>
      <c r="P24" s="1203">
        <f t="shared" si="33"/>
        <v>0</v>
      </c>
      <c r="Q24" s="1210">
        <f t="shared" si="33"/>
        <v>0</v>
      </c>
      <c r="R24" s="1306">
        <f t="shared" si="33"/>
        <v>0</v>
      </c>
      <c r="S24" s="1210">
        <f t="shared" si="33"/>
        <v>0</v>
      </c>
      <c r="T24" s="1411">
        <f t="shared" si="33"/>
        <v>0</v>
      </c>
      <c r="U24" s="1210">
        <f t="shared" si="28"/>
        <v>0</v>
      </c>
      <c r="V24" s="1397">
        <f t="shared" si="29"/>
        <v>0</v>
      </c>
      <c r="W24" s="1210">
        <f t="shared" si="30"/>
        <v>0</v>
      </c>
      <c r="X24" s="1306">
        <f t="shared" si="31"/>
        <v>0</v>
      </c>
      <c r="Z24" s="1268" t="s">
        <v>87</v>
      </c>
      <c r="AA24" s="1030"/>
      <c r="AB24" s="1715"/>
      <c r="AC24" s="1234">
        <f>E24+H26+K22</f>
        <v>56.4</v>
      </c>
      <c r="AD24" s="1396">
        <f>F24+I26+L22</f>
        <v>46.4</v>
      </c>
      <c r="AE24" s="1234"/>
      <c r="AF24" s="2358"/>
      <c r="AG24" s="1234">
        <f t="shared" si="32"/>
        <v>56.4</v>
      </c>
      <c r="AH24" s="1397">
        <f t="shared" si="32"/>
        <v>46.4</v>
      </c>
      <c r="AI24" s="1234">
        <f t="shared" si="32"/>
        <v>56.4</v>
      </c>
      <c r="AJ24" s="1306">
        <f t="shared" si="32"/>
        <v>46.4</v>
      </c>
      <c r="AL24" s="483" t="s">
        <v>85</v>
      </c>
      <c r="AM24" s="1250">
        <f t="shared" si="18"/>
        <v>0</v>
      </c>
      <c r="AN24" s="1251">
        <f t="shared" si="19"/>
        <v>0</v>
      </c>
      <c r="AO24" s="1268" t="s">
        <v>87</v>
      </c>
      <c r="AP24" s="1470">
        <f t="shared" si="15"/>
        <v>56.4</v>
      </c>
      <c r="AQ24" s="1484">
        <f t="shared" si="16"/>
        <v>46.4</v>
      </c>
    </row>
    <row r="25" spans="1:49" ht="14.25" customHeight="1">
      <c r="A25" s="256" t="s">
        <v>423</v>
      </c>
      <c r="B25" s="263" t="s">
        <v>292</v>
      </c>
      <c r="C25" s="1563">
        <v>200</v>
      </c>
      <c r="D25" s="2725" t="s">
        <v>880</v>
      </c>
      <c r="E25" s="11"/>
      <c r="F25" s="79"/>
      <c r="G25" s="2725" t="s">
        <v>882</v>
      </c>
      <c r="H25" s="11"/>
      <c r="I25" s="79"/>
      <c r="J25" s="1561" t="s">
        <v>528</v>
      </c>
      <c r="K25" s="257">
        <v>9.6</v>
      </c>
      <c r="L25" s="1523">
        <v>9.6</v>
      </c>
      <c r="M25" s="445"/>
      <c r="N25" s="1249" t="s">
        <v>388</v>
      </c>
      <c r="O25" s="1210">
        <f t="shared" ref="O25:T25" si="34">AA56</f>
        <v>0</v>
      </c>
      <c r="P25" s="1415">
        <f t="shared" si="34"/>
        <v>0</v>
      </c>
      <c r="Q25" s="1210">
        <f t="shared" si="34"/>
        <v>89.192999999999998</v>
      </c>
      <c r="R25" s="1397">
        <f t="shared" si="34"/>
        <v>50</v>
      </c>
      <c r="S25" s="1210">
        <f t="shared" si="34"/>
        <v>0</v>
      </c>
      <c r="T25" s="1416">
        <f t="shared" si="34"/>
        <v>0</v>
      </c>
      <c r="U25" s="1210">
        <f t="shared" si="28"/>
        <v>89.192999999999998</v>
      </c>
      <c r="V25" s="1397">
        <f t="shared" si="29"/>
        <v>50</v>
      </c>
      <c r="W25" s="1210">
        <f t="shared" si="30"/>
        <v>89.192999999999998</v>
      </c>
      <c r="X25" s="1306">
        <f t="shared" si="31"/>
        <v>50</v>
      </c>
      <c r="Z25" s="1268" t="s">
        <v>68</v>
      </c>
      <c r="AA25" s="1030"/>
      <c r="AB25" s="1715"/>
      <c r="AC25" s="1234">
        <f>E22+H24</f>
        <v>48.5</v>
      </c>
      <c r="AD25" s="1396">
        <f>F22+I24</f>
        <v>38.799999999999997</v>
      </c>
      <c r="AE25" s="1234"/>
      <c r="AF25" s="2358"/>
      <c r="AG25" s="1234">
        <f t="shared" si="32"/>
        <v>48.5</v>
      </c>
      <c r="AH25" s="1397">
        <f t="shared" si="32"/>
        <v>38.799999999999997</v>
      </c>
      <c r="AI25" s="1234">
        <f t="shared" si="32"/>
        <v>48.5</v>
      </c>
      <c r="AJ25" s="1306">
        <f t="shared" si="32"/>
        <v>38.799999999999997</v>
      </c>
      <c r="AL25" s="483" t="s">
        <v>401</v>
      </c>
      <c r="AM25" s="1250">
        <f t="shared" si="18"/>
        <v>89.192999999999998</v>
      </c>
      <c r="AN25" s="1251">
        <f t="shared" si="19"/>
        <v>50</v>
      </c>
      <c r="AO25" s="1268" t="s">
        <v>68</v>
      </c>
      <c r="AP25" s="1470">
        <f t="shared" si="15"/>
        <v>48.5</v>
      </c>
      <c r="AQ25" s="1484">
        <f t="shared" si="16"/>
        <v>38.799999999999997</v>
      </c>
    </row>
    <row r="26" spans="1:49" ht="14.25" customHeight="1">
      <c r="A26" s="286" t="s">
        <v>9</v>
      </c>
      <c r="B26" s="179" t="s">
        <v>10</v>
      </c>
      <c r="C26" s="1563">
        <v>60</v>
      </c>
      <c r="D26" s="258" t="s">
        <v>82</v>
      </c>
      <c r="E26" s="1154">
        <v>3.75</v>
      </c>
      <c r="F26" s="1515">
        <v>3.75</v>
      </c>
      <c r="G26" s="258" t="s">
        <v>159</v>
      </c>
      <c r="H26" s="257">
        <v>18</v>
      </c>
      <c r="I26" s="1149">
        <v>14.4</v>
      </c>
      <c r="J26" s="1561" t="s">
        <v>529</v>
      </c>
      <c r="K26" s="257" t="s">
        <v>1046</v>
      </c>
      <c r="L26" s="1523">
        <v>7.08</v>
      </c>
      <c r="M26" s="441"/>
      <c r="N26" s="1249" t="s">
        <v>121</v>
      </c>
      <c r="O26" s="1210"/>
      <c r="P26" s="1203"/>
      <c r="Q26" s="1210">
        <f>K21</f>
        <v>56.628</v>
      </c>
      <c r="R26" s="1306">
        <f>L21</f>
        <v>41.87</v>
      </c>
      <c r="S26" s="1210"/>
      <c r="T26" s="1411"/>
      <c r="U26" s="1210">
        <f t="shared" si="28"/>
        <v>56.628</v>
      </c>
      <c r="V26" s="1397">
        <f t="shared" si="29"/>
        <v>41.87</v>
      </c>
      <c r="W26" s="1210">
        <f t="shared" si="30"/>
        <v>56.628</v>
      </c>
      <c r="X26" s="1306">
        <f t="shared" si="31"/>
        <v>41.87</v>
      </c>
      <c r="Z26" s="1268" t="s">
        <v>74</v>
      </c>
      <c r="AA26" s="1030"/>
      <c r="AB26" s="1712"/>
      <c r="AC26" s="1234"/>
      <c r="AD26" s="1396"/>
      <c r="AE26" s="1234"/>
      <c r="AF26" s="2358"/>
      <c r="AG26" s="1234">
        <f t="shared" si="32"/>
        <v>0</v>
      </c>
      <c r="AH26" s="1397">
        <f t="shared" si="32"/>
        <v>0</v>
      </c>
      <c r="AI26" s="1234">
        <f t="shared" si="32"/>
        <v>0</v>
      </c>
      <c r="AJ26" s="1306">
        <f t="shared" si="32"/>
        <v>0</v>
      </c>
      <c r="AL26" s="1249" t="s">
        <v>121</v>
      </c>
      <c r="AM26" s="1250">
        <f t="shared" si="18"/>
        <v>56.628</v>
      </c>
      <c r="AN26" s="1251">
        <f t="shared" si="19"/>
        <v>41.87</v>
      </c>
      <c r="AO26" s="1268" t="s">
        <v>74</v>
      </c>
      <c r="AP26" s="1470">
        <f t="shared" si="15"/>
        <v>0</v>
      </c>
      <c r="AQ26" s="1484">
        <f t="shared" si="16"/>
        <v>0</v>
      </c>
    </row>
    <row r="27" spans="1:49" ht="17.25" customHeight="1">
      <c r="A27" s="256" t="s">
        <v>9</v>
      </c>
      <c r="B27" s="263" t="s">
        <v>389</v>
      </c>
      <c r="C27" s="1563">
        <v>40</v>
      </c>
      <c r="D27" s="258" t="s">
        <v>82</v>
      </c>
      <c r="E27" s="1154">
        <v>1.25</v>
      </c>
      <c r="F27" s="1515">
        <v>1.25</v>
      </c>
      <c r="G27" s="2725" t="s">
        <v>883</v>
      </c>
      <c r="H27" s="11"/>
      <c r="I27" s="79"/>
      <c r="J27" s="1561" t="s">
        <v>80</v>
      </c>
      <c r="K27" s="1154">
        <v>6.01</v>
      </c>
      <c r="L27" s="1634">
        <v>6.01</v>
      </c>
      <c r="M27" s="98"/>
      <c r="N27" s="1249" t="s">
        <v>65</v>
      </c>
      <c r="O27" s="1210"/>
      <c r="P27" s="1203"/>
      <c r="Q27" s="1210"/>
      <c r="R27" s="1306"/>
      <c r="S27" s="1210"/>
      <c r="T27" s="1411"/>
      <c r="U27" s="1210">
        <f t="shared" si="28"/>
        <v>0</v>
      </c>
      <c r="V27" s="1397">
        <f t="shared" si="29"/>
        <v>0</v>
      </c>
      <c r="W27" s="1210">
        <f t="shared" si="30"/>
        <v>0</v>
      </c>
      <c r="X27" s="1306">
        <f t="shared" si="31"/>
        <v>0</v>
      </c>
      <c r="Z27" s="1268" t="s">
        <v>129</v>
      </c>
      <c r="AA27" s="1030"/>
      <c r="AB27" s="1716"/>
      <c r="AC27" s="1234"/>
      <c r="AD27" s="1396"/>
      <c r="AE27" s="1234"/>
      <c r="AF27" s="2358"/>
      <c r="AG27" s="1234">
        <f t="shared" si="32"/>
        <v>0</v>
      </c>
      <c r="AH27" s="1397">
        <f t="shared" si="32"/>
        <v>0</v>
      </c>
      <c r="AI27" s="1234">
        <f t="shared" si="32"/>
        <v>0</v>
      </c>
      <c r="AJ27" s="1306">
        <f t="shared" si="32"/>
        <v>0</v>
      </c>
      <c r="AL27" s="1249" t="s">
        <v>65</v>
      </c>
      <c r="AM27" s="1250">
        <f t="shared" si="18"/>
        <v>0</v>
      </c>
      <c r="AN27" s="1251">
        <f t="shared" si="19"/>
        <v>0</v>
      </c>
      <c r="AO27" s="1268" t="s">
        <v>129</v>
      </c>
      <c r="AP27" s="1470">
        <f t="shared" si="15"/>
        <v>0</v>
      </c>
      <c r="AQ27" s="1484">
        <f t="shared" si="16"/>
        <v>0</v>
      </c>
    </row>
    <row r="28" spans="1:49" ht="14.25" customHeight="1">
      <c r="A28" s="69"/>
      <c r="B28" s="1607"/>
      <c r="C28" s="11"/>
      <c r="D28" s="258" t="s">
        <v>522</v>
      </c>
      <c r="E28" s="1154">
        <v>3.25</v>
      </c>
      <c r="F28" s="1515">
        <v>2.5</v>
      </c>
      <c r="G28" s="258" t="s">
        <v>82</v>
      </c>
      <c r="H28" s="257">
        <v>7.2</v>
      </c>
      <c r="I28" s="1149">
        <v>7.2</v>
      </c>
      <c r="J28" s="1561" t="s">
        <v>530</v>
      </c>
      <c r="K28" s="1630">
        <v>3.6</v>
      </c>
      <c r="L28" s="1906">
        <v>3.6</v>
      </c>
      <c r="M28" s="1437"/>
      <c r="N28" s="1249" t="s">
        <v>60</v>
      </c>
      <c r="O28" s="1210">
        <f>E11</f>
        <v>170</v>
      </c>
      <c r="P28" s="1415">
        <f>F11</f>
        <v>170</v>
      </c>
      <c r="Q28" s="1210">
        <f>K27</f>
        <v>6.01</v>
      </c>
      <c r="R28" s="1397">
        <f>L27</f>
        <v>6.01</v>
      </c>
      <c r="S28" s="1889">
        <f>E41</f>
        <v>200</v>
      </c>
      <c r="T28" s="1419">
        <f>F41</f>
        <v>200</v>
      </c>
      <c r="U28" s="1210">
        <f t="shared" si="28"/>
        <v>176.01</v>
      </c>
      <c r="V28" s="1397">
        <f t="shared" si="29"/>
        <v>176.01</v>
      </c>
      <c r="W28" s="1210">
        <f t="shared" si="30"/>
        <v>206.01</v>
      </c>
      <c r="X28" s="1306">
        <f t="shared" si="31"/>
        <v>206.01</v>
      </c>
      <c r="Z28" s="1268" t="s">
        <v>130</v>
      </c>
      <c r="AA28" s="1030"/>
      <c r="AB28" s="1717"/>
      <c r="AC28" s="1234"/>
      <c r="AD28" s="1396"/>
      <c r="AE28" s="1234"/>
      <c r="AF28" s="2358"/>
      <c r="AG28" s="1234">
        <f t="shared" si="32"/>
        <v>0</v>
      </c>
      <c r="AH28" s="1397">
        <f t="shared" si="32"/>
        <v>0</v>
      </c>
      <c r="AI28" s="1234">
        <f t="shared" si="32"/>
        <v>0</v>
      </c>
      <c r="AJ28" s="1306">
        <f t="shared" si="32"/>
        <v>0</v>
      </c>
      <c r="AL28" s="1249" t="s">
        <v>60</v>
      </c>
      <c r="AM28" s="1250">
        <f t="shared" si="18"/>
        <v>376.01</v>
      </c>
      <c r="AN28" s="1251">
        <f t="shared" si="19"/>
        <v>376.01</v>
      </c>
      <c r="AO28" s="1268" t="s">
        <v>130</v>
      </c>
      <c r="AP28" s="1470">
        <f t="shared" si="15"/>
        <v>0</v>
      </c>
      <c r="AQ28" s="1484">
        <f t="shared" si="16"/>
        <v>0</v>
      </c>
    </row>
    <row r="29" spans="1:49" ht="15" customHeight="1" thickBot="1">
      <c r="A29" s="69"/>
      <c r="B29" s="1607"/>
      <c r="C29" s="11"/>
      <c r="D29" s="2725" t="s">
        <v>881</v>
      </c>
      <c r="E29" s="11"/>
      <c r="F29" s="79"/>
      <c r="G29" s="258" t="s">
        <v>534</v>
      </c>
      <c r="H29" s="1520">
        <v>0.1</v>
      </c>
      <c r="I29" s="1152">
        <v>0.1</v>
      </c>
      <c r="J29" s="1561" t="s">
        <v>531</v>
      </c>
      <c r="K29" s="257">
        <v>2.4</v>
      </c>
      <c r="L29" s="1523">
        <v>2.4</v>
      </c>
      <c r="M29" s="98"/>
      <c r="N29" s="1249" t="s">
        <v>139</v>
      </c>
      <c r="O29" s="1210"/>
      <c r="P29" s="1203"/>
      <c r="Q29" s="1210"/>
      <c r="R29" s="1306"/>
      <c r="S29" s="1210"/>
      <c r="T29" s="1411"/>
      <c r="U29" s="1210">
        <f t="shared" si="28"/>
        <v>0</v>
      </c>
      <c r="V29" s="1397">
        <f t="shared" si="29"/>
        <v>0</v>
      </c>
      <c r="W29" s="1210">
        <f t="shared" si="30"/>
        <v>0</v>
      </c>
      <c r="X29" s="1306">
        <f t="shared" si="31"/>
        <v>0</v>
      </c>
      <c r="Z29" s="1267" t="s">
        <v>96</v>
      </c>
      <c r="AA29" s="1232"/>
      <c r="AB29" s="1718"/>
      <c r="AC29" s="1235"/>
      <c r="AD29" s="1398"/>
      <c r="AE29" s="1235"/>
      <c r="AF29" s="2359"/>
      <c r="AG29" s="1235">
        <f t="shared" si="32"/>
        <v>0</v>
      </c>
      <c r="AH29" s="1399">
        <f t="shared" si="32"/>
        <v>0</v>
      </c>
      <c r="AI29" s="1235">
        <f t="shared" si="32"/>
        <v>0</v>
      </c>
      <c r="AJ29" s="1199">
        <f t="shared" si="32"/>
        <v>0</v>
      </c>
      <c r="AL29" s="1249" t="s">
        <v>139</v>
      </c>
      <c r="AM29" s="1250">
        <f t="shared" si="18"/>
        <v>0</v>
      </c>
      <c r="AN29" s="1258">
        <f t="shared" si="19"/>
        <v>0</v>
      </c>
      <c r="AO29" s="1267" t="s">
        <v>96</v>
      </c>
      <c r="AP29" s="1470">
        <f t="shared" si="15"/>
        <v>0</v>
      </c>
      <c r="AQ29" s="1484">
        <f t="shared" si="16"/>
        <v>0</v>
      </c>
    </row>
    <row r="30" spans="1:49" ht="13.5" customHeight="1" thickBot="1">
      <c r="A30" s="69"/>
      <c r="B30" s="1607"/>
      <c r="C30" s="11"/>
      <c r="D30" s="258" t="s">
        <v>534</v>
      </c>
      <c r="E30" s="1549">
        <v>1.1000000000000001</v>
      </c>
      <c r="F30" s="1155">
        <v>1.1000000000000001</v>
      </c>
      <c r="G30" s="1564" t="s">
        <v>160</v>
      </c>
      <c r="H30" s="1549">
        <v>4.1999999999999997E-3</v>
      </c>
      <c r="I30" s="1155">
        <v>4.1999999999999997E-3</v>
      </c>
      <c r="J30" s="1561" t="s">
        <v>532</v>
      </c>
      <c r="K30" s="257">
        <v>1.65</v>
      </c>
      <c r="L30" s="1523">
        <v>1.32</v>
      </c>
      <c r="M30" s="98"/>
      <c r="N30" s="1249" t="s">
        <v>64</v>
      </c>
      <c r="O30" s="1210"/>
      <c r="P30" s="1203"/>
      <c r="Q30" s="1210"/>
      <c r="R30" s="1306"/>
      <c r="S30" s="1210"/>
      <c r="T30" s="1411"/>
      <c r="U30" s="1210">
        <f t="shared" si="28"/>
        <v>0</v>
      </c>
      <c r="V30" s="1397">
        <f t="shared" si="29"/>
        <v>0</v>
      </c>
      <c r="W30" s="1210">
        <f t="shared" si="30"/>
        <v>0</v>
      </c>
      <c r="X30" s="1306">
        <f t="shared" si="31"/>
        <v>0</v>
      </c>
      <c r="Z30" s="2362" t="s">
        <v>783</v>
      </c>
      <c r="AA30" s="2364">
        <f t="shared" ref="AA30:AF30" si="35">SUM(AA17:AA29)</f>
        <v>0</v>
      </c>
      <c r="AB30" s="2357">
        <f t="shared" si="35"/>
        <v>0</v>
      </c>
      <c r="AC30" s="2354">
        <f t="shared" si="35"/>
        <v>270.89999999999998</v>
      </c>
      <c r="AD30" s="2361">
        <f t="shared" si="35"/>
        <v>206.88</v>
      </c>
      <c r="AE30" s="2353">
        <f t="shared" si="35"/>
        <v>0</v>
      </c>
      <c r="AF30" s="2360">
        <f t="shared" si="35"/>
        <v>0</v>
      </c>
      <c r="AG30" s="2011">
        <f t="shared" si="32"/>
        <v>270.89999999999998</v>
      </c>
      <c r="AH30" s="1397">
        <f t="shared" si="32"/>
        <v>206.88</v>
      </c>
      <c r="AI30" s="2011">
        <f t="shared" si="32"/>
        <v>270.89999999999998</v>
      </c>
      <c r="AJ30" s="1420">
        <f t="shared" si="32"/>
        <v>206.88</v>
      </c>
      <c r="AL30" s="1249" t="s">
        <v>64</v>
      </c>
      <c r="AM30" s="1250">
        <f t="shared" si="18"/>
        <v>0</v>
      </c>
      <c r="AN30" s="1258">
        <f t="shared" si="19"/>
        <v>0</v>
      </c>
      <c r="AO30" s="2362" t="s">
        <v>783</v>
      </c>
      <c r="AP30" s="2374">
        <f t="shared" si="15"/>
        <v>270.89999999999998</v>
      </c>
      <c r="AQ30" s="1484">
        <f t="shared" si="16"/>
        <v>206.88</v>
      </c>
      <c r="AU30" s="11"/>
      <c r="AV30" s="11"/>
      <c r="AW30" s="11"/>
    </row>
    <row r="31" spans="1:49" ht="12.75" customHeight="1">
      <c r="A31" s="69"/>
      <c r="B31" s="1607"/>
      <c r="C31" s="11"/>
      <c r="D31" s="1564" t="s">
        <v>160</v>
      </c>
      <c r="E31" s="1549">
        <v>0.01</v>
      </c>
      <c r="F31" s="1155">
        <v>0.01</v>
      </c>
      <c r="G31" s="1519" t="s">
        <v>623</v>
      </c>
      <c r="H31" s="291"/>
      <c r="I31" s="997"/>
      <c r="J31" s="258" t="s">
        <v>534</v>
      </c>
      <c r="K31" s="1154">
        <v>0.48</v>
      </c>
      <c r="L31" s="1634">
        <v>0.48</v>
      </c>
      <c r="M31" s="98"/>
      <c r="N31" s="1249" t="s">
        <v>408</v>
      </c>
      <c r="O31" s="1210">
        <f>K10</f>
        <v>31.2</v>
      </c>
      <c r="P31" s="1203">
        <f>L10</f>
        <v>30</v>
      </c>
      <c r="Q31" s="1723">
        <f>K24</f>
        <v>22.55</v>
      </c>
      <c r="R31" s="1397">
        <f>L24</f>
        <v>21.56</v>
      </c>
      <c r="S31" s="1210">
        <f>H39</f>
        <v>20.8</v>
      </c>
      <c r="T31" s="1411">
        <f>I39</f>
        <v>20</v>
      </c>
      <c r="U31" s="1210">
        <f t="shared" si="28"/>
        <v>53.75</v>
      </c>
      <c r="V31" s="1397">
        <f t="shared" si="29"/>
        <v>51.56</v>
      </c>
      <c r="W31" s="1210">
        <f t="shared" si="30"/>
        <v>43.35</v>
      </c>
      <c r="X31" s="1306">
        <f t="shared" si="31"/>
        <v>41.56</v>
      </c>
      <c r="Z31" s="2376" t="s">
        <v>877</v>
      </c>
      <c r="AA31" s="2372"/>
      <c r="AB31" s="2377"/>
      <c r="AC31" s="2378"/>
      <c r="AD31" s="2379"/>
      <c r="AE31" s="2378"/>
      <c r="AF31" s="2380"/>
      <c r="AL31" s="1249" t="s">
        <v>47</v>
      </c>
      <c r="AM31" s="1250">
        <f t="shared" si="18"/>
        <v>74.55</v>
      </c>
      <c r="AN31" s="1258">
        <f t="shared" si="19"/>
        <v>71.56</v>
      </c>
      <c r="AO31" s="2376" t="s">
        <v>877</v>
      </c>
      <c r="AU31" s="11"/>
      <c r="AV31" s="11"/>
      <c r="AW31" s="11"/>
    </row>
    <row r="32" spans="1:49" ht="13.5" customHeight="1" thickBot="1">
      <c r="A32" s="69"/>
      <c r="B32" s="1607"/>
      <c r="C32" s="11"/>
      <c r="D32" s="258" t="s">
        <v>523</v>
      </c>
      <c r="E32" s="257">
        <v>162.5</v>
      </c>
      <c r="F32" s="1523">
        <v>162.5</v>
      </c>
      <c r="G32" s="258" t="s">
        <v>93</v>
      </c>
      <c r="H32" s="1549">
        <v>13.5</v>
      </c>
      <c r="I32" s="1155">
        <v>13.5</v>
      </c>
      <c r="J32" s="69"/>
      <c r="K32" s="11"/>
      <c r="L32" s="79"/>
      <c r="M32" s="98"/>
      <c r="N32" s="1249" t="s">
        <v>67</v>
      </c>
      <c r="O32" s="1210"/>
      <c r="P32" s="1203"/>
      <c r="Q32" s="1210">
        <f>H32</f>
        <v>13.5</v>
      </c>
      <c r="R32" s="1306">
        <f>I32</f>
        <v>13.5</v>
      </c>
      <c r="S32" s="1210"/>
      <c r="T32" s="1411"/>
      <c r="U32" s="1210">
        <f t="shared" si="28"/>
        <v>13.5</v>
      </c>
      <c r="V32" s="1397">
        <f t="shared" si="29"/>
        <v>13.5</v>
      </c>
      <c r="W32" s="1210">
        <f t="shared" si="30"/>
        <v>13.5</v>
      </c>
      <c r="X32" s="1306">
        <f t="shared" si="31"/>
        <v>13.5</v>
      </c>
      <c r="Z32" s="1268"/>
      <c r="AA32" s="2363"/>
      <c r="AB32" s="2365"/>
      <c r="AC32" s="1234"/>
      <c r="AD32" s="1396"/>
      <c r="AE32" s="1234"/>
      <c r="AF32" s="2358"/>
      <c r="AG32" s="1234">
        <f t="shared" ref="AG32:AJ38" si="36">AA32+AC32</f>
        <v>0</v>
      </c>
      <c r="AH32" s="1397">
        <f t="shared" si="36"/>
        <v>0</v>
      </c>
      <c r="AI32" s="1234">
        <f t="shared" si="36"/>
        <v>0</v>
      </c>
      <c r="AJ32" s="1306">
        <f t="shared" si="36"/>
        <v>0</v>
      </c>
      <c r="AL32" s="1249" t="s">
        <v>67</v>
      </c>
      <c r="AM32" s="1250">
        <f t="shared" si="18"/>
        <v>13.5</v>
      </c>
      <c r="AN32" s="1258">
        <f t="shared" si="19"/>
        <v>13.5</v>
      </c>
      <c r="AO32" s="1268"/>
      <c r="AP32" s="1470">
        <f t="shared" ref="AP32:AQ38" si="37">AA32+AC32+AE32</f>
        <v>0</v>
      </c>
      <c r="AQ32" s="1484">
        <f t="shared" si="37"/>
        <v>0</v>
      </c>
      <c r="AU32" s="143"/>
      <c r="AV32" s="11"/>
      <c r="AW32" s="11"/>
    </row>
    <row r="33" spans="1:56">
      <c r="A33" s="69"/>
      <c r="B33" s="1607"/>
      <c r="C33" s="11"/>
      <c r="D33" s="1602" t="s">
        <v>409</v>
      </c>
      <c r="E33" s="1654"/>
      <c r="F33" s="1983">
        <v>0.9</v>
      </c>
      <c r="G33" s="258" t="s">
        <v>449</v>
      </c>
      <c r="H33" s="257">
        <v>4.05</v>
      </c>
      <c r="I33" s="1149">
        <v>4.05</v>
      </c>
      <c r="J33" s="1664" t="s">
        <v>493</v>
      </c>
      <c r="K33" s="1646"/>
      <c r="L33" s="1684"/>
      <c r="M33" s="112"/>
      <c r="N33" s="1249" t="s">
        <v>82</v>
      </c>
      <c r="O33" s="1210">
        <f>E13</f>
        <v>7</v>
      </c>
      <c r="P33" s="1415">
        <f>F13</f>
        <v>7</v>
      </c>
      <c r="Q33" s="1210">
        <f>E26+E27+H28</f>
        <v>12.2</v>
      </c>
      <c r="R33" s="1397">
        <f>F26+F27+I28</f>
        <v>12.2</v>
      </c>
      <c r="S33" s="1210"/>
      <c r="T33" s="1416"/>
      <c r="U33" s="1210">
        <f t="shared" si="28"/>
        <v>19.2</v>
      </c>
      <c r="V33" s="1397">
        <f t="shared" si="29"/>
        <v>19.2</v>
      </c>
      <c r="W33" s="1210">
        <f t="shared" si="30"/>
        <v>12.2</v>
      </c>
      <c r="X33" s="1306">
        <f t="shared" si="31"/>
        <v>12.2</v>
      </c>
      <c r="Z33" s="1268" t="s">
        <v>128</v>
      </c>
      <c r="AA33" s="2363"/>
      <c r="AB33" s="2365"/>
      <c r="AC33" s="1234"/>
      <c r="AD33" s="1396"/>
      <c r="AE33" s="1234"/>
      <c r="AF33" s="2358"/>
      <c r="AG33" s="1234">
        <f t="shared" si="36"/>
        <v>0</v>
      </c>
      <c r="AH33" s="1397">
        <f t="shared" si="36"/>
        <v>0</v>
      </c>
      <c r="AI33" s="1234">
        <f t="shared" si="36"/>
        <v>0</v>
      </c>
      <c r="AJ33" s="1306">
        <f t="shared" si="36"/>
        <v>0</v>
      </c>
      <c r="AL33" s="1249" t="s">
        <v>82</v>
      </c>
      <c r="AM33" s="1250">
        <f t="shared" si="18"/>
        <v>19.2</v>
      </c>
      <c r="AN33" s="1258">
        <f t="shared" si="19"/>
        <v>19.2</v>
      </c>
      <c r="AO33" s="1268" t="s">
        <v>128</v>
      </c>
      <c r="AP33" s="1470">
        <f t="shared" si="37"/>
        <v>0</v>
      </c>
      <c r="AQ33" s="1484">
        <f t="shared" si="37"/>
        <v>0</v>
      </c>
      <c r="AU33" s="137"/>
      <c r="AV33" s="11"/>
      <c r="AW33" s="11"/>
    </row>
    <row r="34" spans="1:56" ht="12" customHeight="1" thickBot="1">
      <c r="A34" s="69"/>
      <c r="B34" s="1607"/>
      <c r="C34" s="11"/>
      <c r="D34" s="69"/>
      <c r="E34" s="11"/>
      <c r="F34" s="79"/>
      <c r="G34" s="1530" t="s">
        <v>81</v>
      </c>
      <c r="H34" s="257">
        <v>40.5</v>
      </c>
      <c r="I34" s="1149">
        <v>40.5</v>
      </c>
      <c r="J34" s="2726" t="s">
        <v>525</v>
      </c>
      <c r="K34" s="1612"/>
      <c r="L34" s="1685"/>
      <c r="M34" s="98"/>
      <c r="N34" s="1249" t="s">
        <v>89</v>
      </c>
      <c r="O34" s="1210"/>
      <c r="P34" s="1203"/>
      <c r="Q34" s="1794">
        <f>K28+K29</f>
        <v>6</v>
      </c>
      <c r="R34" s="1420">
        <f>L28+L29</f>
        <v>6</v>
      </c>
      <c r="S34" s="1210"/>
      <c r="T34" s="1411"/>
      <c r="U34" s="1210">
        <f t="shared" si="28"/>
        <v>6</v>
      </c>
      <c r="V34" s="1397">
        <f t="shared" si="29"/>
        <v>6</v>
      </c>
      <c r="W34" s="1210">
        <f t="shared" si="30"/>
        <v>6</v>
      </c>
      <c r="X34" s="1306">
        <f t="shared" si="31"/>
        <v>6</v>
      </c>
      <c r="Z34" s="1268" t="s">
        <v>126</v>
      </c>
      <c r="AA34" s="2363"/>
      <c r="AB34" s="2366"/>
      <c r="AC34" s="2012">
        <f>K36</f>
        <v>66</v>
      </c>
      <c r="AD34" s="1912">
        <f>L36</f>
        <v>60</v>
      </c>
      <c r="AE34" s="1234"/>
      <c r="AF34" s="2358"/>
      <c r="AG34" s="2012">
        <f t="shared" si="36"/>
        <v>66</v>
      </c>
      <c r="AH34" s="1397">
        <f t="shared" si="36"/>
        <v>60</v>
      </c>
      <c r="AI34" s="2012">
        <f t="shared" si="36"/>
        <v>66</v>
      </c>
      <c r="AJ34" s="1420">
        <f t="shared" si="36"/>
        <v>60</v>
      </c>
      <c r="AL34" s="1249" t="s">
        <v>89</v>
      </c>
      <c r="AM34" s="1250">
        <f t="shared" si="18"/>
        <v>6</v>
      </c>
      <c r="AN34" s="1258">
        <f t="shared" si="19"/>
        <v>6</v>
      </c>
      <c r="AO34" s="1268" t="s">
        <v>126</v>
      </c>
      <c r="AP34" s="2375">
        <f t="shared" si="37"/>
        <v>66</v>
      </c>
      <c r="AQ34" s="1484">
        <f t="shared" si="37"/>
        <v>60</v>
      </c>
      <c r="AU34" s="149"/>
      <c r="AV34" s="11"/>
      <c r="AW34" s="11"/>
    </row>
    <row r="35" spans="1:56" ht="15.75" customHeight="1" thickBot="1">
      <c r="A35" s="69"/>
      <c r="B35" s="1607"/>
      <c r="C35" s="11"/>
      <c r="D35" s="69"/>
      <c r="E35" s="11"/>
      <c r="F35" s="79"/>
      <c r="G35" s="258" t="s">
        <v>534</v>
      </c>
      <c r="H35" s="257">
        <v>0.54</v>
      </c>
      <c r="I35" s="1149">
        <v>0.54</v>
      </c>
      <c r="J35" s="1509" t="s">
        <v>100</v>
      </c>
      <c r="K35" s="1510" t="s">
        <v>101</v>
      </c>
      <c r="L35" s="1511" t="s">
        <v>102</v>
      </c>
      <c r="M35" s="98"/>
      <c r="N35" s="1249" t="s">
        <v>404</v>
      </c>
      <c r="O35" s="1210"/>
      <c r="P35" s="1415"/>
      <c r="Q35" s="1210">
        <f>R35/1000/0.04</f>
        <v>0.17700000000000002</v>
      </c>
      <c r="R35" s="1397">
        <f>L26</f>
        <v>7.08</v>
      </c>
      <c r="S35" s="1210"/>
      <c r="T35" s="1416"/>
      <c r="U35" s="1210">
        <f t="shared" si="28"/>
        <v>0.17700000000000002</v>
      </c>
      <c r="V35" s="1397">
        <f t="shared" si="29"/>
        <v>7.08</v>
      </c>
      <c r="W35" s="1210">
        <f t="shared" si="30"/>
        <v>0.17700000000000002</v>
      </c>
      <c r="X35" s="1306">
        <f t="shared" si="31"/>
        <v>7.08</v>
      </c>
      <c r="Z35" s="1268" t="s">
        <v>395</v>
      </c>
      <c r="AA35" s="2363"/>
      <c r="AB35" s="2367"/>
      <c r="AC35" s="1234"/>
      <c r="AD35" s="1396"/>
      <c r="AE35" s="1234"/>
      <c r="AF35" s="2358"/>
      <c r="AG35" s="1234">
        <f t="shared" si="36"/>
        <v>0</v>
      </c>
      <c r="AH35" s="1397">
        <f t="shared" si="36"/>
        <v>0</v>
      </c>
      <c r="AI35" s="1234">
        <f t="shared" si="36"/>
        <v>0</v>
      </c>
      <c r="AJ35" s="1306">
        <f t="shared" si="36"/>
        <v>0</v>
      </c>
      <c r="AL35" s="1249" t="s">
        <v>131</v>
      </c>
      <c r="AM35" s="1250">
        <f t="shared" si="18"/>
        <v>0.17700000000000002</v>
      </c>
      <c r="AN35" s="1258">
        <f t="shared" si="19"/>
        <v>7.08</v>
      </c>
      <c r="AO35" s="1268" t="s">
        <v>395</v>
      </c>
      <c r="AP35" s="1470">
        <f t="shared" si="37"/>
        <v>0</v>
      </c>
      <c r="AQ35" s="1484">
        <f t="shared" si="37"/>
        <v>0</v>
      </c>
      <c r="AV35" s="11"/>
      <c r="AW35" s="11"/>
    </row>
    <row r="36" spans="1:56" ht="15" thickBot="1">
      <c r="A36" s="1443" t="s">
        <v>362</v>
      </c>
      <c r="B36" s="1444"/>
      <c r="C36" s="1798">
        <f>SUM(C19:C32)</f>
        <v>910</v>
      </c>
      <c r="D36" s="65"/>
      <c r="E36" s="38"/>
      <c r="F36" s="81"/>
      <c r="G36" s="65"/>
      <c r="H36" s="38"/>
      <c r="I36" s="81"/>
      <c r="J36" s="1920" t="s">
        <v>59</v>
      </c>
      <c r="K36" s="1911">
        <v>66</v>
      </c>
      <c r="L36" s="2727">
        <v>60</v>
      </c>
      <c r="M36" s="98"/>
      <c r="N36" s="1249" t="s">
        <v>50</v>
      </c>
      <c r="O36" s="1210">
        <f>E12+H12</f>
        <v>14.6</v>
      </c>
      <c r="P36" s="1417">
        <f>F12+I12</f>
        <v>14.6</v>
      </c>
      <c r="Q36" s="1210"/>
      <c r="R36" s="1420"/>
      <c r="S36" s="1210">
        <f>E40</f>
        <v>10</v>
      </c>
      <c r="T36" s="1408">
        <f>F40</f>
        <v>10</v>
      </c>
      <c r="U36" s="1210">
        <f t="shared" si="28"/>
        <v>14.6</v>
      </c>
      <c r="V36" s="1397">
        <f t="shared" si="29"/>
        <v>14.6</v>
      </c>
      <c r="W36" s="1210">
        <f t="shared" si="30"/>
        <v>10</v>
      </c>
      <c r="X36" s="1306">
        <f t="shared" si="31"/>
        <v>10</v>
      </c>
      <c r="Z36" s="1267"/>
      <c r="AA36" s="2363"/>
      <c r="AB36" s="2368"/>
      <c r="AC36" s="1234"/>
      <c r="AD36" s="1396"/>
      <c r="AE36" s="1234"/>
      <c r="AF36" s="2358"/>
      <c r="AG36" s="1234">
        <f t="shared" si="36"/>
        <v>0</v>
      </c>
      <c r="AH36" s="1397">
        <f t="shared" si="36"/>
        <v>0</v>
      </c>
      <c r="AI36" s="1234">
        <f t="shared" si="36"/>
        <v>0</v>
      </c>
      <c r="AJ36" s="1306">
        <f t="shared" si="36"/>
        <v>0</v>
      </c>
      <c r="AL36" s="1249" t="s">
        <v>50</v>
      </c>
      <c r="AM36" s="1250">
        <f t="shared" si="18"/>
        <v>24.6</v>
      </c>
      <c r="AN36" s="1258">
        <f t="shared" si="19"/>
        <v>24.6</v>
      </c>
      <c r="AO36" s="1267"/>
      <c r="AP36" s="1470">
        <f t="shared" si="37"/>
        <v>0</v>
      </c>
      <c r="AQ36" s="1484">
        <f t="shared" si="37"/>
        <v>0</v>
      </c>
      <c r="AU36" s="149"/>
      <c r="AV36" s="11"/>
      <c r="AW36" s="11"/>
    </row>
    <row r="37" spans="1:56" ht="11.25" customHeight="1" thickBot="1">
      <c r="A37" s="769"/>
      <c r="B37" s="381" t="s">
        <v>232</v>
      </c>
      <c r="C37" s="873"/>
      <c r="D37" s="439" t="s">
        <v>235</v>
      </c>
      <c r="E37" s="47"/>
      <c r="F37" s="58"/>
      <c r="G37" s="1640" t="s">
        <v>246</v>
      </c>
      <c r="H37" s="76"/>
      <c r="I37" s="62"/>
      <c r="J37" s="1969" t="s">
        <v>641</v>
      </c>
      <c r="K37" s="1241"/>
      <c r="L37" s="1964"/>
      <c r="M37" s="98"/>
      <c r="N37" s="1249" t="s">
        <v>140</v>
      </c>
      <c r="O37" s="1210">
        <f>C13</f>
        <v>35</v>
      </c>
      <c r="P37" s="1203">
        <f>C13</f>
        <v>35</v>
      </c>
      <c r="Q37" s="1210"/>
      <c r="R37" s="1306"/>
      <c r="S37" s="1210"/>
      <c r="T37" s="1411"/>
      <c r="U37" s="1210">
        <f t="shared" si="28"/>
        <v>35</v>
      </c>
      <c r="V37" s="1397">
        <f t="shared" si="29"/>
        <v>35</v>
      </c>
      <c r="W37" s="1210">
        <f t="shared" si="30"/>
        <v>0</v>
      </c>
      <c r="X37" s="1306">
        <f t="shared" si="31"/>
        <v>0</v>
      </c>
      <c r="Z37" s="2362" t="s">
        <v>784</v>
      </c>
      <c r="AA37" s="2364">
        <f t="shared" ref="AA37:AF37" si="38">SUM(AA32:AA36)</f>
        <v>0</v>
      </c>
      <c r="AB37" s="2360">
        <f t="shared" si="38"/>
        <v>0</v>
      </c>
      <c r="AC37" s="2364">
        <f t="shared" si="38"/>
        <v>66</v>
      </c>
      <c r="AD37" s="2360">
        <f t="shared" si="38"/>
        <v>60</v>
      </c>
      <c r="AE37" s="2364">
        <f t="shared" si="38"/>
        <v>0</v>
      </c>
      <c r="AF37" s="2360">
        <f t="shared" si="38"/>
        <v>0</v>
      </c>
      <c r="AG37" s="2011">
        <f t="shared" si="36"/>
        <v>66</v>
      </c>
      <c r="AH37" s="1397">
        <f t="shared" si="36"/>
        <v>60</v>
      </c>
      <c r="AI37" s="2011">
        <f t="shared" si="36"/>
        <v>66</v>
      </c>
      <c r="AJ37" s="1420">
        <f t="shared" si="36"/>
        <v>60</v>
      </c>
      <c r="AL37" s="1249" t="s">
        <v>140</v>
      </c>
      <c r="AM37" s="1250">
        <f t="shared" si="18"/>
        <v>35</v>
      </c>
      <c r="AN37" s="1258">
        <f t="shared" si="19"/>
        <v>35</v>
      </c>
      <c r="AO37" s="2362" t="s">
        <v>784</v>
      </c>
      <c r="AP37" s="1470">
        <f t="shared" si="37"/>
        <v>66</v>
      </c>
      <c r="AQ37" s="1484">
        <f t="shared" si="37"/>
        <v>60</v>
      </c>
      <c r="AU37" s="149"/>
      <c r="AV37" s="11"/>
      <c r="AW37" s="11"/>
    </row>
    <row r="38" spans="1:56" ht="13.5" customHeight="1" thickBot="1">
      <c r="A38" s="1915" t="s">
        <v>545</v>
      </c>
      <c r="B38" s="289" t="s">
        <v>107</v>
      </c>
      <c r="C38" s="290">
        <v>200</v>
      </c>
      <c r="D38" s="1529" t="s">
        <v>100</v>
      </c>
      <c r="E38" s="1510" t="s">
        <v>101</v>
      </c>
      <c r="F38" s="1511" t="s">
        <v>102</v>
      </c>
      <c r="G38" s="1553" t="s">
        <v>100</v>
      </c>
      <c r="H38" s="1510" t="s">
        <v>101</v>
      </c>
      <c r="I38" s="1609" t="s">
        <v>102</v>
      </c>
      <c r="J38" s="1509" t="s">
        <v>100</v>
      </c>
      <c r="K38" s="1510" t="s">
        <v>101</v>
      </c>
      <c r="L38" s="1511" t="s">
        <v>102</v>
      </c>
      <c r="M38" s="98"/>
      <c r="N38" s="1249" t="s">
        <v>405</v>
      </c>
      <c r="O38" s="1210">
        <f>H9</f>
        <v>1.5</v>
      </c>
      <c r="P38" s="1203">
        <f>I9</f>
        <v>1.5</v>
      </c>
      <c r="Q38" s="1210"/>
      <c r="R38" s="1306"/>
      <c r="S38" s="1210"/>
      <c r="T38" s="1411"/>
      <c r="U38" s="1210">
        <f t="shared" si="28"/>
        <v>1.5</v>
      </c>
      <c r="V38" s="1397">
        <f t="shared" si="29"/>
        <v>1.5</v>
      </c>
      <c r="W38" s="1210">
        <f t="shared" si="30"/>
        <v>0</v>
      </c>
      <c r="X38" s="1306">
        <f t="shared" si="31"/>
        <v>0</v>
      </c>
      <c r="Z38" s="1463" t="s">
        <v>785</v>
      </c>
      <c r="AA38" s="2373">
        <f>AA30+AA37</f>
        <v>0</v>
      </c>
      <c r="AB38" s="2373">
        <f t="shared" ref="AB38:AF38" si="39">AB30+AB37</f>
        <v>0</v>
      </c>
      <c r="AC38" s="2373">
        <f t="shared" si="39"/>
        <v>336.9</v>
      </c>
      <c r="AD38" s="2373">
        <f t="shared" si="39"/>
        <v>266.88</v>
      </c>
      <c r="AE38" s="2373">
        <f t="shared" si="39"/>
        <v>0</v>
      </c>
      <c r="AF38" s="2373">
        <f t="shared" si="39"/>
        <v>0</v>
      </c>
      <c r="AG38" s="1464">
        <f t="shared" si="36"/>
        <v>336.9</v>
      </c>
      <c r="AH38" s="1465">
        <f t="shared" si="36"/>
        <v>266.88</v>
      </c>
      <c r="AI38" s="1464">
        <f t="shared" si="36"/>
        <v>336.9</v>
      </c>
      <c r="AJ38" s="1466">
        <f t="shared" si="36"/>
        <v>266.88</v>
      </c>
      <c r="AL38" s="1249" t="s">
        <v>52</v>
      </c>
      <c r="AM38" s="1250">
        <f t="shared" si="18"/>
        <v>1.5</v>
      </c>
      <c r="AN38" s="1258">
        <f t="shared" si="19"/>
        <v>1.5</v>
      </c>
      <c r="AO38" s="1270" t="s">
        <v>135</v>
      </c>
      <c r="AP38" s="1269">
        <f t="shared" si="37"/>
        <v>336.9</v>
      </c>
      <c r="AQ38" s="1485">
        <f t="shared" si="37"/>
        <v>266.88</v>
      </c>
      <c r="AU38" s="149"/>
      <c r="AV38" s="11"/>
      <c r="AW38" s="11"/>
    </row>
    <row r="39" spans="1:56" ht="12.75" customHeight="1">
      <c r="A39" s="180"/>
      <c r="B39" s="179" t="s">
        <v>236</v>
      </c>
      <c r="C39" s="17"/>
      <c r="D39" s="1574" t="s">
        <v>107</v>
      </c>
      <c r="E39" s="1558">
        <v>3</v>
      </c>
      <c r="F39" s="1559">
        <v>3</v>
      </c>
      <c r="G39" s="1687" t="s">
        <v>146</v>
      </c>
      <c r="H39" s="1147">
        <v>20.8</v>
      </c>
      <c r="I39" s="1559">
        <v>20</v>
      </c>
      <c r="J39" s="2021" t="s">
        <v>642</v>
      </c>
      <c r="K39" s="1865">
        <v>200.2</v>
      </c>
      <c r="L39" s="2022">
        <v>140</v>
      </c>
      <c r="M39" s="98"/>
      <c r="N39" s="1249" t="s">
        <v>138</v>
      </c>
      <c r="O39" s="1210"/>
      <c r="P39" s="1203"/>
      <c r="Q39" s="1210"/>
      <c r="R39" s="1306"/>
      <c r="S39" s="1210"/>
      <c r="T39" s="1411"/>
      <c r="U39" s="1210">
        <f t="shared" si="28"/>
        <v>0</v>
      </c>
      <c r="V39" s="1397">
        <f t="shared" si="29"/>
        <v>0</v>
      </c>
      <c r="W39" s="1210">
        <f t="shared" si="30"/>
        <v>0</v>
      </c>
      <c r="X39" s="1306">
        <f t="shared" si="31"/>
        <v>0</v>
      </c>
      <c r="Z39" s="2369" t="s">
        <v>376</v>
      </c>
      <c r="AA39" s="2370"/>
      <c r="AB39" s="2371"/>
      <c r="AC39" s="1231"/>
      <c r="AD39" s="2397"/>
      <c r="AE39" s="2372"/>
      <c r="AF39" s="2403"/>
      <c r="AG39" s="1318">
        <f>AA39+AC39</f>
        <v>0</v>
      </c>
      <c r="AH39" s="1312">
        <f>AB39+AD39</f>
        <v>0</v>
      </c>
      <c r="AI39" s="1234">
        <f t="shared" ref="AI39" si="40">AC39+AE39</f>
        <v>0</v>
      </c>
      <c r="AJ39" s="1313">
        <f>AD39+AF39</f>
        <v>0</v>
      </c>
      <c r="AL39" s="1249" t="s">
        <v>138</v>
      </c>
      <c r="AM39" s="1250">
        <f t="shared" si="18"/>
        <v>0</v>
      </c>
      <c r="AN39" s="1258">
        <f t="shared" si="19"/>
        <v>0</v>
      </c>
      <c r="AO39" s="1272" t="s">
        <v>376</v>
      </c>
      <c r="AP39" s="1250"/>
      <c r="AQ39" s="79"/>
      <c r="AU39" s="112"/>
      <c r="AV39" s="11"/>
      <c r="AW39" s="11"/>
    </row>
    <row r="40" spans="1:56">
      <c r="A40" s="1996" t="s">
        <v>649</v>
      </c>
      <c r="B40" s="263" t="s">
        <v>246</v>
      </c>
      <c r="C40" s="2019" t="s">
        <v>871</v>
      </c>
      <c r="D40" s="258" t="s">
        <v>50</v>
      </c>
      <c r="E40" s="257">
        <v>10</v>
      </c>
      <c r="F40" s="1149">
        <v>10</v>
      </c>
      <c r="G40" s="261" t="s">
        <v>10</v>
      </c>
      <c r="H40" s="2020">
        <v>30</v>
      </c>
      <c r="I40" s="1149">
        <v>30</v>
      </c>
      <c r="J40" s="449"/>
      <c r="K40" s="196"/>
      <c r="L40" s="177"/>
      <c r="M40" s="98"/>
      <c r="N40" s="1249" t="s">
        <v>137</v>
      </c>
      <c r="O40" s="1210"/>
      <c r="P40" s="1203"/>
      <c r="Q40" s="1210"/>
      <c r="R40" s="1306"/>
      <c r="S40" s="1210">
        <f>E39</f>
        <v>3</v>
      </c>
      <c r="T40" s="1411">
        <f>F39</f>
        <v>3</v>
      </c>
      <c r="U40" s="1210">
        <f t="shared" si="28"/>
        <v>0</v>
      </c>
      <c r="V40" s="1397">
        <f t="shared" si="29"/>
        <v>0</v>
      </c>
      <c r="W40" s="1210">
        <f t="shared" si="30"/>
        <v>3</v>
      </c>
      <c r="X40" s="1306">
        <f t="shared" si="31"/>
        <v>3</v>
      </c>
      <c r="Z40" s="1925" t="s">
        <v>496</v>
      </c>
      <c r="AA40" s="1301"/>
      <c r="AB40" s="2394"/>
      <c r="AC40" s="1030"/>
      <c r="AD40" s="2398"/>
      <c r="AE40" s="1030"/>
      <c r="AF40" s="2404"/>
      <c r="AG40" s="1318">
        <f>AA40+AC40</f>
        <v>0</v>
      </c>
      <c r="AH40" s="1312">
        <f t="shared" ref="AH40" si="41">AB40+AD40</f>
        <v>0</v>
      </c>
      <c r="AI40" s="1234">
        <f t="shared" ref="AI40" si="42">AC40+AE40</f>
        <v>0</v>
      </c>
      <c r="AJ40" s="1313">
        <f t="shared" ref="AJ40" si="43">AD40+AF40</f>
        <v>0</v>
      </c>
      <c r="AL40" s="1249" t="s">
        <v>137</v>
      </c>
      <c r="AM40" s="1250">
        <f t="shared" si="18"/>
        <v>3</v>
      </c>
      <c r="AN40" s="1258">
        <f t="shared" si="19"/>
        <v>3</v>
      </c>
      <c r="AO40" s="1273" t="s">
        <v>377</v>
      </c>
      <c r="AP40" s="1274">
        <f t="shared" ref="AP40:AP55" si="44">AA41+AC41+AE41</f>
        <v>0</v>
      </c>
      <c r="AQ40" s="1275">
        <f t="shared" ref="AQ40:AQ55" si="45">AB41+AD41+AF41</f>
        <v>0</v>
      </c>
      <c r="AU40" s="143"/>
      <c r="AV40" s="11"/>
      <c r="AW40" s="11"/>
    </row>
    <row r="41" spans="1:56" ht="15.75" customHeight="1">
      <c r="A41" s="267" t="s">
        <v>442</v>
      </c>
      <c r="B41" s="249" t="s">
        <v>291</v>
      </c>
      <c r="C41" s="272">
        <v>140</v>
      </c>
      <c r="D41" s="1519" t="s">
        <v>60</v>
      </c>
      <c r="E41" s="1575">
        <v>200</v>
      </c>
      <c r="F41" s="1576">
        <v>200</v>
      </c>
      <c r="G41" s="11"/>
      <c r="H41" s="11"/>
      <c r="I41" s="292"/>
      <c r="J41" s="11"/>
      <c r="K41" s="11"/>
      <c r="L41" s="79"/>
      <c r="M41" s="98"/>
      <c r="N41" s="1249" t="s">
        <v>77</v>
      </c>
      <c r="O41" s="1210"/>
      <c r="P41" s="1203"/>
      <c r="Q41" s="1210"/>
      <c r="R41" s="1306"/>
      <c r="S41" s="1210"/>
      <c r="T41" s="1411"/>
      <c r="U41" s="1210">
        <f t="shared" si="28"/>
        <v>0</v>
      </c>
      <c r="V41" s="1397">
        <f t="shared" si="29"/>
        <v>0</v>
      </c>
      <c r="W41" s="1210">
        <f t="shared" si="30"/>
        <v>0</v>
      </c>
      <c r="X41" s="1306">
        <f t="shared" si="31"/>
        <v>0</v>
      </c>
      <c r="Z41" s="1307" t="s">
        <v>377</v>
      </c>
      <c r="AA41" s="1308"/>
      <c r="AB41" s="1309"/>
      <c r="AC41" s="1088"/>
      <c r="AD41" s="2399"/>
      <c r="AE41" s="1491"/>
      <c r="AF41" s="1311"/>
      <c r="AG41" s="1318">
        <f>AA41+AC41</f>
        <v>0</v>
      </c>
      <c r="AH41" s="1312">
        <f t="shared" ref="AG41:AJ43" si="46">AB41+AD41</f>
        <v>0</v>
      </c>
      <c r="AI41" s="1234">
        <f t="shared" si="46"/>
        <v>0</v>
      </c>
      <c r="AJ41" s="1313">
        <f t="shared" si="46"/>
        <v>0</v>
      </c>
      <c r="AL41" s="1249" t="s">
        <v>77</v>
      </c>
      <c r="AM41" s="1250">
        <f t="shared" si="18"/>
        <v>0</v>
      </c>
      <c r="AN41" s="1258">
        <f t="shared" si="19"/>
        <v>0</v>
      </c>
      <c r="AO41" s="1276" t="s">
        <v>378</v>
      </c>
      <c r="AP41" s="1250">
        <f t="shared" si="44"/>
        <v>200.2</v>
      </c>
      <c r="AQ41" s="1275">
        <f t="shared" si="45"/>
        <v>140</v>
      </c>
      <c r="AU41" s="150"/>
      <c r="AV41" s="11"/>
      <c r="AW41" s="11"/>
    </row>
    <row r="42" spans="1:56" ht="13.5" customHeight="1" thickBot="1">
      <c r="A42" s="1443" t="s">
        <v>363</v>
      </c>
      <c r="B42" s="1444"/>
      <c r="C42" s="1725">
        <f>C38+C41+20+30</f>
        <v>390</v>
      </c>
      <c r="D42" s="268" t="s">
        <v>81</v>
      </c>
      <c r="E42" s="1533">
        <v>10</v>
      </c>
      <c r="F42" s="1671">
        <v>10</v>
      </c>
      <c r="G42" s="38"/>
      <c r="H42" s="38"/>
      <c r="I42" s="2129"/>
      <c r="J42" s="38"/>
      <c r="K42" s="38"/>
      <c r="L42" s="81"/>
      <c r="M42" s="98"/>
      <c r="N42" s="483" t="s">
        <v>406</v>
      </c>
      <c r="O42" s="1210">
        <f>E14</f>
        <v>0.307</v>
      </c>
      <c r="P42" s="1203">
        <f>F14</f>
        <v>0.307</v>
      </c>
      <c r="Q42" s="1210">
        <f>E30+H29+H35+K31</f>
        <v>2.2200000000000002</v>
      </c>
      <c r="R42" s="1397">
        <f>F30+I29+I35+L31</f>
        <v>2.2200000000000002</v>
      </c>
      <c r="S42" s="1210"/>
      <c r="T42" s="1411"/>
      <c r="U42" s="1210">
        <f t="shared" si="28"/>
        <v>2.5270000000000001</v>
      </c>
      <c r="V42" s="1397">
        <f t="shared" si="29"/>
        <v>2.5270000000000001</v>
      </c>
      <c r="W42" s="1210">
        <f t="shared" si="30"/>
        <v>2.2200000000000002</v>
      </c>
      <c r="X42" s="1306">
        <f t="shared" si="31"/>
        <v>2.2200000000000002</v>
      </c>
      <c r="Z42" s="1314" t="s">
        <v>378</v>
      </c>
      <c r="AA42" s="1315"/>
      <c r="AB42" s="1316"/>
      <c r="AC42" s="1088"/>
      <c r="AD42" s="2400"/>
      <c r="AE42" s="1492">
        <f>K39</f>
        <v>200.2</v>
      </c>
      <c r="AF42" s="1319">
        <f>L39</f>
        <v>140</v>
      </c>
      <c r="AG42" s="1234">
        <f t="shared" si="46"/>
        <v>0</v>
      </c>
      <c r="AH42" s="1312">
        <f t="shared" si="46"/>
        <v>0</v>
      </c>
      <c r="AI42" s="1234">
        <f t="shared" si="46"/>
        <v>200.2</v>
      </c>
      <c r="AJ42" s="1313">
        <f t="shared" si="46"/>
        <v>140</v>
      </c>
      <c r="AL42" s="1249" t="s">
        <v>54</v>
      </c>
      <c r="AM42" s="1250">
        <f t="shared" si="18"/>
        <v>2.5270000000000001</v>
      </c>
      <c r="AN42" s="1258">
        <f t="shared" si="19"/>
        <v>2.5270000000000001</v>
      </c>
      <c r="AO42" s="1277" t="s">
        <v>379</v>
      </c>
      <c r="AP42" s="1250">
        <f t="shared" si="44"/>
        <v>150</v>
      </c>
      <c r="AQ42" s="1275">
        <f t="shared" si="45"/>
        <v>100</v>
      </c>
      <c r="AU42" s="150"/>
      <c r="AV42" s="11"/>
      <c r="AW42" s="11"/>
    </row>
    <row r="43" spans="1:56" ht="14.25" customHeight="1" thickBot="1">
      <c r="M43" s="98"/>
      <c r="N43" s="1249" t="s">
        <v>407</v>
      </c>
      <c r="O43" s="1210"/>
      <c r="P43" s="1203"/>
      <c r="Q43" s="1210"/>
      <c r="R43" s="1306"/>
      <c r="S43" s="1210"/>
      <c r="T43" s="1411"/>
      <c r="U43" s="1210">
        <f t="shared" si="28"/>
        <v>0</v>
      </c>
      <c r="V43" s="1397">
        <f t="shared" si="29"/>
        <v>0</v>
      </c>
      <c r="W43" s="1210">
        <f t="shared" si="30"/>
        <v>0</v>
      </c>
      <c r="X43" s="1306">
        <f t="shared" si="31"/>
        <v>0</v>
      </c>
      <c r="Z43" s="1320" t="s">
        <v>379</v>
      </c>
      <c r="AA43" s="1845">
        <f>K14</f>
        <v>150</v>
      </c>
      <c r="AB43" s="2396">
        <f>L14</f>
        <v>100</v>
      </c>
      <c r="AC43" s="1088"/>
      <c r="AD43" s="2400"/>
      <c r="AE43" s="1491"/>
      <c r="AF43" s="1319"/>
      <c r="AG43" s="1234">
        <f t="shared" si="46"/>
        <v>150</v>
      </c>
      <c r="AH43" s="1312">
        <f t="shared" si="46"/>
        <v>100</v>
      </c>
      <c r="AI43" s="1234">
        <f t="shared" si="46"/>
        <v>0</v>
      </c>
      <c r="AJ43" s="1313">
        <f t="shared" si="46"/>
        <v>0</v>
      </c>
      <c r="AL43" s="1249" t="s">
        <v>116</v>
      </c>
      <c r="AM43" s="1250">
        <f t="shared" si="18"/>
        <v>0</v>
      </c>
      <c r="AN43" s="1258">
        <f t="shared" si="19"/>
        <v>0</v>
      </c>
      <c r="AO43" s="1278" t="s">
        <v>380</v>
      </c>
      <c r="AP43" s="1259">
        <f t="shared" si="44"/>
        <v>0</v>
      </c>
      <c r="AQ43" s="1279">
        <f t="shared" si="45"/>
        <v>0</v>
      </c>
      <c r="AU43" s="150"/>
      <c r="AV43" s="11"/>
      <c r="AW43" s="11"/>
      <c r="AZ43" s="11"/>
      <c r="BA43" s="11"/>
      <c r="BB43" s="11"/>
      <c r="BC43" s="11"/>
      <c r="BD43" s="11"/>
    </row>
    <row r="44" spans="1:56" ht="15" customHeight="1" thickBot="1">
      <c r="M44" s="98"/>
      <c r="N44" s="1219" t="s">
        <v>164</v>
      </c>
      <c r="O44" s="1214">
        <f t="shared" ref="O44:T44" si="47">O45+O46+O47+O48</f>
        <v>0</v>
      </c>
      <c r="P44" s="1421">
        <f t="shared" si="47"/>
        <v>0</v>
      </c>
      <c r="Q44" s="1214">
        <f t="shared" si="47"/>
        <v>0.91420000000000001</v>
      </c>
      <c r="R44" s="1422">
        <f t="shared" si="47"/>
        <v>0.91420000000000001</v>
      </c>
      <c r="S44" s="1224">
        <f t="shared" si="47"/>
        <v>0</v>
      </c>
      <c r="T44" s="1423">
        <f t="shared" si="47"/>
        <v>0</v>
      </c>
      <c r="U44" s="1210">
        <f t="shared" si="28"/>
        <v>0.91420000000000001</v>
      </c>
      <c r="V44" s="1397">
        <f t="shared" si="29"/>
        <v>0.91420000000000001</v>
      </c>
      <c r="W44" s="1210">
        <f t="shared" si="30"/>
        <v>0.91420000000000001</v>
      </c>
      <c r="X44" s="1306">
        <f t="shared" si="31"/>
        <v>0.91420000000000001</v>
      </c>
      <c r="Z44" s="1321" t="s">
        <v>380</v>
      </c>
      <c r="AA44" s="1322"/>
      <c r="AB44" s="1323"/>
      <c r="AC44" s="1490"/>
      <c r="AD44" s="2401"/>
      <c r="AE44" s="1493"/>
      <c r="AF44" s="1325"/>
      <c r="AG44" s="1235">
        <f>AA44+AC44</f>
        <v>0</v>
      </c>
      <c r="AH44" s="1326"/>
      <c r="AI44" s="1235">
        <f t="shared" ref="AI44:AI56" si="48">AC44+AE44</f>
        <v>0</v>
      </c>
      <c r="AJ44" s="1327"/>
      <c r="AL44" s="1219" t="s">
        <v>164</v>
      </c>
      <c r="AM44" s="1250">
        <f t="shared" si="18"/>
        <v>0.91420000000000001</v>
      </c>
      <c r="AN44" s="1258">
        <f t="shared" si="19"/>
        <v>0.91420000000000001</v>
      </c>
      <c r="AO44" s="1280" t="s">
        <v>381</v>
      </c>
      <c r="AP44" s="1281">
        <f t="shared" si="44"/>
        <v>350.2</v>
      </c>
      <c r="AQ44" s="1282">
        <f t="shared" si="45"/>
        <v>240</v>
      </c>
      <c r="AU44" s="150"/>
      <c r="AV44" s="11"/>
      <c r="AW44" s="11"/>
      <c r="AZ44" s="11"/>
      <c r="BA44" s="11"/>
      <c r="BB44" s="11"/>
      <c r="BC44" s="11"/>
      <c r="BD44" s="11"/>
    </row>
    <row r="45" spans="1:56" ht="14.25" customHeight="1" thickBot="1">
      <c r="M45" s="98"/>
      <c r="N45" s="1220" t="s">
        <v>160</v>
      </c>
      <c r="O45" s="1215"/>
      <c r="P45" s="1424"/>
      <c r="Q45" s="1215">
        <f>E31+H30</f>
        <v>1.4200000000000001E-2</v>
      </c>
      <c r="R45" s="1425">
        <f>F31+I30</f>
        <v>1.4200000000000001E-2</v>
      </c>
      <c r="S45" s="1225"/>
      <c r="T45" s="1424"/>
      <c r="U45" s="1229">
        <f>O45+Q45</f>
        <v>1.4200000000000001E-2</v>
      </c>
      <c r="V45" s="1425">
        <f t="shared" si="29"/>
        <v>1.4200000000000001E-2</v>
      </c>
      <c r="W45" s="1211">
        <f t="shared" si="30"/>
        <v>1.4200000000000001E-2</v>
      </c>
      <c r="X45" s="1425">
        <f t="shared" si="31"/>
        <v>1.4200000000000001E-2</v>
      </c>
      <c r="Z45" s="1328" t="s">
        <v>381</v>
      </c>
      <c r="AA45" s="1926">
        <f t="shared" ref="AA45:AF45" si="49">SUM(AA39:AA44)</f>
        <v>150</v>
      </c>
      <c r="AB45" s="1330">
        <f t="shared" si="49"/>
        <v>100</v>
      </c>
      <c r="AC45" s="1331">
        <f t="shared" si="49"/>
        <v>0</v>
      </c>
      <c r="AD45" s="2402">
        <f t="shared" si="49"/>
        <v>0</v>
      </c>
      <c r="AE45" s="1333">
        <f t="shared" si="49"/>
        <v>200.2</v>
      </c>
      <c r="AF45" s="1334">
        <f t="shared" si="49"/>
        <v>140</v>
      </c>
      <c r="AG45" s="1333">
        <f>AA45+AC45</f>
        <v>150</v>
      </c>
      <c r="AH45" s="1335">
        <f>AB45+AD45</f>
        <v>100</v>
      </c>
      <c r="AI45" s="1333">
        <f t="shared" si="48"/>
        <v>200.2</v>
      </c>
      <c r="AJ45" s="1336">
        <f>AD45+AF45</f>
        <v>140</v>
      </c>
      <c r="AL45" s="1220" t="s">
        <v>160</v>
      </c>
      <c r="AM45" s="1250">
        <f t="shared" si="18"/>
        <v>1.4200000000000001E-2</v>
      </c>
      <c r="AN45" s="1258">
        <f t="shared" si="19"/>
        <v>1.4200000000000001E-2</v>
      </c>
      <c r="AO45" s="1460" t="s">
        <v>390</v>
      </c>
      <c r="AP45" s="1271">
        <f t="shared" si="44"/>
        <v>0</v>
      </c>
      <c r="AQ45" s="1284">
        <f t="shared" si="45"/>
        <v>0</v>
      </c>
      <c r="AS45" s="11"/>
      <c r="AT45" s="11"/>
      <c r="AU45" s="11"/>
      <c r="AV45" s="11"/>
      <c r="AW45" s="11"/>
      <c r="AZ45" s="11"/>
      <c r="BA45" s="11"/>
      <c r="BB45" s="11"/>
      <c r="BC45" s="11"/>
      <c r="BD45" s="11"/>
    </row>
    <row r="46" spans="1:56" ht="13.5" customHeight="1">
      <c r="A46" s="2729"/>
      <c r="B46" s="11"/>
      <c r="C46" s="11"/>
      <c r="D46" s="7"/>
      <c r="E46" s="14"/>
      <c r="F46" s="387"/>
      <c r="G46" s="1042"/>
      <c r="H46" s="354"/>
      <c r="I46" s="377"/>
      <c r="J46" s="2138"/>
      <c r="K46" s="14"/>
      <c r="L46" s="387"/>
      <c r="M46" s="98"/>
      <c r="N46" s="1221" t="s">
        <v>370</v>
      </c>
      <c r="O46" s="1216"/>
      <c r="P46" s="1426"/>
      <c r="Q46" s="1216">
        <f>F33</f>
        <v>0.9</v>
      </c>
      <c r="R46" s="1427">
        <f>F33</f>
        <v>0.9</v>
      </c>
      <c r="S46" s="1226"/>
      <c r="T46" s="1426"/>
      <c r="U46" s="1229">
        <f>O46+Q46</f>
        <v>0.9</v>
      </c>
      <c r="V46" s="1425">
        <f t="shared" si="29"/>
        <v>0.9</v>
      </c>
      <c r="W46" s="1211">
        <f t="shared" si="30"/>
        <v>0.9</v>
      </c>
      <c r="X46" s="1425">
        <f t="shared" si="31"/>
        <v>0.9</v>
      </c>
      <c r="Z46" s="1460" t="s">
        <v>390</v>
      </c>
      <c r="AA46" s="1351"/>
      <c r="AB46" s="1449"/>
      <c r="AC46" s="1353"/>
      <c r="AD46" s="1452"/>
      <c r="AE46" s="1351"/>
      <c r="AF46" s="1449"/>
      <c r="AG46" s="1233"/>
      <c r="AH46" s="1455"/>
      <c r="AI46" s="1233">
        <f t="shared" si="48"/>
        <v>0</v>
      </c>
      <c r="AJ46" s="1458"/>
      <c r="AL46" s="1221" t="s">
        <v>370</v>
      </c>
      <c r="AM46" s="1250">
        <f t="shared" si="18"/>
        <v>0.9</v>
      </c>
      <c r="AN46" s="1258">
        <f t="shared" si="19"/>
        <v>0.9</v>
      </c>
      <c r="AO46" s="1445" t="s">
        <v>391</v>
      </c>
      <c r="AP46" s="1250">
        <f t="shared" si="44"/>
        <v>0</v>
      </c>
      <c r="AQ46" s="1275">
        <f t="shared" si="45"/>
        <v>0</v>
      </c>
      <c r="AS46" s="11"/>
      <c r="AT46" s="11"/>
      <c r="AU46" s="143"/>
      <c r="AV46" s="11"/>
      <c r="AW46" s="11"/>
      <c r="AZ46" s="11"/>
      <c r="BA46" s="11"/>
      <c r="BB46" s="11"/>
      <c r="BC46" s="11"/>
      <c r="BD46" s="11"/>
    </row>
    <row r="47" spans="1:56" ht="14.25" customHeight="1" thickBot="1">
      <c r="A47" s="11"/>
      <c r="B47" s="49"/>
      <c r="C47" s="11"/>
      <c r="D47" s="56"/>
      <c r="E47" s="1894"/>
      <c r="F47" s="151"/>
      <c r="G47" s="1042"/>
      <c r="H47" s="14"/>
      <c r="I47" s="151"/>
      <c r="J47" s="7"/>
      <c r="K47" s="14"/>
      <c r="L47" s="387"/>
      <c r="M47" s="98"/>
      <c r="N47" s="1222" t="s">
        <v>136</v>
      </c>
      <c r="O47" s="1217"/>
      <c r="P47" s="1428"/>
      <c r="Q47" s="1217"/>
      <c r="R47" s="1429"/>
      <c r="S47" s="1227"/>
      <c r="T47" s="1428"/>
      <c r="U47" s="1229">
        <f>O47+Q47</f>
        <v>0</v>
      </c>
      <c r="V47" s="1425">
        <f t="shared" si="29"/>
        <v>0</v>
      </c>
      <c r="W47" s="1211">
        <f t="shared" si="30"/>
        <v>0</v>
      </c>
      <c r="X47" s="1425">
        <f t="shared" si="31"/>
        <v>0</v>
      </c>
      <c r="Z47" s="1445" t="s">
        <v>391</v>
      </c>
      <c r="AA47" s="1357"/>
      <c r="AB47" s="1450"/>
      <c r="AC47" s="1359"/>
      <c r="AD47" s="1453"/>
      <c r="AE47" s="1357"/>
      <c r="AF47" s="1450"/>
      <c r="AG47" s="1234">
        <f t="shared" ref="AG47:AH49" si="50">AA47+AC47</f>
        <v>0</v>
      </c>
      <c r="AH47" s="1456">
        <f t="shared" si="50"/>
        <v>0</v>
      </c>
      <c r="AI47" s="1234">
        <f t="shared" si="48"/>
        <v>0</v>
      </c>
      <c r="AJ47" s="1409">
        <f t="shared" ref="AJ47:AJ52" si="51">AD47+AF47</f>
        <v>0</v>
      </c>
      <c r="AL47" s="1222" t="s">
        <v>136</v>
      </c>
      <c r="AM47" s="1259">
        <f t="shared" si="18"/>
        <v>0</v>
      </c>
      <c r="AN47" s="1260">
        <f t="shared" si="19"/>
        <v>0</v>
      </c>
      <c r="AO47" s="1446" t="s">
        <v>392</v>
      </c>
      <c r="AP47" s="1259">
        <f t="shared" si="44"/>
        <v>0</v>
      </c>
      <c r="AQ47" s="1279">
        <f t="shared" si="45"/>
        <v>0</v>
      </c>
      <c r="AS47" s="11"/>
      <c r="AT47" s="11"/>
      <c r="AU47" s="865"/>
      <c r="AV47" s="11"/>
      <c r="AW47" s="11"/>
      <c r="AZ47" s="11"/>
      <c r="BA47" s="11"/>
      <c r="BB47" s="11"/>
      <c r="BC47" s="11"/>
      <c r="BD47" s="11"/>
    </row>
    <row r="48" spans="1:56" ht="14.25" customHeight="1" thickBot="1">
      <c r="A48" s="11"/>
      <c r="B48" s="49"/>
      <c r="C48" s="11"/>
      <c r="D48" s="56"/>
      <c r="E48" s="14"/>
      <c r="F48" s="149"/>
      <c r="G48" s="7"/>
      <c r="H48" s="14"/>
      <c r="I48" s="151"/>
      <c r="J48" s="7"/>
      <c r="K48" s="14"/>
      <c r="L48" s="387"/>
      <c r="M48" s="98"/>
      <c r="N48" s="1222" t="s">
        <v>421</v>
      </c>
      <c r="O48" s="1217"/>
      <c r="P48" s="1428"/>
      <c r="Q48" s="1217"/>
      <c r="R48" s="1429"/>
      <c r="S48" s="1227"/>
      <c r="T48" s="1428"/>
      <c r="U48" s="1229">
        <f>O48+Q48</f>
        <v>0</v>
      </c>
      <c r="V48" s="1425">
        <f t="shared" si="29"/>
        <v>0</v>
      </c>
      <c r="W48" s="1211">
        <f>Q48+S48</f>
        <v>0</v>
      </c>
      <c r="X48" s="1425">
        <f t="shared" si="31"/>
        <v>0</v>
      </c>
      <c r="Z48" s="1446" t="s">
        <v>456</v>
      </c>
      <c r="AA48" s="1363"/>
      <c r="AB48" s="1451"/>
      <c r="AC48" s="1365"/>
      <c r="AD48" s="1454"/>
      <c r="AE48" s="1363"/>
      <c r="AF48" s="1451"/>
      <c r="AG48" s="1235">
        <f t="shared" si="50"/>
        <v>0</v>
      </c>
      <c r="AH48" s="1457">
        <f t="shared" si="50"/>
        <v>0</v>
      </c>
      <c r="AI48" s="1235">
        <f t="shared" si="48"/>
        <v>0</v>
      </c>
      <c r="AJ48" s="1459">
        <f t="shared" si="51"/>
        <v>0</v>
      </c>
      <c r="AL48" s="490" t="s">
        <v>98</v>
      </c>
      <c r="AM48" s="1261">
        <f>O49+Q49+S49</f>
        <v>9.6</v>
      </c>
      <c r="AN48" s="1262">
        <f>P49+R49+T49</f>
        <v>9.6</v>
      </c>
      <c r="AO48" s="1447" t="s">
        <v>393</v>
      </c>
      <c r="AP48" s="1298">
        <f t="shared" si="44"/>
        <v>0</v>
      </c>
      <c r="AQ48" s="1299">
        <f t="shared" si="45"/>
        <v>0</v>
      </c>
      <c r="AR48" s="779"/>
      <c r="AS48" s="11"/>
      <c r="AT48" s="11"/>
      <c r="AU48" s="387"/>
      <c r="AV48" s="11"/>
      <c r="AW48" s="11"/>
      <c r="AZ48" s="11"/>
      <c r="BA48" s="11"/>
      <c r="BB48" s="11"/>
      <c r="BC48" s="11"/>
      <c r="BD48" s="11"/>
    </row>
    <row r="49" spans="1:56" ht="15" customHeight="1" thickBot="1">
      <c r="G49" s="7"/>
      <c r="H49" s="14"/>
      <c r="I49" s="151"/>
      <c r="J49" s="7"/>
      <c r="K49" s="14"/>
      <c r="L49" s="387"/>
      <c r="M49" s="98"/>
      <c r="N49" s="490" t="s">
        <v>98</v>
      </c>
      <c r="O49" s="1218"/>
      <c r="P49" s="1430"/>
      <c r="Q49" s="1218">
        <f>K25</f>
        <v>9.6</v>
      </c>
      <c r="R49" s="1431">
        <f>L25</f>
        <v>9.6</v>
      </c>
      <c r="S49" s="1228"/>
      <c r="T49" s="1432"/>
      <c r="U49" s="1230">
        <f>O49+Q49</f>
        <v>9.6</v>
      </c>
      <c r="V49" s="1433">
        <f t="shared" si="29"/>
        <v>9.6</v>
      </c>
      <c r="W49" s="1230">
        <f>Q49+S49</f>
        <v>9.6</v>
      </c>
      <c r="X49" s="1433">
        <f t="shared" si="31"/>
        <v>9.6</v>
      </c>
      <c r="Z49" s="1447" t="s">
        <v>393</v>
      </c>
      <c r="AA49" s="1467">
        <f t="shared" ref="AA49:AF49" si="52">AA46+AA47+AA48</f>
        <v>0</v>
      </c>
      <c r="AB49" s="1392">
        <f t="shared" si="52"/>
        <v>0</v>
      </c>
      <c r="AC49" s="1448">
        <f t="shared" si="52"/>
        <v>0</v>
      </c>
      <c r="AD49" s="1390">
        <f t="shared" si="52"/>
        <v>0</v>
      </c>
      <c r="AE49" s="1467">
        <f t="shared" si="52"/>
        <v>0</v>
      </c>
      <c r="AF49" s="1392">
        <f t="shared" si="52"/>
        <v>0</v>
      </c>
      <c r="AG49" s="1298">
        <f t="shared" si="50"/>
        <v>0</v>
      </c>
      <c r="AH49" s="1391">
        <f t="shared" si="50"/>
        <v>0</v>
      </c>
      <c r="AI49" s="1298">
        <f t="shared" si="48"/>
        <v>0</v>
      </c>
      <c r="AJ49" s="1392">
        <f t="shared" si="51"/>
        <v>0</v>
      </c>
      <c r="AO49" s="1283" t="s">
        <v>252</v>
      </c>
      <c r="AP49" s="1271">
        <f t="shared" si="44"/>
        <v>0</v>
      </c>
      <c r="AQ49" s="1284">
        <f t="shared" si="45"/>
        <v>0</v>
      </c>
      <c r="AR49" s="779"/>
      <c r="AS49" s="11"/>
      <c r="AT49" s="11"/>
      <c r="AU49" s="387"/>
      <c r="AV49" s="11"/>
      <c r="AW49" s="11"/>
      <c r="AZ49" s="11"/>
      <c r="BA49" s="11"/>
      <c r="BB49" s="11"/>
      <c r="BC49" s="11"/>
      <c r="BD49" s="11"/>
    </row>
    <row r="50" spans="1:56" ht="14.25" customHeight="1" thickBot="1">
      <c r="D50" s="92"/>
      <c r="E50" s="1897"/>
      <c r="F50" s="388"/>
      <c r="G50" s="7"/>
      <c r="H50" s="55"/>
      <c r="I50" s="151"/>
      <c r="J50" s="7"/>
      <c r="K50" s="14"/>
      <c r="L50" s="387"/>
      <c r="M50" s="98"/>
      <c r="Z50" s="1283" t="s">
        <v>385</v>
      </c>
      <c r="AA50" s="1337"/>
      <c r="AB50" s="1338"/>
      <c r="AC50" s="1233"/>
      <c r="AD50" s="1339"/>
      <c r="AE50" s="1337"/>
      <c r="AF50" s="1338"/>
      <c r="AG50" s="1233"/>
      <c r="AH50" s="1340">
        <f>AB50+AD50</f>
        <v>0</v>
      </c>
      <c r="AI50" s="1233">
        <f t="shared" si="48"/>
        <v>0</v>
      </c>
      <c r="AJ50" s="1341">
        <f t="shared" si="51"/>
        <v>0</v>
      </c>
      <c r="AO50" s="1285" t="s">
        <v>150</v>
      </c>
      <c r="AP50" s="1259">
        <f t="shared" si="44"/>
        <v>0</v>
      </c>
      <c r="AQ50" s="1279">
        <f t="shared" si="45"/>
        <v>0</v>
      </c>
      <c r="AR50" s="779"/>
      <c r="AS50" s="11"/>
      <c r="AT50" s="11"/>
      <c r="AU50" s="11"/>
      <c r="AV50" s="11"/>
      <c r="AW50" s="11"/>
      <c r="AZ50" s="11"/>
      <c r="BA50" s="11"/>
      <c r="BB50" s="11"/>
      <c r="BC50" s="11"/>
      <c r="BD50" s="11"/>
    </row>
    <row r="51" spans="1:56" ht="14.25" customHeight="1" thickBot="1">
      <c r="D51" s="92"/>
      <c r="E51" s="1789"/>
      <c r="F51" s="385"/>
      <c r="G51" s="7"/>
      <c r="H51" s="14"/>
      <c r="I51" s="151"/>
      <c r="J51" s="7"/>
      <c r="K51" s="14"/>
      <c r="L51" s="387"/>
      <c r="M51" s="98"/>
      <c r="Z51" s="1285" t="s">
        <v>386</v>
      </c>
      <c r="AA51" s="1322"/>
      <c r="AB51" s="1342"/>
      <c r="AC51" s="1235"/>
      <c r="AD51" s="1343"/>
      <c r="AE51" s="1322"/>
      <c r="AF51" s="1342"/>
      <c r="AG51" s="1235">
        <f>AA51+AC51</f>
        <v>0</v>
      </c>
      <c r="AH51" s="1344">
        <f>AB51+AD51</f>
        <v>0</v>
      </c>
      <c r="AI51" s="1235">
        <f t="shared" si="48"/>
        <v>0</v>
      </c>
      <c r="AJ51" s="1345">
        <f t="shared" si="51"/>
        <v>0</v>
      </c>
      <c r="AM51" s="1263"/>
      <c r="AN51" s="315"/>
      <c r="AO51" s="1286" t="s">
        <v>382</v>
      </c>
      <c r="AP51" s="1287">
        <f t="shared" si="44"/>
        <v>0</v>
      </c>
      <c r="AQ51" s="1288">
        <f t="shared" si="45"/>
        <v>0</v>
      </c>
      <c r="AR51" s="112"/>
      <c r="AS51" s="11"/>
      <c r="AT51" s="11"/>
      <c r="AU51" s="151"/>
      <c r="AV51" s="11"/>
      <c r="AW51" s="11"/>
      <c r="AZ51" s="11"/>
      <c r="BA51" s="11"/>
      <c r="BB51" s="11"/>
      <c r="BC51" s="11"/>
      <c r="BD51" s="11"/>
    </row>
    <row r="52" spans="1:56" ht="14.25" customHeight="1" thickBot="1">
      <c r="D52" s="7"/>
      <c r="E52" s="14"/>
      <c r="F52" s="149"/>
      <c r="G52" s="7"/>
      <c r="H52" s="14"/>
      <c r="I52" s="151"/>
      <c r="J52" s="1901"/>
      <c r="K52" s="89"/>
      <c r="L52" s="93"/>
      <c r="M52" s="98"/>
      <c r="P52" s="1197"/>
      <c r="R52" s="1197"/>
      <c r="T52" s="1197"/>
      <c r="V52" s="1200"/>
      <c r="X52" s="1200"/>
      <c r="Z52" s="1286" t="s">
        <v>382</v>
      </c>
      <c r="AA52" s="1346">
        <f t="shared" ref="AA52:AF52" si="53">SUM(AA50:AA51)</f>
        <v>0</v>
      </c>
      <c r="AB52" s="1347">
        <f t="shared" si="53"/>
        <v>0</v>
      </c>
      <c r="AC52" s="1348">
        <f t="shared" si="53"/>
        <v>0</v>
      </c>
      <c r="AD52" s="1288">
        <f t="shared" si="53"/>
        <v>0</v>
      </c>
      <c r="AE52" s="1346">
        <f t="shared" si="53"/>
        <v>0</v>
      </c>
      <c r="AF52" s="1347">
        <f t="shared" si="53"/>
        <v>0</v>
      </c>
      <c r="AG52" s="1287">
        <f>AA52+AC52</f>
        <v>0</v>
      </c>
      <c r="AH52" s="1349">
        <f>AB52+AD52</f>
        <v>0</v>
      </c>
      <c r="AI52" s="1287">
        <f t="shared" si="48"/>
        <v>0</v>
      </c>
      <c r="AJ52" s="1350">
        <f t="shared" si="51"/>
        <v>0</v>
      </c>
      <c r="AM52" s="1263"/>
      <c r="AN52" s="1400"/>
      <c r="AO52" s="1289" t="s">
        <v>250</v>
      </c>
      <c r="AP52" s="1271">
        <f t="shared" si="44"/>
        <v>0</v>
      </c>
      <c r="AQ52" s="1284">
        <f t="shared" si="45"/>
        <v>0</v>
      </c>
      <c r="AR52" s="112"/>
      <c r="AS52" s="11"/>
      <c r="AT52" s="11"/>
      <c r="AU52" s="151"/>
      <c r="AV52" s="11"/>
      <c r="AW52" s="11"/>
      <c r="AZ52" s="11"/>
      <c r="BA52" s="11"/>
      <c r="BB52" s="11"/>
      <c r="BC52" s="11"/>
      <c r="BD52" s="11"/>
    </row>
    <row r="53" spans="1:56" ht="13.5" customHeight="1">
      <c r="A53" s="41"/>
      <c r="B53" s="7"/>
      <c r="C53" s="15"/>
      <c r="D53" s="22"/>
      <c r="E53" s="11"/>
      <c r="F53" s="11"/>
      <c r="G53" s="92"/>
      <c r="H53" s="14"/>
      <c r="I53" s="151"/>
      <c r="J53" s="1901"/>
      <c r="K53" s="89"/>
      <c r="L53" s="143"/>
      <c r="M53" s="98"/>
      <c r="P53" s="1197"/>
      <c r="R53" s="1197"/>
      <c r="T53" s="1197"/>
      <c r="V53" s="1200"/>
      <c r="X53" s="1200"/>
      <c r="Z53" s="1289" t="s">
        <v>250</v>
      </c>
      <c r="AA53" s="1351"/>
      <c r="AB53" s="1352"/>
      <c r="AC53" s="1353"/>
      <c r="AD53" s="1354"/>
      <c r="AE53" s="1351"/>
      <c r="AF53" s="1352"/>
      <c r="AG53" s="1233"/>
      <c r="AH53" s="1355"/>
      <c r="AI53" s="1233">
        <f t="shared" si="48"/>
        <v>0</v>
      </c>
      <c r="AJ53" s="1356"/>
      <c r="AM53" s="1401"/>
      <c r="AN53" s="84"/>
      <c r="AO53" s="1290" t="s">
        <v>103</v>
      </c>
      <c r="AP53" s="1250">
        <f t="shared" si="44"/>
        <v>0</v>
      </c>
      <c r="AQ53" s="1275">
        <f t="shared" si="45"/>
        <v>0</v>
      </c>
      <c r="AR53" s="112"/>
      <c r="AS53" s="11"/>
      <c r="AT53" s="11"/>
      <c r="AU53" s="151"/>
      <c r="AV53" s="11"/>
      <c r="AW53" s="11"/>
      <c r="AZ53" s="11"/>
      <c r="BA53" s="11"/>
      <c r="BB53" s="11"/>
      <c r="BC53" s="11"/>
      <c r="BD53" s="11"/>
    </row>
    <row r="54" spans="1:56" ht="13.5" customHeight="1" thickBot="1">
      <c r="A54" s="718"/>
      <c r="B54" s="107"/>
      <c r="C54" s="15"/>
      <c r="D54" s="384"/>
      <c r="E54" s="89"/>
      <c r="F54" s="143"/>
      <c r="G54" s="7"/>
      <c r="H54" s="1897"/>
      <c r="I54" s="388"/>
      <c r="J54" s="384"/>
      <c r="K54" s="89"/>
      <c r="L54" s="143"/>
      <c r="M54" s="98"/>
      <c r="N54" s="112"/>
      <c r="P54" s="1196"/>
      <c r="R54" s="1196"/>
      <c r="T54" s="1196"/>
      <c r="V54" s="302"/>
      <c r="X54" s="302"/>
      <c r="Z54" s="1290" t="s">
        <v>103</v>
      </c>
      <c r="AA54" s="1357"/>
      <c r="AB54" s="1358"/>
      <c r="AC54" s="1359"/>
      <c r="AD54" s="1360"/>
      <c r="AE54" s="1357"/>
      <c r="AF54" s="1358"/>
      <c r="AG54" s="1234">
        <f t="shared" ref="AG54:AH56" si="54">AA54+AC54</f>
        <v>0</v>
      </c>
      <c r="AH54" s="1361">
        <f t="shared" si="54"/>
        <v>0</v>
      </c>
      <c r="AI54" s="1234">
        <f t="shared" si="48"/>
        <v>0</v>
      </c>
      <c r="AJ54" s="1362">
        <f>AD54+AF54</f>
        <v>0</v>
      </c>
      <c r="AO54" s="1291" t="s">
        <v>251</v>
      </c>
      <c r="AP54" s="1259">
        <f t="shared" si="44"/>
        <v>89.192999999999998</v>
      </c>
      <c r="AQ54" s="1279">
        <f t="shared" si="45"/>
        <v>50</v>
      </c>
      <c r="AR54" s="112"/>
      <c r="AS54" s="11"/>
      <c r="AT54" s="11"/>
      <c r="AU54" s="149"/>
      <c r="AV54" s="11"/>
      <c r="AW54" s="11"/>
      <c r="AZ54" s="11"/>
      <c r="BA54" s="11"/>
      <c r="BB54" s="11"/>
      <c r="BC54" s="11"/>
      <c r="BD54" s="11"/>
    </row>
    <row r="55" spans="1:56" ht="13.5" customHeight="1" thickBot="1">
      <c r="A55" s="11"/>
      <c r="B55" s="49"/>
      <c r="C55" s="11"/>
      <c r="D55" s="1899"/>
      <c r="E55" s="55"/>
      <c r="F55" s="151"/>
      <c r="G55" s="56"/>
      <c r="H55" s="14"/>
      <c r="I55" s="151"/>
      <c r="J55" s="7"/>
      <c r="K55" s="1896"/>
      <c r="L55" s="151"/>
      <c r="M55" s="98"/>
      <c r="N55" s="112"/>
      <c r="P55" s="617"/>
      <c r="R55" s="617"/>
      <c r="T55" s="617"/>
      <c r="V55" s="1196"/>
      <c r="X55" s="1196"/>
      <c r="Z55" s="1291" t="s">
        <v>251</v>
      </c>
      <c r="AA55" s="1363"/>
      <c r="AB55" s="1364"/>
      <c r="AC55" s="1365">
        <f>K20</f>
        <v>89.192999999999998</v>
      </c>
      <c r="AD55" s="1914">
        <f>L20</f>
        <v>50</v>
      </c>
      <c r="AE55" s="1363"/>
      <c r="AF55" s="1364"/>
      <c r="AG55" s="1235">
        <f t="shared" si="54"/>
        <v>89.192999999999998</v>
      </c>
      <c r="AH55" s="1367">
        <f t="shared" si="54"/>
        <v>50</v>
      </c>
      <c r="AI55" s="1235">
        <f t="shared" si="48"/>
        <v>89.192999999999998</v>
      </c>
      <c r="AJ55" s="1368">
        <f>AD55+AF55</f>
        <v>50</v>
      </c>
      <c r="AO55" s="1292" t="s">
        <v>383</v>
      </c>
      <c r="AP55" s="1293">
        <f t="shared" si="44"/>
        <v>89.192999999999998</v>
      </c>
      <c r="AQ55" s="1294">
        <f t="shared" si="45"/>
        <v>50</v>
      </c>
      <c r="AR55" s="112"/>
      <c r="AS55" s="11"/>
      <c r="AT55" s="11"/>
      <c r="AU55" s="149"/>
      <c r="AV55" s="11"/>
      <c r="AW55" s="11"/>
      <c r="AZ55" s="11"/>
      <c r="BA55" s="11"/>
      <c r="BB55" s="11"/>
      <c r="BC55" s="11"/>
      <c r="BD55" s="11"/>
    </row>
    <row r="56" spans="1:56" ht="14.25" customHeight="1" thickBot="1">
      <c r="A56" s="11"/>
      <c r="B56" s="49"/>
      <c r="C56" s="11"/>
      <c r="D56" s="7"/>
      <c r="E56" s="14"/>
      <c r="F56" s="149"/>
      <c r="G56" s="11"/>
      <c r="H56" s="11"/>
      <c r="I56" s="11"/>
      <c r="J56" s="7"/>
      <c r="K56" s="354"/>
      <c r="L56" s="377"/>
      <c r="M56" s="98"/>
      <c r="N56" s="112"/>
      <c r="P56" s="1196"/>
      <c r="R56" s="1196"/>
      <c r="T56" s="1196"/>
      <c r="V56" s="302"/>
      <c r="X56" s="1196"/>
      <c r="Z56" s="1461" t="s">
        <v>383</v>
      </c>
      <c r="AA56" s="1462">
        <f t="shared" ref="AA56:AF56" si="55">AA53+AA54+AA55</f>
        <v>0</v>
      </c>
      <c r="AB56" s="1334">
        <f t="shared" si="55"/>
        <v>0</v>
      </c>
      <c r="AC56" s="1462">
        <f t="shared" si="55"/>
        <v>89.192999999999998</v>
      </c>
      <c r="AD56" s="1334">
        <f t="shared" si="55"/>
        <v>50</v>
      </c>
      <c r="AE56" s="1462">
        <f t="shared" si="55"/>
        <v>0</v>
      </c>
      <c r="AF56" s="1334">
        <f t="shared" si="55"/>
        <v>0</v>
      </c>
      <c r="AG56" s="1333">
        <f t="shared" si="54"/>
        <v>89.192999999999998</v>
      </c>
      <c r="AH56" s="1335">
        <f t="shared" si="54"/>
        <v>50</v>
      </c>
      <c r="AI56" s="1333">
        <f t="shared" si="48"/>
        <v>89.192999999999998</v>
      </c>
      <c r="AJ56" s="1336">
        <f>AD56+AF56</f>
        <v>50</v>
      </c>
      <c r="AR56" s="112"/>
      <c r="AS56" s="11"/>
      <c r="AT56" s="11"/>
      <c r="AU56" s="151"/>
      <c r="AV56" s="11"/>
      <c r="AW56" s="11"/>
      <c r="AZ56" s="11"/>
      <c r="BA56" s="11"/>
      <c r="BB56" s="11"/>
      <c r="BC56" s="11"/>
      <c r="BD56" s="11"/>
    </row>
    <row r="57" spans="1:56" ht="12.75" customHeight="1">
      <c r="A57" s="11"/>
      <c r="B57" s="49"/>
      <c r="C57" s="11"/>
      <c r="D57" s="7"/>
      <c r="E57" s="1894"/>
      <c r="F57" s="1900"/>
      <c r="G57" s="11"/>
      <c r="H57" s="11"/>
      <c r="I57" s="11"/>
      <c r="J57" s="7"/>
      <c r="K57" s="354"/>
      <c r="L57" s="377"/>
      <c r="M57" s="98"/>
      <c r="AU57" s="377"/>
      <c r="AV57" s="11"/>
      <c r="AW57" s="11"/>
      <c r="AZ57" s="11"/>
      <c r="BA57" s="11"/>
      <c r="BB57" s="11"/>
      <c r="BC57" s="11"/>
      <c r="BD57" s="11"/>
    </row>
    <row r="58" spans="1:56" ht="13.5" customHeight="1">
      <c r="A58" s="11"/>
      <c r="B58" s="49"/>
      <c r="C58" s="11"/>
      <c r="D58" s="7"/>
      <c r="E58" s="14"/>
      <c r="F58" s="149"/>
      <c r="G58" s="11"/>
      <c r="H58" s="11"/>
      <c r="I58" s="11"/>
      <c r="J58" s="92"/>
      <c r="K58" s="1897"/>
      <c r="L58" s="388"/>
      <c r="M58" s="98"/>
      <c r="AU58" s="11"/>
      <c r="AV58" s="11"/>
      <c r="AW58" s="11"/>
      <c r="AZ58" s="11"/>
      <c r="BA58" s="11"/>
      <c r="BB58" s="11"/>
      <c r="BC58" s="11"/>
      <c r="BD58" s="11"/>
    </row>
    <row r="59" spans="1:56" ht="15" customHeight="1">
      <c r="A59" s="11"/>
      <c r="B59" s="49"/>
      <c r="C59" s="11"/>
      <c r="D59" s="384"/>
      <c r="E59" s="89"/>
      <c r="F59" s="143"/>
      <c r="G59" s="1790"/>
      <c r="H59" s="11"/>
      <c r="I59" s="11"/>
      <c r="J59" s="11"/>
      <c r="K59" s="11"/>
      <c r="L59" s="11"/>
      <c r="M59" s="98"/>
      <c r="AU59" s="11"/>
      <c r="AV59" s="11"/>
      <c r="AW59" s="11"/>
      <c r="AZ59" s="11"/>
      <c r="BA59" s="11"/>
      <c r="BB59" s="11"/>
      <c r="BC59" s="11"/>
      <c r="BD59" s="11"/>
    </row>
    <row r="60" spans="1:56" ht="16.5" customHeight="1">
      <c r="B60" s="182" t="s">
        <v>925</v>
      </c>
      <c r="F60" s="2"/>
      <c r="G60" s="2"/>
      <c r="H60" s="2"/>
      <c r="K60" s="2"/>
      <c r="M60" s="98"/>
      <c r="Z60" t="s">
        <v>364</v>
      </c>
      <c r="AO60" s="144"/>
      <c r="AP60" s="112"/>
      <c r="AQ60" s="11"/>
      <c r="AU60" s="11"/>
      <c r="AV60" s="11"/>
      <c r="AW60" s="11"/>
      <c r="AZ60" s="11"/>
      <c r="BA60" s="11"/>
      <c r="BB60" s="11"/>
      <c r="BC60" s="11"/>
      <c r="BD60" s="11"/>
    </row>
    <row r="61" spans="1:56" ht="15.75" customHeight="1" thickBot="1">
      <c r="B61"/>
      <c r="C61" s="105" t="s">
        <v>519</v>
      </c>
      <c r="E61" s="83"/>
      <c r="K61" s="1903" t="s">
        <v>118</v>
      </c>
      <c r="M61" s="98"/>
      <c r="Z61" s="105" t="str">
        <f>N63</f>
        <v>2-й день</v>
      </c>
      <c r="AA61" s="2" t="s">
        <v>832</v>
      </c>
      <c r="AF61" s="139" t="s">
        <v>143</v>
      </c>
      <c r="AH61" s="326" t="str">
        <f>I62</f>
        <v>ЗИМА - ВЕСНА    2023 -  __  г.г.</v>
      </c>
      <c r="AI61" s="72"/>
      <c r="AS61" s="55"/>
      <c r="AT61" s="759"/>
      <c r="AU61" s="11"/>
      <c r="AV61" s="11"/>
      <c r="AW61" s="11"/>
      <c r="AZ61" s="11"/>
      <c r="BA61" s="11"/>
      <c r="BB61" s="11"/>
      <c r="BC61" s="11"/>
      <c r="BD61" s="11"/>
    </row>
    <row r="62" spans="1:56" ht="15" thickBot="1">
      <c r="A62" s="2" t="s">
        <v>832</v>
      </c>
      <c r="B62" s="2"/>
      <c r="C62" s="85"/>
      <c r="E62" s="139" t="s">
        <v>143</v>
      </c>
      <c r="H62" s="86"/>
      <c r="I62" s="1888" t="s">
        <v>518</v>
      </c>
      <c r="J62" s="664"/>
      <c r="M62" s="98"/>
      <c r="N62" t="s">
        <v>364</v>
      </c>
      <c r="AO62" s="47"/>
      <c r="AP62" s="47"/>
      <c r="AQ62" s="58"/>
      <c r="AS62" s="360"/>
      <c r="AT62" s="360"/>
      <c r="AY62" s="11"/>
      <c r="AZ62" s="11"/>
      <c r="BA62" s="11"/>
      <c r="BB62" s="11"/>
      <c r="BC62" s="11"/>
      <c r="BD62" s="11"/>
    </row>
    <row r="63" spans="1:56" ht="15" thickBot="1">
      <c r="A63" s="34" t="s">
        <v>413</v>
      </c>
      <c r="B63" s="87" t="s">
        <v>3</v>
      </c>
      <c r="C63" s="88" t="s">
        <v>4</v>
      </c>
      <c r="D63" s="264" t="s">
        <v>61</v>
      </c>
      <c r="E63" s="76"/>
      <c r="F63" s="76"/>
      <c r="G63" s="76"/>
      <c r="H63" s="76"/>
      <c r="I63" s="76"/>
      <c r="J63" s="76"/>
      <c r="K63" s="76"/>
      <c r="L63" s="62"/>
      <c r="M63" s="98"/>
      <c r="N63" s="105" t="s">
        <v>410</v>
      </c>
      <c r="O63" s="2" t="s">
        <v>832</v>
      </c>
      <c r="T63" s="139" t="s">
        <v>143</v>
      </c>
      <c r="V63" s="326" t="str">
        <f>I62</f>
        <v>ЗИМА - ВЕСНА    2023 -  __  г.г.</v>
      </c>
      <c r="W63" s="72"/>
      <c r="X63" s="1402"/>
      <c r="Z63" s="1190" t="s">
        <v>290</v>
      </c>
      <c r="AA63" s="1191" t="s">
        <v>365</v>
      </c>
      <c r="AB63" s="1192"/>
      <c r="AC63" s="1191" t="s">
        <v>366</v>
      </c>
      <c r="AD63" s="1192"/>
      <c r="AE63" s="1191" t="s">
        <v>367</v>
      </c>
      <c r="AF63" s="1192"/>
      <c r="AG63" s="1191" t="s">
        <v>371</v>
      </c>
      <c r="AH63" s="1192"/>
      <c r="AI63" s="1237" t="s">
        <v>372</v>
      </c>
      <c r="AJ63" s="1192"/>
      <c r="AO63" s="1190" t="s">
        <v>290</v>
      </c>
      <c r="AP63" s="1264" t="s">
        <v>374</v>
      </c>
      <c r="AQ63" s="1265"/>
      <c r="AS63" s="360"/>
      <c r="AT63" s="360"/>
      <c r="AY63" s="11"/>
      <c r="AZ63" s="11"/>
      <c r="BA63" s="11"/>
      <c r="BB63" s="11"/>
      <c r="BC63" s="11"/>
      <c r="BD63" s="11"/>
    </row>
    <row r="64" spans="1:56" ht="12.75" customHeight="1" thickBot="1">
      <c r="A64" s="278" t="s">
        <v>414</v>
      </c>
      <c r="B64" s="11"/>
      <c r="C64" s="279" t="s">
        <v>62</v>
      </c>
      <c r="D64" s="69"/>
      <c r="E64" s="11"/>
      <c r="F64" s="11"/>
      <c r="G64" s="38"/>
      <c r="H64" s="38"/>
      <c r="I64" s="38"/>
      <c r="J64" s="11"/>
      <c r="K64" s="11"/>
      <c r="L64" s="79"/>
      <c r="M64" s="98"/>
      <c r="Z64" s="1468" t="s">
        <v>398</v>
      </c>
      <c r="AA64" s="1193" t="s">
        <v>101</v>
      </c>
      <c r="AB64" s="1195" t="s">
        <v>102</v>
      </c>
      <c r="AC64" s="1238" t="s">
        <v>101</v>
      </c>
      <c r="AD64" s="1239" t="s">
        <v>102</v>
      </c>
      <c r="AE64" s="1238" t="s">
        <v>101</v>
      </c>
      <c r="AF64" s="1239" t="s">
        <v>102</v>
      </c>
      <c r="AG64" s="1193" t="s">
        <v>101</v>
      </c>
      <c r="AH64" s="1194" t="s">
        <v>102</v>
      </c>
      <c r="AI64" s="1240" t="s">
        <v>101</v>
      </c>
      <c r="AJ64" s="1194" t="s">
        <v>102</v>
      </c>
      <c r="AL64" s="1241" t="s">
        <v>373</v>
      </c>
      <c r="AN64" s="47"/>
      <c r="AO64" s="38"/>
      <c r="AP64" s="1471" t="s">
        <v>101</v>
      </c>
      <c r="AQ64" s="1472" t="s">
        <v>102</v>
      </c>
      <c r="AS64" s="14"/>
      <c r="AT64" s="14"/>
      <c r="AY64" s="11"/>
      <c r="AZ64" s="11"/>
      <c r="BA64" s="11"/>
      <c r="BB64" s="11"/>
      <c r="BC64" s="11"/>
      <c r="BD64" s="11"/>
    </row>
    <row r="65" spans="1:56" ht="16.2" thickBot="1">
      <c r="A65" s="777" t="s">
        <v>562</v>
      </c>
      <c r="B65" s="76"/>
      <c r="C65" s="76"/>
      <c r="D65" s="681" t="s">
        <v>859</v>
      </c>
      <c r="E65" s="1846"/>
      <c r="F65" s="1537"/>
      <c r="J65" s="1626" t="s">
        <v>502</v>
      </c>
      <c r="K65" s="47"/>
      <c r="L65" s="58"/>
      <c r="M65" s="98"/>
      <c r="N65" s="1486" t="s">
        <v>402</v>
      </c>
      <c r="O65" s="196"/>
      <c r="P65" s="196"/>
      <c r="Q65" s="196"/>
      <c r="R65" s="196"/>
      <c r="S65" s="196"/>
      <c r="T65" s="196"/>
      <c r="U65" s="196"/>
      <c r="V65" s="196"/>
      <c r="W65" s="196"/>
      <c r="X65" s="1188"/>
      <c r="Z65" s="1295" t="s">
        <v>69</v>
      </c>
      <c r="AA65" s="1337"/>
      <c r="AB65" s="1369"/>
      <c r="AC65" s="1337"/>
      <c r="AD65" s="1370"/>
      <c r="AE65" s="1337"/>
      <c r="AF65" s="1371"/>
      <c r="AG65" s="1233">
        <f t="shared" ref="AG65:AG74" si="56">AA65+AC65</f>
        <v>0</v>
      </c>
      <c r="AH65" s="1372">
        <f t="shared" ref="AH65:AH74" si="57">AB65+AD65</f>
        <v>0</v>
      </c>
      <c r="AI65" s="1233">
        <f t="shared" ref="AI65:AI74" si="58">AC65+AE65</f>
        <v>0</v>
      </c>
      <c r="AJ65" s="1373">
        <f t="shared" ref="AJ65:AJ74" si="59">AD65+AF65</f>
        <v>0</v>
      </c>
      <c r="AL65" s="1190" t="s">
        <v>290</v>
      </c>
      <c r="AM65" s="1242" t="s">
        <v>374</v>
      </c>
      <c r="AN65" s="1243"/>
      <c r="AO65" s="1295" t="s">
        <v>69</v>
      </c>
      <c r="AP65" s="1271">
        <f t="shared" ref="AP65:AP87" si="60">AA65+AC65+AE65</f>
        <v>0</v>
      </c>
      <c r="AQ65" s="1284">
        <f t="shared" ref="AQ65:AQ88" si="61">AB65+AD65+AF65</f>
        <v>0</v>
      </c>
      <c r="AS65" s="14"/>
      <c r="AT65" s="14"/>
      <c r="AY65" s="11"/>
      <c r="AZ65" s="11"/>
      <c r="BA65" s="11"/>
      <c r="BB65" s="11"/>
      <c r="BC65" s="11"/>
      <c r="BD65" s="11"/>
    </row>
    <row r="66" spans="1:56" ht="15" thickBot="1">
      <c r="A66" s="1538"/>
      <c r="B66" s="175" t="s">
        <v>156</v>
      </c>
      <c r="C66" s="141"/>
      <c r="D66" s="1554" t="s">
        <v>100</v>
      </c>
      <c r="E66" s="1510" t="s">
        <v>101</v>
      </c>
      <c r="F66" s="1511" t="s">
        <v>102</v>
      </c>
      <c r="G66" s="1509" t="s">
        <v>100</v>
      </c>
      <c r="H66" s="1510" t="s">
        <v>101</v>
      </c>
      <c r="I66" s="1511" t="s">
        <v>102</v>
      </c>
      <c r="J66" s="1529" t="s">
        <v>100</v>
      </c>
      <c r="K66" s="1510" t="s">
        <v>101</v>
      </c>
      <c r="L66" s="1511" t="s">
        <v>102</v>
      </c>
      <c r="M66" s="1004"/>
      <c r="N66" s="880"/>
      <c r="O66" s="17" t="s">
        <v>403</v>
      </c>
      <c r="P66" s="17"/>
      <c r="Q66" s="17"/>
      <c r="R66" s="17"/>
      <c r="S66" s="17"/>
      <c r="T66" s="17"/>
      <c r="U66" s="17"/>
      <c r="V66" s="17"/>
      <c r="W66" s="17"/>
      <c r="X66" s="1189"/>
      <c r="Z66" s="1295" t="s">
        <v>71</v>
      </c>
      <c r="AA66" s="1315">
        <f>E68</f>
        <v>9.6</v>
      </c>
      <c r="AB66" s="1434">
        <f>F68</f>
        <v>9.6</v>
      </c>
      <c r="AC66" s="1315"/>
      <c r="AD66" s="1375"/>
      <c r="AE66" s="1315"/>
      <c r="AF66" s="1376"/>
      <c r="AG66" s="1234">
        <f t="shared" si="56"/>
        <v>9.6</v>
      </c>
      <c r="AH66" s="1377">
        <f t="shared" si="57"/>
        <v>9.6</v>
      </c>
      <c r="AI66" s="1234">
        <f t="shared" si="58"/>
        <v>0</v>
      </c>
      <c r="AJ66" s="1306">
        <f t="shared" si="59"/>
        <v>0</v>
      </c>
      <c r="AL66" s="892"/>
      <c r="AM66" s="1244" t="s">
        <v>101</v>
      </c>
      <c r="AN66" s="1245" t="s">
        <v>102</v>
      </c>
      <c r="AO66" s="1295" t="s">
        <v>71</v>
      </c>
      <c r="AP66" s="1250">
        <f t="shared" si="60"/>
        <v>9.6</v>
      </c>
      <c r="AQ66" s="1275">
        <f t="shared" si="61"/>
        <v>9.6</v>
      </c>
      <c r="AS66" s="11"/>
      <c r="AT66" s="11"/>
      <c r="AY66" s="11"/>
      <c r="AZ66" s="11"/>
      <c r="BA66" s="11"/>
      <c r="BB66" s="11"/>
      <c r="BC66" s="11"/>
      <c r="BD66" s="11"/>
    </row>
    <row r="67" spans="1:56">
      <c r="A67" s="389" t="s">
        <v>422</v>
      </c>
      <c r="B67" s="289" t="s">
        <v>826</v>
      </c>
      <c r="C67" s="778" t="s">
        <v>858</v>
      </c>
      <c r="D67" s="1146" t="s">
        <v>91</v>
      </c>
      <c r="E67" s="1147">
        <v>153</v>
      </c>
      <c r="F67" s="1508">
        <v>150</v>
      </c>
      <c r="G67" s="1507" t="s">
        <v>248</v>
      </c>
      <c r="H67" s="1628">
        <v>6.4</v>
      </c>
      <c r="I67" s="2689">
        <v>6.4</v>
      </c>
      <c r="J67" s="1611" t="s">
        <v>92</v>
      </c>
      <c r="K67" s="1579">
        <v>1.5</v>
      </c>
      <c r="L67" s="1573">
        <v>1.5</v>
      </c>
      <c r="M67" s="98"/>
      <c r="Z67" s="1295" t="s">
        <v>72</v>
      </c>
      <c r="AA67" s="1378"/>
      <c r="AB67" s="1434"/>
      <c r="AC67" s="1378"/>
      <c r="AD67" s="1380"/>
      <c r="AE67" s="1378"/>
      <c r="AF67" s="1381"/>
      <c r="AG67" s="1234">
        <f t="shared" si="56"/>
        <v>0</v>
      </c>
      <c r="AH67" s="1377">
        <f t="shared" si="57"/>
        <v>0</v>
      </c>
      <c r="AI67" s="1234">
        <f t="shared" si="58"/>
        <v>0</v>
      </c>
      <c r="AJ67" s="1306">
        <f t="shared" si="59"/>
        <v>0</v>
      </c>
      <c r="AL67" s="1246" t="s">
        <v>134</v>
      </c>
      <c r="AM67" s="1247">
        <f t="shared" ref="AM67:AM72" si="62">O71+Q71+S71</f>
        <v>80</v>
      </c>
      <c r="AN67" s="1248">
        <f t="shared" ref="AN67:AN72" si="63">P71+R71+T71</f>
        <v>80</v>
      </c>
      <c r="AO67" s="1295" t="s">
        <v>72</v>
      </c>
      <c r="AP67" s="1250">
        <f t="shared" si="60"/>
        <v>0</v>
      </c>
      <c r="AQ67" s="1275">
        <f t="shared" si="61"/>
        <v>0</v>
      </c>
      <c r="AS67" s="11"/>
      <c r="AT67" s="11"/>
      <c r="AY67" s="11"/>
      <c r="AZ67" s="11"/>
      <c r="BA67" s="11"/>
      <c r="BB67" s="11"/>
      <c r="BC67" s="11"/>
      <c r="BD67" s="11"/>
    </row>
    <row r="68" spans="1:56" ht="15" thickBot="1">
      <c r="A68" s="314"/>
      <c r="B68" s="179" t="s">
        <v>825</v>
      </c>
      <c r="C68" s="295"/>
      <c r="D68" s="258" t="s">
        <v>271</v>
      </c>
      <c r="E68" s="257">
        <v>9.6</v>
      </c>
      <c r="F68" s="1513">
        <v>9.6</v>
      </c>
      <c r="G68" s="249" t="s">
        <v>93</v>
      </c>
      <c r="H68" s="1520">
        <v>6.4</v>
      </c>
      <c r="I68" s="2690">
        <v>6.4</v>
      </c>
      <c r="J68" s="1561" t="s">
        <v>81</v>
      </c>
      <c r="K68" s="1697">
        <v>66</v>
      </c>
      <c r="L68" s="1515"/>
      <c r="M68" s="98"/>
      <c r="Z68" s="1295" t="s">
        <v>73</v>
      </c>
      <c r="AA68" s="1315"/>
      <c r="AB68" s="1379"/>
      <c r="AC68" s="1315"/>
      <c r="AD68" s="1380"/>
      <c r="AE68" s="1315"/>
      <c r="AF68" s="1381"/>
      <c r="AG68" s="1234">
        <f t="shared" si="56"/>
        <v>0</v>
      </c>
      <c r="AH68" s="1377">
        <f t="shared" si="57"/>
        <v>0</v>
      </c>
      <c r="AI68" s="1234">
        <f t="shared" si="58"/>
        <v>0</v>
      </c>
      <c r="AJ68" s="1306">
        <f t="shared" si="59"/>
        <v>0</v>
      </c>
      <c r="AL68" s="1249" t="s">
        <v>133</v>
      </c>
      <c r="AM68" s="1250">
        <f t="shared" si="62"/>
        <v>120.1</v>
      </c>
      <c r="AN68" s="1251">
        <f t="shared" si="63"/>
        <v>120.1</v>
      </c>
      <c r="AO68" s="1295" t="s">
        <v>73</v>
      </c>
      <c r="AP68" s="1250">
        <f t="shared" si="60"/>
        <v>0</v>
      </c>
      <c r="AQ68" s="1275">
        <f t="shared" si="61"/>
        <v>0</v>
      </c>
      <c r="AS68" s="11"/>
      <c r="AT68" s="11"/>
      <c r="AY68" s="11"/>
      <c r="AZ68" s="11"/>
      <c r="BA68" s="11"/>
      <c r="BB68" s="11"/>
      <c r="BC68" s="11"/>
      <c r="BD68" s="11"/>
    </row>
    <row r="69" spans="1:56" ht="12.75" customHeight="1">
      <c r="A69" s="256" t="s">
        <v>698</v>
      </c>
      <c r="B69" s="249" t="s">
        <v>697</v>
      </c>
      <c r="C69" s="275">
        <v>200</v>
      </c>
      <c r="D69" s="258" t="s">
        <v>88</v>
      </c>
      <c r="E69" s="1619">
        <v>12</v>
      </c>
      <c r="F69" s="2688">
        <v>12</v>
      </c>
      <c r="G69" s="249" t="s">
        <v>534</v>
      </c>
      <c r="H69" s="1549">
        <v>0.37</v>
      </c>
      <c r="I69" s="1983">
        <v>0.37</v>
      </c>
      <c r="J69" s="3026" t="s">
        <v>1043</v>
      </c>
      <c r="K69" s="11"/>
      <c r="L69" s="79"/>
      <c r="M69" s="98"/>
      <c r="N69" s="1190" t="s">
        <v>290</v>
      </c>
      <c r="O69" s="1191" t="s">
        <v>365</v>
      </c>
      <c r="P69" s="1192"/>
      <c r="Q69" s="1191" t="s">
        <v>366</v>
      </c>
      <c r="R69" s="1192"/>
      <c r="S69" s="1191" t="s">
        <v>367</v>
      </c>
      <c r="T69" s="1192"/>
      <c r="U69" s="1191" t="s">
        <v>368</v>
      </c>
      <c r="V69" s="1192"/>
      <c r="W69" s="1191" t="s">
        <v>369</v>
      </c>
      <c r="X69" s="1192"/>
      <c r="Z69" s="1295" t="s">
        <v>75</v>
      </c>
      <c r="AA69" s="1315"/>
      <c r="AB69" s="1374"/>
      <c r="AC69" s="1315"/>
      <c r="AD69" s="1375"/>
      <c r="AE69" s="1315"/>
      <c r="AF69" s="1376"/>
      <c r="AG69" s="1234">
        <f t="shared" si="56"/>
        <v>0</v>
      </c>
      <c r="AH69" s="1377">
        <f t="shared" si="57"/>
        <v>0</v>
      </c>
      <c r="AI69" s="1234">
        <f t="shared" si="58"/>
        <v>0</v>
      </c>
      <c r="AJ69" s="1306">
        <f t="shared" si="59"/>
        <v>0</v>
      </c>
      <c r="AL69" s="1249" t="s">
        <v>79</v>
      </c>
      <c r="AM69" s="1250">
        <f t="shared" si="62"/>
        <v>12</v>
      </c>
      <c r="AN69" s="1251">
        <f t="shared" si="63"/>
        <v>12</v>
      </c>
      <c r="AO69" s="1295" t="s">
        <v>75</v>
      </c>
      <c r="AP69" s="1250">
        <f t="shared" si="60"/>
        <v>0</v>
      </c>
      <c r="AQ69" s="1275">
        <f t="shared" si="61"/>
        <v>0</v>
      </c>
      <c r="AS69" s="11"/>
      <c r="AT69" s="11"/>
      <c r="AY69" s="11"/>
      <c r="AZ69" s="11"/>
      <c r="BA69" s="11"/>
      <c r="BB69" s="11"/>
      <c r="BC69" s="11"/>
      <c r="BD69" s="11"/>
    </row>
    <row r="70" spans="1:56" ht="12.75" customHeight="1" thickBot="1">
      <c r="A70" s="1708" t="s">
        <v>796</v>
      </c>
      <c r="B70" s="263" t="s">
        <v>798</v>
      </c>
      <c r="C70" s="272">
        <v>10</v>
      </c>
      <c r="D70" s="258" t="s">
        <v>144</v>
      </c>
      <c r="E70" s="1620" t="s">
        <v>1047</v>
      </c>
      <c r="F70" s="1621">
        <v>6.4</v>
      </c>
      <c r="G70" s="249" t="s">
        <v>496</v>
      </c>
      <c r="H70" s="1154">
        <v>40</v>
      </c>
      <c r="I70" s="1515">
        <v>40</v>
      </c>
      <c r="J70" s="1522" t="s">
        <v>50</v>
      </c>
      <c r="K70" s="257">
        <v>7</v>
      </c>
      <c r="L70" s="1567">
        <v>7</v>
      </c>
      <c r="M70" s="98"/>
      <c r="N70" s="892"/>
      <c r="O70" s="1193" t="s">
        <v>101</v>
      </c>
      <c r="P70" s="1194" t="s">
        <v>102</v>
      </c>
      <c r="Q70" s="1193" t="s">
        <v>101</v>
      </c>
      <c r="R70" s="1194" t="s">
        <v>102</v>
      </c>
      <c r="S70" s="1193" t="s">
        <v>101</v>
      </c>
      <c r="T70" s="1194" t="s">
        <v>102</v>
      </c>
      <c r="U70" s="1193" t="s">
        <v>101</v>
      </c>
      <c r="V70" s="1194" t="s">
        <v>102</v>
      </c>
      <c r="W70" s="1193" t="s">
        <v>101</v>
      </c>
      <c r="X70" s="1195" t="s">
        <v>102</v>
      </c>
      <c r="Z70" s="1295" t="s">
        <v>76</v>
      </c>
      <c r="AA70" s="1315"/>
      <c r="AB70" s="1382"/>
      <c r="AC70" s="1315"/>
      <c r="AD70" s="1375"/>
      <c r="AE70" s="1315"/>
      <c r="AF70" s="1376"/>
      <c r="AG70" s="1234">
        <f t="shared" si="56"/>
        <v>0</v>
      </c>
      <c r="AH70" s="1377">
        <f t="shared" si="57"/>
        <v>0</v>
      </c>
      <c r="AI70" s="1234">
        <f t="shared" si="58"/>
        <v>0</v>
      </c>
      <c r="AJ70" s="1306">
        <f t="shared" si="59"/>
        <v>0</v>
      </c>
      <c r="AL70" s="1252" t="s">
        <v>375</v>
      </c>
      <c r="AM70" s="1253">
        <f t="shared" si="62"/>
        <v>9.6</v>
      </c>
      <c r="AN70" s="1254">
        <f t="shared" si="63"/>
        <v>9.6</v>
      </c>
      <c r="AO70" s="1295" t="s">
        <v>76</v>
      </c>
      <c r="AP70" s="1250">
        <f t="shared" si="60"/>
        <v>0</v>
      </c>
      <c r="AQ70" s="1275">
        <f t="shared" si="61"/>
        <v>0</v>
      </c>
      <c r="AY70" s="11"/>
      <c r="AZ70" s="11"/>
      <c r="BA70" s="11"/>
      <c r="BB70" s="11"/>
      <c r="BC70" s="11"/>
      <c r="BD70" s="11"/>
    </row>
    <row r="71" spans="1:56" ht="13.5" customHeight="1" thickBot="1">
      <c r="A71" s="256" t="s">
        <v>9</v>
      </c>
      <c r="B71" s="263" t="s">
        <v>10</v>
      </c>
      <c r="C71" s="275">
        <v>40</v>
      </c>
      <c r="D71" s="2691" t="s">
        <v>82</v>
      </c>
      <c r="E71" s="1638">
        <v>6.4</v>
      </c>
      <c r="F71" s="2692">
        <v>6.4</v>
      </c>
      <c r="G71" s="38"/>
      <c r="H71" s="38"/>
      <c r="I71" s="81"/>
      <c r="J71" s="1522" t="s">
        <v>81</v>
      </c>
      <c r="K71" s="1575">
        <v>50</v>
      </c>
      <c r="L71" s="1521"/>
      <c r="M71" s="98"/>
      <c r="N71" s="1487" t="s">
        <v>134</v>
      </c>
      <c r="O71" s="1209"/>
      <c r="P71" s="1403"/>
      <c r="Q71" s="1223">
        <f>C87</f>
        <v>50</v>
      </c>
      <c r="R71" s="1395">
        <f>C87</f>
        <v>50</v>
      </c>
      <c r="S71" s="1223">
        <f>C100</f>
        <v>30</v>
      </c>
      <c r="T71" s="1404">
        <f>C100</f>
        <v>30</v>
      </c>
      <c r="U71" s="1223">
        <f>O71+Q71</f>
        <v>50</v>
      </c>
      <c r="V71" s="1394">
        <f>P71+R71</f>
        <v>50</v>
      </c>
      <c r="W71" s="1223">
        <f>Q71+S71</f>
        <v>80</v>
      </c>
      <c r="X71" s="1395">
        <f>R71+T71</f>
        <v>80</v>
      </c>
      <c r="Z71" s="1296" t="s">
        <v>400</v>
      </c>
      <c r="AA71" s="1709"/>
      <c r="AB71" s="1494"/>
      <c r="AC71" s="1315"/>
      <c r="AD71" s="1375"/>
      <c r="AE71" s="1315"/>
      <c r="AF71" s="1376"/>
      <c r="AG71" s="1234">
        <f t="shared" si="56"/>
        <v>0</v>
      </c>
      <c r="AH71" s="1377">
        <f t="shared" si="57"/>
        <v>0</v>
      </c>
      <c r="AI71" s="1234">
        <f t="shared" si="58"/>
        <v>0</v>
      </c>
      <c r="AJ71" s="1306">
        <f t="shared" si="59"/>
        <v>0</v>
      </c>
      <c r="AL71" s="1249" t="s">
        <v>105</v>
      </c>
      <c r="AM71" s="1250">
        <f t="shared" si="62"/>
        <v>16.82</v>
      </c>
      <c r="AN71" s="1251">
        <f t="shared" si="63"/>
        <v>16.82</v>
      </c>
      <c r="AO71" s="1296" t="s">
        <v>400</v>
      </c>
      <c r="AP71" s="1250">
        <f t="shared" si="60"/>
        <v>0</v>
      </c>
      <c r="AQ71" s="1275">
        <f t="shared" si="61"/>
        <v>0</v>
      </c>
      <c r="AY71" s="11"/>
      <c r="AZ71" s="11"/>
      <c r="BA71" s="11"/>
      <c r="BB71" s="11"/>
      <c r="BC71" s="11"/>
      <c r="BD71" s="11"/>
    </row>
    <row r="72" spans="1:56" ht="15" thickBot="1">
      <c r="A72" s="2002" t="s">
        <v>644</v>
      </c>
      <c r="B72" s="249" t="s">
        <v>445</v>
      </c>
      <c r="C72" s="274">
        <v>115</v>
      </c>
      <c r="G72" s="1622" t="s">
        <v>257</v>
      </c>
      <c r="H72" s="38"/>
      <c r="I72" s="81"/>
      <c r="J72" s="1625" t="s">
        <v>80</v>
      </c>
      <c r="K72" s="1533">
        <v>105.5</v>
      </c>
      <c r="L72" s="1671">
        <v>100</v>
      </c>
      <c r="M72" s="98"/>
      <c r="N72" s="1249" t="s">
        <v>133</v>
      </c>
      <c r="O72" s="1210">
        <f>C71</f>
        <v>40</v>
      </c>
      <c r="P72" s="1405">
        <f>C71</f>
        <v>40</v>
      </c>
      <c r="Q72" s="1210">
        <f>C86</f>
        <v>70</v>
      </c>
      <c r="R72" s="1406">
        <f>C86</f>
        <v>70</v>
      </c>
      <c r="S72" s="1210">
        <f>H99</f>
        <v>10.1</v>
      </c>
      <c r="T72" s="1405">
        <f>I99</f>
        <v>10.1</v>
      </c>
      <c r="U72" s="1210">
        <f t="shared" ref="U72:U76" si="64">O72+Q72</f>
        <v>110</v>
      </c>
      <c r="V72" s="1397">
        <f t="shared" ref="V72:V76" si="65">P72+R72</f>
        <v>110</v>
      </c>
      <c r="W72" s="1210">
        <f t="shared" ref="W72:W76" si="66">Q72+S72</f>
        <v>80.099999999999994</v>
      </c>
      <c r="X72" s="1306">
        <f t="shared" ref="X72:X76" si="67">R72+T72</f>
        <v>80.099999999999994</v>
      </c>
      <c r="Z72" s="1469" t="s">
        <v>399</v>
      </c>
      <c r="AA72" s="1322"/>
      <c r="AB72" s="1383"/>
      <c r="AC72" s="1322"/>
      <c r="AD72" s="1384"/>
      <c r="AE72" s="1322"/>
      <c r="AF72" s="1385"/>
      <c r="AG72" s="1235">
        <f t="shared" si="56"/>
        <v>0</v>
      </c>
      <c r="AH72" s="1386">
        <f t="shared" si="57"/>
        <v>0</v>
      </c>
      <c r="AI72" s="1235">
        <f t="shared" si="58"/>
        <v>0</v>
      </c>
      <c r="AJ72" s="1199">
        <f t="shared" si="59"/>
        <v>0</v>
      </c>
      <c r="AL72" s="483" t="s">
        <v>45</v>
      </c>
      <c r="AM72" s="1250">
        <f t="shared" si="62"/>
        <v>173.14</v>
      </c>
      <c r="AN72" s="1251">
        <f t="shared" si="63"/>
        <v>130</v>
      </c>
      <c r="AO72" s="1469" t="s">
        <v>399</v>
      </c>
      <c r="AP72" s="1259">
        <f t="shared" si="60"/>
        <v>0</v>
      </c>
      <c r="AQ72" s="1279">
        <f t="shared" si="61"/>
        <v>0</v>
      </c>
      <c r="AY72" s="11"/>
      <c r="AZ72" s="11"/>
      <c r="BA72" s="11"/>
      <c r="BB72" s="11"/>
      <c r="BC72" s="11"/>
      <c r="BD72" s="11"/>
    </row>
    <row r="73" spans="1:56" ht="15" thickBot="1">
      <c r="A73" s="449"/>
      <c r="B73" s="1850"/>
      <c r="C73" s="177"/>
      <c r="D73" s="660"/>
      <c r="G73" s="1623" t="s">
        <v>100</v>
      </c>
      <c r="H73" s="1500" t="s">
        <v>101</v>
      </c>
      <c r="I73" s="1624" t="s">
        <v>102</v>
      </c>
      <c r="J73" s="1797" t="s">
        <v>445</v>
      </c>
      <c r="K73" s="47"/>
      <c r="L73" s="58"/>
      <c r="M73" s="98"/>
      <c r="N73" s="1249" t="s">
        <v>79</v>
      </c>
      <c r="O73" s="1210"/>
      <c r="P73" s="1407"/>
      <c r="Q73" s="1210">
        <f>H81+H84</f>
        <v>10.5</v>
      </c>
      <c r="R73" s="1397">
        <f>I81+I84</f>
        <v>10.5</v>
      </c>
      <c r="S73" s="1210">
        <f>K99</f>
        <v>1.5</v>
      </c>
      <c r="T73" s="1408">
        <f>L99</f>
        <v>1.5</v>
      </c>
      <c r="U73" s="1210">
        <f t="shared" si="64"/>
        <v>10.5</v>
      </c>
      <c r="V73" s="1397">
        <f t="shared" si="65"/>
        <v>10.5</v>
      </c>
      <c r="W73" s="1210">
        <f t="shared" si="66"/>
        <v>12</v>
      </c>
      <c r="X73" s="1306">
        <f t="shared" si="67"/>
        <v>12</v>
      </c>
      <c r="Z73" s="1297" t="s">
        <v>384</v>
      </c>
      <c r="AA73" s="1387">
        <f t="shared" ref="AA73:AF73" si="68">SUM(AA65:AA72)</f>
        <v>9.6</v>
      </c>
      <c r="AB73" s="1388">
        <f t="shared" si="68"/>
        <v>9.6</v>
      </c>
      <c r="AC73" s="1389">
        <f t="shared" si="68"/>
        <v>0</v>
      </c>
      <c r="AD73" s="1299">
        <f t="shared" si="68"/>
        <v>0</v>
      </c>
      <c r="AE73" s="1387">
        <f t="shared" si="68"/>
        <v>0</v>
      </c>
      <c r="AF73" s="1390">
        <f t="shared" si="68"/>
        <v>0</v>
      </c>
      <c r="AG73" s="1298">
        <f t="shared" si="56"/>
        <v>9.6</v>
      </c>
      <c r="AH73" s="1391">
        <f t="shared" si="57"/>
        <v>9.6</v>
      </c>
      <c r="AI73" s="1298">
        <f t="shared" si="58"/>
        <v>0</v>
      </c>
      <c r="AJ73" s="1392">
        <f t="shared" si="59"/>
        <v>0</v>
      </c>
      <c r="AL73" s="2490" t="s">
        <v>793</v>
      </c>
      <c r="AM73" s="1255">
        <f t="shared" ref="AM73:AM101" si="69">O77+Q77+S77</f>
        <v>297.44</v>
      </c>
      <c r="AN73" s="1256">
        <f t="shared" ref="AN73:AN101" si="70">P77+R77+T77</f>
        <v>251.35</v>
      </c>
      <c r="AO73" s="1297" t="s">
        <v>384</v>
      </c>
      <c r="AP73" s="1298">
        <f t="shared" si="60"/>
        <v>9.6</v>
      </c>
      <c r="AQ73" s="1299">
        <f t="shared" si="61"/>
        <v>9.6</v>
      </c>
      <c r="AY73" s="11"/>
      <c r="AZ73" s="11"/>
      <c r="BA73" s="11"/>
      <c r="BB73" s="11"/>
      <c r="BC73" s="11"/>
      <c r="BD73" s="11"/>
    </row>
    <row r="74" spans="1:56" ht="15" thickBot="1">
      <c r="A74" s="69"/>
      <c r="B74" s="49"/>
      <c r="C74" s="79"/>
      <c r="G74" s="1847" t="s">
        <v>48</v>
      </c>
      <c r="H74" s="1848">
        <v>10</v>
      </c>
      <c r="I74" s="1673">
        <v>10</v>
      </c>
      <c r="J74" s="1623" t="s">
        <v>100</v>
      </c>
      <c r="K74" s="1500" t="s">
        <v>101</v>
      </c>
      <c r="L74" s="1624" t="s">
        <v>102</v>
      </c>
      <c r="M74" s="112"/>
      <c r="N74" s="1252" t="s">
        <v>375</v>
      </c>
      <c r="O74" s="1211">
        <f t="shared" ref="O74:T74" si="71">AA73</f>
        <v>9.6</v>
      </c>
      <c r="P74" s="1435">
        <f t="shared" si="71"/>
        <v>9.6</v>
      </c>
      <c r="Q74" s="1211">
        <f t="shared" si="71"/>
        <v>0</v>
      </c>
      <c r="R74" s="1409">
        <f t="shared" si="71"/>
        <v>0</v>
      </c>
      <c r="S74" s="1211">
        <f t="shared" si="71"/>
        <v>0</v>
      </c>
      <c r="T74" s="1410">
        <f t="shared" si="71"/>
        <v>0</v>
      </c>
      <c r="U74" s="1211">
        <f t="shared" si="64"/>
        <v>9.6</v>
      </c>
      <c r="V74" s="1254">
        <f t="shared" si="65"/>
        <v>9.6</v>
      </c>
      <c r="W74" s="1211">
        <f t="shared" si="66"/>
        <v>0</v>
      </c>
      <c r="X74" s="1409">
        <f t="shared" si="67"/>
        <v>0</v>
      </c>
      <c r="Z74" s="2376" t="s">
        <v>782</v>
      </c>
      <c r="AA74" s="1231"/>
      <c r="AB74" s="1710"/>
      <c r="AC74" s="1233"/>
      <c r="AD74" s="1393"/>
      <c r="AE74" s="1236"/>
      <c r="AF74" s="1719"/>
      <c r="AG74" s="1236">
        <f t="shared" si="56"/>
        <v>0</v>
      </c>
      <c r="AH74" s="1394">
        <f t="shared" si="57"/>
        <v>0</v>
      </c>
      <c r="AI74" s="1236">
        <f t="shared" si="58"/>
        <v>0</v>
      </c>
      <c r="AJ74" s="1395">
        <f t="shared" si="59"/>
        <v>0</v>
      </c>
      <c r="AL74" s="2491" t="s">
        <v>794</v>
      </c>
      <c r="AM74" s="1255">
        <f t="shared" si="69"/>
        <v>0</v>
      </c>
      <c r="AN74" s="1256">
        <f t="shared" si="70"/>
        <v>0</v>
      </c>
      <c r="AO74" s="2376" t="s">
        <v>782</v>
      </c>
      <c r="AP74" s="1470">
        <f t="shared" si="60"/>
        <v>0</v>
      </c>
      <c r="AQ74" s="1484">
        <f t="shared" si="61"/>
        <v>0</v>
      </c>
      <c r="AY74" s="11"/>
      <c r="AZ74" s="11"/>
      <c r="BA74" s="11"/>
      <c r="BB74" s="11"/>
      <c r="BC74" s="11"/>
      <c r="BD74" s="11"/>
    </row>
    <row r="75" spans="1:56" ht="14.25" customHeight="1" thickBot="1">
      <c r="A75" s="1443" t="s">
        <v>361</v>
      </c>
      <c r="B75" s="1444"/>
      <c r="C75" s="1725">
        <f>C69+C70+C71+C72+160+40</f>
        <v>565</v>
      </c>
      <c r="G75" s="246"/>
      <c r="H75" s="242"/>
      <c r="I75" s="1849"/>
      <c r="J75" s="2697" t="s">
        <v>272</v>
      </c>
      <c r="K75" s="936">
        <f>C72</f>
        <v>115</v>
      </c>
      <c r="L75" s="1590">
        <f>C72</f>
        <v>115</v>
      </c>
      <c r="M75" s="98"/>
      <c r="N75" s="1249" t="s">
        <v>105</v>
      </c>
      <c r="O75" s="1210"/>
      <c r="P75" s="1203"/>
      <c r="Q75" s="1210"/>
      <c r="R75" s="1306"/>
      <c r="S75" s="1210">
        <f>H101</f>
        <v>16.82</v>
      </c>
      <c r="T75" s="1411">
        <f>I101</f>
        <v>16.82</v>
      </c>
      <c r="U75" s="1210">
        <f t="shared" si="64"/>
        <v>0</v>
      </c>
      <c r="V75" s="1397">
        <f t="shared" si="65"/>
        <v>0</v>
      </c>
      <c r="W75" s="1210">
        <f t="shared" si="66"/>
        <v>16.82</v>
      </c>
      <c r="X75" s="1306">
        <f t="shared" si="67"/>
        <v>16.82</v>
      </c>
      <c r="Z75" s="1267" t="s">
        <v>397</v>
      </c>
      <c r="AA75" s="1030"/>
      <c r="AB75" s="1711"/>
      <c r="AC75" s="1234"/>
      <c r="AD75" s="1396"/>
      <c r="AE75" s="1234"/>
      <c r="AF75" s="1414"/>
      <c r="AG75" s="1234">
        <f t="shared" ref="AG75:AJ78" si="72">AA75+AC75</f>
        <v>0</v>
      </c>
      <c r="AH75" s="1397">
        <f t="shared" si="72"/>
        <v>0</v>
      </c>
      <c r="AI75" s="1234">
        <f t="shared" si="72"/>
        <v>0</v>
      </c>
      <c r="AJ75" s="1306">
        <f>AD75+AF75</f>
        <v>0</v>
      </c>
      <c r="AL75" s="1249" t="s">
        <v>70</v>
      </c>
      <c r="AM75" s="1250">
        <f t="shared" si="69"/>
        <v>168.6</v>
      </c>
      <c r="AN75" s="1251">
        <f t="shared" si="70"/>
        <v>167</v>
      </c>
      <c r="AO75" s="1267" t="s">
        <v>397</v>
      </c>
      <c r="AP75" s="1470">
        <f>AA75+AC75+AE75</f>
        <v>0</v>
      </c>
      <c r="AQ75" s="1484">
        <f t="shared" si="61"/>
        <v>0</v>
      </c>
      <c r="AY75" s="11"/>
      <c r="AZ75" s="11"/>
      <c r="BA75" s="11"/>
      <c r="BB75" s="11"/>
      <c r="BC75" s="11"/>
      <c r="BD75" s="11"/>
    </row>
    <row r="76" spans="1:56" ht="15.75" customHeight="1" thickBot="1">
      <c r="A76" s="382"/>
      <c r="B76" s="175" t="s">
        <v>123</v>
      </c>
      <c r="C76" s="62"/>
      <c r="D76" s="1629" t="s">
        <v>559</v>
      </c>
      <c r="E76" s="76"/>
      <c r="F76" s="76"/>
      <c r="G76" s="1645" t="s">
        <v>541</v>
      </c>
      <c r="H76" s="1646"/>
      <c r="I76" s="1646"/>
      <c r="J76" s="1729" t="s">
        <v>471</v>
      </c>
      <c r="K76" s="76"/>
      <c r="L76" s="62"/>
      <c r="M76" s="98"/>
      <c r="N76" s="483" t="s">
        <v>45</v>
      </c>
      <c r="O76" s="1210"/>
      <c r="P76" s="1203"/>
      <c r="Q76" s="1723">
        <f>E79+K84</f>
        <v>173.14</v>
      </c>
      <c r="R76" s="1306">
        <f>L84+F79</f>
        <v>130</v>
      </c>
      <c r="S76" s="1210"/>
      <c r="T76" s="1411"/>
      <c r="U76" s="1210">
        <f t="shared" si="64"/>
        <v>173.14</v>
      </c>
      <c r="V76" s="1397">
        <f t="shared" si="65"/>
        <v>130</v>
      </c>
      <c r="W76" s="1210">
        <f t="shared" si="66"/>
        <v>173.14</v>
      </c>
      <c r="X76" s="1306">
        <f t="shared" si="67"/>
        <v>130</v>
      </c>
      <c r="Z76" s="1266" t="s">
        <v>273</v>
      </c>
      <c r="AA76" s="1030"/>
      <c r="AB76" s="1712"/>
      <c r="AC76" s="1234"/>
      <c r="AD76" s="1396"/>
      <c r="AE76" s="1234"/>
      <c r="AF76" s="1414"/>
      <c r="AG76" s="1234">
        <f t="shared" si="72"/>
        <v>0</v>
      </c>
      <c r="AH76" s="1397">
        <f t="shared" si="72"/>
        <v>0</v>
      </c>
      <c r="AI76" s="1234">
        <f t="shared" si="72"/>
        <v>0</v>
      </c>
      <c r="AJ76" s="1306">
        <f t="shared" si="72"/>
        <v>0</v>
      </c>
      <c r="AL76" s="1257" t="s">
        <v>104</v>
      </c>
      <c r="AM76" s="1250">
        <f t="shared" si="69"/>
        <v>26.8</v>
      </c>
      <c r="AN76" s="1251">
        <f t="shared" si="70"/>
        <v>25</v>
      </c>
      <c r="AO76" s="1266" t="s">
        <v>273</v>
      </c>
      <c r="AP76" s="1470">
        <f>AA76+AC76+AE76</f>
        <v>0</v>
      </c>
      <c r="AQ76" s="1484">
        <f t="shared" si="61"/>
        <v>0</v>
      </c>
      <c r="AY76" s="11"/>
      <c r="AZ76" s="11"/>
      <c r="BA76" s="11"/>
      <c r="BB76" s="11"/>
      <c r="BC76" s="11"/>
      <c r="BD76" s="11"/>
    </row>
    <row r="77" spans="1:56" ht="15" customHeight="1" thickBot="1">
      <c r="A77" s="356" t="s">
        <v>470</v>
      </c>
      <c r="B77" s="289" t="s">
        <v>471</v>
      </c>
      <c r="C77" s="274">
        <v>60</v>
      </c>
      <c r="D77" s="1554" t="s">
        <v>100</v>
      </c>
      <c r="E77" s="1510" t="s">
        <v>101</v>
      </c>
      <c r="F77" s="1609" t="s">
        <v>102</v>
      </c>
      <c r="G77" s="1570" t="s">
        <v>539</v>
      </c>
      <c r="H77" s="1612"/>
      <c r="I77" s="1612"/>
      <c r="J77" s="1680" t="s">
        <v>473</v>
      </c>
      <c r="K77" s="1612"/>
      <c r="L77" s="1685"/>
      <c r="M77" s="98"/>
      <c r="N77" s="2490" t="s">
        <v>793</v>
      </c>
      <c r="O77" s="1212">
        <f t="shared" ref="O77:T77" si="73">AA88</f>
        <v>0</v>
      </c>
      <c r="P77" s="1412">
        <f t="shared" si="73"/>
        <v>0</v>
      </c>
      <c r="Q77" s="2492">
        <f t="shared" si="73"/>
        <v>295.44</v>
      </c>
      <c r="R77" s="2493">
        <f t="shared" si="73"/>
        <v>249.35</v>
      </c>
      <c r="S77" s="1212">
        <f t="shared" si="73"/>
        <v>2</v>
      </c>
      <c r="T77" s="1414">
        <f t="shared" si="73"/>
        <v>2</v>
      </c>
      <c r="U77" s="2492">
        <f t="shared" ref="U77:U107" si="74">O77+Q77</f>
        <v>295.44</v>
      </c>
      <c r="V77" s="1256">
        <f t="shared" ref="V77:V107" si="75">P77+R77</f>
        <v>249.35</v>
      </c>
      <c r="W77" s="2492">
        <f t="shared" ref="W77:W107" si="76">Q77+S77</f>
        <v>297.44</v>
      </c>
      <c r="X77" s="2493">
        <f t="shared" ref="X77:X107" si="77">R77+T77</f>
        <v>251.35</v>
      </c>
      <c r="Z77" s="1268" t="s">
        <v>452</v>
      </c>
      <c r="AA77" s="1030"/>
      <c r="AB77" s="1713"/>
      <c r="AC77" s="1234">
        <f>K79</f>
        <v>60</v>
      </c>
      <c r="AD77" s="1396">
        <f>L79</f>
        <v>60</v>
      </c>
      <c r="AE77" s="1235"/>
      <c r="AF77" s="1720"/>
      <c r="AG77" s="1235">
        <f t="shared" si="72"/>
        <v>60</v>
      </c>
      <c r="AH77" s="1399">
        <f t="shared" si="72"/>
        <v>60</v>
      </c>
      <c r="AI77" s="1235">
        <f t="shared" si="72"/>
        <v>60</v>
      </c>
      <c r="AJ77" s="1199">
        <f t="shared" si="72"/>
        <v>60</v>
      </c>
      <c r="AL77" s="1249" t="s">
        <v>132</v>
      </c>
      <c r="AM77" s="1250">
        <f t="shared" si="69"/>
        <v>0</v>
      </c>
      <c r="AN77" s="1251">
        <f t="shared" si="70"/>
        <v>0</v>
      </c>
      <c r="AO77" s="1268" t="s">
        <v>452</v>
      </c>
      <c r="AP77" s="1470">
        <f>AA77+AC77+AE77</f>
        <v>60</v>
      </c>
      <c r="AQ77" s="1484">
        <f t="shared" si="61"/>
        <v>60</v>
      </c>
      <c r="AY77" s="11"/>
      <c r="AZ77" s="11"/>
      <c r="BA77" s="11"/>
      <c r="BB77" s="11"/>
      <c r="BC77" s="11"/>
      <c r="BD77" s="11"/>
    </row>
    <row r="78" spans="1:56" ht="15" thickBot="1">
      <c r="A78" s="678"/>
      <c r="B78" s="179" t="s">
        <v>472</v>
      </c>
      <c r="C78" s="1786"/>
      <c r="D78" s="1611" t="s">
        <v>74</v>
      </c>
      <c r="E78" s="1692">
        <v>83.75</v>
      </c>
      <c r="F78" s="2150">
        <v>67</v>
      </c>
      <c r="G78" s="1541" t="s">
        <v>100</v>
      </c>
      <c r="H78" s="1500" t="s">
        <v>101</v>
      </c>
      <c r="I78" s="1501" t="s">
        <v>102</v>
      </c>
      <c r="J78" s="1529" t="s">
        <v>100</v>
      </c>
      <c r="K78" s="1510" t="s">
        <v>101</v>
      </c>
      <c r="L78" s="1511" t="s">
        <v>102</v>
      </c>
      <c r="M78" s="98"/>
      <c r="N78" s="2491" t="s">
        <v>794</v>
      </c>
      <c r="O78" s="1212">
        <f t="shared" ref="O78:T78" si="78">AA95</f>
        <v>0</v>
      </c>
      <c r="P78" s="1412">
        <f t="shared" si="78"/>
        <v>0</v>
      </c>
      <c r="Q78" s="1212">
        <f t="shared" si="78"/>
        <v>0</v>
      </c>
      <c r="R78" s="1413">
        <f t="shared" si="78"/>
        <v>0</v>
      </c>
      <c r="S78" s="1212">
        <f t="shared" si="78"/>
        <v>0</v>
      </c>
      <c r="T78" s="1414">
        <f t="shared" si="78"/>
        <v>0</v>
      </c>
      <c r="U78" s="1212">
        <f t="shared" si="74"/>
        <v>0</v>
      </c>
      <c r="V78" s="1256">
        <f t="shared" si="75"/>
        <v>0</v>
      </c>
      <c r="W78" s="1212">
        <f t="shared" si="76"/>
        <v>0</v>
      </c>
      <c r="X78" s="1413">
        <f t="shared" si="77"/>
        <v>0</v>
      </c>
      <c r="Z78" s="1268" t="s">
        <v>63</v>
      </c>
      <c r="AA78" s="1231"/>
      <c r="AB78" s="1710"/>
      <c r="AC78" s="1233"/>
      <c r="AD78" s="1393"/>
      <c r="AE78" s="1234"/>
      <c r="AF78" s="1414"/>
      <c r="AG78" s="1234">
        <f t="shared" si="72"/>
        <v>0</v>
      </c>
      <c r="AH78" s="1397">
        <f t="shared" si="72"/>
        <v>0</v>
      </c>
      <c r="AI78" s="1234">
        <f t="shared" si="72"/>
        <v>0</v>
      </c>
      <c r="AJ78" s="1306">
        <f t="shared" si="72"/>
        <v>0</v>
      </c>
      <c r="AL78" s="483" t="s">
        <v>85</v>
      </c>
      <c r="AM78" s="1250">
        <f t="shared" si="69"/>
        <v>55.6</v>
      </c>
      <c r="AN78" s="1251">
        <f t="shared" si="70"/>
        <v>48.1</v>
      </c>
      <c r="AO78" s="1268" t="s">
        <v>63</v>
      </c>
      <c r="AP78" s="1470">
        <f>AA78+AC78+AE78</f>
        <v>0</v>
      </c>
      <c r="AQ78" s="1484">
        <f t="shared" si="61"/>
        <v>0</v>
      </c>
      <c r="AY78" s="11"/>
      <c r="AZ78" s="11"/>
      <c r="BA78" s="11"/>
      <c r="BB78" s="11"/>
      <c r="BC78" s="11"/>
      <c r="BD78" s="11"/>
    </row>
    <row r="79" spans="1:56">
      <c r="A79" s="1923" t="s">
        <v>628</v>
      </c>
      <c r="B79" s="263" t="s">
        <v>559</v>
      </c>
      <c r="C79" s="1627">
        <v>250</v>
      </c>
      <c r="D79" s="258" t="s">
        <v>45</v>
      </c>
      <c r="E79" s="262">
        <v>53.4</v>
      </c>
      <c r="F79" s="2695">
        <v>40</v>
      </c>
      <c r="G79" s="1146" t="s">
        <v>65</v>
      </c>
      <c r="H79" s="1506">
        <v>151.19999999999999</v>
      </c>
      <c r="I79" s="1555">
        <v>124.8</v>
      </c>
      <c r="J79" s="1530" t="s">
        <v>471</v>
      </c>
      <c r="K79" s="1531">
        <v>60</v>
      </c>
      <c r="L79" s="1581">
        <v>60</v>
      </c>
      <c r="M79" s="98"/>
      <c r="N79" s="1249" t="s">
        <v>70</v>
      </c>
      <c r="O79" s="1213">
        <f>AA103</f>
        <v>155</v>
      </c>
      <c r="P79" s="1415">
        <f>AB103</f>
        <v>155</v>
      </c>
      <c r="Q79" s="1213">
        <f t="shared" ref="Q79:T79" si="79">AC103</f>
        <v>0</v>
      </c>
      <c r="R79" s="1306">
        <f t="shared" si="79"/>
        <v>0</v>
      </c>
      <c r="S79" s="1213">
        <f t="shared" si="79"/>
        <v>13.6</v>
      </c>
      <c r="T79" s="1411">
        <f t="shared" si="79"/>
        <v>12</v>
      </c>
      <c r="U79" s="1213">
        <f t="shared" si="74"/>
        <v>155</v>
      </c>
      <c r="V79" s="1397">
        <f t="shared" si="75"/>
        <v>155</v>
      </c>
      <c r="W79" s="1213">
        <f t="shared" si="76"/>
        <v>13.6</v>
      </c>
      <c r="X79" s="1306">
        <f t="shared" si="77"/>
        <v>12</v>
      </c>
      <c r="Z79" s="1913" t="s">
        <v>537</v>
      </c>
      <c r="AA79" s="1030"/>
      <c r="AB79" s="1711"/>
      <c r="AC79" s="1234"/>
      <c r="AD79" s="1396"/>
      <c r="AE79" s="1234"/>
      <c r="AF79" s="1414"/>
      <c r="AG79" s="1234">
        <f t="shared" ref="AG79:AG80" si="80">AA79+AC79</f>
        <v>0</v>
      </c>
      <c r="AH79" s="1397">
        <f t="shared" ref="AH79:AH80" si="81">AB79+AD79</f>
        <v>0</v>
      </c>
      <c r="AI79" s="1234">
        <f t="shared" ref="AI79:AI80" si="82">AC79+AE79</f>
        <v>0</v>
      </c>
      <c r="AJ79" s="1306">
        <f t="shared" ref="AJ79:AJ80" si="83">AD79+AF79</f>
        <v>0</v>
      </c>
      <c r="AL79" s="483" t="s">
        <v>401</v>
      </c>
      <c r="AM79" s="1250">
        <f t="shared" si="69"/>
        <v>0</v>
      </c>
      <c r="AN79" s="1251">
        <f t="shared" si="70"/>
        <v>0</v>
      </c>
      <c r="AO79" s="1913" t="s">
        <v>537</v>
      </c>
      <c r="AP79" s="1470">
        <f>AA79+AC79+AE79</f>
        <v>0</v>
      </c>
      <c r="AQ79" s="1484">
        <f t="shared" si="61"/>
        <v>0</v>
      </c>
      <c r="AY79" s="11"/>
      <c r="AZ79" s="11"/>
      <c r="BA79" s="11"/>
      <c r="BB79" s="11"/>
      <c r="BC79" s="11"/>
      <c r="BD79" s="11"/>
    </row>
    <row r="80" spans="1:56" ht="15" thickBot="1">
      <c r="A80" s="254" t="s">
        <v>540</v>
      </c>
      <c r="B80" s="289" t="s">
        <v>541</v>
      </c>
      <c r="C80" s="1701">
        <v>120</v>
      </c>
      <c r="D80" s="258" t="s">
        <v>68</v>
      </c>
      <c r="E80" s="262">
        <v>12.5</v>
      </c>
      <c r="F80" s="1560">
        <v>10</v>
      </c>
      <c r="G80" s="2108" t="s">
        <v>82</v>
      </c>
      <c r="H80" s="257">
        <v>6</v>
      </c>
      <c r="I80" s="1515">
        <v>6</v>
      </c>
      <c r="J80" s="1656"/>
      <c r="K80" s="1670"/>
      <c r="L80" s="1842"/>
      <c r="M80" s="98"/>
      <c r="N80" s="1257" t="s">
        <v>104</v>
      </c>
      <c r="O80" s="1213">
        <f t="shared" ref="O80:T80" si="84">AA107</f>
        <v>0</v>
      </c>
      <c r="P80" s="1203">
        <f t="shared" si="84"/>
        <v>0</v>
      </c>
      <c r="Q80" s="1213">
        <f t="shared" si="84"/>
        <v>26.8</v>
      </c>
      <c r="R80" s="1397">
        <f t="shared" si="84"/>
        <v>25</v>
      </c>
      <c r="S80" s="1213">
        <f t="shared" si="84"/>
        <v>0</v>
      </c>
      <c r="T80" s="1411">
        <f t="shared" si="84"/>
        <v>0</v>
      </c>
      <c r="U80" s="1210">
        <f t="shared" si="74"/>
        <v>26.8</v>
      </c>
      <c r="V80" s="1397">
        <f t="shared" si="75"/>
        <v>25</v>
      </c>
      <c r="W80" s="1210">
        <f t="shared" si="76"/>
        <v>26.8</v>
      </c>
      <c r="X80" s="1306">
        <f t="shared" si="77"/>
        <v>25</v>
      </c>
      <c r="Z80" s="1267" t="s">
        <v>538</v>
      </c>
      <c r="AA80" s="1030"/>
      <c r="AB80" s="1712"/>
      <c r="AC80" s="1234"/>
      <c r="AD80" s="1396"/>
      <c r="AE80" s="1234"/>
      <c r="AF80" s="1414"/>
      <c r="AG80" s="1234">
        <f t="shared" si="80"/>
        <v>0</v>
      </c>
      <c r="AH80" s="1397">
        <f t="shared" si="81"/>
        <v>0</v>
      </c>
      <c r="AI80" s="1234">
        <f t="shared" si="82"/>
        <v>0</v>
      </c>
      <c r="AJ80" s="1306">
        <f t="shared" si="83"/>
        <v>0</v>
      </c>
      <c r="AL80" s="1249" t="s">
        <v>121</v>
      </c>
      <c r="AM80" s="1250">
        <f t="shared" si="69"/>
        <v>0</v>
      </c>
      <c r="AN80" s="1251">
        <f t="shared" si="70"/>
        <v>0</v>
      </c>
      <c r="AO80" s="1267" t="s">
        <v>538</v>
      </c>
      <c r="AP80" s="1470">
        <f t="shared" si="60"/>
        <v>0</v>
      </c>
      <c r="AQ80" s="1484">
        <f t="shared" si="61"/>
        <v>0</v>
      </c>
      <c r="AY80" s="11"/>
      <c r="AZ80" s="11"/>
      <c r="BA80" s="11"/>
      <c r="BB80" s="11"/>
      <c r="BC80" s="11"/>
      <c r="BD80" s="11"/>
    </row>
    <row r="81" spans="1:56">
      <c r="A81" s="383"/>
      <c r="B81" s="1063" t="s">
        <v>539</v>
      </c>
      <c r="C81" s="11"/>
      <c r="D81" s="2725" t="s">
        <v>888</v>
      </c>
      <c r="F81" s="79"/>
      <c r="G81" s="258" t="s">
        <v>79</v>
      </c>
      <c r="H81" s="257">
        <v>6</v>
      </c>
      <c r="I81" s="1515">
        <v>6</v>
      </c>
      <c r="J81" s="1990" t="s">
        <v>544</v>
      </c>
      <c r="K81" s="89"/>
      <c r="L81" s="1991"/>
      <c r="M81" s="98"/>
      <c r="N81" s="1249" t="s">
        <v>132</v>
      </c>
      <c r="O81" s="1210"/>
      <c r="P81" s="1203"/>
      <c r="Q81" s="1210"/>
      <c r="R81" s="1306"/>
      <c r="S81" s="1210"/>
      <c r="T81" s="1411"/>
      <c r="U81" s="1210">
        <f t="shared" si="74"/>
        <v>0</v>
      </c>
      <c r="V81" s="1397">
        <f t="shared" si="75"/>
        <v>0</v>
      </c>
      <c r="W81" s="1210">
        <f t="shared" si="76"/>
        <v>0</v>
      </c>
      <c r="X81" s="1306">
        <f t="shared" si="77"/>
        <v>0</v>
      </c>
      <c r="Z81" s="1268" t="s">
        <v>125</v>
      </c>
      <c r="AA81" s="1030"/>
      <c r="AB81" s="1712"/>
      <c r="AC81" s="1234"/>
      <c r="AD81" s="1396"/>
      <c r="AE81" s="1234"/>
      <c r="AF81" s="1414"/>
      <c r="AG81" s="1234">
        <f t="shared" ref="AG81:AJ88" si="85">AA81+AC81</f>
        <v>0</v>
      </c>
      <c r="AH81" s="1397">
        <f t="shared" si="85"/>
        <v>0</v>
      </c>
      <c r="AI81" s="1234">
        <f t="shared" si="85"/>
        <v>0</v>
      </c>
      <c r="AJ81" s="1306">
        <f t="shared" si="85"/>
        <v>0</v>
      </c>
      <c r="AL81" s="1249" t="s">
        <v>65</v>
      </c>
      <c r="AM81" s="1250">
        <f t="shared" si="69"/>
        <v>151.19999999999999</v>
      </c>
      <c r="AN81" s="1251">
        <f t="shared" si="70"/>
        <v>124.8</v>
      </c>
      <c r="AO81" s="1268" t="s">
        <v>125</v>
      </c>
      <c r="AP81" s="1470">
        <f t="shared" si="60"/>
        <v>0</v>
      </c>
      <c r="AQ81" s="1484">
        <f t="shared" si="61"/>
        <v>0</v>
      </c>
      <c r="AY81" s="11"/>
      <c r="AZ81" s="11"/>
      <c r="BA81" s="11"/>
      <c r="BB81" s="11"/>
      <c r="BC81" s="11"/>
      <c r="BD81" s="11"/>
    </row>
    <row r="82" spans="1:56" ht="13.5" customHeight="1" thickBot="1">
      <c r="A82" s="442" t="s">
        <v>542</v>
      </c>
      <c r="B82" s="2568" t="s">
        <v>544</v>
      </c>
      <c r="C82" s="1873" t="s">
        <v>876</v>
      </c>
      <c r="D82" s="258" t="s">
        <v>159</v>
      </c>
      <c r="E82" s="262">
        <v>13.2</v>
      </c>
      <c r="F82" s="1560">
        <v>11</v>
      </c>
      <c r="G82" s="1583" t="s">
        <v>95</v>
      </c>
      <c r="H82" s="257"/>
      <c r="I82" s="1515"/>
      <c r="J82" s="1706" t="s">
        <v>543</v>
      </c>
      <c r="K82" s="1803"/>
      <c r="L82" s="1624"/>
      <c r="M82" s="98"/>
      <c r="N82" s="483" t="s">
        <v>387</v>
      </c>
      <c r="O82" s="1210">
        <f t="shared" ref="O82:T82" si="86">AA110</f>
        <v>0</v>
      </c>
      <c r="P82" s="1203">
        <f t="shared" si="86"/>
        <v>0</v>
      </c>
      <c r="Q82" s="1210">
        <f t="shared" si="86"/>
        <v>0</v>
      </c>
      <c r="R82" s="1306">
        <f t="shared" si="86"/>
        <v>0</v>
      </c>
      <c r="S82" s="1210">
        <f t="shared" si="86"/>
        <v>55.6</v>
      </c>
      <c r="T82" s="1411">
        <f t="shared" si="86"/>
        <v>48.1</v>
      </c>
      <c r="U82" s="1210">
        <f t="shared" si="74"/>
        <v>0</v>
      </c>
      <c r="V82" s="1397">
        <f t="shared" si="75"/>
        <v>0</v>
      </c>
      <c r="W82" s="1210">
        <f t="shared" si="76"/>
        <v>55.6</v>
      </c>
      <c r="X82" s="1306">
        <f t="shared" si="77"/>
        <v>48.1</v>
      </c>
      <c r="Z82" s="1268" t="s">
        <v>87</v>
      </c>
      <c r="AA82" s="1030"/>
      <c r="AB82" s="1715"/>
      <c r="AC82" s="1234">
        <f>E82</f>
        <v>13.2</v>
      </c>
      <c r="AD82" s="1396">
        <f>F82</f>
        <v>11</v>
      </c>
      <c r="AE82" s="1234"/>
      <c r="AF82" s="1414"/>
      <c r="AG82" s="1234">
        <f t="shared" si="85"/>
        <v>13.2</v>
      </c>
      <c r="AH82" s="1397">
        <f t="shared" si="85"/>
        <v>11</v>
      </c>
      <c r="AI82" s="1234">
        <f t="shared" si="85"/>
        <v>13.2</v>
      </c>
      <c r="AJ82" s="1306">
        <f t="shared" si="85"/>
        <v>11</v>
      </c>
      <c r="AL82" s="1249" t="s">
        <v>60</v>
      </c>
      <c r="AM82" s="1250">
        <f t="shared" si="69"/>
        <v>119.41</v>
      </c>
      <c r="AN82" s="1251">
        <f t="shared" si="70"/>
        <v>113.91</v>
      </c>
      <c r="AO82" s="1268" t="s">
        <v>87</v>
      </c>
      <c r="AP82" s="1470">
        <f t="shared" si="60"/>
        <v>13.2</v>
      </c>
      <c r="AQ82" s="1484">
        <f t="shared" si="61"/>
        <v>11</v>
      </c>
      <c r="AY82" s="11"/>
      <c r="AZ82" s="11"/>
      <c r="BA82" s="11"/>
      <c r="BB82" s="11"/>
      <c r="BC82" s="11"/>
      <c r="BD82" s="11"/>
    </row>
    <row r="83" spans="1:56" ht="12.75" customHeight="1" thickBot="1">
      <c r="A83" s="69"/>
      <c r="B83" s="2569" t="s">
        <v>543</v>
      </c>
      <c r="C83" s="11"/>
      <c r="D83" s="2725" t="s">
        <v>889</v>
      </c>
      <c r="F83" s="79"/>
      <c r="G83" s="258" t="s">
        <v>93</v>
      </c>
      <c r="H83" s="1154">
        <v>15</v>
      </c>
      <c r="I83" s="1515">
        <v>15</v>
      </c>
      <c r="J83" s="1509" t="s">
        <v>100</v>
      </c>
      <c r="K83" s="1510" t="s">
        <v>101</v>
      </c>
      <c r="L83" s="1511" t="s">
        <v>102</v>
      </c>
      <c r="M83" s="98"/>
      <c r="N83" s="1249" t="s">
        <v>388</v>
      </c>
      <c r="O83" s="1210">
        <f t="shared" ref="O83:T83" si="87">AA114</f>
        <v>0</v>
      </c>
      <c r="P83" s="1415">
        <f t="shared" si="87"/>
        <v>0</v>
      </c>
      <c r="Q83" s="1210">
        <f t="shared" si="87"/>
        <v>0</v>
      </c>
      <c r="R83" s="1397">
        <f t="shared" si="87"/>
        <v>0</v>
      </c>
      <c r="S83" s="1210">
        <f t="shared" si="87"/>
        <v>0</v>
      </c>
      <c r="T83" s="1416">
        <f t="shared" si="87"/>
        <v>0</v>
      </c>
      <c r="U83" s="1210">
        <f t="shared" si="74"/>
        <v>0</v>
      </c>
      <c r="V83" s="1397">
        <f t="shared" si="75"/>
        <v>0</v>
      </c>
      <c r="W83" s="1210">
        <f t="shared" si="76"/>
        <v>0</v>
      </c>
      <c r="X83" s="1306">
        <f t="shared" si="77"/>
        <v>0</v>
      </c>
      <c r="Z83" s="1268" t="s">
        <v>68</v>
      </c>
      <c r="AA83" s="1030"/>
      <c r="AB83" s="1715"/>
      <c r="AC83" s="1234">
        <f>E80+K88</f>
        <v>135.24</v>
      </c>
      <c r="AD83" s="1396">
        <f>F80+L88</f>
        <v>108.1</v>
      </c>
      <c r="AE83" s="1234"/>
      <c r="AF83" s="1414"/>
      <c r="AG83" s="1234">
        <f t="shared" si="85"/>
        <v>135.24</v>
      </c>
      <c r="AH83" s="1397">
        <f t="shared" si="85"/>
        <v>108.1</v>
      </c>
      <c r="AI83" s="1234">
        <f t="shared" si="85"/>
        <v>135.24</v>
      </c>
      <c r="AJ83" s="1306">
        <f t="shared" si="85"/>
        <v>108.1</v>
      </c>
      <c r="AL83" s="1249" t="s">
        <v>139</v>
      </c>
      <c r="AM83" s="1250">
        <f t="shared" si="69"/>
        <v>0</v>
      </c>
      <c r="AN83" s="1258">
        <f t="shared" si="70"/>
        <v>0</v>
      </c>
      <c r="AO83" s="1268" t="s">
        <v>68</v>
      </c>
      <c r="AP83" s="1470">
        <f t="shared" si="60"/>
        <v>135.24</v>
      </c>
      <c r="AQ83" s="1484">
        <f t="shared" si="61"/>
        <v>108.1</v>
      </c>
      <c r="AY83" s="11"/>
      <c r="AZ83" s="11"/>
      <c r="BA83" s="11"/>
      <c r="BB83" s="11"/>
      <c r="BC83" s="11"/>
      <c r="BD83" s="11"/>
    </row>
    <row r="84" spans="1:56">
      <c r="A84" s="1921" t="s">
        <v>354</v>
      </c>
      <c r="B84" s="2175" t="s">
        <v>165</v>
      </c>
      <c r="C84" s="1701">
        <v>200</v>
      </c>
      <c r="D84" s="258" t="s">
        <v>546</v>
      </c>
      <c r="E84" s="262">
        <v>5</v>
      </c>
      <c r="F84" s="2695">
        <v>5</v>
      </c>
      <c r="G84" s="258" t="s">
        <v>79</v>
      </c>
      <c r="H84" s="257">
        <v>4.5</v>
      </c>
      <c r="I84" s="1515">
        <v>4.5</v>
      </c>
      <c r="J84" s="1146" t="s">
        <v>45</v>
      </c>
      <c r="K84" s="1922">
        <v>119.74</v>
      </c>
      <c r="L84" s="1559">
        <v>90</v>
      </c>
      <c r="M84" s="98"/>
      <c r="N84" s="1249" t="s">
        <v>121</v>
      </c>
      <c r="O84" s="1210"/>
      <c r="P84" s="1203"/>
      <c r="Q84" s="1210"/>
      <c r="R84" s="1306"/>
      <c r="S84" s="1210"/>
      <c r="T84" s="1411"/>
      <c r="U84" s="1210">
        <f t="shared" si="74"/>
        <v>0</v>
      </c>
      <c r="V84" s="1397">
        <f t="shared" si="75"/>
        <v>0</v>
      </c>
      <c r="W84" s="1210">
        <f t="shared" si="76"/>
        <v>0</v>
      </c>
      <c r="X84" s="1306">
        <f t="shared" si="77"/>
        <v>0</v>
      </c>
      <c r="Z84" s="1268" t="s">
        <v>74</v>
      </c>
      <c r="AA84" s="1030"/>
      <c r="AB84" s="1712"/>
      <c r="AC84" s="1234">
        <f>E78</f>
        <v>83.75</v>
      </c>
      <c r="AD84" s="1396">
        <f>F78</f>
        <v>67</v>
      </c>
      <c r="AE84" s="1234"/>
      <c r="AF84" s="1414"/>
      <c r="AG84" s="1234">
        <f t="shared" si="85"/>
        <v>83.75</v>
      </c>
      <c r="AH84" s="1397">
        <f t="shared" si="85"/>
        <v>67</v>
      </c>
      <c r="AI84" s="1234">
        <f t="shared" si="85"/>
        <v>83.75</v>
      </c>
      <c r="AJ84" s="1306">
        <f t="shared" si="85"/>
        <v>67</v>
      </c>
      <c r="AL84" s="1249" t="s">
        <v>64</v>
      </c>
      <c r="AM84" s="1250">
        <f t="shared" si="69"/>
        <v>153</v>
      </c>
      <c r="AN84" s="1258">
        <f t="shared" si="70"/>
        <v>150</v>
      </c>
      <c r="AO84" s="1268" t="s">
        <v>74</v>
      </c>
      <c r="AP84" s="1470">
        <f t="shared" si="60"/>
        <v>83.75</v>
      </c>
      <c r="AQ84" s="1484">
        <f t="shared" si="61"/>
        <v>67</v>
      </c>
      <c r="AY84" s="11"/>
      <c r="AZ84" s="11"/>
      <c r="BA84" s="11"/>
      <c r="BB84" s="11"/>
      <c r="BC84" s="11"/>
      <c r="BD84" s="11"/>
    </row>
    <row r="85" spans="1:56">
      <c r="A85" s="678"/>
      <c r="B85" s="2570" t="s">
        <v>229</v>
      </c>
      <c r="C85" s="1918"/>
      <c r="D85" s="258" t="s">
        <v>455</v>
      </c>
      <c r="E85" s="1154">
        <v>7.4999999999999997E-2</v>
      </c>
      <c r="F85" s="1515">
        <v>7.4999999999999997E-2</v>
      </c>
      <c r="G85" s="258" t="s">
        <v>81</v>
      </c>
      <c r="H85" s="1151">
        <v>45</v>
      </c>
      <c r="I85" s="1521">
        <v>45</v>
      </c>
      <c r="J85" s="2725" t="s">
        <v>884</v>
      </c>
      <c r="K85" s="11"/>
      <c r="L85" s="79"/>
      <c r="M85" s="98"/>
      <c r="N85" s="1249" t="s">
        <v>65</v>
      </c>
      <c r="O85" s="1210"/>
      <c r="P85" s="1203"/>
      <c r="Q85" s="1210">
        <f>H79</f>
        <v>151.19999999999999</v>
      </c>
      <c r="R85" s="1306">
        <f>I79</f>
        <v>124.8</v>
      </c>
      <c r="S85" s="1210"/>
      <c r="T85" s="1411"/>
      <c r="U85" s="1210">
        <f t="shared" si="74"/>
        <v>151.19999999999999</v>
      </c>
      <c r="V85" s="1397">
        <f t="shared" si="75"/>
        <v>124.8</v>
      </c>
      <c r="W85" s="1210">
        <f t="shared" si="76"/>
        <v>151.19999999999999</v>
      </c>
      <c r="X85" s="1306">
        <f t="shared" si="77"/>
        <v>124.8</v>
      </c>
      <c r="Z85" s="1268" t="s">
        <v>129</v>
      </c>
      <c r="AA85" s="1030"/>
      <c r="AB85" s="1716"/>
      <c r="AC85" s="1234"/>
      <c r="AD85" s="1396"/>
      <c r="AE85" s="1234"/>
      <c r="AF85" s="1414"/>
      <c r="AG85" s="1234">
        <f t="shared" si="85"/>
        <v>0</v>
      </c>
      <c r="AH85" s="1397">
        <f t="shared" si="85"/>
        <v>0</v>
      </c>
      <c r="AI85" s="1234">
        <f t="shared" si="85"/>
        <v>0</v>
      </c>
      <c r="AJ85" s="1306">
        <f t="shared" si="85"/>
        <v>0</v>
      </c>
      <c r="AL85" s="1249" t="s">
        <v>47</v>
      </c>
      <c r="AM85" s="1250">
        <f t="shared" si="69"/>
        <v>0</v>
      </c>
      <c r="AN85" s="1258">
        <f t="shared" si="70"/>
        <v>0</v>
      </c>
      <c r="AO85" s="1268" t="s">
        <v>129</v>
      </c>
      <c r="AP85" s="1470">
        <f t="shared" si="60"/>
        <v>0</v>
      </c>
      <c r="AQ85" s="1484">
        <f t="shared" si="61"/>
        <v>0</v>
      </c>
      <c r="AY85" s="11"/>
      <c r="AZ85" s="11"/>
      <c r="BA85" s="11"/>
      <c r="BB85" s="11"/>
      <c r="BC85" s="11"/>
      <c r="BD85" s="11"/>
    </row>
    <row r="86" spans="1:56" ht="12.75" customHeight="1">
      <c r="A86" s="286" t="s">
        <v>9</v>
      </c>
      <c r="B86" s="179" t="s">
        <v>10</v>
      </c>
      <c r="C86" s="1633">
        <v>70</v>
      </c>
      <c r="D86" s="258" t="s">
        <v>81</v>
      </c>
      <c r="E86" s="1151">
        <v>3.6749999999999998</v>
      </c>
      <c r="F86" s="1521">
        <v>3.6749999999999998</v>
      </c>
      <c r="G86" s="1564" t="s">
        <v>160</v>
      </c>
      <c r="H86" s="257">
        <v>1E-3</v>
      </c>
      <c r="I86" s="1515">
        <v>1E-3</v>
      </c>
      <c r="J86" s="258" t="s">
        <v>82</v>
      </c>
      <c r="K86" s="262">
        <v>2.8</v>
      </c>
      <c r="L86" s="1560">
        <v>2.8</v>
      </c>
      <c r="M86" s="98"/>
      <c r="N86" s="1249" t="s">
        <v>60</v>
      </c>
      <c r="O86" s="1210">
        <f>K72</f>
        <v>105.5</v>
      </c>
      <c r="P86" s="1417">
        <f>L72</f>
        <v>100</v>
      </c>
      <c r="Q86" s="1210"/>
      <c r="R86" s="1418"/>
      <c r="S86" s="1210">
        <f>H100</f>
        <v>13.91</v>
      </c>
      <c r="T86" s="1416">
        <f>I100</f>
        <v>13.91</v>
      </c>
      <c r="U86" s="1210">
        <f t="shared" si="74"/>
        <v>105.5</v>
      </c>
      <c r="V86" s="1397">
        <f t="shared" si="75"/>
        <v>100</v>
      </c>
      <c r="W86" s="1210">
        <f t="shared" si="76"/>
        <v>13.91</v>
      </c>
      <c r="X86" s="1306">
        <f t="shared" si="77"/>
        <v>13.91</v>
      </c>
      <c r="Z86" s="1268" t="s">
        <v>130</v>
      </c>
      <c r="AA86" s="1030"/>
      <c r="AB86" s="1717"/>
      <c r="AC86" s="1234"/>
      <c r="AD86" s="1396"/>
      <c r="AE86" s="1234"/>
      <c r="AF86" s="1414"/>
      <c r="AG86" s="1234">
        <f t="shared" si="85"/>
        <v>0</v>
      </c>
      <c r="AH86" s="1397">
        <f t="shared" si="85"/>
        <v>0</v>
      </c>
      <c r="AI86" s="1234">
        <f t="shared" si="85"/>
        <v>0</v>
      </c>
      <c r="AJ86" s="1306">
        <f t="shared" si="85"/>
        <v>0</v>
      </c>
      <c r="AL86" s="1249" t="s">
        <v>67</v>
      </c>
      <c r="AM86" s="1250">
        <f t="shared" si="69"/>
        <v>29.299999999999997</v>
      </c>
      <c r="AN86" s="1258">
        <f t="shared" si="70"/>
        <v>29.299999999999997</v>
      </c>
      <c r="AO86" s="1268" t="s">
        <v>130</v>
      </c>
      <c r="AP86" s="1470">
        <f t="shared" si="60"/>
        <v>0</v>
      </c>
      <c r="AQ86" s="1484">
        <f t="shared" si="61"/>
        <v>0</v>
      </c>
      <c r="AY86" s="11"/>
      <c r="AZ86" s="11"/>
      <c r="BA86" s="11"/>
      <c r="BB86" s="11"/>
      <c r="BC86" s="11"/>
      <c r="BD86" s="11"/>
    </row>
    <row r="87" spans="1:56" ht="13.5" customHeight="1" thickBot="1">
      <c r="A87" s="256" t="s">
        <v>9</v>
      </c>
      <c r="B87" s="263" t="s">
        <v>389</v>
      </c>
      <c r="C87" s="1563">
        <v>50</v>
      </c>
      <c r="D87" s="2728" t="s">
        <v>890</v>
      </c>
      <c r="E87" s="1154"/>
      <c r="F87" s="1515"/>
      <c r="G87" s="1519" t="s">
        <v>534</v>
      </c>
      <c r="H87" s="1678">
        <v>0.4</v>
      </c>
      <c r="I87" s="1608">
        <v>0.4</v>
      </c>
      <c r="J87" s="2725" t="s">
        <v>885</v>
      </c>
      <c r="K87" s="11"/>
      <c r="L87" s="79"/>
      <c r="M87" s="98"/>
      <c r="N87" s="1249" t="s">
        <v>139</v>
      </c>
      <c r="O87" s="1210"/>
      <c r="P87" s="1203"/>
      <c r="Q87" s="1210"/>
      <c r="R87" s="1306"/>
      <c r="S87" s="1210"/>
      <c r="T87" s="1411"/>
      <c r="U87" s="1210">
        <f t="shared" si="74"/>
        <v>0</v>
      </c>
      <c r="V87" s="1397">
        <f t="shared" si="75"/>
        <v>0</v>
      </c>
      <c r="W87" s="1210">
        <f t="shared" si="76"/>
        <v>0</v>
      </c>
      <c r="X87" s="1306">
        <f t="shared" si="77"/>
        <v>0</v>
      </c>
      <c r="Z87" s="1267" t="s">
        <v>96</v>
      </c>
      <c r="AA87" s="1232"/>
      <c r="AB87" s="1718"/>
      <c r="AC87" s="2415">
        <f>E88</f>
        <v>3.25</v>
      </c>
      <c r="AD87" s="1398">
        <f>F88</f>
        <v>3.25</v>
      </c>
      <c r="AE87" s="1235">
        <f>K101</f>
        <v>2</v>
      </c>
      <c r="AF87" s="1720">
        <f>L101</f>
        <v>2</v>
      </c>
      <c r="AG87" s="1235">
        <f t="shared" si="85"/>
        <v>3.25</v>
      </c>
      <c r="AH87" s="1399">
        <f t="shared" si="85"/>
        <v>3.25</v>
      </c>
      <c r="AI87" s="1235">
        <f t="shared" si="85"/>
        <v>5.25</v>
      </c>
      <c r="AJ87" s="1199">
        <f t="shared" si="85"/>
        <v>5.25</v>
      </c>
      <c r="AL87" s="1249" t="s">
        <v>82</v>
      </c>
      <c r="AM87" s="1250">
        <f t="shared" si="69"/>
        <v>30.96</v>
      </c>
      <c r="AN87" s="1258">
        <f t="shared" si="70"/>
        <v>30.96</v>
      </c>
      <c r="AO87" s="1267" t="s">
        <v>96</v>
      </c>
      <c r="AP87" s="1470">
        <f t="shared" si="60"/>
        <v>5.25</v>
      </c>
      <c r="AQ87" s="1484">
        <f t="shared" si="61"/>
        <v>5.25</v>
      </c>
      <c r="AY87" s="11"/>
      <c r="AZ87" s="11"/>
      <c r="BA87" s="11"/>
      <c r="BB87" s="11"/>
      <c r="BC87" s="11"/>
      <c r="BD87" s="11"/>
    </row>
    <row r="88" spans="1:56" ht="14.25" customHeight="1" thickBot="1">
      <c r="A88" s="69"/>
      <c r="B88" s="1607"/>
      <c r="C88" s="11"/>
      <c r="D88" s="1561" t="s">
        <v>96</v>
      </c>
      <c r="E88" s="1562">
        <v>3.25</v>
      </c>
      <c r="F88" s="1515">
        <v>3.25</v>
      </c>
      <c r="G88" s="246"/>
      <c r="H88" s="242"/>
      <c r="I88" s="1849"/>
      <c r="J88" s="258" t="s">
        <v>275</v>
      </c>
      <c r="K88" s="262">
        <v>122.74</v>
      </c>
      <c r="L88" s="1560">
        <v>98.1</v>
      </c>
      <c r="M88" s="98"/>
      <c r="N88" s="1249" t="s">
        <v>64</v>
      </c>
      <c r="O88" s="1210">
        <f>E67</f>
        <v>153</v>
      </c>
      <c r="P88" s="1203">
        <f>F67</f>
        <v>150</v>
      </c>
      <c r="Q88" s="1210"/>
      <c r="R88" s="1306"/>
      <c r="S88" s="1210"/>
      <c r="T88" s="1411"/>
      <c r="U88" s="1210">
        <f t="shared" si="74"/>
        <v>153</v>
      </c>
      <c r="V88" s="1397">
        <f t="shared" si="75"/>
        <v>150</v>
      </c>
      <c r="W88" s="1210">
        <f t="shared" si="76"/>
        <v>0</v>
      </c>
      <c r="X88" s="1306">
        <f t="shared" si="77"/>
        <v>0</v>
      </c>
      <c r="Z88" s="2411" t="s">
        <v>783</v>
      </c>
      <c r="AA88" s="2412">
        <f t="shared" ref="AA88:AE88" si="88">SUM(AA75:AA87)</f>
        <v>0</v>
      </c>
      <c r="AB88" s="2423">
        <f>SUM(AB75:AB87)</f>
        <v>0</v>
      </c>
      <c r="AC88" s="2424">
        <f t="shared" si="88"/>
        <v>295.44</v>
      </c>
      <c r="AD88" s="2425">
        <f>SUM(AD75:AD87)</f>
        <v>249.35</v>
      </c>
      <c r="AE88" s="2426">
        <f t="shared" si="88"/>
        <v>2</v>
      </c>
      <c r="AF88" s="2413">
        <f>SUM(AF75:AF87)</f>
        <v>2</v>
      </c>
      <c r="AG88" s="2011">
        <f t="shared" si="85"/>
        <v>295.44</v>
      </c>
      <c r="AH88" s="1397">
        <f t="shared" si="85"/>
        <v>249.35</v>
      </c>
      <c r="AI88" s="2011">
        <f t="shared" si="85"/>
        <v>297.44</v>
      </c>
      <c r="AJ88" s="1420">
        <f t="shared" si="85"/>
        <v>251.35</v>
      </c>
      <c r="AL88" s="1249" t="s">
        <v>89</v>
      </c>
      <c r="AM88" s="1250">
        <f t="shared" si="69"/>
        <v>6.27</v>
      </c>
      <c r="AN88" s="1258">
        <f t="shared" si="70"/>
        <v>6.27</v>
      </c>
      <c r="AO88" s="2411" t="s">
        <v>783</v>
      </c>
      <c r="AP88" s="2374">
        <f>AA88+AC88+AE88</f>
        <v>297.44</v>
      </c>
      <c r="AQ88" s="1484">
        <f t="shared" si="61"/>
        <v>251.35</v>
      </c>
      <c r="AY88" s="11"/>
      <c r="AZ88" s="11"/>
      <c r="BA88" s="11"/>
      <c r="BB88" s="11"/>
      <c r="BC88" s="11"/>
      <c r="BD88" s="11"/>
    </row>
    <row r="89" spans="1:56" ht="14.25" customHeight="1" thickBot="1">
      <c r="A89" s="69"/>
      <c r="B89" s="1607"/>
      <c r="C89" s="11"/>
      <c r="D89" s="2725" t="s">
        <v>891</v>
      </c>
      <c r="F89" s="79"/>
      <c r="G89" s="1138" t="s">
        <v>262</v>
      </c>
      <c r="H89" s="47"/>
      <c r="I89" s="1524"/>
      <c r="J89" s="2725" t="s">
        <v>886</v>
      </c>
      <c r="K89" s="11"/>
      <c r="L89" s="79"/>
      <c r="M89" s="98"/>
      <c r="N89" s="1249" t="s">
        <v>408</v>
      </c>
      <c r="O89" s="1210"/>
      <c r="P89" s="1203"/>
      <c r="Q89" s="1210"/>
      <c r="R89" s="1306"/>
      <c r="S89" s="1210"/>
      <c r="T89" s="1411"/>
      <c r="U89" s="1210">
        <f t="shared" si="74"/>
        <v>0</v>
      </c>
      <c r="V89" s="1397">
        <f t="shared" si="75"/>
        <v>0</v>
      </c>
      <c r="W89" s="1210">
        <f t="shared" si="76"/>
        <v>0</v>
      </c>
      <c r="X89" s="1306">
        <f t="shared" si="77"/>
        <v>0</v>
      </c>
      <c r="Z89" s="2376" t="s">
        <v>878</v>
      </c>
      <c r="AA89" s="2372"/>
      <c r="AB89" s="2377"/>
      <c r="AC89" s="2378"/>
      <c r="AD89" s="2379"/>
      <c r="AE89" s="2378"/>
      <c r="AF89" s="2380"/>
      <c r="AL89" s="1249" t="s">
        <v>131</v>
      </c>
      <c r="AM89" s="1250">
        <f t="shared" si="69"/>
        <v>0.28649999999999998</v>
      </c>
      <c r="AN89" s="1258">
        <f t="shared" si="70"/>
        <v>11.46</v>
      </c>
      <c r="AO89" s="2376" t="s">
        <v>877</v>
      </c>
      <c r="AY89" s="11"/>
      <c r="AZ89" s="11"/>
      <c r="BA89" s="11"/>
      <c r="BB89" s="11"/>
      <c r="BC89" s="11"/>
      <c r="BD89" s="11"/>
    </row>
    <row r="90" spans="1:56" ht="12.75" customHeight="1" thickBot="1">
      <c r="A90" s="69"/>
      <c r="B90" s="1607"/>
      <c r="C90" s="11"/>
      <c r="D90" s="258" t="s">
        <v>547</v>
      </c>
      <c r="E90" s="257">
        <v>2.5</v>
      </c>
      <c r="F90" s="2696">
        <v>2.5</v>
      </c>
      <c r="G90" s="1526" t="s">
        <v>100</v>
      </c>
      <c r="H90" s="1527" t="s">
        <v>101</v>
      </c>
      <c r="I90" s="1528" t="s">
        <v>102</v>
      </c>
      <c r="J90" s="258" t="s">
        <v>523</v>
      </c>
      <c r="K90" s="257">
        <v>180</v>
      </c>
      <c r="L90" s="1523">
        <v>180</v>
      </c>
      <c r="M90" s="98"/>
      <c r="N90" s="1249" t="s">
        <v>67</v>
      </c>
      <c r="O90" s="1210">
        <f>H68</f>
        <v>6.4</v>
      </c>
      <c r="P90" s="1417">
        <f>I68</f>
        <v>6.4</v>
      </c>
      <c r="Q90" s="1210">
        <f>E93+H83</f>
        <v>17.899999999999999</v>
      </c>
      <c r="R90" s="1306">
        <f>I83+F93</f>
        <v>17.899999999999999</v>
      </c>
      <c r="S90" s="1210">
        <f>K98</f>
        <v>5</v>
      </c>
      <c r="T90" s="1411">
        <f>L98</f>
        <v>5</v>
      </c>
      <c r="U90" s="1210">
        <f t="shared" si="74"/>
        <v>24.299999999999997</v>
      </c>
      <c r="V90" s="1397">
        <f t="shared" si="75"/>
        <v>24.299999999999997</v>
      </c>
      <c r="W90" s="1210">
        <f t="shared" si="76"/>
        <v>22.9</v>
      </c>
      <c r="X90" s="1306">
        <f t="shared" si="77"/>
        <v>22.9</v>
      </c>
      <c r="Z90" s="1268"/>
      <c r="AA90" s="1030"/>
      <c r="AB90" s="1712"/>
      <c r="AC90" s="1234"/>
      <c r="AD90" s="1396"/>
      <c r="AE90" s="1234"/>
      <c r="AF90" s="1414"/>
      <c r="AG90" s="1234">
        <f t="shared" ref="AG90:AJ96" si="89">AA90+AC90</f>
        <v>0</v>
      </c>
      <c r="AH90" s="1397">
        <f t="shared" si="89"/>
        <v>0</v>
      </c>
      <c r="AI90" s="1234">
        <f t="shared" si="89"/>
        <v>0</v>
      </c>
      <c r="AJ90" s="1306">
        <f t="shared" si="89"/>
        <v>0</v>
      </c>
      <c r="AL90" s="1249" t="s">
        <v>50</v>
      </c>
      <c r="AM90" s="1250">
        <f t="shared" si="69"/>
        <v>35.5</v>
      </c>
      <c r="AN90" s="1258">
        <f t="shared" si="70"/>
        <v>35.5</v>
      </c>
      <c r="AO90" s="1268"/>
      <c r="AP90" s="1470">
        <f t="shared" ref="AP90:AQ95" si="90">AA90+AC90+AE90</f>
        <v>0</v>
      </c>
      <c r="AQ90" s="1484">
        <f t="shared" si="90"/>
        <v>0</v>
      </c>
      <c r="AY90" s="11"/>
      <c r="AZ90" s="11"/>
      <c r="BA90" s="11"/>
      <c r="BB90" s="11"/>
      <c r="BC90" s="11"/>
      <c r="BD90" s="11"/>
    </row>
    <row r="91" spans="1:56" ht="13.5" customHeight="1">
      <c r="A91" s="69"/>
      <c r="B91" s="1607"/>
      <c r="C91" s="11"/>
      <c r="D91" s="258" t="s">
        <v>534</v>
      </c>
      <c r="E91" s="1549">
        <v>1.1000000000000001</v>
      </c>
      <c r="F91" s="1550">
        <v>1.1000000000000001</v>
      </c>
      <c r="G91" s="1146" t="s">
        <v>86</v>
      </c>
      <c r="H91" s="1147">
        <v>26.8</v>
      </c>
      <c r="I91" s="1148">
        <v>25</v>
      </c>
      <c r="J91" s="258" t="s">
        <v>82</v>
      </c>
      <c r="K91" s="262">
        <v>4.5</v>
      </c>
      <c r="L91" s="1560">
        <v>4.5</v>
      </c>
      <c r="M91" s="98"/>
      <c r="N91" s="1249" t="s">
        <v>82</v>
      </c>
      <c r="O91" s="1210">
        <f>E71+H74</f>
        <v>16.399999999999999</v>
      </c>
      <c r="P91" s="1415">
        <f>F71+I74</f>
        <v>16.399999999999999</v>
      </c>
      <c r="Q91" s="1210">
        <f>H80+K91+K86</f>
        <v>13.3</v>
      </c>
      <c r="R91" s="1397">
        <f>L91+I80+L86</f>
        <v>13.3</v>
      </c>
      <c r="S91" s="1213">
        <f>H102</f>
        <v>1.26</v>
      </c>
      <c r="T91" s="1416">
        <f>I102</f>
        <v>1.26</v>
      </c>
      <c r="U91" s="1210">
        <f t="shared" si="74"/>
        <v>29.7</v>
      </c>
      <c r="V91" s="1397">
        <f t="shared" si="75"/>
        <v>29.7</v>
      </c>
      <c r="W91" s="1210">
        <f t="shared" si="76"/>
        <v>14.56</v>
      </c>
      <c r="X91" s="1306">
        <f t="shared" si="77"/>
        <v>14.56</v>
      </c>
      <c r="Z91" s="1268" t="s">
        <v>128</v>
      </c>
      <c r="AA91" s="1030"/>
      <c r="AB91" s="1712"/>
      <c r="AC91" s="1234"/>
      <c r="AD91" s="1396"/>
      <c r="AE91" s="1234"/>
      <c r="AF91" s="1414"/>
      <c r="AG91" s="1234">
        <f t="shared" si="89"/>
        <v>0</v>
      </c>
      <c r="AH91" s="1397">
        <f t="shared" si="89"/>
        <v>0</v>
      </c>
      <c r="AI91" s="1234">
        <f t="shared" si="89"/>
        <v>0</v>
      </c>
      <c r="AJ91" s="1306">
        <f t="shared" si="89"/>
        <v>0</v>
      </c>
      <c r="AL91" s="1249" t="s">
        <v>140</v>
      </c>
      <c r="AM91" s="1250">
        <f t="shared" si="69"/>
        <v>0</v>
      </c>
      <c r="AN91" s="1258">
        <f t="shared" si="70"/>
        <v>0</v>
      </c>
      <c r="AO91" s="1268" t="s">
        <v>128</v>
      </c>
      <c r="AP91" s="1470">
        <f t="shared" si="90"/>
        <v>0</v>
      </c>
      <c r="AQ91" s="1484">
        <f t="shared" si="90"/>
        <v>0</v>
      </c>
      <c r="AY91" s="11"/>
    </row>
    <row r="92" spans="1:56" ht="16.5" customHeight="1">
      <c r="A92" s="69"/>
      <c r="B92" s="1607"/>
      <c r="C92" s="11"/>
      <c r="D92" s="1564" t="s">
        <v>160</v>
      </c>
      <c r="E92" s="1549">
        <v>0.01</v>
      </c>
      <c r="F92" s="2110">
        <v>0.01</v>
      </c>
      <c r="G92" s="258" t="s">
        <v>50</v>
      </c>
      <c r="H92" s="257">
        <v>7</v>
      </c>
      <c r="I92" s="1149">
        <v>7</v>
      </c>
      <c r="J92" s="258" t="s">
        <v>534</v>
      </c>
      <c r="K92" s="1549">
        <v>0.2</v>
      </c>
      <c r="L92" s="1155">
        <v>0.2</v>
      </c>
      <c r="M92" s="98"/>
      <c r="N92" s="1249" t="s">
        <v>89</v>
      </c>
      <c r="O92" s="1210"/>
      <c r="P92" s="1203"/>
      <c r="Q92" s="1210">
        <f>E84</f>
        <v>5</v>
      </c>
      <c r="R92" s="1306">
        <f>F84</f>
        <v>5</v>
      </c>
      <c r="S92" s="1210">
        <f>H105</f>
        <v>1.27</v>
      </c>
      <c r="T92" s="1411">
        <f>I105</f>
        <v>1.27</v>
      </c>
      <c r="U92" s="1210">
        <f t="shared" si="74"/>
        <v>5</v>
      </c>
      <c r="V92" s="1397">
        <f t="shared" si="75"/>
        <v>5</v>
      </c>
      <c r="W92" s="1210">
        <f t="shared" si="76"/>
        <v>6.27</v>
      </c>
      <c r="X92" s="1306">
        <f t="shared" si="77"/>
        <v>6.27</v>
      </c>
      <c r="Z92" s="1268" t="s">
        <v>126</v>
      </c>
      <c r="AA92" s="1030"/>
      <c r="AB92" s="1716"/>
      <c r="AC92" s="1234"/>
      <c r="AD92" s="1396"/>
      <c r="AE92" s="1234"/>
      <c r="AF92" s="1414"/>
      <c r="AG92" s="1234">
        <f t="shared" si="89"/>
        <v>0</v>
      </c>
      <c r="AH92" s="1397">
        <f t="shared" si="89"/>
        <v>0</v>
      </c>
      <c r="AI92" s="1234">
        <f t="shared" si="89"/>
        <v>0</v>
      </c>
      <c r="AJ92" s="1306">
        <f t="shared" si="89"/>
        <v>0</v>
      </c>
      <c r="AL92" s="1249" t="s">
        <v>52</v>
      </c>
      <c r="AM92" s="1250">
        <f t="shared" si="69"/>
        <v>3</v>
      </c>
      <c r="AN92" s="1258">
        <f t="shared" si="70"/>
        <v>3</v>
      </c>
      <c r="AO92" s="1268" t="s">
        <v>126</v>
      </c>
      <c r="AP92" s="1470">
        <f t="shared" si="90"/>
        <v>0</v>
      </c>
      <c r="AQ92" s="1484">
        <f t="shared" si="90"/>
        <v>0</v>
      </c>
      <c r="AY92" s="11"/>
    </row>
    <row r="93" spans="1:56" ht="15" customHeight="1">
      <c r="A93" s="69"/>
      <c r="B93" s="1607"/>
      <c r="C93" s="11"/>
      <c r="D93" s="1564" t="s">
        <v>93</v>
      </c>
      <c r="E93" s="1549">
        <v>2.9</v>
      </c>
      <c r="F93" s="1983">
        <v>2.9</v>
      </c>
      <c r="G93" s="1519" t="s">
        <v>81</v>
      </c>
      <c r="H93" s="1151">
        <v>190</v>
      </c>
      <c r="I93" s="1152">
        <v>190</v>
      </c>
      <c r="J93" s="2730" t="s">
        <v>887</v>
      </c>
      <c r="K93" s="291"/>
      <c r="L93" s="997"/>
      <c r="M93" s="112"/>
      <c r="N93" s="783" t="s">
        <v>144</v>
      </c>
      <c r="O93" s="1210">
        <f>P93/1000/0.04</f>
        <v>0.16</v>
      </c>
      <c r="P93" s="1415">
        <f>F70</f>
        <v>6.4</v>
      </c>
      <c r="Q93" s="1210"/>
      <c r="R93" s="1397"/>
      <c r="S93" s="1730">
        <f>T93/1000/0.04</f>
        <v>0.12649999999999997</v>
      </c>
      <c r="T93" s="1416">
        <f>I103</f>
        <v>5.0599999999999996</v>
      </c>
      <c r="U93" s="1210">
        <f t="shared" si="74"/>
        <v>0.16</v>
      </c>
      <c r="V93" s="1397">
        <f t="shared" si="75"/>
        <v>6.4</v>
      </c>
      <c r="W93" s="1210">
        <f t="shared" si="76"/>
        <v>0.12649999999999997</v>
      </c>
      <c r="X93" s="1306">
        <f t="shared" si="77"/>
        <v>5.0599999999999996</v>
      </c>
      <c r="Z93" s="1268" t="s">
        <v>395</v>
      </c>
      <c r="AA93" s="1030"/>
      <c r="AB93" s="1717"/>
      <c r="AC93" s="1234"/>
      <c r="AD93" s="1396"/>
      <c r="AE93" s="1234"/>
      <c r="AF93" s="1414"/>
      <c r="AG93" s="1234">
        <f t="shared" si="89"/>
        <v>0</v>
      </c>
      <c r="AH93" s="1397">
        <f t="shared" si="89"/>
        <v>0</v>
      </c>
      <c r="AI93" s="1234">
        <f t="shared" si="89"/>
        <v>0</v>
      </c>
      <c r="AJ93" s="1306">
        <f t="shared" si="89"/>
        <v>0</v>
      </c>
      <c r="AL93" s="1249" t="s">
        <v>138</v>
      </c>
      <c r="AM93" s="1250">
        <f t="shared" si="69"/>
        <v>0</v>
      </c>
      <c r="AN93" s="1258">
        <f t="shared" si="70"/>
        <v>0</v>
      </c>
      <c r="AO93" s="1268" t="s">
        <v>395</v>
      </c>
      <c r="AP93" s="1470">
        <f t="shared" si="90"/>
        <v>0</v>
      </c>
      <c r="AQ93" s="1484">
        <f t="shared" si="90"/>
        <v>0</v>
      </c>
      <c r="AY93" s="11"/>
    </row>
    <row r="94" spans="1:56" ht="14.25" customHeight="1" thickBot="1">
      <c r="A94" s="69"/>
      <c r="B94" s="1607"/>
      <c r="C94" s="11"/>
      <c r="D94" s="258" t="s">
        <v>523</v>
      </c>
      <c r="E94" s="257">
        <v>200</v>
      </c>
      <c r="F94" s="245">
        <v>200</v>
      </c>
      <c r="G94" s="449"/>
      <c r="H94" s="196"/>
      <c r="I94" s="177"/>
      <c r="J94" s="69"/>
      <c r="K94" s="11"/>
      <c r="L94" s="79"/>
      <c r="M94" s="112"/>
      <c r="N94" s="1249" t="s">
        <v>50</v>
      </c>
      <c r="O94" s="1889">
        <f>E69+K70</f>
        <v>19</v>
      </c>
      <c r="P94" s="1417">
        <f>F69+L70</f>
        <v>19</v>
      </c>
      <c r="Q94" s="1210">
        <f>E90+H92</f>
        <v>9.5</v>
      </c>
      <c r="R94" s="1420">
        <f>I92+F90</f>
        <v>9.5</v>
      </c>
      <c r="S94" s="1210">
        <f>E98</f>
        <v>7</v>
      </c>
      <c r="T94" s="1408">
        <f>F98</f>
        <v>7</v>
      </c>
      <c r="U94" s="1210">
        <f t="shared" si="74"/>
        <v>28.5</v>
      </c>
      <c r="V94" s="1397">
        <f t="shared" si="75"/>
        <v>28.5</v>
      </c>
      <c r="W94" s="1210">
        <f t="shared" si="76"/>
        <v>16.5</v>
      </c>
      <c r="X94" s="1306">
        <f t="shared" si="77"/>
        <v>16.5</v>
      </c>
      <c r="Z94" s="1267"/>
      <c r="AA94" s="1232"/>
      <c r="AB94" s="2414"/>
      <c r="AC94" s="2415"/>
      <c r="AD94" s="1398"/>
      <c r="AE94" s="1235"/>
      <c r="AF94" s="1720"/>
      <c r="AG94" s="1235">
        <f t="shared" si="89"/>
        <v>0</v>
      </c>
      <c r="AH94" s="1399">
        <f t="shared" si="89"/>
        <v>0</v>
      </c>
      <c r="AI94" s="1235">
        <f t="shared" si="89"/>
        <v>0</v>
      </c>
      <c r="AJ94" s="1199">
        <f t="shared" si="89"/>
        <v>0</v>
      </c>
      <c r="AL94" s="1249" t="s">
        <v>137</v>
      </c>
      <c r="AM94" s="1250">
        <f t="shared" si="69"/>
        <v>0</v>
      </c>
      <c r="AN94" s="1258">
        <f t="shared" si="70"/>
        <v>0</v>
      </c>
      <c r="AO94" s="2429"/>
      <c r="AP94" s="2430">
        <f t="shared" si="90"/>
        <v>0</v>
      </c>
      <c r="AQ94" s="2431">
        <f t="shared" si="90"/>
        <v>0</v>
      </c>
      <c r="AY94" s="11"/>
    </row>
    <row r="95" spans="1:56" ht="13.5" customHeight="1" thickBot="1">
      <c r="A95" s="1443" t="s">
        <v>362</v>
      </c>
      <c r="B95" s="1610"/>
      <c r="C95" s="38">
        <f>C77+C79+C80+C84+C86+C87+90+90</f>
        <v>930</v>
      </c>
      <c r="D95" s="1602" t="s">
        <v>409</v>
      </c>
      <c r="E95" s="1654"/>
      <c r="F95" s="1983">
        <v>0.9</v>
      </c>
      <c r="G95" s="65"/>
      <c r="H95" s="38"/>
      <c r="I95" s="81"/>
      <c r="J95" s="65"/>
      <c r="K95" s="38"/>
      <c r="L95" s="81"/>
      <c r="M95" s="112"/>
      <c r="N95" s="1249" t="s">
        <v>140</v>
      </c>
      <c r="O95" s="1210"/>
      <c r="P95" s="1203"/>
      <c r="Q95" s="1210"/>
      <c r="R95" s="1306"/>
      <c r="S95" s="1210"/>
      <c r="T95" s="1411"/>
      <c r="U95" s="1210">
        <f t="shared" si="74"/>
        <v>0</v>
      </c>
      <c r="V95" s="1397">
        <f t="shared" si="75"/>
        <v>0</v>
      </c>
      <c r="W95" s="1210">
        <f t="shared" si="76"/>
        <v>0</v>
      </c>
      <c r="X95" s="1306">
        <f t="shared" si="77"/>
        <v>0</v>
      </c>
      <c r="Z95" s="2411" t="s">
        <v>784</v>
      </c>
      <c r="AA95" s="2416">
        <f>SUM(AA90:AA94)</f>
        <v>0</v>
      </c>
      <c r="AB95" s="2417">
        <f t="shared" ref="AB95:AE95" si="91">SUM(AB90:AB94)</f>
        <v>0</v>
      </c>
      <c r="AC95" s="2418">
        <f t="shared" si="91"/>
        <v>0</v>
      </c>
      <c r="AD95" s="2417">
        <f>SUM(AD90:AD94)</f>
        <v>0</v>
      </c>
      <c r="AE95" s="2418">
        <f t="shared" si="91"/>
        <v>0</v>
      </c>
      <c r="AF95" s="2417">
        <f>SUM(AF90:AF94)</f>
        <v>0</v>
      </c>
      <c r="AG95" s="2419">
        <f t="shared" si="89"/>
        <v>0</v>
      </c>
      <c r="AH95" s="2420">
        <f t="shared" si="89"/>
        <v>0</v>
      </c>
      <c r="AI95" s="2419">
        <f t="shared" si="89"/>
        <v>0</v>
      </c>
      <c r="AJ95" s="2421">
        <f t="shared" si="89"/>
        <v>0</v>
      </c>
      <c r="AL95" s="1249" t="s">
        <v>77</v>
      </c>
      <c r="AM95" s="1250">
        <f t="shared" si="69"/>
        <v>0</v>
      </c>
      <c r="AN95" s="1258">
        <f t="shared" si="70"/>
        <v>0</v>
      </c>
      <c r="AO95" s="2411" t="s">
        <v>784</v>
      </c>
      <c r="AP95" s="2432">
        <f t="shared" si="90"/>
        <v>0</v>
      </c>
      <c r="AQ95" s="1485">
        <f t="shared" si="90"/>
        <v>0</v>
      </c>
      <c r="AY95" s="11"/>
    </row>
    <row r="96" spans="1:56" ht="12.75" customHeight="1" thickBot="1">
      <c r="A96" s="382"/>
      <c r="B96" s="175" t="s">
        <v>232</v>
      </c>
      <c r="C96" s="676"/>
      <c r="D96" s="2036" t="s">
        <v>639</v>
      </c>
      <c r="E96" s="2028"/>
      <c r="F96" s="2029"/>
      <c r="G96" s="1613" t="s">
        <v>718</v>
      </c>
      <c r="H96" s="47"/>
      <c r="I96" s="47"/>
      <c r="J96" s="1578"/>
      <c r="K96" s="2030"/>
      <c r="L96" s="58"/>
      <c r="M96" s="112"/>
      <c r="N96" s="1249" t="s">
        <v>405</v>
      </c>
      <c r="O96" s="1210">
        <f>K67</f>
        <v>1.5</v>
      </c>
      <c r="P96" s="1203">
        <f>L67</f>
        <v>1.5</v>
      </c>
      <c r="Q96" s="1210"/>
      <c r="R96" s="1306"/>
      <c r="S96" s="1210">
        <f>E100</f>
        <v>1.5</v>
      </c>
      <c r="T96" s="1411">
        <f>F100</f>
        <v>1.5</v>
      </c>
      <c r="U96" s="1210">
        <f t="shared" si="74"/>
        <v>1.5</v>
      </c>
      <c r="V96" s="1397">
        <f t="shared" si="75"/>
        <v>1.5</v>
      </c>
      <c r="W96" s="1210">
        <f t="shared" si="76"/>
        <v>1.5</v>
      </c>
      <c r="X96" s="1306">
        <f t="shared" si="77"/>
        <v>1.5</v>
      </c>
      <c r="Z96" s="2406" t="s">
        <v>785</v>
      </c>
      <c r="AA96" s="2407">
        <f>AA88+AA95</f>
        <v>0</v>
      </c>
      <c r="AB96" s="2428">
        <f t="shared" ref="AB96" si="92">AB88+AB95</f>
        <v>0</v>
      </c>
      <c r="AC96" s="2407">
        <f t="shared" ref="AC96" si="93">AC88+AC95</f>
        <v>295.44</v>
      </c>
      <c r="AD96" s="2427">
        <f t="shared" ref="AD96" si="94">AD88+AD95</f>
        <v>249.35</v>
      </c>
      <c r="AE96" s="2407">
        <f t="shared" ref="AE96" si="95">AE88+AE95</f>
        <v>2</v>
      </c>
      <c r="AF96" s="2427">
        <f>AF88+AF95</f>
        <v>2</v>
      </c>
      <c r="AG96" s="2408">
        <f t="shared" si="89"/>
        <v>295.44</v>
      </c>
      <c r="AH96" s="2409">
        <f t="shared" si="89"/>
        <v>249.35</v>
      </c>
      <c r="AI96" s="2408">
        <f t="shared" si="89"/>
        <v>297.44</v>
      </c>
      <c r="AJ96" s="2410">
        <f t="shared" si="89"/>
        <v>251.35</v>
      </c>
      <c r="AL96" s="1249" t="s">
        <v>54</v>
      </c>
      <c r="AM96" s="1250">
        <f t="shared" si="69"/>
        <v>2.27</v>
      </c>
      <c r="AN96" s="1258">
        <f t="shared" si="70"/>
        <v>2.27</v>
      </c>
      <c r="AO96" s="2422" t="s">
        <v>135</v>
      </c>
      <c r="AP96" s="1269">
        <f>AA96+AC96+AE96</f>
        <v>297.44</v>
      </c>
      <c r="AQ96" s="1485">
        <f>AB96+AD96+AF96</f>
        <v>251.35</v>
      </c>
      <c r="AY96" s="11"/>
    </row>
    <row r="97" spans="1:51" ht="14.25" customHeight="1" thickBot="1">
      <c r="A97" s="2035" t="s">
        <v>640</v>
      </c>
      <c r="B97" s="263" t="s">
        <v>639</v>
      </c>
      <c r="C97" s="275">
        <v>200</v>
      </c>
      <c r="D97" s="1509" t="s">
        <v>100</v>
      </c>
      <c r="E97" s="1527" t="s">
        <v>101</v>
      </c>
      <c r="F97" s="1528" t="s">
        <v>102</v>
      </c>
      <c r="G97" s="2031" t="s">
        <v>100</v>
      </c>
      <c r="H97" s="1498" t="s">
        <v>101</v>
      </c>
      <c r="I97" s="1539" t="s">
        <v>102</v>
      </c>
      <c r="J97" s="1509" t="s">
        <v>100</v>
      </c>
      <c r="K97" s="1510" t="s">
        <v>101</v>
      </c>
      <c r="L97" s="1511" t="s">
        <v>102</v>
      </c>
      <c r="M97" s="112"/>
      <c r="N97" s="1249" t="s">
        <v>138</v>
      </c>
      <c r="O97" s="1210"/>
      <c r="P97" s="1203"/>
      <c r="Q97" s="1210"/>
      <c r="R97" s="1306"/>
      <c r="S97" s="1210"/>
      <c r="T97" s="1411"/>
      <c r="U97" s="1210">
        <f t="shared" si="74"/>
        <v>0</v>
      </c>
      <c r="V97" s="1397">
        <f t="shared" si="75"/>
        <v>0</v>
      </c>
      <c r="W97" s="1210">
        <f t="shared" si="76"/>
        <v>0</v>
      </c>
      <c r="X97" s="1306">
        <f t="shared" si="77"/>
        <v>0</v>
      </c>
      <c r="Z97" s="2383" t="s">
        <v>376</v>
      </c>
      <c r="AA97" s="2384"/>
      <c r="AB97" s="2384"/>
      <c r="AC97" s="2384"/>
      <c r="AD97" s="2384"/>
      <c r="AE97" s="2384"/>
      <c r="AF97" s="2384"/>
      <c r="AG97" s="2384"/>
      <c r="AH97" s="2384"/>
      <c r="AI97" s="2384"/>
      <c r="AJ97" s="141"/>
      <c r="AL97" s="1249" t="s">
        <v>116</v>
      </c>
      <c r="AM97" s="1250">
        <f t="shared" si="69"/>
        <v>0</v>
      </c>
      <c r="AN97" s="1258">
        <f t="shared" si="70"/>
        <v>0</v>
      </c>
      <c r="AO97" s="1272" t="s">
        <v>376</v>
      </c>
      <c r="AP97" s="1250"/>
      <c r="AQ97" s="79"/>
      <c r="AY97" s="11"/>
    </row>
    <row r="98" spans="1:51">
      <c r="A98" s="254" t="s">
        <v>814</v>
      </c>
      <c r="B98" s="289" t="s">
        <v>717</v>
      </c>
      <c r="C98" s="274" t="s">
        <v>867</v>
      </c>
      <c r="D98" s="2083" t="s">
        <v>547</v>
      </c>
      <c r="E98" s="2084">
        <v>7</v>
      </c>
      <c r="F98" s="2085">
        <v>7</v>
      </c>
      <c r="G98" s="1635" t="s">
        <v>85</v>
      </c>
      <c r="H98" s="1579">
        <v>55.6</v>
      </c>
      <c r="I98" s="1580">
        <v>48.1</v>
      </c>
      <c r="J98" s="1507" t="s">
        <v>93</v>
      </c>
      <c r="K98" s="1147">
        <v>5</v>
      </c>
      <c r="L98" s="1559">
        <v>5</v>
      </c>
      <c r="M98" s="98"/>
      <c r="N98" s="1249" t="s">
        <v>137</v>
      </c>
      <c r="O98" s="1210"/>
      <c r="P98" s="1203"/>
      <c r="Q98" s="1210"/>
      <c r="R98" s="1306"/>
      <c r="S98" s="1210"/>
      <c r="T98" s="1411"/>
      <c r="U98" s="1210">
        <f t="shared" si="74"/>
        <v>0</v>
      </c>
      <c r="V98" s="1397">
        <f t="shared" si="75"/>
        <v>0</v>
      </c>
      <c r="W98" s="1210">
        <f t="shared" si="76"/>
        <v>0</v>
      </c>
      <c r="X98" s="1306">
        <f t="shared" si="77"/>
        <v>0</v>
      </c>
      <c r="Z98" s="1925" t="s">
        <v>496</v>
      </c>
      <c r="AA98" s="2405">
        <f>H70</f>
        <v>40</v>
      </c>
      <c r="AB98" s="2394">
        <f>I70</f>
        <v>40</v>
      </c>
      <c r="AC98" s="1030"/>
      <c r="AD98" s="1275"/>
      <c r="AE98" s="1030"/>
      <c r="AF98" s="2395"/>
      <c r="AG98" s="1234">
        <f t="shared" ref="AG98:AJ101" si="96">AA98+AC98</f>
        <v>40</v>
      </c>
      <c r="AH98" s="1312">
        <f t="shared" si="96"/>
        <v>40</v>
      </c>
      <c r="AI98" s="1234">
        <f t="shared" si="96"/>
        <v>0</v>
      </c>
      <c r="AJ98" s="1313">
        <f t="shared" si="96"/>
        <v>0</v>
      </c>
      <c r="AL98" s="1219" t="s">
        <v>164</v>
      </c>
      <c r="AM98" s="1250">
        <f t="shared" si="69"/>
        <v>0.98639999999999994</v>
      </c>
      <c r="AN98" s="1258">
        <f t="shared" si="70"/>
        <v>0.98639999999999994</v>
      </c>
      <c r="AO98" s="1273" t="s">
        <v>377</v>
      </c>
      <c r="AP98" s="1274">
        <f t="shared" ref="AP98:AP113" si="97">AA99+AC99+AE99</f>
        <v>128.6</v>
      </c>
      <c r="AQ98" s="1275">
        <f t="shared" ref="AQ98:AQ113" si="98">AB99+AD99+AF99</f>
        <v>127</v>
      </c>
      <c r="AU98" s="11"/>
      <c r="AV98" s="11"/>
      <c r="AW98" s="11"/>
      <c r="AX98" s="11"/>
      <c r="AY98" s="11"/>
    </row>
    <row r="99" spans="1:51" ht="15" customHeight="1">
      <c r="A99" s="69"/>
      <c r="B99" s="2562" t="s">
        <v>716</v>
      </c>
      <c r="C99" s="79"/>
      <c r="D99" s="2086" t="s">
        <v>234</v>
      </c>
      <c r="E99" s="2087">
        <v>13.6</v>
      </c>
      <c r="F99" s="245">
        <v>12</v>
      </c>
      <c r="G99" s="1561" t="s">
        <v>78</v>
      </c>
      <c r="H99" s="257">
        <v>10.1</v>
      </c>
      <c r="I99" s="1516">
        <v>10.1</v>
      </c>
      <c r="J99" s="351" t="s">
        <v>79</v>
      </c>
      <c r="K99" s="257">
        <v>1.5</v>
      </c>
      <c r="L99" s="1515">
        <v>1.5</v>
      </c>
      <c r="M99" s="98"/>
      <c r="N99" s="1249" t="s">
        <v>77</v>
      </c>
      <c r="O99" s="1210"/>
      <c r="P99" s="1203"/>
      <c r="Q99" s="1210"/>
      <c r="R99" s="1306"/>
      <c r="S99" s="1210"/>
      <c r="T99" s="1411"/>
      <c r="U99" s="1210">
        <f t="shared" si="74"/>
        <v>0</v>
      </c>
      <c r="V99" s="1397">
        <f t="shared" si="75"/>
        <v>0</v>
      </c>
      <c r="W99" s="1210">
        <f t="shared" si="76"/>
        <v>0</v>
      </c>
      <c r="X99" s="1306">
        <f t="shared" si="77"/>
        <v>0</v>
      </c>
      <c r="Z99" s="1307" t="s">
        <v>377</v>
      </c>
      <c r="AA99" s="1378">
        <f>K75</f>
        <v>115</v>
      </c>
      <c r="AB99" s="1309">
        <f>L75</f>
        <v>115</v>
      </c>
      <c r="AC99" s="1030"/>
      <c r="AD99" s="1310"/>
      <c r="AE99" s="1234">
        <f>E99</f>
        <v>13.6</v>
      </c>
      <c r="AF99" s="1311">
        <f>F99</f>
        <v>12</v>
      </c>
      <c r="AG99" s="1234">
        <f t="shared" si="96"/>
        <v>115</v>
      </c>
      <c r="AH99" s="1312">
        <f t="shared" si="96"/>
        <v>115</v>
      </c>
      <c r="AI99" s="1234">
        <f t="shared" si="96"/>
        <v>13.6</v>
      </c>
      <c r="AJ99" s="1313">
        <f t="shared" si="96"/>
        <v>12</v>
      </c>
      <c r="AL99" s="1220" t="s">
        <v>160</v>
      </c>
      <c r="AM99" s="1250">
        <f t="shared" si="69"/>
        <v>1.1399999999999999E-2</v>
      </c>
      <c r="AN99" s="1258">
        <f t="shared" si="70"/>
        <v>1.1399999999999999E-2</v>
      </c>
      <c r="AO99" s="1276" t="s">
        <v>378</v>
      </c>
      <c r="AP99" s="1250">
        <f t="shared" si="97"/>
        <v>0</v>
      </c>
      <c r="AQ99" s="1275">
        <f t="shared" si="98"/>
        <v>0</v>
      </c>
      <c r="AU99" s="11"/>
      <c r="AV99" s="11"/>
      <c r="AW99" s="11"/>
      <c r="AX99" s="11"/>
      <c r="AY99" s="11"/>
    </row>
    <row r="100" spans="1:51" ht="13.5" customHeight="1">
      <c r="A100" s="256" t="s">
        <v>9</v>
      </c>
      <c r="B100" s="263" t="s">
        <v>389</v>
      </c>
      <c r="C100" s="272">
        <v>30</v>
      </c>
      <c r="D100" s="258" t="s">
        <v>92</v>
      </c>
      <c r="E100" s="257">
        <v>1.5</v>
      </c>
      <c r="F100" s="1523">
        <v>1.5</v>
      </c>
      <c r="G100" s="1561" t="s">
        <v>660</v>
      </c>
      <c r="H100" s="1549">
        <v>13.91</v>
      </c>
      <c r="I100" s="1550">
        <v>13.91</v>
      </c>
      <c r="J100" s="351" t="s">
        <v>81</v>
      </c>
      <c r="K100" s="1549">
        <v>15</v>
      </c>
      <c r="L100" s="1155">
        <v>15</v>
      </c>
      <c r="M100" s="98"/>
      <c r="N100" s="483" t="s">
        <v>406</v>
      </c>
      <c r="O100" s="1210">
        <f>H69</f>
        <v>0.37</v>
      </c>
      <c r="P100" s="1203">
        <f>I69</f>
        <v>0.37</v>
      </c>
      <c r="Q100" s="1210">
        <f>E91+H87+K92</f>
        <v>1.7</v>
      </c>
      <c r="R100" s="1306">
        <f>F91+I87+L92</f>
        <v>1.7</v>
      </c>
      <c r="S100" s="1210">
        <f>K103</f>
        <v>0.2</v>
      </c>
      <c r="T100" s="1411">
        <f>L103</f>
        <v>0.2</v>
      </c>
      <c r="U100" s="1210">
        <f t="shared" si="74"/>
        <v>2.0699999999999998</v>
      </c>
      <c r="V100" s="1397">
        <f t="shared" si="75"/>
        <v>2.0699999999999998</v>
      </c>
      <c r="W100" s="1210">
        <f t="shared" si="76"/>
        <v>1.9</v>
      </c>
      <c r="X100" s="1306">
        <f t="shared" si="77"/>
        <v>1.9</v>
      </c>
      <c r="Z100" s="1314" t="s">
        <v>378</v>
      </c>
      <c r="AA100" s="1315"/>
      <c r="AB100" s="1316"/>
      <c r="AC100" s="1030"/>
      <c r="AD100" s="1317"/>
      <c r="AE100" s="1318"/>
      <c r="AF100" s="1319"/>
      <c r="AG100" s="1234">
        <f t="shared" si="96"/>
        <v>0</v>
      </c>
      <c r="AH100" s="1312">
        <f t="shared" si="96"/>
        <v>0</v>
      </c>
      <c r="AI100" s="1234">
        <f t="shared" si="96"/>
        <v>0</v>
      </c>
      <c r="AJ100" s="1313">
        <f t="shared" si="96"/>
        <v>0</v>
      </c>
      <c r="AL100" s="1221" t="s">
        <v>370</v>
      </c>
      <c r="AM100" s="1250">
        <f t="shared" si="69"/>
        <v>0.9</v>
      </c>
      <c r="AN100" s="1258">
        <f t="shared" si="70"/>
        <v>0.9</v>
      </c>
      <c r="AO100" s="1277" t="s">
        <v>379</v>
      </c>
      <c r="AP100" s="1250">
        <f t="shared" si="97"/>
        <v>0</v>
      </c>
      <c r="AQ100" s="1275">
        <f t="shared" si="98"/>
        <v>0</v>
      </c>
      <c r="AU100" s="11"/>
      <c r="AV100" s="11"/>
      <c r="AW100" s="11"/>
      <c r="AX100" s="11"/>
      <c r="AY100" s="11"/>
    </row>
    <row r="101" spans="1:51" ht="15.75" customHeight="1" thickBot="1">
      <c r="A101" s="69"/>
      <c r="B101" s="1607"/>
      <c r="C101" s="79"/>
      <c r="D101" s="1561" t="s">
        <v>81</v>
      </c>
      <c r="E101" s="1575">
        <v>66</v>
      </c>
      <c r="F101" s="1515">
        <v>66</v>
      </c>
      <c r="G101" s="258" t="s">
        <v>105</v>
      </c>
      <c r="H101" s="262">
        <v>16.82</v>
      </c>
      <c r="I101" s="2032">
        <v>16.82</v>
      </c>
      <c r="J101" s="249" t="s">
        <v>663</v>
      </c>
      <c r="K101" s="1154">
        <v>2</v>
      </c>
      <c r="L101" s="1515">
        <v>2</v>
      </c>
      <c r="M101" s="98"/>
      <c r="N101" s="1249" t="s">
        <v>407</v>
      </c>
      <c r="O101" s="1210"/>
      <c r="P101" s="1203"/>
      <c r="Q101" s="1210"/>
      <c r="R101" s="1306"/>
      <c r="S101" s="1210"/>
      <c r="T101" s="1411"/>
      <c r="U101" s="1210">
        <f t="shared" si="74"/>
        <v>0</v>
      </c>
      <c r="V101" s="1397">
        <f t="shared" si="75"/>
        <v>0</v>
      </c>
      <c r="W101" s="1210">
        <f t="shared" si="76"/>
        <v>0</v>
      </c>
      <c r="X101" s="1306">
        <f t="shared" si="77"/>
        <v>0</v>
      </c>
      <c r="Z101" s="1320" t="s">
        <v>379</v>
      </c>
      <c r="AA101" s="1315"/>
      <c r="AB101" s="1316"/>
      <c r="AC101" s="1030"/>
      <c r="AD101" s="1317"/>
      <c r="AE101" s="1234"/>
      <c r="AF101" s="1319"/>
      <c r="AG101" s="1234">
        <f t="shared" si="96"/>
        <v>0</v>
      </c>
      <c r="AH101" s="1312">
        <f t="shared" si="96"/>
        <v>0</v>
      </c>
      <c r="AI101" s="1234">
        <f t="shared" si="96"/>
        <v>0</v>
      </c>
      <c r="AJ101" s="1313">
        <f t="shared" si="96"/>
        <v>0</v>
      </c>
      <c r="AL101" s="1222" t="s">
        <v>136</v>
      </c>
      <c r="AM101" s="1259">
        <f t="shared" si="69"/>
        <v>7.4999999999999997E-2</v>
      </c>
      <c r="AN101" s="1260">
        <f t="shared" si="70"/>
        <v>7.4999999999999997E-2</v>
      </c>
      <c r="AO101" s="1278" t="s">
        <v>380</v>
      </c>
      <c r="AP101" s="1259">
        <f t="shared" si="97"/>
        <v>0</v>
      </c>
      <c r="AQ101" s="1279">
        <f t="shared" si="98"/>
        <v>0</v>
      </c>
      <c r="AU101" s="11"/>
      <c r="AV101" s="11"/>
      <c r="AW101" s="11"/>
      <c r="AX101" s="11"/>
      <c r="AY101" s="11"/>
    </row>
    <row r="102" spans="1:51" ht="12.75" customHeight="1" thickBot="1">
      <c r="A102" s="69"/>
      <c r="B102" s="1607"/>
      <c r="C102" s="79"/>
      <c r="D102" s="3026" t="s">
        <v>1043</v>
      </c>
      <c r="E102" s="291"/>
      <c r="F102" s="79"/>
      <c r="G102" s="258" t="s">
        <v>82</v>
      </c>
      <c r="H102" s="2033">
        <v>1.26</v>
      </c>
      <c r="I102" s="1585">
        <v>1.26</v>
      </c>
      <c r="J102" s="2037" t="s">
        <v>662</v>
      </c>
      <c r="K102" s="2122">
        <v>4.0000000000000002E-4</v>
      </c>
      <c r="L102" s="1523">
        <v>4.0000000000000002E-4</v>
      </c>
      <c r="M102" s="98"/>
      <c r="N102" s="1219" t="s">
        <v>164</v>
      </c>
      <c r="O102" s="1214">
        <f t="shared" ref="O102:T102" si="99">O103+O104+O105+O106</f>
        <v>0</v>
      </c>
      <c r="P102" s="1421">
        <f t="shared" si="99"/>
        <v>0</v>
      </c>
      <c r="Q102" s="1214">
        <f t="shared" si="99"/>
        <v>0.98599999999999999</v>
      </c>
      <c r="R102" s="1422">
        <f t="shared" si="99"/>
        <v>0.98599999999999999</v>
      </c>
      <c r="S102" s="1224">
        <f t="shared" si="99"/>
        <v>4.0000000000000002E-4</v>
      </c>
      <c r="T102" s="1423">
        <f t="shared" si="99"/>
        <v>4.0000000000000002E-4</v>
      </c>
      <c r="U102" s="1210">
        <f t="shared" si="74"/>
        <v>0.98599999999999999</v>
      </c>
      <c r="V102" s="1397">
        <f t="shared" si="75"/>
        <v>0.98599999999999999</v>
      </c>
      <c r="W102" s="1210">
        <f t="shared" si="76"/>
        <v>0.98639999999999994</v>
      </c>
      <c r="X102" s="1306">
        <f t="shared" si="77"/>
        <v>0.98639999999999994</v>
      </c>
      <c r="Z102" s="2385" t="s">
        <v>380</v>
      </c>
      <c r="AA102" s="2386"/>
      <c r="AB102" s="2387"/>
      <c r="AC102" s="2388"/>
      <c r="AD102" s="2389"/>
      <c r="AE102" s="2390"/>
      <c r="AF102" s="2391"/>
      <c r="AG102" s="2390">
        <f>AA102+AC102</f>
        <v>0</v>
      </c>
      <c r="AH102" s="2392"/>
      <c r="AI102" s="2390">
        <f t="shared" ref="AI102:AI114" si="100">AC102+AE102</f>
        <v>0</v>
      </c>
      <c r="AJ102" s="2393"/>
      <c r="AL102" s="490" t="s">
        <v>98</v>
      </c>
      <c r="AM102" s="1261">
        <f>O107+Q107+S107</f>
        <v>8.93</v>
      </c>
      <c r="AN102" s="1262">
        <f>P107+R107+T107</f>
        <v>8.93</v>
      </c>
      <c r="AO102" s="1280" t="s">
        <v>381</v>
      </c>
      <c r="AP102" s="1281">
        <f t="shared" si="97"/>
        <v>168.6</v>
      </c>
      <c r="AQ102" s="1282">
        <f t="shared" si="98"/>
        <v>167</v>
      </c>
      <c r="AU102" s="11"/>
      <c r="AV102" s="11"/>
      <c r="AW102" s="11"/>
      <c r="AX102" s="11"/>
      <c r="AY102" s="11"/>
    </row>
    <row r="103" spans="1:51" ht="12.75" customHeight="1" thickBot="1">
      <c r="A103" s="69"/>
      <c r="B103" s="1607"/>
      <c r="C103" s="79"/>
      <c r="D103" s="1561" t="s">
        <v>81</v>
      </c>
      <c r="E103" s="1697">
        <v>140</v>
      </c>
      <c r="F103" s="1515"/>
      <c r="G103" s="258" t="s">
        <v>161</v>
      </c>
      <c r="H103" s="2137" t="s">
        <v>868</v>
      </c>
      <c r="I103" s="1550">
        <v>5.0599999999999996</v>
      </c>
      <c r="J103" s="271" t="s">
        <v>534</v>
      </c>
      <c r="K103" s="1678">
        <v>0.2</v>
      </c>
      <c r="L103" s="1608">
        <v>0.2</v>
      </c>
      <c r="M103" s="98"/>
      <c r="N103" s="1220" t="s">
        <v>160</v>
      </c>
      <c r="O103" s="1215"/>
      <c r="P103" s="1424"/>
      <c r="Q103" s="1215">
        <f>E92+H86</f>
        <v>1.0999999999999999E-2</v>
      </c>
      <c r="R103" s="1425">
        <f>F92+I86</f>
        <v>1.0999999999999999E-2</v>
      </c>
      <c r="S103" s="1225">
        <f>K102</f>
        <v>4.0000000000000002E-4</v>
      </c>
      <c r="T103" s="1424">
        <f>L102</f>
        <v>4.0000000000000002E-4</v>
      </c>
      <c r="U103" s="1229">
        <f t="shared" si="74"/>
        <v>1.0999999999999999E-2</v>
      </c>
      <c r="V103" s="1425">
        <f t="shared" si="75"/>
        <v>1.0999999999999999E-2</v>
      </c>
      <c r="W103" s="1211">
        <f t="shared" si="76"/>
        <v>1.1399999999999999E-2</v>
      </c>
      <c r="X103" s="1425">
        <f t="shared" si="77"/>
        <v>1.1399999999999999E-2</v>
      </c>
      <c r="Z103" s="1328" t="s">
        <v>381</v>
      </c>
      <c r="AA103" s="2893">
        <f>AA99+AA98</f>
        <v>155</v>
      </c>
      <c r="AB103" s="1330">
        <f>AB99+AB98</f>
        <v>155</v>
      </c>
      <c r="AC103" s="1331">
        <f>AC99+AC100+AC101+AC102</f>
        <v>0</v>
      </c>
      <c r="AD103" s="1332">
        <f>AD99+AD100+AD101+AD102</f>
        <v>0</v>
      </c>
      <c r="AE103" s="1333">
        <f>SUM(AE99:AE102)</f>
        <v>13.6</v>
      </c>
      <c r="AF103" s="1334">
        <f>SUM(AF99:AF102)</f>
        <v>12</v>
      </c>
      <c r="AG103" s="1333">
        <f>AA103+AC103</f>
        <v>155</v>
      </c>
      <c r="AH103" s="1335">
        <f>AB103+AD103</f>
        <v>155</v>
      </c>
      <c r="AI103" s="1333">
        <f t="shared" si="100"/>
        <v>13.6</v>
      </c>
      <c r="AJ103" s="1336">
        <f>AD103+AF103</f>
        <v>12</v>
      </c>
      <c r="AO103" s="1460" t="s">
        <v>390</v>
      </c>
      <c r="AP103" s="1271">
        <f t="shared" si="97"/>
        <v>26.8</v>
      </c>
      <c r="AQ103" s="1284">
        <f t="shared" si="98"/>
        <v>25</v>
      </c>
      <c r="AS103" s="11"/>
      <c r="AT103" s="11"/>
      <c r="AU103" s="11"/>
      <c r="AV103" s="11"/>
      <c r="AW103" s="11"/>
      <c r="AX103" s="11"/>
      <c r="AY103" s="11"/>
    </row>
    <row r="104" spans="1:51" ht="14.25" customHeight="1">
      <c r="A104" s="69"/>
      <c r="B104" s="1607"/>
      <c r="C104" s="79"/>
      <c r="D104" s="69"/>
      <c r="E104" s="11"/>
      <c r="F104" s="79"/>
      <c r="G104" s="1561" t="s">
        <v>661</v>
      </c>
      <c r="H104" s="1549">
        <v>2.5299999999999998</v>
      </c>
      <c r="I104" s="1550">
        <v>2.5299999999999998</v>
      </c>
      <c r="J104" s="1758"/>
      <c r="K104" s="2038"/>
      <c r="L104" s="2039"/>
      <c r="M104" s="98"/>
      <c r="N104" s="1221" t="s">
        <v>370</v>
      </c>
      <c r="O104" s="1216"/>
      <c r="P104" s="1426"/>
      <c r="Q104" s="1216">
        <f>F95</f>
        <v>0.9</v>
      </c>
      <c r="R104" s="1427">
        <f>F95</f>
        <v>0.9</v>
      </c>
      <c r="S104" s="1226"/>
      <c r="T104" s="1426"/>
      <c r="U104" s="1229">
        <f t="shared" si="74"/>
        <v>0.9</v>
      </c>
      <c r="V104" s="1425">
        <f t="shared" si="75"/>
        <v>0.9</v>
      </c>
      <c r="W104" s="1211">
        <f t="shared" si="76"/>
        <v>0.9</v>
      </c>
      <c r="X104" s="1425">
        <f t="shared" si="77"/>
        <v>0.9</v>
      </c>
      <c r="Z104" s="1460" t="s">
        <v>390</v>
      </c>
      <c r="AA104" s="1351"/>
      <c r="AB104" s="1449"/>
      <c r="AC104" s="1353">
        <f>H91</f>
        <v>26.8</v>
      </c>
      <c r="AD104" s="1452">
        <f>I91</f>
        <v>25</v>
      </c>
      <c r="AE104" s="1351"/>
      <c r="AF104" s="1449"/>
      <c r="AG104" s="1233"/>
      <c r="AH104" s="1455"/>
      <c r="AI104" s="1233">
        <f t="shared" si="100"/>
        <v>26.8</v>
      </c>
      <c r="AJ104" s="1458"/>
      <c r="AO104" s="1445" t="s">
        <v>391</v>
      </c>
      <c r="AP104" s="1250">
        <f t="shared" si="97"/>
        <v>0</v>
      </c>
      <c r="AQ104" s="1275">
        <f t="shared" si="98"/>
        <v>0</v>
      </c>
      <c r="AS104" s="11"/>
      <c r="AT104" s="11"/>
      <c r="AU104" s="11"/>
      <c r="AV104" s="11"/>
      <c r="AW104" s="11"/>
      <c r="AX104" s="11"/>
      <c r="AY104" s="11"/>
    </row>
    <row r="105" spans="1:51" ht="15" customHeight="1" thickBot="1">
      <c r="A105" s="1443" t="s">
        <v>363</v>
      </c>
      <c r="B105" s="1444"/>
      <c r="C105" s="1725">
        <f>C97+C100+110+20</f>
        <v>360</v>
      </c>
      <c r="D105" s="65"/>
      <c r="E105" s="38"/>
      <c r="F105" s="81"/>
      <c r="G105" s="2040" t="s">
        <v>89</v>
      </c>
      <c r="H105" s="1586">
        <v>1.27</v>
      </c>
      <c r="I105" s="2034">
        <v>1.27</v>
      </c>
      <c r="J105" s="2041"/>
      <c r="K105" s="38"/>
      <c r="L105" s="81"/>
      <c r="M105" s="98"/>
      <c r="N105" s="1222" t="s">
        <v>136</v>
      </c>
      <c r="O105" s="1217"/>
      <c r="P105" s="1428"/>
      <c r="Q105" s="1217">
        <f>E85</f>
        <v>7.4999999999999997E-2</v>
      </c>
      <c r="R105" s="1429">
        <f>F85</f>
        <v>7.4999999999999997E-2</v>
      </c>
      <c r="S105" s="1227"/>
      <c r="T105" s="1428"/>
      <c r="U105" s="1229">
        <f t="shared" si="74"/>
        <v>7.4999999999999997E-2</v>
      </c>
      <c r="V105" s="1425">
        <f t="shared" si="75"/>
        <v>7.4999999999999997E-2</v>
      </c>
      <c r="W105" s="1211">
        <f t="shared" si="76"/>
        <v>7.4999999999999997E-2</v>
      </c>
      <c r="X105" s="1425">
        <f t="shared" si="77"/>
        <v>7.4999999999999997E-2</v>
      </c>
      <c r="Z105" s="1445" t="s">
        <v>391</v>
      </c>
      <c r="AA105" s="1357"/>
      <c r="AB105" s="1450"/>
      <c r="AC105" s="1359"/>
      <c r="AD105" s="1453"/>
      <c r="AE105" s="1357"/>
      <c r="AF105" s="1450"/>
      <c r="AG105" s="1234">
        <f t="shared" ref="AG105:AH107" si="101">AA105+AC105</f>
        <v>0</v>
      </c>
      <c r="AH105" s="1456">
        <f t="shared" si="101"/>
        <v>0</v>
      </c>
      <c r="AI105" s="1234">
        <f t="shared" si="100"/>
        <v>0</v>
      </c>
      <c r="AJ105" s="1409">
        <f t="shared" ref="AJ105:AJ110" si="102">AD105+AF105</f>
        <v>0</v>
      </c>
      <c r="AO105" s="1446" t="s">
        <v>392</v>
      </c>
      <c r="AP105" s="1259">
        <f t="shared" si="97"/>
        <v>0</v>
      </c>
      <c r="AQ105" s="1279">
        <f t="shared" si="98"/>
        <v>0</v>
      </c>
      <c r="AS105" s="11"/>
      <c r="AT105" s="11"/>
      <c r="AU105" s="11"/>
      <c r="AV105" s="11"/>
      <c r="AW105" s="11"/>
      <c r="AX105" s="11"/>
      <c r="AY105" s="11"/>
    </row>
    <row r="106" spans="1:51" ht="14.25" customHeight="1" thickBot="1">
      <c r="M106" s="98"/>
      <c r="N106" s="1222" t="s">
        <v>421</v>
      </c>
      <c r="O106" s="1217"/>
      <c r="P106" s="1428"/>
      <c r="Q106" s="1217"/>
      <c r="R106" s="1429"/>
      <c r="S106" s="1227"/>
      <c r="T106" s="1428"/>
      <c r="U106" s="1229">
        <f t="shared" si="74"/>
        <v>0</v>
      </c>
      <c r="V106" s="1425">
        <f t="shared" si="75"/>
        <v>0</v>
      </c>
      <c r="W106" s="1211">
        <f t="shared" si="76"/>
        <v>0</v>
      </c>
      <c r="X106" s="1425">
        <f t="shared" si="77"/>
        <v>0</v>
      </c>
      <c r="Z106" s="1446" t="s">
        <v>456</v>
      </c>
      <c r="AA106" s="1363"/>
      <c r="AB106" s="1451"/>
      <c r="AC106" s="1365"/>
      <c r="AD106" s="1454"/>
      <c r="AE106" s="1363"/>
      <c r="AF106" s="1451"/>
      <c r="AG106" s="1235">
        <f t="shared" si="101"/>
        <v>0</v>
      </c>
      <c r="AH106" s="1457">
        <f t="shared" si="101"/>
        <v>0</v>
      </c>
      <c r="AI106" s="1235">
        <f t="shared" si="100"/>
        <v>0</v>
      </c>
      <c r="AJ106" s="1459">
        <f t="shared" si="102"/>
        <v>0</v>
      </c>
      <c r="AO106" s="1447" t="s">
        <v>393</v>
      </c>
      <c r="AP106" s="1298">
        <f t="shared" si="97"/>
        <v>26.8</v>
      </c>
      <c r="AQ106" s="1299">
        <f t="shared" si="98"/>
        <v>25</v>
      </c>
      <c r="AR106" s="779"/>
      <c r="AS106" s="11"/>
      <c r="AT106" s="11"/>
      <c r="AU106" s="11"/>
      <c r="AV106" s="11"/>
      <c r="AW106" s="11"/>
      <c r="AX106" s="11"/>
      <c r="AY106" s="11"/>
    </row>
    <row r="107" spans="1:51" ht="15" customHeight="1" thickBot="1">
      <c r="M107" s="98"/>
      <c r="N107" s="490" t="s">
        <v>98</v>
      </c>
      <c r="O107" s="1218">
        <f>H67</f>
        <v>6.4</v>
      </c>
      <c r="P107" s="1430">
        <f>I67</f>
        <v>6.4</v>
      </c>
      <c r="Q107" s="1218"/>
      <c r="R107" s="1431"/>
      <c r="S107" s="1228">
        <f>H104</f>
        <v>2.5299999999999998</v>
      </c>
      <c r="T107" s="2123">
        <f>I104</f>
        <v>2.5299999999999998</v>
      </c>
      <c r="U107" s="1230">
        <f t="shared" si="74"/>
        <v>6.4</v>
      </c>
      <c r="V107" s="1433">
        <f t="shared" si="75"/>
        <v>6.4</v>
      </c>
      <c r="W107" s="1230">
        <f t="shared" si="76"/>
        <v>2.5299999999999998</v>
      </c>
      <c r="X107" s="1433">
        <f t="shared" si="77"/>
        <v>2.5299999999999998</v>
      </c>
      <c r="Z107" s="1447" t="s">
        <v>393</v>
      </c>
      <c r="AA107" s="1467">
        <f t="shared" ref="AA107:AF107" si="103">AA104+AA105+AA106</f>
        <v>0</v>
      </c>
      <c r="AB107" s="1392">
        <f t="shared" si="103"/>
        <v>0</v>
      </c>
      <c r="AC107" s="1448">
        <f t="shared" si="103"/>
        <v>26.8</v>
      </c>
      <c r="AD107" s="1390">
        <f t="shared" si="103"/>
        <v>25</v>
      </c>
      <c r="AE107" s="1467">
        <f t="shared" si="103"/>
        <v>0</v>
      </c>
      <c r="AF107" s="1392">
        <f t="shared" si="103"/>
        <v>0</v>
      </c>
      <c r="AG107" s="1298">
        <f t="shared" si="101"/>
        <v>26.8</v>
      </c>
      <c r="AH107" s="1391">
        <f t="shared" si="101"/>
        <v>25</v>
      </c>
      <c r="AI107" s="1298">
        <f t="shared" si="100"/>
        <v>26.8</v>
      </c>
      <c r="AJ107" s="1392">
        <f t="shared" si="102"/>
        <v>25</v>
      </c>
      <c r="AO107" s="1283" t="s">
        <v>252</v>
      </c>
      <c r="AP107" s="1271">
        <f t="shared" si="97"/>
        <v>55.6</v>
      </c>
      <c r="AQ107" s="1284">
        <f t="shared" si="98"/>
        <v>48.1</v>
      </c>
      <c r="AR107" s="779"/>
      <c r="AS107" s="11"/>
      <c r="AT107" s="11"/>
      <c r="AU107" s="11"/>
      <c r="AV107" s="11"/>
      <c r="AW107" s="11"/>
      <c r="AX107" s="11"/>
      <c r="AY107" s="11"/>
    </row>
    <row r="108" spans="1:51" ht="15" thickBot="1">
      <c r="D108" s="112"/>
      <c r="E108" s="112"/>
      <c r="F108" s="112"/>
      <c r="G108" s="112"/>
      <c r="H108" s="112"/>
      <c r="I108" s="112"/>
      <c r="J108" s="112"/>
      <c r="M108" s="98"/>
      <c r="Z108" s="1283" t="s">
        <v>385</v>
      </c>
      <c r="AA108" s="1337"/>
      <c r="AB108" s="1338"/>
      <c r="AC108" s="1233"/>
      <c r="AD108" s="1339"/>
      <c r="AE108" s="1337">
        <f>H98</f>
        <v>55.6</v>
      </c>
      <c r="AF108" s="1338">
        <f>I98</f>
        <v>48.1</v>
      </c>
      <c r="AG108" s="1233"/>
      <c r="AH108" s="1340">
        <f>AB108+AD108</f>
        <v>0</v>
      </c>
      <c r="AI108" s="1233">
        <f t="shared" si="100"/>
        <v>55.6</v>
      </c>
      <c r="AJ108" s="1341">
        <f t="shared" si="102"/>
        <v>48.1</v>
      </c>
      <c r="AO108" s="1285" t="s">
        <v>150</v>
      </c>
      <c r="AP108" s="1259">
        <f t="shared" si="97"/>
        <v>0</v>
      </c>
      <c r="AQ108" s="1279">
        <f t="shared" si="98"/>
        <v>0</v>
      </c>
      <c r="AR108" s="779"/>
      <c r="AS108" s="11"/>
      <c r="AT108" s="11"/>
      <c r="AU108" s="11"/>
      <c r="AV108" s="11"/>
      <c r="AW108" s="11"/>
      <c r="AX108" s="11"/>
      <c r="AY108" s="11"/>
    </row>
    <row r="109" spans="1:51" ht="14.25" customHeight="1" thickBot="1">
      <c r="D109" s="107"/>
      <c r="E109" s="112"/>
      <c r="F109" s="112"/>
      <c r="G109" s="112"/>
      <c r="H109" s="112"/>
      <c r="I109" s="112"/>
      <c r="J109" s="3206"/>
      <c r="M109" s="98"/>
      <c r="Z109" s="1285" t="s">
        <v>386</v>
      </c>
      <c r="AA109" s="1322"/>
      <c r="AB109" s="1342"/>
      <c r="AC109" s="1235"/>
      <c r="AD109" s="1343"/>
      <c r="AE109" s="1322"/>
      <c r="AF109" s="1342"/>
      <c r="AG109" s="1235">
        <f>AA109+AC109</f>
        <v>0</v>
      </c>
      <c r="AH109" s="1344">
        <f>AB109+AD109</f>
        <v>0</v>
      </c>
      <c r="AI109" s="1235">
        <f t="shared" si="100"/>
        <v>0</v>
      </c>
      <c r="AJ109" s="1345">
        <f t="shared" si="102"/>
        <v>0</v>
      </c>
      <c r="AO109" s="1286" t="s">
        <v>382</v>
      </c>
      <c r="AP109" s="1287">
        <f t="shared" si="97"/>
        <v>55.6</v>
      </c>
      <c r="AQ109" s="1288">
        <f t="shared" si="98"/>
        <v>48.1</v>
      </c>
      <c r="AR109" s="112"/>
      <c r="AS109" s="11"/>
      <c r="AT109" s="11"/>
      <c r="AU109" s="11"/>
      <c r="AV109" s="11"/>
      <c r="AW109" s="11"/>
      <c r="AX109" s="11"/>
      <c r="AY109" s="11"/>
    </row>
    <row r="110" spans="1:51" ht="12.75" customHeight="1" thickBot="1">
      <c r="D110" s="107"/>
      <c r="E110" s="1027"/>
      <c r="F110" s="3207"/>
      <c r="G110" s="112"/>
      <c r="H110" s="3206"/>
      <c r="I110" s="112"/>
      <c r="J110" s="3206"/>
      <c r="M110" s="98"/>
      <c r="T110" s="1197"/>
      <c r="V110" s="1200"/>
      <c r="X110" s="1200"/>
      <c r="Z110" s="1286" t="s">
        <v>382</v>
      </c>
      <c r="AA110" s="1346">
        <f t="shared" ref="AA110:AF110" si="104">SUM(AA108:AA109)</f>
        <v>0</v>
      </c>
      <c r="AB110" s="1347">
        <f t="shared" si="104"/>
        <v>0</v>
      </c>
      <c r="AC110" s="1348">
        <f t="shared" si="104"/>
        <v>0</v>
      </c>
      <c r="AD110" s="1288">
        <f t="shared" si="104"/>
        <v>0</v>
      </c>
      <c r="AE110" s="1346">
        <f t="shared" si="104"/>
        <v>55.6</v>
      </c>
      <c r="AF110" s="1347">
        <f t="shared" si="104"/>
        <v>48.1</v>
      </c>
      <c r="AG110" s="1287">
        <f>AA110+AC110</f>
        <v>0</v>
      </c>
      <c r="AH110" s="1349">
        <f>AB110+AD110</f>
        <v>0</v>
      </c>
      <c r="AI110" s="1287">
        <f t="shared" si="100"/>
        <v>55.6</v>
      </c>
      <c r="AJ110" s="1350">
        <f t="shared" si="102"/>
        <v>48.1</v>
      </c>
      <c r="AO110" s="1289" t="s">
        <v>250</v>
      </c>
      <c r="AP110" s="1271">
        <f t="shared" si="97"/>
        <v>0</v>
      </c>
      <c r="AQ110" s="1284">
        <f t="shared" si="98"/>
        <v>0</v>
      </c>
      <c r="AR110" s="112"/>
      <c r="AS110" s="11"/>
      <c r="AT110" s="11"/>
      <c r="AU110" s="11"/>
      <c r="AV110" s="11"/>
      <c r="AW110" s="11"/>
      <c r="AX110" s="11"/>
    </row>
    <row r="111" spans="1:51" ht="13.5" customHeight="1">
      <c r="D111" s="107"/>
      <c r="E111" s="106"/>
      <c r="F111" s="144"/>
      <c r="G111" s="112"/>
      <c r="H111" s="3206"/>
      <c r="I111" s="112"/>
      <c r="J111" s="3206"/>
      <c r="M111" s="98"/>
      <c r="T111" s="1197"/>
      <c r="V111" s="1200"/>
      <c r="X111" s="1200"/>
      <c r="Z111" s="1289" t="s">
        <v>250</v>
      </c>
      <c r="AA111" s="1351"/>
      <c r="AB111" s="1352"/>
      <c r="AC111" s="1353"/>
      <c r="AD111" s="1354"/>
      <c r="AE111" s="1351"/>
      <c r="AF111" s="1352"/>
      <c r="AG111" s="1233"/>
      <c r="AH111" s="1355"/>
      <c r="AI111" s="1233">
        <f t="shared" si="100"/>
        <v>0</v>
      </c>
      <c r="AJ111" s="1356"/>
      <c r="AM111" s="1263"/>
      <c r="AN111" s="315"/>
      <c r="AO111" s="1290" t="s">
        <v>103</v>
      </c>
      <c r="AP111" s="1250">
        <f t="shared" si="97"/>
        <v>0</v>
      </c>
      <c r="AQ111" s="1275">
        <f t="shared" si="98"/>
        <v>0</v>
      </c>
      <c r="AR111" s="112"/>
      <c r="AS111" s="11"/>
      <c r="AT111" s="11"/>
      <c r="AU111" s="11"/>
      <c r="AV111" s="11"/>
      <c r="AW111" s="11"/>
      <c r="AX111" s="11"/>
    </row>
    <row r="112" spans="1:51" ht="15" customHeight="1" thickBot="1">
      <c r="D112" s="107"/>
      <c r="E112" s="106"/>
      <c r="F112" s="144"/>
      <c r="G112" s="112"/>
      <c r="H112" s="3206"/>
      <c r="I112" s="112"/>
      <c r="J112" s="3206"/>
      <c r="M112" s="98"/>
      <c r="T112" s="1196"/>
      <c r="V112" s="302"/>
      <c r="X112" s="302"/>
      <c r="Z112" s="1290" t="s">
        <v>103</v>
      </c>
      <c r="AA112" s="1357"/>
      <c r="AB112" s="1358"/>
      <c r="AC112" s="1359"/>
      <c r="AD112" s="1360"/>
      <c r="AE112" s="1357"/>
      <c r="AF112" s="1358"/>
      <c r="AG112" s="1234">
        <f t="shared" ref="AG112:AH114" si="105">AA112+AC112</f>
        <v>0</v>
      </c>
      <c r="AH112" s="1361">
        <f t="shared" si="105"/>
        <v>0</v>
      </c>
      <c r="AI112" s="1234">
        <f t="shared" si="100"/>
        <v>0</v>
      </c>
      <c r="AJ112" s="1362">
        <f>AD112+AF112</f>
        <v>0</v>
      </c>
      <c r="AM112" s="1263"/>
      <c r="AN112" s="1400"/>
      <c r="AO112" s="1291" t="s">
        <v>251</v>
      </c>
      <c r="AP112" s="1259">
        <f t="shared" si="97"/>
        <v>0</v>
      </c>
      <c r="AQ112" s="1279">
        <f t="shared" si="98"/>
        <v>0</v>
      </c>
      <c r="AR112" s="112"/>
      <c r="AS112" s="11"/>
      <c r="AT112" s="11"/>
      <c r="AU112" s="11"/>
      <c r="AV112" s="11"/>
      <c r="AW112" s="11"/>
      <c r="AX112" s="11"/>
    </row>
    <row r="113" spans="1:62" ht="13.5" customHeight="1" thickBot="1">
      <c r="D113" s="107"/>
      <c r="E113" s="106"/>
      <c r="F113" s="144"/>
      <c r="G113" s="112"/>
      <c r="H113" s="3206"/>
      <c r="I113" s="112"/>
      <c r="J113" s="3208"/>
      <c r="M113" s="98"/>
      <c r="T113" s="617"/>
      <c r="V113" s="1196"/>
      <c r="X113" s="1196"/>
      <c r="Z113" s="1291" t="s">
        <v>251</v>
      </c>
      <c r="AA113" s="1363"/>
      <c r="AB113" s="1364"/>
      <c r="AC113" s="1365"/>
      <c r="AD113" s="1366"/>
      <c r="AE113" s="1363"/>
      <c r="AF113" s="1364"/>
      <c r="AG113" s="1235">
        <f t="shared" si="105"/>
        <v>0</v>
      </c>
      <c r="AH113" s="1367">
        <f t="shared" si="105"/>
        <v>0</v>
      </c>
      <c r="AI113" s="1235">
        <f t="shared" si="100"/>
        <v>0</v>
      </c>
      <c r="AJ113" s="1368">
        <f>AD113+AF113</f>
        <v>0</v>
      </c>
      <c r="AM113" s="1401"/>
      <c r="AN113" s="84"/>
      <c r="AO113" s="1292" t="s">
        <v>383</v>
      </c>
      <c r="AP113" s="1293">
        <f t="shared" si="97"/>
        <v>0</v>
      </c>
      <c r="AQ113" s="1294">
        <f t="shared" si="98"/>
        <v>0</v>
      </c>
      <c r="AR113" s="112"/>
      <c r="AS113" s="11"/>
      <c r="AT113" s="11"/>
      <c r="AU113" s="11"/>
      <c r="AV113" s="11"/>
      <c r="AW113" s="11"/>
      <c r="AX113" s="11"/>
    </row>
    <row r="114" spans="1:62" ht="12.75" customHeight="1" thickBot="1">
      <c r="D114" s="107"/>
      <c r="E114" s="106"/>
      <c r="F114" s="144"/>
      <c r="G114" s="112"/>
      <c r="H114" s="3206"/>
      <c r="I114" s="112"/>
      <c r="J114" s="3208"/>
      <c r="M114" s="98"/>
      <c r="N114" s="11"/>
      <c r="O114" s="11"/>
      <c r="P114" s="11"/>
      <c r="Q114" s="11"/>
      <c r="R114" s="1196"/>
      <c r="T114" s="1196"/>
      <c r="V114" s="302"/>
      <c r="X114" s="1196"/>
      <c r="Z114" s="1461" t="s">
        <v>383</v>
      </c>
      <c r="AA114" s="1462">
        <f t="shared" ref="AA114:AF114" si="106">AA111+AA112+AA113</f>
        <v>0</v>
      </c>
      <c r="AB114" s="1334">
        <f t="shared" si="106"/>
        <v>0</v>
      </c>
      <c r="AC114" s="1462">
        <f t="shared" si="106"/>
        <v>0</v>
      </c>
      <c r="AD114" s="1334">
        <f t="shared" si="106"/>
        <v>0</v>
      </c>
      <c r="AE114" s="1462">
        <f t="shared" si="106"/>
        <v>0</v>
      </c>
      <c r="AF114" s="1334">
        <f t="shared" si="106"/>
        <v>0</v>
      </c>
      <c r="AG114" s="1333">
        <f t="shared" si="105"/>
        <v>0</v>
      </c>
      <c r="AH114" s="1335">
        <f t="shared" si="105"/>
        <v>0</v>
      </c>
      <c r="AI114" s="1333">
        <f t="shared" si="100"/>
        <v>0</v>
      </c>
      <c r="AJ114" s="1336">
        <f>AD114+AF114</f>
        <v>0</v>
      </c>
      <c r="AO114" s="112"/>
      <c r="AQ114" s="11"/>
      <c r="AR114" s="112"/>
      <c r="AS114" s="11"/>
      <c r="AT114" s="11"/>
      <c r="AU114" s="11"/>
      <c r="AV114" s="11"/>
      <c r="AW114" s="11"/>
      <c r="AX114" s="11"/>
    </row>
    <row r="115" spans="1:62" ht="14.25" customHeight="1">
      <c r="D115" s="123"/>
      <c r="E115" s="121"/>
      <c r="F115" s="288"/>
      <c r="G115" s="112"/>
      <c r="H115" s="3206"/>
      <c r="I115" s="112"/>
      <c r="J115" s="3206"/>
      <c r="M115" s="98"/>
      <c r="N115" s="1754"/>
      <c r="O115" s="11"/>
      <c r="P115" s="11"/>
      <c r="Q115" s="11"/>
      <c r="R115" s="1196"/>
      <c r="T115" s="1196"/>
      <c r="V115" s="302"/>
      <c r="X115" s="1196"/>
      <c r="Z115" s="112"/>
      <c r="AB115" s="1196"/>
      <c r="AD115" s="1196"/>
      <c r="AF115" s="112"/>
      <c r="AH115" s="269"/>
      <c r="AJ115" s="269"/>
      <c r="AO115" s="112"/>
      <c r="AP115" s="112"/>
      <c r="AQ115" s="11"/>
      <c r="AR115" s="112"/>
      <c r="AS115" s="11"/>
      <c r="AT115" s="11"/>
      <c r="AU115" s="11"/>
      <c r="AV115" s="11"/>
      <c r="AW115" s="11"/>
      <c r="AX115" s="11"/>
    </row>
    <row r="116" spans="1:62" ht="13.5" customHeight="1">
      <c r="D116" s="107"/>
      <c r="E116" s="106"/>
      <c r="F116" s="144"/>
      <c r="G116" s="112"/>
      <c r="H116" s="3206"/>
      <c r="I116" s="112"/>
      <c r="J116" s="3206"/>
      <c r="M116" s="98"/>
      <c r="N116" s="14"/>
      <c r="O116" s="14"/>
      <c r="P116" s="387"/>
      <c r="Q116" s="11"/>
      <c r="R116" s="1196"/>
      <c r="T116" s="1196"/>
      <c r="V116" s="302"/>
      <c r="X116" s="1196"/>
      <c r="Z116" s="772"/>
      <c r="AB116" s="1196"/>
      <c r="AD116" s="1196"/>
      <c r="AF116" s="112"/>
      <c r="AH116" s="269"/>
      <c r="AJ116" s="269"/>
      <c r="AO116" s="112"/>
      <c r="AP116" s="166"/>
      <c r="AQ116" s="11"/>
      <c r="AR116" s="112"/>
      <c r="AS116" s="11"/>
      <c r="AT116" s="11"/>
      <c r="AU116" s="11"/>
      <c r="AV116" s="11"/>
      <c r="AW116" s="11"/>
      <c r="AX116" s="11"/>
    </row>
    <row r="117" spans="1:62" ht="14.25" customHeight="1">
      <c r="H117" s="2684"/>
      <c r="J117" s="2684"/>
      <c r="M117" s="98"/>
      <c r="N117" s="56"/>
      <c r="O117" s="41"/>
      <c r="P117" s="865"/>
      <c r="Q117" s="11"/>
      <c r="R117" s="1196"/>
      <c r="T117" s="617"/>
      <c r="V117" s="1201"/>
      <c r="X117" s="617"/>
      <c r="Z117" s="208"/>
      <c r="AB117" s="1196"/>
      <c r="AD117" s="1196"/>
      <c r="AF117" s="218"/>
      <c r="AH117" s="1206"/>
      <c r="AJ117" s="269"/>
      <c r="AO117" s="112"/>
      <c r="AP117" s="121"/>
      <c r="AQ117" s="11"/>
      <c r="AR117" s="104"/>
      <c r="AS117" s="11"/>
      <c r="AT117" s="11"/>
      <c r="AU117" s="11"/>
      <c r="AV117" s="11"/>
      <c r="AW117" s="11"/>
      <c r="AX117" s="11"/>
    </row>
    <row r="118" spans="1:62" ht="15.75" customHeight="1">
      <c r="B118" s="182" t="s">
        <v>925</v>
      </c>
      <c r="F118" s="2"/>
      <c r="G118" s="2"/>
      <c r="H118" s="2"/>
      <c r="K118" s="2"/>
      <c r="M118" s="98"/>
      <c r="R118" s="1196"/>
      <c r="T118" s="1196"/>
      <c r="V118" s="302"/>
      <c r="X118" s="302"/>
      <c r="Z118" s="117"/>
      <c r="AB118" s="1196"/>
      <c r="AD118" s="617"/>
      <c r="AF118" s="112"/>
      <c r="AH118" s="1207"/>
      <c r="AJ118" s="269"/>
      <c r="AO118" s="112"/>
      <c r="AP118" s="146"/>
      <c r="AQ118" s="11"/>
      <c r="AR118" s="110"/>
      <c r="AS118" s="11"/>
      <c r="AT118" s="11"/>
      <c r="AU118" s="11"/>
      <c r="AV118" s="11"/>
      <c r="AW118" s="11"/>
      <c r="AX118" s="11"/>
    </row>
    <row r="119" spans="1:62" ht="15" customHeight="1">
      <c r="B119"/>
      <c r="C119" s="105" t="s">
        <v>519</v>
      </c>
      <c r="E119" s="83"/>
      <c r="K119" s="1903" t="s">
        <v>118</v>
      </c>
      <c r="M119" s="98"/>
      <c r="Z119" t="s">
        <v>364</v>
      </c>
      <c r="AO119" s="144"/>
      <c r="AP119" s="112"/>
      <c r="AQ119" s="11"/>
      <c r="AU119" s="11"/>
      <c r="AV119" s="11"/>
      <c r="AW119" s="11"/>
      <c r="AX119" s="11"/>
    </row>
    <row r="120" spans="1:62" ht="15" customHeight="1" thickBot="1">
      <c r="A120" s="2" t="s">
        <v>832</v>
      </c>
      <c r="B120" s="2"/>
      <c r="C120" s="85"/>
      <c r="E120" s="139" t="s">
        <v>143</v>
      </c>
      <c r="H120" s="86"/>
      <c r="I120" s="1888" t="s">
        <v>518</v>
      </c>
      <c r="J120" s="664"/>
      <c r="M120" s="98"/>
      <c r="Z120" s="105" t="str">
        <f>N122</f>
        <v>3-й день</v>
      </c>
      <c r="AA120" s="2" t="s">
        <v>832</v>
      </c>
      <c r="AF120" s="139" t="s">
        <v>143</v>
      </c>
      <c r="AH120" s="326" t="str">
        <f>I120</f>
        <v>ЗИМА - ВЕСНА    2023 -  __  г.г.</v>
      </c>
      <c r="AI120" s="72"/>
      <c r="AL120" s="93" t="s">
        <v>373</v>
      </c>
      <c r="AS120" s="55"/>
      <c r="AT120" s="759"/>
      <c r="AU120" s="11"/>
      <c r="AV120" s="11"/>
      <c r="AW120" s="11"/>
      <c r="AX120" s="11"/>
    </row>
    <row r="121" spans="1:62" ht="14.25" customHeight="1" thickBot="1">
      <c r="A121" s="34" t="s">
        <v>2</v>
      </c>
      <c r="B121" s="87" t="s">
        <v>3</v>
      </c>
      <c r="C121" s="88" t="s">
        <v>4</v>
      </c>
      <c r="D121" s="90" t="s">
        <v>61</v>
      </c>
      <c r="E121" s="76"/>
      <c r="F121" s="76"/>
      <c r="G121" s="76"/>
      <c r="H121" s="76"/>
      <c r="I121" s="76"/>
      <c r="J121" s="76"/>
      <c r="K121" s="76"/>
      <c r="L121" s="62"/>
      <c r="M121" s="98"/>
      <c r="N121" t="s">
        <v>364</v>
      </c>
      <c r="AS121" s="360"/>
      <c r="AT121" s="360"/>
      <c r="AU121" s="11"/>
      <c r="AV121" s="11"/>
      <c r="AW121" s="11"/>
      <c r="AX121" s="11"/>
    </row>
    <row r="122" spans="1:62" ht="14.25" customHeight="1" thickBot="1">
      <c r="A122" s="37" t="s">
        <v>5</v>
      </c>
      <c r="B122" s="38"/>
      <c r="C122" s="1587" t="s">
        <v>62</v>
      </c>
      <c r="D122" s="69"/>
      <c r="E122" s="11"/>
      <c r="F122" s="11"/>
      <c r="G122" s="11"/>
      <c r="H122" s="11"/>
      <c r="I122" s="11"/>
      <c r="J122" s="11"/>
      <c r="K122" s="11"/>
      <c r="L122" s="79"/>
      <c r="M122" s="98"/>
      <c r="N122" s="105" t="s">
        <v>411</v>
      </c>
      <c r="O122" s="2" t="s">
        <v>832</v>
      </c>
      <c r="T122" s="139" t="s">
        <v>143</v>
      </c>
      <c r="V122" s="326" t="str">
        <f>I120</f>
        <v>ЗИМА - ВЕСНА    2023 -  __  г.г.</v>
      </c>
      <c r="W122" s="72"/>
      <c r="X122" s="1402"/>
      <c r="Z122" s="1190" t="s">
        <v>290</v>
      </c>
      <c r="AA122" s="1191" t="s">
        <v>365</v>
      </c>
      <c r="AB122" s="1192"/>
      <c r="AC122" s="1191" t="s">
        <v>366</v>
      </c>
      <c r="AD122" s="1192"/>
      <c r="AE122" s="1191" t="s">
        <v>367</v>
      </c>
      <c r="AF122" s="1192"/>
      <c r="AG122" s="1191" t="s">
        <v>371</v>
      </c>
      <c r="AH122" s="1192"/>
      <c r="AI122" s="1237" t="s">
        <v>372</v>
      </c>
      <c r="AJ122" s="1192"/>
      <c r="AO122" s="1190" t="s">
        <v>290</v>
      </c>
      <c r="AP122" s="1264" t="s">
        <v>374</v>
      </c>
      <c r="AQ122" s="1265"/>
      <c r="AS122" s="360"/>
      <c r="AT122" s="360"/>
      <c r="AU122" s="11"/>
      <c r="AV122" s="11"/>
      <c r="AW122" s="11"/>
      <c r="AX122" s="11"/>
    </row>
    <row r="123" spans="1:62" ht="14.25" customHeight="1" thickBot="1">
      <c r="A123" s="1683" t="s">
        <v>259</v>
      </c>
      <c r="B123" s="776"/>
      <c r="C123" s="436"/>
      <c r="D123" s="46"/>
      <c r="E123" s="3027" t="s">
        <v>506</v>
      </c>
      <c r="F123" s="47"/>
      <c r="G123" s="47"/>
      <c r="H123" s="47"/>
      <c r="I123" s="58"/>
      <c r="J123" s="1681" t="s">
        <v>1051</v>
      </c>
      <c r="K123" s="1823"/>
      <c r="L123" s="1824"/>
      <c r="M123" s="98"/>
      <c r="Z123" s="1468" t="s">
        <v>398</v>
      </c>
      <c r="AA123" s="1193" t="s">
        <v>101</v>
      </c>
      <c r="AB123" s="1195" t="s">
        <v>102</v>
      </c>
      <c r="AC123" s="1238" t="s">
        <v>101</v>
      </c>
      <c r="AD123" s="1239" t="s">
        <v>102</v>
      </c>
      <c r="AE123" s="1238" t="s">
        <v>101</v>
      </c>
      <c r="AF123" s="1239" t="s">
        <v>102</v>
      </c>
      <c r="AG123" s="1193" t="s">
        <v>101</v>
      </c>
      <c r="AH123" s="1194" t="s">
        <v>102</v>
      </c>
      <c r="AI123" s="1240" t="s">
        <v>101</v>
      </c>
      <c r="AJ123" s="1194" t="s">
        <v>102</v>
      </c>
      <c r="AM123" s="11"/>
      <c r="AN123" s="11"/>
      <c r="AO123" s="892"/>
      <c r="AP123" s="1471" t="s">
        <v>101</v>
      </c>
      <c r="AQ123" s="1472" t="s">
        <v>102</v>
      </c>
      <c r="AS123" s="14"/>
      <c r="AT123" s="14"/>
      <c r="AU123" s="11"/>
      <c r="AV123" s="11"/>
      <c r="AW123" s="11"/>
      <c r="AX123" s="11"/>
    </row>
    <row r="124" spans="1:62" ht="14.25" customHeight="1" thickBot="1">
      <c r="A124" s="1538"/>
      <c r="B124" s="175" t="s">
        <v>156</v>
      </c>
      <c r="C124" s="141"/>
      <c r="D124" s="1536" t="s">
        <v>100</v>
      </c>
      <c r="E124" s="1510" t="s">
        <v>101</v>
      </c>
      <c r="F124" s="1597" t="s">
        <v>102</v>
      </c>
      <c r="G124" s="1509" t="s">
        <v>100</v>
      </c>
      <c r="H124" s="2880" t="s">
        <v>101</v>
      </c>
      <c r="I124" s="3035" t="s">
        <v>102</v>
      </c>
      <c r="J124" s="1509" t="s">
        <v>100</v>
      </c>
      <c r="K124" s="1498" t="s">
        <v>101</v>
      </c>
      <c r="L124" s="1539" t="s">
        <v>102</v>
      </c>
      <c r="M124" s="112"/>
      <c r="N124" s="1486" t="s">
        <v>402</v>
      </c>
      <c r="O124" s="196"/>
      <c r="P124" s="196"/>
      <c r="Q124" s="196"/>
      <c r="R124" s="196"/>
      <c r="S124" s="196"/>
      <c r="T124" s="196"/>
      <c r="U124" s="196"/>
      <c r="V124" s="196"/>
      <c r="W124" s="196"/>
      <c r="X124" s="1188"/>
      <c r="Z124" s="1295" t="s">
        <v>69</v>
      </c>
      <c r="AA124" s="1337"/>
      <c r="AB124" s="1369"/>
      <c r="AC124" s="1337"/>
      <c r="AD124" s="1370"/>
      <c r="AE124" s="1337"/>
      <c r="AF124" s="1371"/>
      <c r="AG124" s="1233">
        <f t="shared" ref="AG124:AG133" si="107">AA124+AC124</f>
        <v>0</v>
      </c>
      <c r="AH124" s="1372">
        <f t="shared" ref="AH124:AH133" si="108">AB124+AD124</f>
        <v>0</v>
      </c>
      <c r="AI124" s="1233">
        <f t="shared" ref="AI124:AI133" si="109">AC124+AE124</f>
        <v>0</v>
      </c>
      <c r="AJ124" s="1373">
        <f t="shared" ref="AJ124:AJ133" si="110">AD124+AF124</f>
        <v>0</v>
      </c>
      <c r="AL124" s="1190" t="s">
        <v>290</v>
      </c>
      <c r="AM124" s="1242" t="s">
        <v>374</v>
      </c>
      <c r="AN124" s="1243"/>
      <c r="AO124" s="1295" t="s">
        <v>69</v>
      </c>
      <c r="AP124" s="1271">
        <f t="shared" ref="AP124:AP147" si="111">AA124+AC124+AE124</f>
        <v>0</v>
      </c>
      <c r="AQ124" s="1284">
        <f t="shared" ref="AQ124:AQ147" si="112">AB124+AD124+AF124</f>
        <v>0</v>
      </c>
      <c r="AS124" s="14"/>
      <c r="AT124" s="14"/>
      <c r="AU124" s="11"/>
      <c r="AV124" s="11"/>
      <c r="AW124" s="11"/>
      <c r="AX124" s="11"/>
    </row>
    <row r="125" spans="1:62" ht="15.75" customHeight="1" thickBot="1">
      <c r="A125" s="442" t="s">
        <v>346</v>
      </c>
      <c r="B125" s="2568" t="s">
        <v>1048</v>
      </c>
      <c r="C125" s="1661">
        <v>60</v>
      </c>
      <c r="D125" s="1146" t="s">
        <v>121</v>
      </c>
      <c r="E125" s="2733">
        <v>120.26300000000001</v>
      </c>
      <c r="F125" s="3029">
        <v>84.3</v>
      </c>
      <c r="G125" s="3030" t="s">
        <v>505</v>
      </c>
      <c r="H125" s="1147"/>
      <c r="I125" s="1590"/>
      <c r="J125" s="1505" t="s">
        <v>45</v>
      </c>
      <c r="K125" s="1591">
        <v>205.2</v>
      </c>
      <c r="L125" s="1592">
        <v>153.9</v>
      </c>
      <c r="M125" s="206"/>
      <c r="N125" s="880"/>
      <c r="O125" s="17" t="s">
        <v>403</v>
      </c>
      <c r="P125" s="17"/>
      <c r="Q125" s="17"/>
      <c r="R125" s="17"/>
      <c r="S125" s="17"/>
      <c r="T125" s="17"/>
      <c r="U125" s="17"/>
      <c r="V125" s="17"/>
      <c r="W125" s="17"/>
      <c r="X125" s="1189"/>
      <c r="Z125" s="1295" t="s">
        <v>71</v>
      </c>
      <c r="AA125" s="1315"/>
      <c r="AB125" s="1374"/>
      <c r="AC125" s="1315"/>
      <c r="AD125" s="1375"/>
      <c r="AE125" s="2124">
        <f>H160</f>
        <v>11</v>
      </c>
      <c r="AF125" s="1376">
        <f>I160</f>
        <v>11</v>
      </c>
      <c r="AG125" s="1234">
        <f t="shared" si="107"/>
        <v>0</v>
      </c>
      <c r="AH125" s="1377">
        <f t="shared" si="108"/>
        <v>0</v>
      </c>
      <c r="AI125" s="1234">
        <f t="shared" si="109"/>
        <v>11</v>
      </c>
      <c r="AJ125" s="1306">
        <f t="shared" si="110"/>
        <v>11</v>
      </c>
      <c r="AL125" s="892"/>
      <c r="AM125" s="1244" t="s">
        <v>101</v>
      </c>
      <c r="AN125" s="1245" t="s">
        <v>102</v>
      </c>
      <c r="AO125" s="1295" t="s">
        <v>71</v>
      </c>
      <c r="AP125" s="1250">
        <f t="shared" si="111"/>
        <v>11</v>
      </c>
      <c r="AQ125" s="1275">
        <f t="shared" si="112"/>
        <v>11</v>
      </c>
      <c r="AS125" s="11"/>
      <c r="AT125" s="11"/>
      <c r="AU125" s="11"/>
      <c r="AV125" s="11"/>
      <c r="AW125" s="11"/>
      <c r="AX125" s="11"/>
      <c r="AY125" s="11"/>
      <c r="AZ125" s="11"/>
      <c r="BA125" s="11"/>
      <c r="BB125" s="11"/>
      <c r="BC125" s="11"/>
      <c r="BD125" s="11"/>
      <c r="BE125" s="11"/>
      <c r="BF125" s="11"/>
      <c r="BG125" s="11"/>
      <c r="BH125" s="11"/>
      <c r="BI125" s="11"/>
      <c r="BJ125" s="11"/>
    </row>
    <row r="126" spans="1:62" ht="16.5" customHeight="1">
      <c r="A126" s="180"/>
      <c r="B126" s="2562" t="s">
        <v>331</v>
      </c>
      <c r="C126" s="17"/>
      <c r="D126" s="258" t="s">
        <v>78</v>
      </c>
      <c r="E126" s="257">
        <v>15</v>
      </c>
      <c r="F126" s="1614">
        <v>15</v>
      </c>
      <c r="G126" s="3028" t="s">
        <v>81</v>
      </c>
      <c r="H126" s="257">
        <v>15</v>
      </c>
      <c r="I126" s="1523">
        <v>15</v>
      </c>
      <c r="J126" s="261" t="s">
        <v>80</v>
      </c>
      <c r="K126" s="1151">
        <v>28.44</v>
      </c>
      <c r="L126" s="1567">
        <v>27</v>
      </c>
      <c r="M126" s="137"/>
      <c r="Z126" s="1295" t="s">
        <v>72</v>
      </c>
      <c r="AA126" s="1378"/>
      <c r="AB126" s="1434"/>
      <c r="AC126" s="1378"/>
      <c r="AD126" s="1380"/>
      <c r="AE126" s="1378"/>
      <c r="AF126" s="1381"/>
      <c r="AG126" s="1234">
        <f t="shared" si="107"/>
        <v>0</v>
      </c>
      <c r="AH126" s="1377">
        <f t="shared" si="108"/>
        <v>0</v>
      </c>
      <c r="AI126" s="1234">
        <f t="shared" si="109"/>
        <v>0</v>
      </c>
      <c r="AJ126" s="1306">
        <f t="shared" si="110"/>
        <v>0</v>
      </c>
      <c r="AL126" s="1246" t="s">
        <v>134</v>
      </c>
      <c r="AM126" s="1247">
        <f t="shared" ref="AM126:AM131" si="113">O130+Q130+S130</f>
        <v>80</v>
      </c>
      <c r="AN126" s="1248">
        <f t="shared" ref="AN126:AN131" si="114">P130+R130+T130</f>
        <v>80</v>
      </c>
      <c r="AO126" s="1295" t="s">
        <v>72</v>
      </c>
      <c r="AP126" s="1250">
        <f t="shared" si="111"/>
        <v>0</v>
      </c>
      <c r="AQ126" s="1275">
        <f t="shared" si="112"/>
        <v>0</v>
      </c>
      <c r="AS126" s="11"/>
      <c r="AT126" s="2433"/>
      <c r="AU126" s="7"/>
      <c r="AV126" s="49"/>
      <c r="AW126" s="1790"/>
      <c r="AX126" s="2434"/>
      <c r="AY126" s="11"/>
      <c r="AZ126" s="2435"/>
      <c r="BA126" s="11"/>
      <c r="BB126" s="11"/>
      <c r="BC126" s="1986"/>
      <c r="BD126" s="95"/>
      <c r="BE126" s="3"/>
      <c r="BF126" s="11"/>
      <c r="BG126" s="11"/>
      <c r="BH126" s="11"/>
      <c r="BI126" s="11"/>
      <c r="BJ126" s="11"/>
    </row>
    <row r="127" spans="1:62" ht="15.75" customHeight="1" thickBot="1">
      <c r="A127" s="677" t="s">
        <v>448</v>
      </c>
      <c r="B127" s="289" t="s">
        <v>475</v>
      </c>
      <c r="C127" s="290" t="s">
        <v>857</v>
      </c>
      <c r="D127" s="258" t="s">
        <v>80</v>
      </c>
      <c r="E127" s="257">
        <v>10.7</v>
      </c>
      <c r="F127" s="1614">
        <v>10.7</v>
      </c>
      <c r="G127" s="249" t="s">
        <v>93</v>
      </c>
      <c r="H127" s="257">
        <v>5</v>
      </c>
      <c r="I127" s="1523">
        <v>5</v>
      </c>
      <c r="J127" s="261" t="s">
        <v>258</v>
      </c>
      <c r="K127" s="257">
        <v>6.3</v>
      </c>
      <c r="L127" s="1149">
        <v>6.3</v>
      </c>
      <c r="M127" s="137"/>
      <c r="Z127" s="1295" t="s">
        <v>73</v>
      </c>
      <c r="AA127" s="1315"/>
      <c r="AB127" s="1379"/>
      <c r="AC127" s="1315"/>
      <c r="AD127" s="1380"/>
      <c r="AE127" s="1315"/>
      <c r="AF127" s="1381"/>
      <c r="AG127" s="1234">
        <f t="shared" si="107"/>
        <v>0</v>
      </c>
      <c r="AH127" s="1377">
        <f t="shared" si="108"/>
        <v>0</v>
      </c>
      <c r="AI127" s="1234">
        <f t="shared" si="109"/>
        <v>0</v>
      </c>
      <c r="AJ127" s="1306">
        <f t="shared" si="110"/>
        <v>0</v>
      </c>
      <c r="AL127" s="1249" t="s">
        <v>133</v>
      </c>
      <c r="AM127" s="1250">
        <f t="shared" si="113"/>
        <v>167</v>
      </c>
      <c r="AN127" s="1251">
        <f t="shared" si="114"/>
        <v>167</v>
      </c>
      <c r="AO127" s="1295" t="s">
        <v>73</v>
      </c>
      <c r="AP127" s="1250">
        <f t="shared" si="111"/>
        <v>0</v>
      </c>
      <c r="AQ127" s="1275">
        <f t="shared" si="112"/>
        <v>0</v>
      </c>
      <c r="AS127" s="11"/>
      <c r="AT127" s="11"/>
      <c r="AU127" s="181"/>
      <c r="AV127" s="11"/>
      <c r="AW127" s="384"/>
      <c r="AX127" s="89"/>
      <c r="AY127" s="143"/>
      <c r="AZ127" s="384"/>
      <c r="BA127" s="89"/>
      <c r="BB127" s="143"/>
      <c r="BC127" s="384"/>
      <c r="BD127" s="89"/>
      <c r="BE127" s="143"/>
      <c r="BF127" s="11"/>
      <c r="BG127" s="11"/>
      <c r="BH127" s="11"/>
      <c r="BI127" s="11"/>
      <c r="BJ127" s="11"/>
    </row>
    <row r="128" spans="1:62" ht="15" customHeight="1" thickBot="1">
      <c r="A128" s="173" t="s">
        <v>1049</v>
      </c>
      <c r="B128" s="271" t="s">
        <v>1050</v>
      </c>
      <c r="C128" s="290">
        <v>180</v>
      </c>
      <c r="D128" s="258" t="s">
        <v>159</v>
      </c>
      <c r="E128" s="257">
        <v>19.8</v>
      </c>
      <c r="F128" s="1614">
        <v>15.4</v>
      </c>
      <c r="G128" s="249" t="s">
        <v>449</v>
      </c>
      <c r="H128" s="257">
        <v>1.5</v>
      </c>
      <c r="I128" s="1523">
        <v>1.5</v>
      </c>
      <c r="J128" s="447" t="s">
        <v>54</v>
      </c>
      <c r="K128" s="1595">
        <v>0.6</v>
      </c>
      <c r="L128" s="1596">
        <v>0.6</v>
      </c>
      <c r="M128" s="288"/>
      <c r="N128" s="1190" t="s">
        <v>290</v>
      </c>
      <c r="O128" s="1191" t="s">
        <v>365</v>
      </c>
      <c r="P128" s="1192"/>
      <c r="Q128" s="1191" t="s">
        <v>366</v>
      </c>
      <c r="R128" s="1192"/>
      <c r="S128" s="1191" t="s">
        <v>367</v>
      </c>
      <c r="T128" s="1192"/>
      <c r="U128" s="1191" t="s">
        <v>368</v>
      </c>
      <c r="V128" s="1192"/>
      <c r="W128" s="1191" t="s">
        <v>369</v>
      </c>
      <c r="X128" s="1192"/>
      <c r="Z128" s="1295" t="s">
        <v>75</v>
      </c>
      <c r="AA128" s="1315"/>
      <c r="AB128" s="1374"/>
      <c r="AC128" s="1315"/>
      <c r="AD128" s="1375"/>
      <c r="AE128" s="1315"/>
      <c r="AF128" s="1376"/>
      <c r="AG128" s="1234">
        <f t="shared" si="107"/>
        <v>0</v>
      </c>
      <c r="AH128" s="1377">
        <f t="shared" si="108"/>
        <v>0</v>
      </c>
      <c r="AI128" s="1234">
        <f t="shared" si="109"/>
        <v>0</v>
      </c>
      <c r="AJ128" s="1306">
        <f t="shared" si="110"/>
        <v>0</v>
      </c>
      <c r="AL128" s="1249" t="s">
        <v>79</v>
      </c>
      <c r="AM128" s="1250">
        <f t="shared" si="113"/>
        <v>12.3</v>
      </c>
      <c r="AN128" s="1251">
        <f t="shared" si="114"/>
        <v>12.3</v>
      </c>
      <c r="AO128" s="1295" t="s">
        <v>75</v>
      </c>
      <c r="AP128" s="1250">
        <f t="shared" si="111"/>
        <v>0</v>
      </c>
      <c r="AQ128" s="1275">
        <f t="shared" si="112"/>
        <v>0</v>
      </c>
      <c r="AS128" s="11"/>
      <c r="AT128" s="718"/>
      <c r="AU128" s="7"/>
      <c r="AV128" s="15"/>
      <c r="AW128" s="7"/>
      <c r="AX128" s="2436"/>
      <c r="AY128" s="2437"/>
      <c r="AZ128" s="7"/>
      <c r="BA128" s="14"/>
      <c r="BB128" s="149"/>
      <c r="BC128" s="7"/>
      <c r="BD128" s="757"/>
      <c r="BE128" s="2438"/>
      <c r="BF128" s="11"/>
      <c r="BG128" s="11"/>
      <c r="BH128" s="11"/>
      <c r="BI128" s="11"/>
      <c r="BJ128" s="11"/>
    </row>
    <row r="129" spans="1:62" ht="15" customHeight="1" thickBot="1">
      <c r="A129" s="256" t="s">
        <v>514</v>
      </c>
      <c r="B129" s="263" t="s">
        <v>296</v>
      </c>
      <c r="C129" s="1563">
        <v>200</v>
      </c>
      <c r="D129" s="258" t="s">
        <v>79</v>
      </c>
      <c r="E129" s="257">
        <v>8.8000000000000007</v>
      </c>
      <c r="F129" s="1614">
        <v>8.8000000000000007</v>
      </c>
      <c r="G129" s="249" t="s">
        <v>450</v>
      </c>
      <c r="H129" s="257">
        <v>2</v>
      </c>
      <c r="I129" s="1523">
        <v>2</v>
      </c>
      <c r="J129" s="3034" t="s">
        <v>1048</v>
      </c>
      <c r="K129" s="3032"/>
      <c r="L129" s="3033"/>
      <c r="M129" s="112"/>
      <c r="N129" s="892"/>
      <c r="O129" s="1193" t="s">
        <v>101</v>
      </c>
      <c r="P129" s="1194" t="s">
        <v>102</v>
      </c>
      <c r="Q129" s="1193" t="s">
        <v>101</v>
      </c>
      <c r="R129" s="1194" t="s">
        <v>102</v>
      </c>
      <c r="S129" s="1193" t="s">
        <v>101</v>
      </c>
      <c r="T129" s="1194" t="s">
        <v>102</v>
      </c>
      <c r="U129" s="1193" t="s">
        <v>101</v>
      </c>
      <c r="V129" s="1194" t="s">
        <v>102</v>
      </c>
      <c r="W129" s="1193" t="s">
        <v>101</v>
      </c>
      <c r="X129" s="1195" t="s">
        <v>102</v>
      </c>
      <c r="Z129" s="1295" t="s">
        <v>76</v>
      </c>
      <c r="AA129" s="1315"/>
      <c r="AB129" s="1382"/>
      <c r="AC129" s="1315"/>
      <c r="AD129" s="1375"/>
      <c r="AE129" s="1315"/>
      <c r="AF129" s="1376"/>
      <c r="AG129" s="1234">
        <f t="shared" si="107"/>
        <v>0</v>
      </c>
      <c r="AH129" s="1377">
        <f t="shared" si="108"/>
        <v>0</v>
      </c>
      <c r="AI129" s="1234">
        <f t="shared" si="109"/>
        <v>0</v>
      </c>
      <c r="AJ129" s="1306">
        <f t="shared" si="110"/>
        <v>0</v>
      </c>
      <c r="AL129" s="1252" t="s">
        <v>375</v>
      </c>
      <c r="AM129" s="1253">
        <f t="shared" si="113"/>
        <v>50.72</v>
      </c>
      <c r="AN129" s="1254">
        <f t="shared" si="114"/>
        <v>50.72</v>
      </c>
      <c r="AO129" s="1295" t="s">
        <v>76</v>
      </c>
      <c r="AP129" s="1250">
        <f t="shared" si="111"/>
        <v>0</v>
      </c>
      <c r="AQ129" s="1275">
        <f t="shared" si="112"/>
        <v>0</v>
      </c>
      <c r="AT129" s="718"/>
      <c r="AU129" s="7"/>
      <c r="AV129" s="15"/>
      <c r="AW129" s="7"/>
      <c r="AX129" s="14"/>
      <c r="AY129" s="387"/>
      <c r="AZ129" s="7"/>
      <c r="BA129" s="14"/>
      <c r="BB129" s="149"/>
      <c r="BC129" s="7"/>
      <c r="BD129" s="14"/>
      <c r="BE129" s="149"/>
      <c r="BF129" s="11"/>
      <c r="BG129" s="11"/>
      <c r="BH129" s="11"/>
      <c r="BI129" s="11"/>
      <c r="BJ129" s="11"/>
    </row>
    <row r="130" spans="1:62" ht="12.75" customHeight="1" thickBot="1">
      <c r="A130" s="256" t="s">
        <v>9</v>
      </c>
      <c r="B130" s="263" t="s">
        <v>10</v>
      </c>
      <c r="C130" s="1563">
        <v>50</v>
      </c>
      <c r="D130" s="1602" t="s">
        <v>406</v>
      </c>
      <c r="E130" s="1518">
        <v>0.8</v>
      </c>
      <c r="F130" s="1667">
        <v>0.8</v>
      </c>
      <c r="G130" s="1517" t="s">
        <v>160</v>
      </c>
      <c r="H130" s="1549">
        <v>4.0000000000000002E-4</v>
      </c>
      <c r="I130" s="2734">
        <v>4.0000000000000002E-4</v>
      </c>
      <c r="J130" s="1529" t="s">
        <v>100</v>
      </c>
      <c r="K130" s="1510" t="s">
        <v>101</v>
      </c>
      <c r="L130" s="1511" t="s">
        <v>102</v>
      </c>
      <c r="M130" s="137"/>
      <c r="N130" s="1487" t="s">
        <v>134</v>
      </c>
      <c r="O130" s="1209">
        <f>C131</f>
        <v>30</v>
      </c>
      <c r="P130" s="1403">
        <f>C131</f>
        <v>30</v>
      </c>
      <c r="Q130" s="1223">
        <f>C141</f>
        <v>50</v>
      </c>
      <c r="R130" s="1395">
        <f>C141</f>
        <v>50</v>
      </c>
      <c r="S130" s="1223"/>
      <c r="T130" s="1404"/>
      <c r="U130" s="1223">
        <f>O130+Q130</f>
        <v>80</v>
      </c>
      <c r="V130" s="1394">
        <f>P130+R130</f>
        <v>80</v>
      </c>
      <c r="W130" s="1223">
        <f>Q130+S130</f>
        <v>50</v>
      </c>
      <c r="X130" s="1395">
        <f>R130+T130</f>
        <v>50</v>
      </c>
      <c r="Z130" s="1296" t="s">
        <v>400</v>
      </c>
      <c r="AA130" s="1315"/>
      <c r="AB130" s="1374"/>
      <c r="AC130" s="1315"/>
      <c r="AD130" s="1375"/>
      <c r="AE130" s="1315"/>
      <c r="AF130" s="1376"/>
      <c r="AG130" s="1234">
        <f t="shared" si="107"/>
        <v>0</v>
      </c>
      <c r="AH130" s="1377">
        <f t="shared" si="108"/>
        <v>0</v>
      </c>
      <c r="AI130" s="1234">
        <f t="shared" si="109"/>
        <v>0</v>
      </c>
      <c r="AJ130" s="1306">
        <f t="shared" si="110"/>
        <v>0</v>
      </c>
      <c r="AL130" s="1249" t="s">
        <v>105</v>
      </c>
      <c r="AM130" s="1250">
        <f t="shared" si="113"/>
        <v>0</v>
      </c>
      <c r="AN130" s="1251">
        <f t="shared" si="114"/>
        <v>0</v>
      </c>
      <c r="AO130" s="1296" t="s">
        <v>400</v>
      </c>
      <c r="AP130" s="1250">
        <f t="shared" si="111"/>
        <v>0</v>
      </c>
      <c r="AQ130" s="1275">
        <f t="shared" si="112"/>
        <v>0</v>
      </c>
      <c r="AT130" s="41"/>
      <c r="AU130" s="7"/>
      <c r="AV130" s="14"/>
      <c r="AW130" s="7"/>
      <c r="AX130" s="14"/>
      <c r="AY130" s="387"/>
      <c r="AZ130" s="7"/>
      <c r="BA130" s="14"/>
      <c r="BB130" s="149"/>
      <c r="BC130" s="7"/>
      <c r="BD130" s="14"/>
      <c r="BE130" s="387"/>
      <c r="BF130" s="11"/>
      <c r="BG130" s="11"/>
      <c r="BH130" s="11"/>
      <c r="BI130" s="11"/>
      <c r="BJ130" s="11"/>
    </row>
    <row r="131" spans="1:62" ht="15" customHeight="1" thickBot="1">
      <c r="A131" s="256" t="s">
        <v>9</v>
      </c>
      <c r="B131" s="263" t="s">
        <v>389</v>
      </c>
      <c r="C131" s="1563">
        <v>30</v>
      </c>
      <c r="D131" s="258" t="s">
        <v>89</v>
      </c>
      <c r="E131" s="257">
        <v>4.4000000000000004</v>
      </c>
      <c r="F131" s="1614">
        <v>4.4000000000000004</v>
      </c>
      <c r="G131" s="1632" t="s">
        <v>406</v>
      </c>
      <c r="H131" s="257">
        <v>0.2</v>
      </c>
      <c r="I131" s="1149">
        <v>0.2</v>
      </c>
      <c r="J131" s="2971" t="s">
        <v>1052</v>
      </c>
      <c r="K131" s="1147">
        <v>93</v>
      </c>
      <c r="L131" s="1559">
        <v>60</v>
      </c>
      <c r="M131" s="443"/>
      <c r="N131" s="1249" t="s">
        <v>133</v>
      </c>
      <c r="O131" s="1210">
        <f>E126+C130</f>
        <v>65</v>
      </c>
      <c r="P131" s="1405">
        <f>F126+C130</f>
        <v>65</v>
      </c>
      <c r="Q131" s="1210">
        <f>C140</f>
        <v>70</v>
      </c>
      <c r="R131" s="1406">
        <f>C140</f>
        <v>70</v>
      </c>
      <c r="S131" s="1210">
        <f>C159</f>
        <v>32</v>
      </c>
      <c r="T131" s="1405">
        <f>C159</f>
        <v>32</v>
      </c>
      <c r="U131" s="1210">
        <f t="shared" ref="U131:U135" si="115">O131+Q131</f>
        <v>135</v>
      </c>
      <c r="V131" s="1397">
        <f t="shared" ref="V131:V135" si="116">P131+R131</f>
        <v>135</v>
      </c>
      <c r="W131" s="1210">
        <f t="shared" ref="W131:W135" si="117">Q131+S131</f>
        <v>102</v>
      </c>
      <c r="X131" s="1306">
        <f t="shared" ref="X131:X135" si="118">R131+T131</f>
        <v>102</v>
      </c>
      <c r="Z131" s="1469" t="s">
        <v>399</v>
      </c>
      <c r="AA131" s="1322"/>
      <c r="AB131" s="1383"/>
      <c r="AC131" s="1322">
        <f>K149</f>
        <v>39.72</v>
      </c>
      <c r="AD131" s="1384">
        <f>L149</f>
        <v>39.72</v>
      </c>
      <c r="AE131" s="1322"/>
      <c r="AF131" s="1385"/>
      <c r="AG131" s="1235">
        <f t="shared" si="107"/>
        <v>39.72</v>
      </c>
      <c r="AH131" s="1386">
        <f t="shared" si="108"/>
        <v>39.72</v>
      </c>
      <c r="AI131" s="1235">
        <f t="shared" si="109"/>
        <v>39.72</v>
      </c>
      <c r="AJ131" s="1199">
        <f t="shared" si="110"/>
        <v>39.72</v>
      </c>
      <c r="AL131" s="483" t="s">
        <v>45</v>
      </c>
      <c r="AM131" s="1250">
        <f t="shared" si="113"/>
        <v>205.2</v>
      </c>
      <c r="AN131" s="1251">
        <f t="shared" si="114"/>
        <v>153.9</v>
      </c>
      <c r="AO131" s="1469" t="s">
        <v>399</v>
      </c>
      <c r="AP131" s="1259">
        <f t="shared" si="111"/>
        <v>39.72</v>
      </c>
      <c r="AQ131" s="1279">
        <f t="shared" si="112"/>
        <v>39.72</v>
      </c>
      <c r="AT131" s="41"/>
      <c r="AU131" s="7"/>
      <c r="AV131" s="15"/>
      <c r="AW131" s="7"/>
      <c r="AX131" s="14"/>
      <c r="AY131" s="387"/>
      <c r="AZ131" s="7"/>
      <c r="BA131" s="14"/>
      <c r="BB131" s="149"/>
      <c r="BC131" s="7"/>
      <c r="BD131" s="41"/>
      <c r="BE131" s="865"/>
      <c r="BF131" s="11"/>
      <c r="BG131" s="11"/>
      <c r="BH131" s="11"/>
      <c r="BI131" s="11"/>
      <c r="BJ131" s="11"/>
    </row>
    <row r="132" spans="1:62" ht="14.25" customHeight="1" thickBot="1">
      <c r="A132" s="1443" t="s">
        <v>361</v>
      </c>
      <c r="B132" s="1444"/>
      <c r="C132" s="1798">
        <f>C125+C129+C130+C131+110+20+C128</f>
        <v>650</v>
      </c>
      <c r="D132" s="65"/>
      <c r="E132" s="38"/>
      <c r="F132" s="38"/>
      <c r="G132" s="1975"/>
      <c r="H132" s="38"/>
      <c r="I132" s="81"/>
      <c r="J132" s="65"/>
      <c r="K132" s="38"/>
      <c r="L132" s="81"/>
      <c r="M132" s="144"/>
      <c r="N132" s="1249" t="s">
        <v>79</v>
      </c>
      <c r="O132" s="1210">
        <f>E129+H128</f>
        <v>10.3</v>
      </c>
      <c r="P132" s="1727">
        <f>F129+I128</f>
        <v>10.3</v>
      </c>
      <c r="Q132" s="1210">
        <f>H139</f>
        <v>2</v>
      </c>
      <c r="R132" s="1397">
        <f>I139</f>
        <v>2</v>
      </c>
      <c r="S132" s="1210"/>
      <c r="T132" s="1408"/>
      <c r="U132" s="1210">
        <f t="shared" si="115"/>
        <v>12.3</v>
      </c>
      <c r="V132" s="1397">
        <f t="shared" si="116"/>
        <v>12.3</v>
      </c>
      <c r="W132" s="1210">
        <f t="shared" si="117"/>
        <v>2</v>
      </c>
      <c r="X132" s="1306">
        <f t="shared" si="118"/>
        <v>2</v>
      </c>
      <c r="Z132" s="1297" t="s">
        <v>384</v>
      </c>
      <c r="AA132" s="1387">
        <f t="shared" ref="AA132:AF132" si="119">SUM(AA124:AA131)</f>
        <v>0</v>
      </c>
      <c r="AB132" s="1388">
        <f t="shared" si="119"/>
        <v>0</v>
      </c>
      <c r="AC132" s="1389">
        <f t="shared" si="119"/>
        <v>39.72</v>
      </c>
      <c r="AD132" s="1299">
        <f t="shared" si="119"/>
        <v>39.72</v>
      </c>
      <c r="AE132" s="1387">
        <f t="shared" si="119"/>
        <v>11</v>
      </c>
      <c r="AF132" s="1390">
        <f t="shared" si="119"/>
        <v>11</v>
      </c>
      <c r="AG132" s="1298">
        <f t="shared" si="107"/>
        <v>39.72</v>
      </c>
      <c r="AH132" s="1391">
        <f t="shared" si="108"/>
        <v>39.72</v>
      </c>
      <c r="AI132" s="1298">
        <f t="shared" si="109"/>
        <v>50.72</v>
      </c>
      <c r="AJ132" s="1392">
        <f t="shared" si="110"/>
        <v>50.72</v>
      </c>
      <c r="AL132" s="2490" t="s">
        <v>793</v>
      </c>
      <c r="AM132" s="2494">
        <f t="shared" ref="AM132:AM160" si="120">O136+Q136+S136</f>
        <v>419.46100000000001</v>
      </c>
      <c r="AN132" s="1256">
        <f t="shared" ref="AN132:AN160" si="121">P136+R136+T136</f>
        <v>327.82500000000005</v>
      </c>
      <c r="AO132" s="1297" t="s">
        <v>384</v>
      </c>
      <c r="AP132" s="1298">
        <f t="shared" si="111"/>
        <v>50.72</v>
      </c>
      <c r="AQ132" s="1299">
        <f t="shared" si="112"/>
        <v>50.72</v>
      </c>
      <c r="AT132" s="41"/>
      <c r="AU132" s="7"/>
      <c r="AV132" s="15"/>
      <c r="AW132" s="7"/>
      <c r="AX132" s="14"/>
      <c r="AY132" s="387"/>
      <c r="AZ132" s="92"/>
      <c r="BA132" s="1789"/>
      <c r="BB132" s="2439"/>
      <c r="BC132" s="1790"/>
      <c r="BD132" s="11"/>
      <c r="BE132" s="11"/>
      <c r="BF132" s="11"/>
      <c r="BG132" s="11"/>
      <c r="BH132" s="11"/>
      <c r="BI132" s="11"/>
      <c r="BJ132" s="11"/>
    </row>
    <row r="133" spans="1:62" ht="15" customHeight="1" thickBot="1">
      <c r="A133" s="382"/>
      <c r="B133" s="680" t="s">
        <v>123</v>
      </c>
      <c r="C133" s="62"/>
      <c r="D133" s="1615" t="s">
        <v>550</v>
      </c>
      <c r="E133" s="1599"/>
      <c r="F133" s="1599"/>
      <c r="G133" s="2731" t="s">
        <v>727</v>
      </c>
      <c r="H133" s="38"/>
      <c r="I133" s="81"/>
      <c r="J133" s="1578" t="s">
        <v>337</v>
      </c>
      <c r="K133" s="1552"/>
      <c r="L133" s="58"/>
      <c r="M133" s="98"/>
      <c r="N133" s="1252" t="s">
        <v>375</v>
      </c>
      <c r="O133" s="1211">
        <f t="shared" ref="O133:T133" si="122">AA132</f>
        <v>0</v>
      </c>
      <c r="P133" s="1435">
        <f t="shared" si="122"/>
        <v>0</v>
      </c>
      <c r="Q133" s="1211">
        <f t="shared" si="122"/>
        <v>39.72</v>
      </c>
      <c r="R133" s="1409">
        <f t="shared" si="122"/>
        <v>39.72</v>
      </c>
      <c r="S133" s="1211">
        <f t="shared" si="122"/>
        <v>11</v>
      </c>
      <c r="T133" s="1410">
        <f t="shared" si="122"/>
        <v>11</v>
      </c>
      <c r="U133" s="1211">
        <f t="shared" si="115"/>
        <v>39.72</v>
      </c>
      <c r="V133" s="1254">
        <f t="shared" si="116"/>
        <v>39.72</v>
      </c>
      <c r="W133" s="1211">
        <f t="shared" si="117"/>
        <v>50.72</v>
      </c>
      <c r="X133" s="1409">
        <f t="shared" si="118"/>
        <v>50.72</v>
      </c>
      <c r="Z133" s="2376" t="s">
        <v>782</v>
      </c>
      <c r="AA133" s="1231"/>
      <c r="AB133" s="1710"/>
      <c r="AC133" s="1233"/>
      <c r="AD133" s="1393"/>
      <c r="AE133" s="1236"/>
      <c r="AF133" s="1719"/>
      <c r="AG133" s="1236">
        <f t="shared" si="107"/>
        <v>0</v>
      </c>
      <c r="AH133" s="1394">
        <f t="shared" si="108"/>
        <v>0</v>
      </c>
      <c r="AI133" s="1236">
        <f t="shared" si="109"/>
        <v>0</v>
      </c>
      <c r="AJ133" s="1395">
        <f t="shared" si="110"/>
        <v>0</v>
      </c>
      <c r="AL133" s="2491" t="s">
        <v>794</v>
      </c>
      <c r="AM133" s="1255">
        <f t="shared" si="120"/>
        <v>0</v>
      </c>
      <c r="AN133" s="1256">
        <f t="shared" si="121"/>
        <v>0</v>
      </c>
      <c r="AO133" s="2376" t="s">
        <v>782</v>
      </c>
      <c r="AP133" s="1470">
        <f t="shared" si="111"/>
        <v>0</v>
      </c>
      <c r="AQ133" s="1484">
        <f t="shared" si="112"/>
        <v>0</v>
      </c>
      <c r="AT133" s="41"/>
      <c r="AU133" s="7"/>
      <c r="AV133" s="15"/>
      <c r="AW133" s="54"/>
      <c r="AX133" s="41"/>
      <c r="AY133" s="865"/>
      <c r="AZ133" s="54"/>
      <c r="BA133" s="14"/>
      <c r="BB133" s="387"/>
      <c r="BC133" s="55"/>
      <c r="BD133" s="759"/>
      <c r="BE133" s="151"/>
      <c r="BF133" s="11"/>
      <c r="BG133" s="11"/>
      <c r="BH133" s="11"/>
      <c r="BI133" s="11"/>
      <c r="BJ133" s="11"/>
    </row>
    <row r="134" spans="1:62" ht="16.5" customHeight="1" thickBot="1">
      <c r="A134" s="1992" t="s">
        <v>555</v>
      </c>
      <c r="B134" s="277" t="s">
        <v>337</v>
      </c>
      <c r="C134" s="273">
        <v>60</v>
      </c>
      <c r="D134" s="1526" t="s">
        <v>100</v>
      </c>
      <c r="E134" s="1527" t="s">
        <v>101</v>
      </c>
      <c r="F134" s="1528" t="s">
        <v>102</v>
      </c>
      <c r="G134" s="1540" t="s">
        <v>100</v>
      </c>
      <c r="H134" s="1500" t="s">
        <v>101</v>
      </c>
      <c r="I134" s="1978" t="s">
        <v>102</v>
      </c>
      <c r="J134" s="1509" t="s">
        <v>100</v>
      </c>
      <c r="K134" s="1527" t="s">
        <v>101</v>
      </c>
      <c r="L134" s="1528" t="s">
        <v>102</v>
      </c>
      <c r="M134" s="98"/>
      <c r="N134" s="1249" t="s">
        <v>105</v>
      </c>
      <c r="O134" s="1210"/>
      <c r="P134" s="1203"/>
      <c r="Q134" s="1210"/>
      <c r="R134" s="1306"/>
      <c r="S134" s="1210"/>
      <c r="T134" s="1411"/>
      <c r="U134" s="1210">
        <f t="shared" si="115"/>
        <v>0</v>
      </c>
      <c r="V134" s="1397">
        <f t="shared" si="116"/>
        <v>0</v>
      </c>
      <c r="W134" s="1210">
        <f t="shared" si="117"/>
        <v>0</v>
      </c>
      <c r="X134" s="1306">
        <f t="shared" si="118"/>
        <v>0</v>
      </c>
      <c r="Z134" s="1267" t="s">
        <v>397</v>
      </c>
      <c r="AA134" s="1030">
        <f>K131</f>
        <v>93</v>
      </c>
      <c r="AB134" s="1711">
        <f>L131</f>
        <v>60</v>
      </c>
      <c r="AC134" s="1234"/>
      <c r="AD134" s="1396"/>
      <c r="AE134" s="1234"/>
      <c r="AF134" s="1414"/>
      <c r="AG134" s="1234">
        <f t="shared" ref="AG134:AJ137" si="123">AA134+AC134</f>
        <v>93</v>
      </c>
      <c r="AH134" s="1397">
        <f t="shared" si="123"/>
        <v>60</v>
      </c>
      <c r="AI134" s="1234">
        <f t="shared" si="123"/>
        <v>0</v>
      </c>
      <c r="AJ134" s="1306">
        <f t="shared" si="123"/>
        <v>0</v>
      </c>
      <c r="AL134" s="1249" t="s">
        <v>70</v>
      </c>
      <c r="AM134" s="1274">
        <f t="shared" si="120"/>
        <v>149.82</v>
      </c>
      <c r="AN134" s="1251">
        <f t="shared" si="121"/>
        <v>106</v>
      </c>
      <c r="AO134" s="1267" t="s">
        <v>397</v>
      </c>
      <c r="AP134" s="1470">
        <f t="shared" si="111"/>
        <v>93</v>
      </c>
      <c r="AQ134" s="1484">
        <f t="shared" si="112"/>
        <v>60</v>
      </c>
      <c r="AT134" s="41"/>
      <c r="AU134" s="7"/>
      <c r="AV134" s="15"/>
      <c r="AW134" s="7"/>
      <c r="AX134" s="14"/>
      <c r="AY134" s="387"/>
      <c r="AZ134" s="1790"/>
      <c r="BA134" s="14"/>
      <c r="BB134" s="387"/>
      <c r="BC134" s="7"/>
      <c r="BD134" s="14"/>
      <c r="BE134" s="387"/>
      <c r="BF134" s="11"/>
      <c r="BG134" s="11"/>
      <c r="BH134" s="11"/>
      <c r="BI134" s="11"/>
      <c r="BJ134" s="11"/>
    </row>
    <row r="135" spans="1:62" ht="16.5" customHeight="1">
      <c r="A135" s="267" t="s">
        <v>556</v>
      </c>
      <c r="B135" s="263" t="s">
        <v>550</v>
      </c>
      <c r="C135" s="1563">
        <v>250</v>
      </c>
      <c r="D135" s="1916" t="s">
        <v>74</v>
      </c>
      <c r="E135" s="1558">
        <v>50</v>
      </c>
      <c r="F135" s="1559">
        <v>40</v>
      </c>
      <c r="G135" s="1847" t="s">
        <v>85</v>
      </c>
      <c r="H135" s="1579">
        <v>92.93</v>
      </c>
      <c r="I135" s="1601">
        <v>80.34</v>
      </c>
      <c r="J135" s="1557" t="s">
        <v>74</v>
      </c>
      <c r="K135" s="1558">
        <v>46.8</v>
      </c>
      <c r="L135" s="1559">
        <v>37.200000000000003</v>
      </c>
      <c r="M135" s="98"/>
      <c r="N135" s="483" t="s">
        <v>45</v>
      </c>
      <c r="O135" s="1723">
        <f>K125</f>
        <v>205.2</v>
      </c>
      <c r="P135" s="1415">
        <f>L125</f>
        <v>153.9</v>
      </c>
      <c r="Q135" s="1210"/>
      <c r="R135" s="1306"/>
      <c r="S135" s="1210"/>
      <c r="T135" s="1411"/>
      <c r="U135" s="1210">
        <f t="shared" si="115"/>
        <v>205.2</v>
      </c>
      <c r="V135" s="1397">
        <f t="shared" si="116"/>
        <v>153.9</v>
      </c>
      <c r="W135" s="1210">
        <f t="shared" si="117"/>
        <v>0</v>
      </c>
      <c r="X135" s="1306">
        <f t="shared" si="118"/>
        <v>0</v>
      </c>
      <c r="Z135" s="1266" t="s">
        <v>273</v>
      </c>
      <c r="AA135" s="1030"/>
      <c r="AB135" s="1712"/>
      <c r="AC135" s="1234"/>
      <c r="AD135" s="1396"/>
      <c r="AE135" s="1234"/>
      <c r="AF135" s="1414"/>
      <c r="AG135" s="1234">
        <f t="shared" si="123"/>
        <v>0</v>
      </c>
      <c r="AH135" s="1397">
        <f t="shared" si="123"/>
        <v>0</v>
      </c>
      <c r="AI135" s="1234">
        <f t="shared" si="123"/>
        <v>0</v>
      </c>
      <c r="AJ135" s="1306">
        <f t="shared" si="123"/>
        <v>0</v>
      </c>
      <c r="AL135" s="1257" t="s">
        <v>104</v>
      </c>
      <c r="AM135" s="1250">
        <f t="shared" si="120"/>
        <v>0</v>
      </c>
      <c r="AN135" s="1251">
        <f t="shared" si="121"/>
        <v>0</v>
      </c>
      <c r="AO135" s="1266" t="s">
        <v>273</v>
      </c>
      <c r="AP135" s="1470">
        <f t="shared" si="111"/>
        <v>0</v>
      </c>
      <c r="AQ135" s="1484">
        <f t="shared" si="112"/>
        <v>0</v>
      </c>
      <c r="AT135" s="11"/>
      <c r="AU135" s="49"/>
      <c r="AV135" s="11"/>
      <c r="AW135" s="11"/>
      <c r="AX135" s="11"/>
      <c r="AY135" s="11"/>
      <c r="AZ135" s="1790"/>
      <c r="BA135" s="2440"/>
      <c r="BB135" s="2439"/>
      <c r="BC135" s="360"/>
      <c r="BD135" s="360"/>
      <c r="BE135" s="151"/>
      <c r="BF135" s="11"/>
      <c r="BG135" s="11"/>
      <c r="BH135" s="11"/>
      <c r="BI135" s="11"/>
      <c r="BJ135" s="11"/>
    </row>
    <row r="136" spans="1:62" ht="15.75" customHeight="1">
      <c r="A136" s="2157" t="s">
        <v>726</v>
      </c>
      <c r="B136" s="263" t="s">
        <v>727</v>
      </c>
      <c r="C136" s="1563" t="s">
        <v>245</v>
      </c>
      <c r="D136" s="1917" t="s">
        <v>551</v>
      </c>
      <c r="E136" s="257">
        <v>37.5</v>
      </c>
      <c r="F136" s="1515">
        <v>30</v>
      </c>
      <c r="G136" s="258" t="s">
        <v>159</v>
      </c>
      <c r="H136" s="257">
        <v>12.5</v>
      </c>
      <c r="I136" s="1516">
        <v>10</v>
      </c>
      <c r="J136" s="1561" t="s">
        <v>96</v>
      </c>
      <c r="K136" s="1562">
        <v>13.8</v>
      </c>
      <c r="L136" s="1515">
        <v>13.8</v>
      </c>
      <c r="M136" s="98"/>
      <c r="N136" s="2490" t="s">
        <v>793</v>
      </c>
      <c r="O136" s="1212">
        <f t="shared" ref="O136:T136" si="124">AA147</f>
        <v>114.8</v>
      </c>
      <c r="P136" s="1412">
        <f t="shared" si="124"/>
        <v>77.400000000000006</v>
      </c>
      <c r="Q136" s="2492">
        <f t="shared" si="124"/>
        <v>216.45</v>
      </c>
      <c r="R136" s="2493">
        <f t="shared" si="124"/>
        <v>180.02500000000003</v>
      </c>
      <c r="S136" s="1212">
        <f t="shared" si="124"/>
        <v>88.210999999999999</v>
      </c>
      <c r="T136" s="1414">
        <f t="shared" si="124"/>
        <v>70.400000000000006</v>
      </c>
      <c r="U136" s="2492">
        <f t="shared" ref="U136:X138" si="125">O136+Q136</f>
        <v>331.25</v>
      </c>
      <c r="V136" s="1256">
        <f t="shared" si="125"/>
        <v>257.42500000000007</v>
      </c>
      <c r="W136" s="2492">
        <f t="shared" si="125"/>
        <v>304.661</v>
      </c>
      <c r="X136" s="2493">
        <f t="shared" si="125"/>
        <v>250.42500000000004</v>
      </c>
      <c r="Z136" s="1268" t="s">
        <v>452</v>
      </c>
      <c r="AA136" s="1722"/>
      <c r="AB136" s="1713"/>
      <c r="AC136" s="1234"/>
      <c r="AD136" s="1396"/>
      <c r="AE136" s="1235"/>
      <c r="AF136" s="1720"/>
      <c r="AG136" s="1235">
        <f t="shared" si="123"/>
        <v>0</v>
      </c>
      <c r="AH136" s="1399">
        <f t="shared" si="123"/>
        <v>0</v>
      </c>
      <c r="AI136" s="1235">
        <f t="shared" si="123"/>
        <v>0</v>
      </c>
      <c r="AJ136" s="1199">
        <f t="shared" si="123"/>
        <v>0</v>
      </c>
      <c r="AL136" s="1249" t="s">
        <v>132</v>
      </c>
      <c r="AM136" s="1250">
        <f t="shared" si="120"/>
        <v>200</v>
      </c>
      <c r="AN136" s="1251">
        <f t="shared" si="121"/>
        <v>200</v>
      </c>
      <c r="AO136" s="1268" t="s">
        <v>452</v>
      </c>
      <c r="AP136" s="2374">
        <f t="shared" si="111"/>
        <v>0</v>
      </c>
      <c r="AQ136" s="1484">
        <f t="shared" si="112"/>
        <v>0</v>
      </c>
      <c r="AT136" s="11"/>
      <c r="AU136" s="49"/>
      <c r="AV136" s="11"/>
      <c r="AW136" s="1790"/>
      <c r="AX136" s="56"/>
      <c r="AY136" s="11"/>
      <c r="AZ136" s="384"/>
      <c r="BA136" s="89"/>
      <c r="BB136" s="143"/>
      <c r="BC136" s="92"/>
      <c r="BD136" s="360"/>
      <c r="BE136" s="149"/>
      <c r="BF136" s="11"/>
      <c r="BG136" s="11"/>
      <c r="BH136" s="11"/>
      <c r="BI136" s="11"/>
      <c r="BJ136" s="11"/>
    </row>
    <row r="137" spans="1:62" ht="13.5" customHeight="1">
      <c r="A137" s="254" t="s">
        <v>557</v>
      </c>
      <c r="B137" s="2582" t="s">
        <v>721</v>
      </c>
      <c r="C137" s="1701">
        <v>180</v>
      </c>
      <c r="D137" s="258" t="s">
        <v>68</v>
      </c>
      <c r="E137" s="262">
        <v>12.5</v>
      </c>
      <c r="F137" s="1560">
        <v>10</v>
      </c>
      <c r="G137" s="258" t="s">
        <v>96</v>
      </c>
      <c r="H137" s="1154">
        <v>8</v>
      </c>
      <c r="I137" s="1550">
        <v>8</v>
      </c>
      <c r="J137" s="2725" t="s">
        <v>894</v>
      </c>
      <c r="K137" s="11"/>
      <c r="L137" s="79"/>
      <c r="M137" s="98"/>
      <c r="N137" s="2491" t="s">
        <v>794</v>
      </c>
      <c r="O137" s="1212">
        <f t="shared" ref="O137:T137" si="126">AA154</f>
        <v>0</v>
      </c>
      <c r="P137" s="1412">
        <f t="shared" si="126"/>
        <v>0</v>
      </c>
      <c r="Q137" s="1212">
        <f t="shared" si="126"/>
        <v>0</v>
      </c>
      <c r="R137" s="1413">
        <f t="shared" si="126"/>
        <v>0</v>
      </c>
      <c r="S137" s="1212">
        <f t="shared" si="126"/>
        <v>0</v>
      </c>
      <c r="T137" s="1414">
        <f t="shared" si="126"/>
        <v>0</v>
      </c>
      <c r="U137" s="1212">
        <f t="shared" si="125"/>
        <v>0</v>
      </c>
      <c r="V137" s="1256">
        <f t="shared" si="125"/>
        <v>0</v>
      </c>
      <c r="W137" s="1212">
        <f t="shared" si="125"/>
        <v>0</v>
      </c>
      <c r="X137" s="1413">
        <f t="shared" si="125"/>
        <v>0</v>
      </c>
      <c r="Z137" s="1268" t="s">
        <v>63</v>
      </c>
      <c r="AA137" s="1231"/>
      <c r="AB137" s="1710"/>
      <c r="AC137" s="1233"/>
      <c r="AD137" s="1393"/>
      <c r="AE137" s="1234"/>
      <c r="AF137" s="1414"/>
      <c r="AG137" s="1234">
        <f t="shared" si="123"/>
        <v>0</v>
      </c>
      <c r="AH137" s="1397">
        <f t="shared" si="123"/>
        <v>0</v>
      </c>
      <c r="AI137" s="1234">
        <f t="shared" si="123"/>
        <v>0</v>
      </c>
      <c r="AJ137" s="1306">
        <f t="shared" si="123"/>
        <v>0</v>
      </c>
      <c r="AL137" s="483" t="s">
        <v>85</v>
      </c>
      <c r="AM137" s="1250">
        <f t="shared" si="120"/>
        <v>92.93</v>
      </c>
      <c r="AN137" s="1251">
        <f t="shared" si="121"/>
        <v>80.34</v>
      </c>
      <c r="AO137" s="1268" t="s">
        <v>63</v>
      </c>
      <c r="AP137" s="1470">
        <f t="shared" si="111"/>
        <v>0</v>
      </c>
      <c r="AQ137" s="1484">
        <f t="shared" si="112"/>
        <v>0</v>
      </c>
      <c r="AT137" s="11"/>
      <c r="AU137" s="49"/>
      <c r="AV137" s="11"/>
      <c r="AW137" s="11"/>
      <c r="AX137" s="11"/>
      <c r="AY137" s="11"/>
      <c r="AZ137" s="56"/>
      <c r="BA137" s="757"/>
      <c r="BB137" s="758"/>
      <c r="BC137" s="14"/>
      <c r="BD137" s="360"/>
      <c r="BE137" s="151"/>
      <c r="BF137" s="11"/>
      <c r="BG137" s="11"/>
      <c r="BH137" s="11"/>
      <c r="BI137" s="11"/>
      <c r="BJ137" s="11"/>
    </row>
    <row r="138" spans="1:62" ht="17.25" customHeight="1">
      <c r="A138" s="1915" t="s">
        <v>545</v>
      </c>
      <c r="B138" s="289" t="s">
        <v>107</v>
      </c>
      <c r="C138" s="290">
        <v>200</v>
      </c>
      <c r="D138" s="2725" t="s">
        <v>888</v>
      </c>
      <c r="E138" s="11"/>
      <c r="F138" s="79"/>
      <c r="G138" s="1561" t="s">
        <v>82</v>
      </c>
      <c r="H138" s="1154">
        <v>5</v>
      </c>
      <c r="I138" s="1550">
        <v>5</v>
      </c>
      <c r="J138" s="258" t="s">
        <v>159</v>
      </c>
      <c r="K138" s="262">
        <v>12.6</v>
      </c>
      <c r="L138" s="1560">
        <v>10.6</v>
      </c>
      <c r="M138" s="98"/>
      <c r="N138" s="1249" t="s">
        <v>70</v>
      </c>
      <c r="O138" s="1213">
        <f t="shared" ref="O138:T138" si="127">AA162</f>
        <v>0</v>
      </c>
      <c r="P138" s="1415">
        <f t="shared" si="127"/>
        <v>0</v>
      </c>
      <c r="Q138" s="1213">
        <f t="shared" si="127"/>
        <v>143</v>
      </c>
      <c r="R138" s="1306">
        <f t="shared" si="127"/>
        <v>100</v>
      </c>
      <c r="S138" s="1213">
        <f t="shared" si="127"/>
        <v>6.82</v>
      </c>
      <c r="T138" s="1411">
        <f t="shared" si="127"/>
        <v>6</v>
      </c>
      <c r="U138" s="1213">
        <f t="shared" si="125"/>
        <v>143</v>
      </c>
      <c r="V138" s="1397">
        <f t="shared" si="125"/>
        <v>100</v>
      </c>
      <c r="W138" s="1213">
        <f t="shared" si="125"/>
        <v>149.82</v>
      </c>
      <c r="X138" s="1306">
        <f t="shared" si="125"/>
        <v>106</v>
      </c>
      <c r="Z138" s="1913" t="s">
        <v>537</v>
      </c>
      <c r="AA138" s="1030"/>
      <c r="AB138" s="1711"/>
      <c r="AC138" s="1234">
        <f>E147</f>
        <v>3.25</v>
      </c>
      <c r="AD138" s="1396">
        <f>F147</f>
        <v>2.9249999999999998</v>
      </c>
      <c r="AE138" s="1234"/>
      <c r="AF138" s="1414"/>
      <c r="AG138" s="1234">
        <f t="shared" ref="AG138:AG139" si="128">AA138+AC138</f>
        <v>3.25</v>
      </c>
      <c r="AH138" s="1397">
        <f t="shared" ref="AH138:AH139" si="129">AB138+AD138</f>
        <v>2.9249999999999998</v>
      </c>
      <c r="AI138" s="1234">
        <f t="shared" ref="AI138:AI139" si="130">AC138+AE138</f>
        <v>3.25</v>
      </c>
      <c r="AJ138" s="1306">
        <f t="shared" ref="AJ138:AJ139" si="131">AD138+AF138</f>
        <v>2.9249999999999998</v>
      </c>
      <c r="AL138" s="483" t="s">
        <v>401</v>
      </c>
      <c r="AM138" s="1250">
        <f t="shared" si="120"/>
        <v>0</v>
      </c>
      <c r="AN138" s="1251">
        <f t="shared" si="121"/>
        <v>0</v>
      </c>
      <c r="AO138" s="1913" t="s">
        <v>537</v>
      </c>
      <c r="AP138" s="1470">
        <f t="shared" si="111"/>
        <v>3.25</v>
      </c>
      <c r="AQ138" s="1484">
        <f t="shared" si="112"/>
        <v>2.9249999999999998</v>
      </c>
      <c r="AT138" s="11"/>
      <c r="AU138" s="49"/>
      <c r="AV138" s="11"/>
      <c r="AW138" s="11"/>
      <c r="AX138" s="11"/>
      <c r="AY138" s="11"/>
      <c r="AZ138" s="1982"/>
      <c r="BA138" s="11"/>
      <c r="BB138" s="11"/>
      <c r="BC138" s="11"/>
      <c r="BD138" s="11"/>
      <c r="BE138" s="11"/>
      <c r="BF138" s="11"/>
      <c r="BG138" s="11"/>
      <c r="BH138" s="11"/>
      <c r="BI138" s="11"/>
      <c r="BJ138" s="11"/>
    </row>
    <row r="139" spans="1:62" ht="18" customHeight="1">
      <c r="A139" s="180"/>
      <c r="B139" s="179" t="s">
        <v>236</v>
      </c>
      <c r="C139" s="17"/>
      <c r="D139" s="258" t="s">
        <v>552</v>
      </c>
      <c r="E139" s="1154">
        <v>12</v>
      </c>
      <c r="F139" s="1515">
        <v>10</v>
      </c>
      <c r="G139" s="1959" t="s">
        <v>79</v>
      </c>
      <c r="H139" s="257">
        <v>2</v>
      </c>
      <c r="I139" s="1513">
        <v>2</v>
      </c>
      <c r="J139" s="2725" t="s">
        <v>895</v>
      </c>
      <c r="K139" s="11"/>
      <c r="L139" s="79"/>
      <c r="M139" s="98"/>
      <c r="N139" s="1257" t="s">
        <v>104</v>
      </c>
      <c r="O139" s="1794">
        <f t="shared" ref="O139:T139" si="132">AA166</f>
        <v>0</v>
      </c>
      <c r="P139" s="1203">
        <f t="shared" si="132"/>
        <v>0</v>
      </c>
      <c r="Q139" s="1213">
        <f t="shared" si="132"/>
        <v>0</v>
      </c>
      <c r="R139" s="1397">
        <f t="shared" si="132"/>
        <v>0</v>
      </c>
      <c r="S139" s="1213">
        <f t="shared" si="132"/>
        <v>0</v>
      </c>
      <c r="T139" s="1411">
        <f t="shared" si="132"/>
        <v>0</v>
      </c>
      <c r="U139" s="1210">
        <f t="shared" ref="U139:U161" si="133">O139+Q139</f>
        <v>0</v>
      </c>
      <c r="V139" s="1397">
        <f t="shared" ref="V139:V166" si="134">P139+R139</f>
        <v>0</v>
      </c>
      <c r="W139" s="1210">
        <f t="shared" ref="W139:W164" si="135">Q139+S139</f>
        <v>0</v>
      </c>
      <c r="X139" s="1306">
        <f t="shared" ref="X139:X166" si="136">R139+T139</f>
        <v>0</v>
      </c>
      <c r="Z139" s="1267" t="s">
        <v>538</v>
      </c>
      <c r="AA139" s="1030"/>
      <c r="AB139" s="1712"/>
      <c r="AC139" s="1234"/>
      <c r="AD139" s="1396"/>
      <c r="AE139" s="1234"/>
      <c r="AF139" s="1414"/>
      <c r="AG139" s="1234">
        <f t="shared" si="128"/>
        <v>0</v>
      </c>
      <c r="AH139" s="1397">
        <f t="shared" si="129"/>
        <v>0</v>
      </c>
      <c r="AI139" s="1234">
        <f t="shared" si="130"/>
        <v>0</v>
      </c>
      <c r="AJ139" s="1306">
        <f t="shared" si="131"/>
        <v>0</v>
      </c>
      <c r="AL139" s="1249" t="s">
        <v>121</v>
      </c>
      <c r="AM139" s="1250">
        <f t="shared" si="120"/>
        <v>120.26300000000001</v>
      </c>
      <c r="AN139" s="1251">
        <f t="shared" si="121"/>
        <v>84.3</v>
      </c>
      <c r="AO139" s="1267" t="s">
        <v>538</v>
      </c>
      <c r="AP139" s="1470">
        <f t="shared" si="111"/>
        <v>0</v>
      </c>
      <c r="AQ139" s="1484">
        <f t="shared" si="112"/>
        <v>0</v>
      </c>
      <c r="AT139" s="11"/>
      <c r="AU139" s="11"/>
      <c r="AV139" s="11"/>
      <c r="AW139" s="11"/>
      <c r="AX139" s="11"/>
      <c r="AY139" s="11"/>
      <c r="AZ139" s="11"/>
      <c r="BA139" s="11"/>
      <c r="BB139" s="11"/>
      <c r="BC139" s="11"/>
      <c r="BD139" s="11"/>
      <c r="BE139" s="11"/>
      <c r="BF139" s="11"/>
      <c r="BG139" s="11"/>
      <c r="BH139" s="11"/>
      <c r="BI139" s="11"/>
      <c r="BJ139" s="11"/>
    </row>
    <row r="140" spans="1:62" ht="18" customHeight="1">
      <c r="A140" s="1604" t="s">
        <v>9</v>
      </c>
      <c r="B140" s="263" t="s">
        <v>10</v>
      </c>
      <c r="C140" s="1563">
        <v>70</v>
      </c>
      <c r="D140" s="2725" t="s">
        <v>880</v>
      </c>
      <c r="E140" s="11"/>
      <c r="F140" s="79"/>
      <c r="G140" s="1564" t="s">
        <v>160</v>
      </c>
      <c r="H140" s="1151">
        <v>6.9999999999999999E-4</v>
      </c>
      <c r="I140" s="1551">
        <v>6.9999999999999999E-4</v>
      </c>
      <c r="J140" s="1564" t="s">
        <v>89</v>
      </c>
      <c r="K140" s="1549">
        <v>3</v>
      </c>
      <c r="L140" s="1155">
        <v>3</v>
      </c>
      <c r="M140" s="127"/>
      <c r="N140" s="483" t="s">
        <v>474</v>
      </c>
      <c r="O140" s="1210">
        <f>C129</f>
        <v>200</v>
      </c>
      <c r="P140" s="1203">
        <f>C129</f>
        <v>200</v>
      </c>
      <c r="Q140" s="1210"/>
      <c r="R140" s="1306"/>
      <c r="S140" s="1210"/>
      <c r="T140" s="1411"/>
      <c r="U140" s="1210">
        <f t="shared" si="133"/>
        <v>200</v>
      </c>
      <c r="V140" s="1397">
        <f t="shared" si="134"/>
        <v>200</v>
      </c>
      <c r="W140" s="1210">
        <f t="shared" si="135"/>
        <v>0</v>
      </c>
      <c r="X140" s="1306">
        <f t="shared" si="136"/>
        <v>0</v>
      </c>
      <c r="Z140" s="1268" t="s">
        <v>125</v>
      </c>
      <c r="AA140" s="1724"/>
      <c r="AB140" s="1715"/>
      <c r="AC140" s="1234">
        <f>E136</f>
        <v>37.5</v>
      </c>
      <c r="AD140" s="1396">
        <f>F136</f>
        <v>30</v>
      </c>
      <c r="AE140" s="1234"/>
      <c r="AF140" s="1414"/>
      <c r="AG140" s="1234">
        <f t="shared" ref="AG140:AJ147" si="137">AA140+AC140</f>
        <v>37.5</v>
      </c>
      <c r="AH140" s="1397">
        <f t="shared" si="137"/>
        <v>30</v>
      </c>
      <c r="AI140" s="1234">
        <f t="shared" si="137"/>
        <v>37.5</v>
      </c>
      <c r="AJ140" s="1306">
        <f t="shared" si="137"/>
        <v>30</v>
      </c>
      <c r="AL140" s="1249" t="s">
        <v>65</v>
      </c>
      <c r="AM140" s="1250">
        <f t="shared" si="120"/>
        <v>0</v>
      </c>
      <c r="AN140" s="1251">
        <f t="shared" si="121"/>
        <v>0</v>
      </c>
      <c r="AO140" s="1268" t="s">
        <v>125</v>
      </c>
      <c r="AP140" s="1470">
        <f t="shared" si="111"/>
        <v>37.5</v>
      </c>
      <c r="AQ140" s="1484">
        <f t="shared" si="112"/>
        <v>30</v>
      </c>
      <c r="AT140" s="11"/>
      <c r="AU140" s="11"/>
      <c r="AV140" s="11"/>
      <c r="AW140" s="11"/>
      <c r="AX140" s="11"/>
      <c r="AY140" s="11"/>
      <c r="AZ140" s="11"/>
      <c r="BA140" s="11"/>
      <c r="BB140" s="11"/>
      <c r="BC140" s="11"/>
      <c r="BD140" s="11"/>
      <c r="BE140" s="11"/>
      <c r="BF140" s="11"/>
      <c r="BG140" s="11"/>
      <c r="BH140" s="11"/>
      <c r="BI140" s="11"/>
      <c r="BJ140" s="11"/>
    </row>
    <row r="141" spans="1:62" ht="15" customHeight="1">
      <c r="A141" s="280" t="s">
        <v>9</v>
      </c>
      <c r="B141" s="263" t="s">
        <v>389</v>
      </c>
      <c r="C141" s="1563">
        <v>50</v>
      </c>
      <c r="D141" s="258" t="s">
        <v>553</v>
      </c>
      <c r="E141" s="257">
        <v>7.5</v>
      </c>
      <c r="F141" s="1523">
        <v>7.5</v>
      </c>
      <c r="G141" s="258" t="s">
        <v>534</v>
      </c>
      <c r="H141" s="257">
        <v>0.25</v>
      </c>
      <c r="I141" s="1516">
        <v>0.25</v>
      </c>
      <c r="J141" s="1565" t="s">
        <v>335</v>
      </c>
      <c r="K141" s="14">
        <v>0.72</v>
      </c>
      <c r="L141" s="1566">
        <v>0.72</v>
      </c>
      <c r="M141" s="144"/>
      <c r="N141" s="483" t="s">
        <v>387</v>
      </c>
      <c r="O141" s="1210">
        <f t="shared" ref="O141:T141" si="138">AA169</f>
        <v>0</v>
      </c>
      <c r="P141" s="1203">
        <f t="shared" si="138"/>
        <v>0</v>
      </c>
      <c r="Q141" s="1210">
        <f t="shared" si="138"/>
        <v>92.93</v>
      </c>
      <c r="R141" s="1306">
        <f t="shared" si="138"/>
        <v>80.34</v>
      </c>
      <c r="S141" s="1210">
        <f t="shared" si="138"/>
        <v>0</v>
      </c>
      <c r="T141" s="1411">
        <f t="shared" si="138"/>
        <v>0</v>
      </c>
      <c r="U141" s="1210">
        <f t="shared" si="133"/>
        <v>92.93</v>
      </c>
      <c r="V141" s="1397">
        <f t="shared" si="134"/>
        <v>80.34</v>
      </c>
      <c r="W141" s="1210">
        <f t="shared" si="135"/>
        <v>92.93</v>
      </c>
      <c r="X141" s="1306">
        <f t="shared" si="136"/>
        <v>80.34</v>
      </c>
      <c r="Z141" s="1268" t="s">
        <v>87</v>
      </c>
      <c r="AA141" s="1030">
        <f>E128</f>
        <v>19.8</v>
      </c>
      <c r="AB141" s="1715">
        <f>F128</f>
        <v>15.4</v>
      </c>
      <c r="AC141" s="1234">
        <f>E139+H136+K138</f>
        <v>37.1</v>
      </c>
      <c r="AD141" s="1396">
        <f>F139+I136+L138</f>
        <v>30.6</v>
      </c>
      <c r="AE141" s="1234"/>
      <c r="AF141" s="1414"/>
      <c r="AG141" s="1234">
        <f t="shared" si="137"/>
        <v>56.900000000000006</v>
      </c>
      <c r="AH141" s="1397">
        <f t="shared" si="137"/>
        <v>46</v>
      </c>
      <c r="AI141" s="1234">
        <f t="shared" si="137"/>
        <v>37.1</v>
      </c>
      <c r="AJ141" s="1306">
        <f t="shared" si="137"/>
        <v>30.6</v>
      </c>
      <c r="AL141" s="1249" t="s">
        <v>60</v>
      </c>
      <c r="AM141" s="1250">
        <f t="shared" si="120"/>
        <v>255.44</v>
      </c>
      <c r="AN141" s="1251">
        <f t="shared" si="121"/>
        <v>254</v>
      </c>
      <c r="AO141" s="1268" t="s">
        <v>87</v>
      </c>
      <c r="AP141" s="1470">
        <f t="shared" si="111"/>
        <v>56.900000000000006</v>
      </c>
      <c r="AQ141" s="1484">
        <f t="shared" si="112"/>
        <v>46</v>
      </c>
      <c r="AU141" s="11"/>
      <c r="AV141" s="11"/>
      <c r="AW141" s="11"/>
      <c r="AX141" s="11"/>
    </row>
    <row r="142" spans="1:62" ht="15.75" customHeight="1">
      <c r="A142" s="267" t="s">
        <v>442</v>
      </c>
      <c r="B142" s="249" t="s">
        <v>291</v>
      </c>
      <c r="C142" s="1563">
        <v>100</v>
      </c>
      <c r="D142" s="2725" t="s">
        <v>892</v>
      </c>
      <c r="E142" s="11"/>
      <c r="F142" s="79"/>
      <c r="G142" s="258" t="s">
        <v>523</v>
      </c>
      <c r="H142" s="1154">
        <v>50</v>
      </c>
      <c r="I142" s="2737">
        <v>50</v>
      </c>
      <c r="J142" s="1564" t="s">
        <v>336</v>
      </c>
      <c r="K142" s="1549">
        <v>0.15</v>
      </c>
      <c r="L142" s="1155">
        <v>0.15</v>
      </c>
      <c r="M142" s="144"/>
      <c r="N142" s="1249" t="s">
        <v>388</v>
      </c>
      <c r="O142" s="1210">
        <f t="shared" ref="O142:T142" si="139">AA173</f>
        <v>0</v>
      </c>
      <c r="P142" s="1415">
        <f t="shared" si="139"/>
        <v>0</v>
      </c>
      <c r="Q142" s="1210">
        <f t="shared" si="139"/>
        <v>0</v>
      </c>
      <c r="R142" s="1397">
        <f t="shared" si="139"/>
        <v>0</v>
      </c>
      <c r="S142" s="1210">
        <f t="shared" si="139"/>
        <v>0</v>
      </c>
      <c r="T142" s="1416">
        <f t="shared" si="139"/>
        <v>0</v>
      </c>
      <c r="U142" s="1210">
        <f t="shared" si="133"/>
        <v>0</v>
      </c>
      <c r="V142" s="1397">
        <f t="shared" si="134"/>
        <v>0</v>
      </c>
      <c r="W142" s="1210">
        <f t="shared" si="135"/>
        <v>0</v>
      </c>
      <c r="X142" s="1306">
        <f t="shared" si="136"/>
        <v>0</v>
      </c>
      <c r="Z142" s="1268" t="s">
        <v>68</v>
      </c>
      <c r="AA142" s="1030"/>
      <c r="AB142" s="1715"/>
      <c r="AC142" s="1234">
        <f>E137</f>
        <v>12.5</v>
      </c>
      <c r="AD142" s="1396">
        <f>F137</f>
        <v>10</v>
      </c>
      <c r="AE142" s="1234">
        <f>H156</f>
        <v>88.210999999999999</v>
      </c>
      <c r="AF142" s="1414">
        <f>I156</f>
        <v>70.400000000000006</v>
      </c>
      <c r="AG142" s="1234">
        <f t="shared" si="137"/>
        <v>12.5</v>
      </c>
      <c r="AH142" s="1397">
        <f t="shared" si="137"/>
        <v>10</v>
      </c>
      <c r="AI142" s="1234">
        <f t="shared" si="137"/>
        <v>100.711</v>
      </c>
      <c r="AJ142" s="1306">
        <f t="shared" si="137"/>
        <v>80.400000000000006</v>
      </c>
      <c r="AL142" s="1249" t="s">
        <v>139</v>
      </c>
      <c r="AM142" s="1250">
        <f t="shared" si="120"/>
        <v>208</v>
      </c>
      <c r="AN142" s="1258">
        <f t="shared" si="121"/>
        <v>200</v>
      </c>
      <c r="AO142" s="1268" t="s">
        <v>68</v>
      </c>
      <c r="AP142" s="1470">
        <f t="shared" si="111"/>
        <v>100.711</v>
      </c>
      <c r="AQ142" s="1484">
        <f t="shared" si="112"/>
        <v>80.400000000000006</v>
      </c>
      <c r="AU142" s="11"/>
      <c r="AV142" s="11"/>
      <c r="AW142" s="11"/>
      <c r="AX142" s="11"/>
    </row>
    <row r="143" spans="1:62" ht="15.75" customHeight="1" thickBot="1">
      <c r="A143" s="69"/>
      <c r="B143" s="1605"/>
      <c r="C143" s="56"/>
      <c r="D143" s="1564" t="s">
        <v>89</v>
      </c>
      <c r="E143" s="1154">
        <v>5</v>
      </c>
      <c r="F143" s="1515">
        <v>5</v>
      </c>
      <c r="G143" s="65"/>
      <c r="H143" s="38"/>
      <c r="I143" s="38"/>
      <c r="J143" s="258" t="s">
        <v>81</v>
      </c>
      <c r="K143" s="1151">
        <v>7.05</v>
      </c>
      <c r="L143" s="1521">
        <v>7.05</v>
      </c>
      <c r="M143" s="98"/>
      <c r="N143" s="1249" t="s">
        <v>121</v>
      </c>
      <c r="O143" s="1213">
        <f>E125</f>
        <v>120.26300000000001</v>
      </c>
      <c r="P143" s="1415">
        <f>F125</f>
        <v>84.3</v>
      </c>
      <c r="Q143" s="1210"/>
      <c r="R143" s="1306"/>
      <c r="S143" s="1210"/>
      <c r="T143" s="1411"/>
      <c r="U143" s="1210">
        <f t="shared" si="133"/>
        <v>120.26300000000001</v>
      </c>
      <c r="V143" s="1397">
        <f t="shared" si="134"/>
        <v>84.3</v>
      </c>
      <c r="W143" s="1210">
        <f t="shared" si="135"/>
        <v>0</v>
      </c>
      <c r="X143" s="1306">
        <f t="shared" si="136"/>
        <v>0</v>
      </c>
      <c r="Z143" s="1268" t="s">
        <v>74</v>
      </c>
      <c r="AA143" s="1030"/>
      <c r="AB143" s="1712"/>
      <c r="AC143" s="1234">
        <f>E135+K135</f>
        <v>96.8</v>
      </c>
      <c r="AD143" s="1396">
        <f>F135+L135</f>
        <v>77.2</v>
      </c>
      <c r="AE143" s="1234"/>
      <c r="AF143" s="1414"/>
      <c r="AG143" s="1234">
        <f t="shared" si="137"/>
        <v>96.8</v>
      </c>
      <c r="AH143" s="1397">
        <f t="shared" si="137"/>
        <v>77.2</v>
      </c>
      <c r="AI143" s="1234">
        <f t="shared" si="137"/>
        <v>96.8</v>
      </c>
      <c r="AJ143" s="1306">
        <f t="shared" si="137"/>
        <v>77.2</v>
      </c>
      <c r="AL143" s="1249" t="s">
        <v>64</v>
      </c>
      <c r="AM143" s="1250">
        <f t="shared" si="120"/>
        <v>45.512</v>
      </c>
      <c r="AN143" s="1258">
        <f t="shared" si="121"/>
        <v>43.34</v>
      </c>
      <c r="AO143" s="1268" t="s">
        <v>74</v>
      </c>
      <c r="AP143" s="1470">
        <f t="shared" si="111"/>
        <v>96.8</v>
      </c>
      <c r="AQ143" s="1484">
        <f t="shared" si="112"/>
        <v>77.2</v>
      </c>
      <c r="AV143" s="11"/>
      <c r="AW143" s="11"/>
      <c r="AX143" s="11"/>
    </row>
    <row r="144" spans="1:62" ht="18" customHeight="1">
      <c r="A144" s="69"/>
      <c r="B144" s="1607"/>
      <c r="C144" s="11"/>
      <c r="D144" s="258" t="s">
        <v>455</v>
      </c>
      <c r="E144" s="1154">
        <v>7.4999999999999997E-2</v>
      </c>
      <c r="F144" s="1515">
        <v>7.4999999999999997E-2</v>
      </c>
      <c r="G144" s="1705" t="s">
        <v>107</v>
      </c>
      <c r="H144" s="1495"/>
      <c r="I144" s="1495"/>
      <c r="J144" s="2728" t="s">
        <v>896</v>
      </c>
      <c r="K144" s="1154"/>
      <c r="L144" s="1515"/>
      <c r="M144" s="112"/>
      <c r="N144" s="1249" t="s">
        <v>65</v>
      </c>
      <c r="O144" s="1210"/>
      <c r="P144" s="1203"/>
      <c r="Q144" s="1210"/>
      <c r="R144" s="1306"/>
      <c r="S144" s="1210"/>
      <c r="T144" s="1411"/>
      <c r="U144" s="1210">
        <f t="shared" si="133"/>
        <v>0</v>
      </c>
      <c r="V144" s="1397">
        <f t="shared" si="134"/>
        <v>0</v>
      </c>
      <c r="W144" s="1210">
        <f t="shared" si="135"/>
        <v>0</v>
      </c>
      <c r="X144" s="1306">
        <f t="shared" si="136"/>
        <v>0</v>
      </c>
      <c r="Z144" s="1268" t="s">
        <v>129</v>
      </c>
      <c r="AA144" s="1030"/>
      <c r="AB144" s="1716"/>
      <c r="AC144" s="1234"/>
      <c r="AD144" s="1396"/>
      <c r="AE144" s="1234"/>
      <c r="AF144" s="1414"/>
      <c r="AG144" s="1234">
        <f t="shared" si="137"/>
        <v>0</v>
      </c>
      <c r="AH144" s="1397">
        <f t="shared" si="137"/>
        <v>0</v>
      </c>
      <c r="AI144" s="1234">
        <f t="shared" si="137"/>
        <v>0</v>
      </c>
      <c r="AJ144" s="1306">
        <f t="shared" si="137"/>
        <v>0</v>
      </c>
      <c r="AL144" s="1249" t="s">
        <v>47</v>
      </c>
      <c r="AM144" s="1250">
        <f t="shared" si="120"/>
        <v>0</v>
      </c>
      <c r="AN144" s="1258">
        <f t="shared" si="121"/>
        <v>0</v>
      </c>
      <c r="AO144" s="1268" t="s">
        <v>129</v>
      </c>
      <c r="AP144" s="1470">
        <f t="shared" si="111"/>
        <v>0</v>
      </c>
      <c r="AQ144" s="1484">
        <f t="shared" si="112"/>
        <v>0</v>
      </c>
      <c r="AV144" s="11"/>
      <c r="AW144" s="11"/>
      <c r="AX144" s="11"/>
    </row>
    <row r="145" spans="1:50" ht="15" customHeight="1" thickBot="1">
      <c r="A145" s="69"/>
      <c r="B145" s="1607"/>
      <c r="C145" s="11"/>
      <c r="D145" s="258" t="s">
        <v>81</v>
      </c>
      <c r="E145" s="1151">
        <v>3.6749999999999998</v>
      </c>
      <c r="F145" s="1521">
        <v>3.6749999999999998</v>
      </c>
      <c r="G145" s="2736" t="s">
        <v>236</v>
      </c>
      <c r="H145" s="1503"/>
      <c r="I145" s="1503"/>
      <c r="J145" s="258" t="s">
        <v>534</v>
      </c>
      <c r="K145" s="257">
        <v>0.1</v>
      </c>
      <c r="L145" s="1515">
        <v>0.1</v>
      </c>
      <c r="M145" s="112"/>
      <c r="N145" s="1249" t="s">
        <v>60</v>
      </c>
      <c r="O145" s="1210">
        <f>E127+K126</f>
        <v>39.14</v>
      </c>
      <c r="P145" s="1795">
        <f>F127+L126</f>
        <v>37.700000000000003</v>
      </c>
      <c r="Q145" s="1889">
        <f>H149</f>
        <v>200</v>
      </c>
      <c r="R145" s="1418">
        <f>I149</f>
        <v>200</v>
      </c>
      <c r="S145" s="1210">
        <f>H158</f>
        <v>16.3</v>
      </c>
      <c r="T145" s="1419">
        <f>I158</f>
        <v>16.3</v>
      </c>
      <c r="U145" s="1210">
        <f t="shared" si="133"/>
        <v>239.14</v>
      </c>
      <c r="V145" s="1397">
        <f t="shared" si="134"/>
        <v>237.7</v>
      </c>
      <c r="W145" s="1210">
        <f t="shared" si="135"/>
        <v>216.3</v>
      </c>
      <c r="X145" s="1306">
        <f t="shared" si="136"/>
        <v>216.3</v>
      </c>
      <c r="Z145" s="1268" t="s">
        <v>127</v>
      </c>
      <c r="AA145" s="1722"/>
      <c r="AB145" s="1717"/>
      <c r="AC145" s="1234"/>
      <c r="AD145" s="1396"/>
      <c r="AE145" s="1234"/>
      <c r="AF145" s="1414"/>
      <c r="AG145" s="1234">
        <f t="shared" si="137"/>
        <v>0</v>
      </c>
      <c r="AH145" s="1397">
        <f t="shared" si="137"/>
        <v>0</v>
      </c>
      <c r="AI145" s="1234">
        <f t="shared" si="137"/>
        <v>0</v>
      </c>
      <c r="AJ145" s="1306">
        <f t="shared" si="137"/>
        <v>0</v>
      </c>
      <c r="AL145" s="1249" t="s">
        <v>67</v>
      </c>
      <c r="AM145" s="1250">
        <f t="shared" si="120"/>
        <v>5</v>
      </c>
      <c r="AN145" s="1258">
        <f t="shared" si="121"/>
        <v>5</v>
      </c>
      <c r="AO145" s="1268" t="s">
        <v>130</v>
      </c>
      <c r="AP145" s="1470">
        <f t="shared" si="111"/>
        <v>0</v>
      </c>
      <c r="AQ145" s="1484">
        <f t="shared" si="112"/>
        <v>0</v>
      </c>
      <c r="AV145" s="11"/>
      <c r="AW145" s="11"/>
      <c r="AX145" s="11"/>
    </row>
    <row r="146" spans="1:50" ht="15.75" customHeight="1" thickBot="1">
      <c r="A146" s="69"/>
      <c r="B146" s="1607"/>
      <c r="C146" s="11"/>
      <c r="D146" s="2728" t="s">
        <v>890</v>
      </c>
      <c r="E146" s="1154"/>
      <c r="F146" s="1515"/>
      <c r="G146" s="1529" t="s">
        <v>100</v>
      </c>
      <c r="H146" s="1510" t="s">
        <v>101</v>
      </c>
      <c r="I146" s="1609" t="s">
        <v>102</v>
      </c>
      <c r="J146" s="65"/>
      <c r="K146" s="38"/>
      <c r="L146" s="81"/>
      <c r="M146" s="1438"/>
      <c r="N146" s="1249" t="s">
        <v>139</v>
      </c>
      <c r="O146" s="1210"/>
      <c r="P146" s="1203"/>
      <c r="Q146" s="1210"/>
      <c r="R146" s="1306"/>
      <c r="S146" s="1210">
        <f>E156</f>
        <v>208</v>
      </c>
      <c r="T146" s="1411">
        <f>F156</f>
        <v>200</v>
      </c>
      <c r="U146" s="1210">
        <f t="shared" si="133"/>
        <v>0</v>
      </c>
      <c r="V146" s="1397">
        <f t="shared" si="134"/>
        <v>0</v>
      </c>
      <c r="W146" s="1210">
        <f t="shared" si="135"/>
        <v>208</v>
      </c>
      <c r="X146" s="1306">
        <f t="shared" si="136"/>
        <v>200</v>
      </c>
      <c r="Z146" s="1267" t="s">
        <v>96</v>
      </c>
      <c r="AA146" s="1232">
        <f>H129</f>
        <v>2</v>
      </c>
      <c r="AB146" s="1718">
        <f>I129</f>
        <v>2</v>
      </c>
      <c r="AC146" s="2415">
        <f>E141+H137+K136</f>
        <v>29.3</v>
      </c>
      <c r="AD146" s="1398">
        <f>F141+I137+L136</f>
        <v>29.3</v>
      </c>
      <c r="AE146" s="1235"/>
      <c r="AF146" s="1720"/>
      <c r="AG146" s="1235">
        <f t="shared" si="137"/>
        <v>31.3</v>
      </c>
      <c r="AH146" s="1399">
        <f t="shared" si="137"/>
        <v>31.3</v>
      </c>
      <c r="AI146" s="1235">
        <f t="shared" si="137"/>
        <v>29.3</v>
      </c>
      <c r="AJ146" s="1199">
        <f t="shared" si="137"/>
        <v>29.3</v>
      </c>
      <c r="AL146" s="1249" t="s">
        <v>82</v>
      </c>
      <c r="AM146" s="1250">
        <f t="shared" si="120"/>
        <v>27.34</v>
      </c>
      <c r="AN146" s="1258">
        <f t="shared" si="121"/>
        <v>27.34</v>
      </c>
      <c r="AO146" s="1267" t="s">
        <v>96</v>
      </c>
      <c r="AP146" s="1470">
        <f t="shared" si="111"/>
        <v>31.3</v>
      </c>
      <c r="AQ146" s="1484">
        <f t="shared" si="112"/>
        <v>31.3</v>
      </c>
    </row>
    <row r="147" spans="1:50" ht="14.25" customHeight="1" thickBot="1">
      <c r="A147" s="69"/>
      <c r="B147" s="1607"/>
      <c r="C147" s="11"/>
      <c r="D147" s="258" t="s">
        <v>554</v>
      </c>
      <c r="E147" s="1549">
        <v>3.25</v>
      </c>
      <c r="F147" s="1155">
        <v>2.9249999999999998</v>
      </c>
      <c r="G147" s="1574" t="s">
        <v>107</v>
      </c>
      <c r="H147" s="1558">
        <v>3</v>
      </c>
      <c r="I147" s="1559">
        <v>3</v>
      </c>
      <c r="J147" s="1699" t="s">
        <v>861</v>
      </c>
      <c r="K147" s="47"/>
      <c r="L147" s="58"/>
      <c r="M147" s="112"/>
      <c r="N147" s="1249" t="s">
        <v>64</v>
      </c>
      <c r="O147" s="1210"/>
      <c r="P147" s="1203"/>
      <c r="Q147" s="1210"/>
      <c r="R147" s="1306"/>
      <c r="S147" s="1210">
        <f>H162</f>
        <v>45.512</v>
      </c>
      <c r="T147" s="1411">
        <f>I162</f>
        <v>43.34</v>
      </c>
      <c r="U147" s="1210">
        <f t="shared" si="133"/>
        <v>0</v>
      </c>
      <c r="V147" s="1397">
        <f t="shared" si="134"/>
        <v>0</v>
      </c>
      <c r="W147" s="1210">
        <f t="shared" si="135"/>
        <v>45.512</v>
      </c>
      <c r="X147" s="1306">
        <f t="shared" si="136"/>
        <v>43.34</v>
      </c>
      <c r="Z147" s="2411" t="s">
        <v>783</v>
      </c>
      <c r="AA147" s="2412">
        <f t="shared" ref="AA147:AF147" si="140">SUM(AA134:AA146)</f>
        <v>114.8</v>
      </c>
      <c r="AB147" s="2423">
        <f t="shared" si="140"/>
        <v>77.400000000000006</v>
      </c>
      <c r="AC147" s="2424">
        <f t="shared" si="140"/>
        <v>216.45</v>
      </c>
      <c r="AD147" s="2425">
        <f t="shared" si="140"/>
        <v>180.02500000000003</v>
      </c>
      <c r="AE147" s="2426">
        <f t="shared" si="140"/>
        <v>88.210999999999999</v>
      </c>
      <c r="AF147" s="2413">
        <f t="shared" si="140"/>
        <v>70.400000000000006</v>
      </c>
      <c r="AG147" s="2011">
        <f t="shared" si="137"/>
        <v>331.25</v>
      </c>
      <c r="AH147" s="1397">
        <f t="shared" si="137"/>
        <v>257.42500000000007</v>
      </c>
      <c r="AI147" s="2011">
        <f t="shared" si="137"/>
        <v>304.661</v>
      </c>
      <c r="AJ147" s="1420">
        <f t="shared" si="137"/>
        <v>250.42500000000004</v>
      </c>
      <c r="AL147" s="1249" t="s">
        <v>89</v>
      </c>
      <c r="AM147" s="1250">
        <f t="shared" si="120"/>
        <v>13.16</v>
      </c>
      <c r="AN147" s="1258">
        <f t="shared" si="121"/>
        <v>13.16</v>
      </c>
      <c r="AO147" s="2411" t="s">
        <v>783</v>
      </c>
      <c r="AP147" s="2374">
        <f t="shared" si="111"/>
        <v>419.46100000000001</v>
      </c>
      <c r="AQ147" s="1484">
        <f t="shared" si="112"/>
        <v>327.82500000000005</v>
      </c>
    </row>
    <row r="148" spans="1:50" ht="15.75" customHeight="1" thickBot="1">
      <c r="A148" s="69"/>
      <c r="B148" s="1607"/>
      <c r="C148" s="11"/>
      <c r="D148" s="2725" t="s">
        <v>893</v>
      </c>
      <c r="E148" s="11"/>
      <c r="F148" s="79"/>
      <c r="G148" s="1519" t="s">
        <v>50</v>
      </c>
      <c r="H148" s="1151">
        <v>10</v>
      </c>
      <c r="I148" s="1567">
        <v>10</v>
      </c>
      <c r="J148" s="1623" t="s">
        <v>100</v>
      </c>
      <c r="K148" s="1500" t="s">
        <v>101</v>
      </c>
      <c r="L148" s="1606" t="s">
        <v>102</v>
      </c>
      <c r="M148" s="112"/>
      <c r="N148" s="1249" t="s">
        <v>408</v>
      </c>
      <c r="O148" s="1210"/>
      <c r="P148" s="1203"/>
      <c r="Q148" s="1210"/>
      <c r="R148" s="1306"/>
      <c r="S148" s="1210"/>
      <c r="T148" s="1411"/>
      <c r="U148" s="1210">
        <f t="shared" si="133"/>
        <v>0</v>
      </c>
      <c r="V148" s="1397">
        <f t="shared" si="134"/>
        <v>0</v>
      </c>
      <c r="W148" s="1210">
        <f t="shared" si="135"/>
        <v>0</v>
      </c>
      <c r="X148" s="1306">
        <f t="shared" si="136"/>
        <v>0</v>
      </c>
      <c r="Z148" s="2376" t="s">
        <v>878</v>
      </c>
      <c r="AA148" s="2372"/>
      <c r="AB148" s="2377"/>
      <c r="AC148" s="2378"/>
      <c r="AD148" s="2379"/>
      <c r="AE148" s="2378"/>
      <c r="AF148" s="2380"/>
      <c r="AL148" s="1249" t="s">
        <v>131</v>
      </c>
      <c r="AM148" s="1250">
        <f t="shared" si="120"/>
        <v>0.1</v>
      </c>
      <c r="AN148" s="1258">
        <f t="shared" si="121"/>
        <v>4</v>
      </c>
      <c r="AO148" s="2376" t="s">
        <v>877</v>
      </c>
    </row>
    <row r="149" spans="1:50" ht="18" customHeight="1">
      <c r="A149" s="69"/>
      <c r="B149" s="1607"/>
      <c r="C149" s="11"/>
      <c r="D149" s="258" t="s">
        <v>547</v>
      </c>
      <c r="E149" s="257">
        <v>2.5</v>
      </c>
      <c r="F149" s="1523">
        <v>2.5</v>
      </c>
      <c r="G149" s="1519" t="s">
        <v>60</v>
      </c>
      <c r="H149" s="1575">
        <v>200</v>
      </c>
      <c r="I149" s="1576">
        <v>200</v>
      </c>
      <c r="J149" s="1146" t="s">
        <v>157</v>
      </c>
      <c r="K149" s="1147">
        <v>39.72</v>
      </c>
      <c r="L149" s="1590">
        <v>39.72</v>
      </c>
      <c r="M149" s="98"/>
      <c r="N149" s="1249" t="s">
        <v>67</v>
      </c>
      <c r="O149" s="1210">
        <f>H127</f>
        <v>5</v>
      </c>
      <c r="P149" s="1203">
        <f>I127</f>
        <v>5</v>
      </c>
      <c r="Q149" s="1210"/>
      <c r="R149" s="1306"/>
      <c r="S149" s="1210"/>
      <c r="T149" s="1411"/>
      <c r="U149" s="1210">
        <f t="shared" si="133"/>
        <v>5</v>
      </c>
      <c r="V149" s="1397">
        <f t="shared" si="134"/>
        <v>5</v>
      </c>
      <c r="W149" s="1210">
        <f t="shared" si="135"/>
        <v>0</v>
      </c>
      <c r="X149" s="1306">
        <f t="shared" si="136"/>
        <v>0</v>
      </c>
      <c r="Z149" s="1268"/>
      <c r="AA149" s="1030"/>
      <c r="AB149" s="1712"/>
      <c r="AC149" s="1234"/>
      <c r="AD149" s="1396"/>
      <c r="AE149" s="1234"/>
      <c r="AF149" s="1414"/>
      <c r="AG149" s="1234">
        <f t="shared" ref="AG149:AJ153" si="141">AA149+AC149</f>
        <v>0</v>
      </c>
      <c r="AH149" s="1397">
        <f t="shared" si="141"/>
        <v>0</v>
      </c>
      <c r="AI149" s="1234">
        <f t="shared" si="141"/>
        <v>0</v>
      </c>
      <c r="AJ149" s="1306">
        <f t="shared" si="141"/>
        <v>0</v>
      </c>
      <c r="AL149" s="1249" t="s">
        <v>50</v>
      </c>
      <c r="AM149" s="1250">
        <f t="shared" si="120"/>
        <v>16.420000000000002</v>
      </c>
      <c r="AN149" s="1258">
        <f t="shared" si="121"/>
        <v>16.420000000000002</v>
      </c>
      <c r="AO149" s="1268"/>
      <c r="AP149" s="1470">
        <f t="shared" ref="AP149:AQ155" si="142">AA149+AC149+AE149</f>
        <v>0</v>
      </c>
      <c r="AQ149" s="1484">
        <f t="shared" si="142"/>
        <v>0</v>
      </c>
    </row>
    <row r="150" spans="1:50" ht="16.5" customHeight="1" thickBot="1">
      <c r="A150" s="69"/>
      <c r="B150" s="1607"/>
      <c r="C150" s="11"/>
      <c r="D150" s="258" t="s">
        <v>534</v>
      </c>
      <c r="E150" s="1549">
        <v>1.1000000000000001</v>
      </c>
      <c r="F150" s="1155">
        <v>1.1000000000000001</v>
      </c>
      <c r="G150" s="258" t="s">
        <v>81</v>
      </c>
      <c r="H150" s="257">
        <v>10</v>
      </c>
      <c r="I150" s="1523">
        <v>10</v>
      </c>
      <c r="J150" s="258" t="s">
        <v>81</v>
      </c>
      <c r="K150" s="257">
        <v>139.57</v>
      </c>
      <c r="L150" s="1523">
        <v>139.57</v>
      </c>
      <c r="M150" s="98"/>
      <c r="N150" s="1249" t="s">
        <v>82</v>
      </c>
      <c r="O150" s="1210">
        <f>K127</f>
        <v>6.3</v>
      </c>
      <c r="P150" s="1415">
        <f>L127</f>
        <v>6.3</v>
      </c>
      <c r="Q150" s="1210">
        <f>H138+K151</f>
        <v>13</v>
      </c>
      <c r="R150" s="1397">
        <f>I138+L151</f>
        <v>13</v>
      </c>
      <c r="S150" s="1210">
        <f>H157+H164</f>
        <v>8.0399999999999991</v>
      </c>
      <c r="T150" s="1416">
        <f>I157+I164</f>
        <v>8.0399999999999991</v>
      </c>
      <c r="U150" s="1210">
        <f t="shared" si="133"/>
        <v>19.3</v>
      </c>
      <c r="V150" s="1397">
        <f t="shared" si="134"/>
        <v>19.3</v>
      </c>
      <c r="W150" s="1210">
        <f t="shared" si="135"/>
        <v>21.04</v>
      </c>
      <c r="X150" s="1306">
        <f t="shared" si="136"/>
        <v>21.04</v>
      </c>
      <c r="Z150" s="1268" t="s">
        <v>128</v>
      </c>
      <c r="AA150" s="1030"/>
      <c r="AB150" s="1712"/>
      <c r="AC150" s="1234"/>
      <c r="AD150" s="1396"/>
      <c r="AE150" s="1234"/>
      <c r="AF150" s="1414"/>
      <c r="AG150" s="1234">
        <f t="shared" si="141"/>
        <v>0</v>
      </c>
      <c r="AH150" s="1397">
        <f t="shared" si="141"/>
        <v>0</v>
      </c>
      <c r="AI150" s="1234">
        <f t="shared" si="141"/>
        <v>0</v>
      </c>
      <c r="AJ150" s="1306">
        <f t="shared" si="141"/>
        <v>0</v>
      </c>
      <c r="AL150" s="1249" t="s">
        <v>140</v>
      </c>
      <c r="AM150" s="1250">
        <f t="shared" si="120"/>
        <v>0</v>
      </c>
      <c r="AN150" s="1258">
        <f t="shared" si="121"/>
        <v>0</v>
      </c>
      <c r="AO150" s="1268" t="s">
        <v>128</v>
      </c>
      <c r="AP150" s="1470">
        <f t="shared" si="142"/>
        <v>0</v>
      </c>
      <c r="AQ150" s="1484">
        <f t="shared" si="142"/>
        <v>0</v>
      </c>
    </row>
    <row r="151" spans="1:50" ht="15" customHeight="1" thickBot="1">
      <c r="A151" s="69"/>
      <c r="B151" s="1607"/>
      <c r="C151" s="11"/>
      <c r="D151" s="1564" t="s">
        <v>160</v>
      </c>
      <c r="E151" s="257">
        <v>0.01</v>
      </c>
      <c r="F151" s="2013">
        <v>0.01</v>
      </c>
      <c r="G151" s="1969" t="s">
        <v>641</v>
      </c>
      <c r="H151" s="1241"/>
      <c r="I151" s="1964"/>
      <c r="J151" s="258" t="s">
        <v>82</v>
      </c>
      <c r="K151" s="1154">
        <v>8</v>
      </c>
      <c r="L151" s="1155">
        <v>8</v>
      </c>
      <c r="M151" s="98"/>
      <c r="N151" s="1249" t="s">
        <v>89</v>
      </c>
      <c r="O151" s="1723">
        <f>E131</f>
        <v>4.4000000000000004</v>
      </c>
      <c r="P151" s="1415">
        <f>F131</f>
        <v>4.4000000000000004</v>
      </c>
      <c r="Q151" s="1210">
        <f>K140+E143</f>
        <v>8</v>
      </c>
      <c r="R151" s="1306">
        <f>F143+L140</f>
        <v>8</v>
      </c>
      <c r="S151" s="1210">
        <f>H165</f>
        <v>0.76</v>
      </c>
      <c r="T151" s="1411">
        <f>I165</f>
        <v>0.76</v>
      </c>
      <c r="U151" s="1210">
        <f t="shared" si="133"/>
        <v>12.4</v>
      </c>
      <c r="V151" s="1397">
        <f t="shared" si="134"/>
        <v>12.4</v>
      </c>
      <c r="W151" s="1210">
        <f t="shared" si="135"/>
        <v>8.76</v>
      </c>
      <c r="X151" s="1306">
        <f t="shared" si="136"/>
        <v>8.76</v>
      </c>
      <c r="Z151" s="1268" t="s">
        <v>126</v>
      </c>
      <c r="AA151" s="1030"/>
      <c r="AB151" s="1716"/>
      <c r="AC151" s="1234"/>
      <c r="AD151" s="1396"/>
      <c r="AE151" s="1234"/>
      <c r="AF151" s="1414"/>
      <c r="AG151" s="1234">
        <f t="shared" si="141"/>
        <v>0</v>
      </c>
      <c r="AH151" s="1397">
        <f t="shared" si="141"/>
        <v>0</v>
      </c>
      <c r="AI151" s="1234">
        <f t="shared" si="141"/>
        <v>0</v>
      </c>
      <c r="AJ151" s="1306">
        <f t="shared" si="141"/>
        <v>0</v>
      </c>
      <c r="AL151" s="1249" t="s">
        <v>52</v>
      </c>
      <c r="AM151" s="1250">
        <f t="shared" si="120"/>
        <v>0</v>
      </c>
      <c r="AN151" s="1258">
        <f t="shared" si="121"/>
        <v>0</v>
      </c>
      <c r="AO151" s="1268" t="s">
        <v>126</v>
      </c>
      <c r="AP151" s="1470">
        <f t="shared" si="142"/>
        <v>0</v>
      </c>
      <c r="AQ151" s="1484">
        <f t="shared" si="142"/>
        <v>0</v>
      </c>
    </row>
    <row r="152" spans="1:50" ht="17.25" customHeight="1" thickBot="1">
      <c r="A152" s="69"/>
      <c r="B152" s="1607"/>
      <c r="C152" s="11"/>
      <c r="D152" s="1519" t="s">
        <v>523</v>
      </c>
      <c r="E152" s="1520">
        <v>200</v>
      </c>
      <c r="F152" s="1576">
        <v>200</v>
      </c>
      <c r="G152" s="1509" t="s">
        <v>100</v>
      </c>
      <c r="H152" s="1510" t="s">
        <v>101</v>
      </c>
      <c r="I152" s="1511" t="s">
        <v>102</v>
      </c>
      <c r="J152" s="258" t="s">
        <v>534</v>
      </c>
      <c r="K152" s="257">
        <v>0.24</v>
      </c>
      <c r="L152" s="1515">
        <v>0.24</v>
      </c>
      <c r="M152" s="98"/>
      <c r="N152" s="783" t="s">
        <v>144</v>
      </c>
      <c r="O152" s="1210"/>
      <c r="P152" s="1415"/>
      <c r="Q152" s="1210"/>
      <c r="R152" s="1397"/>
      <c r="S152" s="1213">
        <f>T152/1000/0.04</f>
        <v>0.1</v>
      </c>
      <c r="T152" s="1416">
        <f>I161</f>
        <v>4</v>
      </c>
      <c r="U152" s="1210">
        <f t="shared" si="133"/>
        <v>0</v>
      </c>
      <c r="V152" s="1397">
        <f t="shared" si="134"/>
        <v>0</v>
      </c>
      <c r="W152" s="1210">
        <f t="shared" si="135"/>
        <v>0.1</v>
      </c>
      <c r="X152" s="1306">
        <f t="shared" si="136"/>
        <v>4</v>
      </c>
      <c r="Z152" s="1268" t="s">
        <v>395</v>
      </c>
      <c r="AA152" s="1030"/>
      <c r="AB152" s="1717"/>
      <c r="AC152" s="1234"/>
      <c r="AD152" s="1396"/>
      <c r="AE152" s="1234"/>
      <c r="AF152" s="1414"/>
      <c r="AG152" s="1234">
        <f t="shared" si="141"/>
        <v>0</v>
      </c>
      <c r="AH152" s="1397">
        <f t="shared" si="141"/>
        <v>0</v>
      </c>
      <c r="AI152" s="1234">
        <f t="shared" si="141"/>
        <v>0</v>
      </c>
      <c r="AJ152" s="1306">
        <f t="shared" si="141"/>
        <v>0</v>
      </c>
      <c r="AL152" s="1249" t="s">
        <v>138</v>
      </c>
      <c r="AM152" s="1250">
        <f t="shared" si="120"/>
        <v>0</v>
      </c>
      <c r="AN152" s="1258">
        <f t="shared" si="121"/>
        <v>0</v>
      </c>
      <c r="AO152" s="1268" t="s">
        <v>395</v>
      </c>
      <c r="AP152" s="1470">
        <f t="shared" si="142"/>
        <v>0</v>
      </c>
      <c r="AQ152" s="1484">
        <f t="shared" si="142"/>
        <v>0</v>
      </c>
    </row>
    <row r="153" spans="1:50" ht="17.25" customHeight="1" thickBot="1">
      <c r="A153" s="1443" t="s">
        <v>362</v>
      </c>
      <c r="B153" s="1610"/>
      <c r="C153" s="38">
        <f>C134+C135+C137+C138+C140+C141+C142+50+50</f>
        <v>1010</v>
      </c>
      <c r="D153" s="1660" t="s">
        <v>409</v>
      </c>
      <c r="E153" s="1975"/>
      <c r="F153" s="2735">
        <v>0.9</v>
      </c>
      <c r="G153" s="1984" t="s">
        <v>642</v>
      </c>
      <c r="H153" s="2000">
        <v>143</v>
      </c>
      <c r="I153" s="2001">
        <v>100</v>
      </c>
      <c r="J153" s="65"/>
      <c r="K153" s="38"/>
      <c r="L153" s="81"/>
      <c r="M153" s="98"/>
      <c r="N153" s="1249" t="s">
        <v>50</v>
      </c>
      <c r="O153" s="1210"/>
      <c r="P153" s="1417"/>
      <c r="Q153" s="1210">
        <f>E149+H148+K141</f>
        <v>13.22</v>
      </c>
      <c r="R153" s="1420">
        <f>F149+I148+L141</f>
        <v>13.22</v>
      </c>
      <c r="S153" s="1210">
        <f>K157</f>
        <v>3.2</v>
      </c>
      <c r="T153" s="1408">
        <f>L157</f>
        <v>3.2</v>
      </c>
      <c r="U153" s="1210">
        <f t="shared" si="133"/>
        <v>13.22</v>
      </c>
      <c r="V153" s="1397">
        <f t="shared" si="134"/>
        <v>13.22</v>
      </c>
      <c r="W153" s="1210">
        <f t="shared" si="135"/>
        <v>16.420000000000002</v>
      </c>
      <c r="X153" s="1306">
        <f t="shared" si="136"/>
        <v>16.420000000000002</v>
      </c>
      <c r="Z153" s="1267"/>
      <c r="AA153" s="2363"/>
      <c r="AB153" s="1715"/>
      <c r="AC153" s="2011"/>
      <c r="AD153" s="1396"/>
      <c r="AE153" s="1234"/>
      <c r="AF153" s="1414"/>
      <c r="AG153" s="1234">
        <f t="shared" si="141"/>
        <v>0</v>
      </c>
      <c r="AH153" s="1397">
        <f t="shared" si="141"/>
        <v>0</v>
      </c>
      <c r="AI153" s="1234">
        <f t="shared" si="141"/>
        <v>0</v>
      </c>
      <c r="AJ153" s="1306">
        <f t="shared" si="141"/>
        <v>0</v>
      </c>
      <c r="AL153" s="1249" t="s">
        <v>137</v>
      </c>
      <c r="AM153" s="1250">
        <f t="shared" si="120"/>
        <v>3</v>
      </c>
      <c r="AN153" s="1258">
        <f t="shared" si="121"/>
        <v>3</v>
      </c>
      <c r="AO153" s="1267"/>
      <c r="AP153" s="2374">
        <f t="shared" si="142"/>
        <v>0</v>
      </c>
      <c r="AQ153" s="1484">
        <f t="shared" si="142"/>
        <v>0</v>
      </c>
    </row>
    <row r="154" spans="1:50" ht="16.5" customHeight="1" thickBot="1">
      <c r="A154" s="769"/>
      <c r="B154" s="381" t="s">
        <v>232</v>
      </c>
      <c r="C154" s="873"/>
      <c r="D154" s="2576" t="s">
        <v>830</v>
      </c>
      <c r="E154" s="2028"/>
      <c r="F154" s="2029"/>
      <c r="G154" s="1577" t="s">
        <v>704</v>
      </c>
      <c r="H154" s="47"/>
      <c r="I154" s="47"/>
      <c r="J154" s="1578"/>
      <c r="K154" s="2030"/>
      <c r="L154" s="58"/>
      <c r="M154" s="98"/>
      <c r="N154" s="1249" t="s">
        <v>140</v>
      </c>
      <c r="O154" s="1210"/>
      <c r="P154" s="1203"/>
      <c r="Q154" s="1210"/>
      <c r="R154" s="1306"/>
      <c r="S154" s="1210"/>
      <c r="T154" s="1411"/>
      <c r="U154" s="1210">
        <f t="shared" si="133"/>
        <v>0</v>
      </c>
      <c r="V154" s="1397">
        <f t="shared" si="134"/>
        <v>0</v>
      </c>
      <c r="W154" s="1210">
        <f t="shared" si="135"/>
        <v>0</v>
      </c>
      <c r="X154" s="1306">
        <f t="shared" si="136"/>
        <v>0</v>
      </c>
      <c r="Z154" s="2411" t="s">
        <v>784</v>
      </c>
      <c r="AA154" s="2416">
        <f t="shared" ref="AA154:AF154" si="143">SUM(AA149:AA153)</f>
        <v>0</v>
      </c>
      <c r="AB154" s="2417">
        <f t="shared" si="143"/>
        <v>0</v>
      </c>
      <c r="AC154" s="2418">
        <f t="shared" si="143"/>
        <v>0</v>
      </c>
      <c r="AD154" s="2417">
        <f t="shared" si="143"/>
        <v>0</v>
      </c>
      <c r="AE154" s="2418">
        <f t="shared" si="143"/>
        <v>0</v>
      </c>
      <c r="AF154" s="2417">
        <f t="shared" si="143"/>
        <v>0</v>
      </c>
      <c r="AG154" s="2419">
        <f t="shared" ref="AG154" si="144">AA154+AC154</f>
        <v>0</v>
      </c>
      <c r="AH154" s="2420">
        <f t="shared" ref="AH154" si="145">AB154+AD154</f>
        <v>0</v>
      </c>
      <c r="AI154" s="2419">
        <f t="shared" ref="AI154:AI155" si="146">AC154+AE154</f>
        <v>0</v>
      </c>
      <c r="AJ154" s="2421">
        <f t="shared" ref="AJ154:AJ155" si="147">AD154+AF154</f>
        <v>0</v>
      </c>
      <c r="AL154" s="1249" t="s">
        <v>77</v>
      </c>
      <c r="AM154" s="1250">
        <f t="shared" si="120"/>
        <v>0</v>
      </c>
      <c r="AN154" s="1258">
        <f t="shared" si="121"/>
        <v>0</v>
      </c>
      <c r="AO154" s="2411" t="s">
        <v>784</v>
      </c>
      <c r="AP154" s="2374">
        <f t="shared" si="142"/>
        <v>0</v>
      </c>
      <c r="AQ154" s="1484">
        <f t="shared" si="142"/>
        <v>0</v>
      </c>
    </row>
    <row r="155" spans="1:50" ht="13.5" customHeight="1" thickBot="1">
      <c r="A155" s="254" t="s">
        <v>653</v>
      </c>
      <c r="B155" s="271" t="s">
        <v>830</v>
      </c>
      <c r="C155" s="397">
        <v>200</v>
      </c>
      <c r="D155" s="1536" t="s">
        <v>100</v>
      </c>
      <c r="E155" s="1527" t="s">
        <v>101</v>
      </c>
      <c r="F155" s="1528" t="s">
        <v>102</v>
      </c>
      <c r="G155" s="1509" t="s">
        <v>100</v>
      </c>
      <c r="H155" s="1510" t="s">
        <v>101</v>
      </c>
      <c r="I155" s="1511" t="s">
        <v>102</v>
      </c>
      <c r="J155" s="1509" t="s">
        <v>100</v>
      </c>
      <c r="K155" s="1510" t="s">
        <v>101</v>
      </c>
      <c r="L155" s="1511" t="s">
        <v>102</v>
      </c>
      <c r="M155" s="98"/>
      <c r="N155" s="1249" t="s">
        <v>405</v>
      </c>
      <c r="O155" s="1210"/>
      <c r="P155" s="1203"/>
      <c r="Q155" s="1210"/>
      <c r="R155" s="1306"/>
      <c r="S155" s="1210"/>
      <c r="T155" s="1411"/>
      <c r="U155" s="1210">
        <f t="shared" si="133"/>
        <v>0</v>
      </c>
      <c r="V155" s="1397">
        <f t="shared" si="134"/>
        <v>0</v>
      </c>
      <c r="W155" s="1210">
        <f t="shared" si="135"/>
        <v>0</v>
      </c>
      <c r="X155" s="1306">
        <f t="shared" si="136"/>
        <v>0</v>
      </c>
      <c r="Z155" s="2406" t="s">
        <v>785</v>
      </c>
      <c r="AA155" s="2407">
        <f>AA147+AA154</f>
        <v>114.8</v>
      </c>
      <c r="AB155" s="2428">
        <f>AB147+AB154</f>
        <v>77.400000000000006</v>
      </c>
      <c r="AC155" s="2407">
        <f t="shared" ref="AC155" si="148">AC147+AC154</f>
        <v>216.45</v>
      </c>
      <c r="AD155" s="2441">
        <f>AD147+AD154</f>
        <v>180.02500000000003</v>
      </c>
      <c r="AE155" s="2407">
        <f>AE147+AE154</f>
        <v>88.210999999999999</v>
      </c>
      <c r="AF155" s="2427">
        <f>AF147+AF154</f>
        <v>70.400000000000006</v>
      </c>
      <c r="AG155" s="2408">
        <f>AA155+AC155</f>
        <v>331.25</v>
      </c>
      <c r="AH155" s="2409">
        <f>AB155+AD155</f>
        <v>257.42500000000007</v>
      </c>
      <c r="AI155" s="2408">
        <f t="shared" si="146"/>
        <v>304.661</v>
      </c>
      <c r="AJ155" s="2410">
        <f t="shared" si="147"/>
        <v>250.42500000000004</v>
      </c>
      <c r="AL155" s="1249" t="s">
        <v>54</v>
      </c>
      <c r="AM155" s="1250">
        <f t="shared" si="120"/>
        <v>3.29</v>
      </c>
      <c r="AN155" s="1258">
        <f t="shared" si="121"/>
        <v>3.29</v>
      </c>
      <c r="AO155" s="1270" t="s">
        <v>135</v>
      </c>
      <c r="AP155" s="1269">
        <f t="shared" si="142"/>
        <v>419.46100000000001</v>
      </c>
      <c r="AQ155" s="1485">
        <f t="shared" si="142"/>
        <v>327.82500000000005</v>
      </c>
    </row>
    <row r="156" spans="1:50" ht="16.5" customHeight="1">
      <c r="A156" s="69"/>
      <c r="B156" s="351" t="s">
        <v>233</v>
      </c>
      <c r="C156" s="79"/>
      <c r="D156" s="2058" t="s">
        <v>655</v>
      </c>
      <c r="E156" s="1579">
        <v>208</v>
      </c>
      <c r="F156" s="1601">
        <v>200</v>
      </c>
      <c r="G156" s="1146" t="s">
        <v>68</v>
      </c>
      <c r="H156" s="1147">
        <v>88.210999999999999</v>
      </c>
      <c r="I156" s="2057">
        <v>70.400000000000006</v>
      </c>
      <c r="J156" s="1505" t="s">
        <v>699</v>
      </c>
      <c r="K156" s="1147">
        <v>6.82</v>
      </c>
      <c r="L156" s="1559">
        <v>6</v>
      </c>
      <c r="M156" s="98"/>
      <c r="N156" s="1249" t="s">
        <v>138</v>
      </c>
      <c r="O156" s="1210"/>
      <c r="P156" s="1203"/>
      <c r="Q156" s="1210"/>
      <c r="R156" s="1306"/>
      <c r="S156" s="1210"/>
      <c r="T156" s="1411"/>
      <c r="U156" s="1210">
        <f t="shared" si="133"/>
        <v>0</v>
      </c>
      <c r="V156" s="1397">
        <f t="shared" si="134"/>
        <v>0</v>
      </c>
      <c r="W156" s="1210">
        <f t="shared" si="135"/>
        <v>0</v>
      </c>
      <c r="X156" s="1306">
        <f t="shared" si="136"/>
        <v>0</v>
      </c>
      <c r="Z156" s="1300" t="s">
        <v>376</v>
      </c>
      <c r="AA156" s="1301"/>
      <c r="AB156" s="1302"/>
      <c r="AC156" s="1030"/>
      <c r="AD156" s="1303"/>
      <c r="AE156" s="1030"/>
      <c r="AF156" s="1304"/>
      <c r="AG156" s="1234"/>
      <c r="AH156" s="1305"/>
      <c r="AI156" s="1234"/>
      <c r="AJ156" s="1306"/>
      <c r="AL156" s="1249" t="s">
        <v>116</v>
      </c>
      <c r="AM156" s="1250">
        <f t="shared" si="120"/>
        <v>0.75</v>
      </c>
      <c r="AN156" s="1258">
        <f t="shared" si="121"/>
        <v>0.75</v>
      </c>
      <c r="AO156" s="1272" t="s">
        <v>376</v>
      </c>
      <c r="AP156" s="1250"/>
      <c r="AQ156" s="79"/>
    </row>
    <row r="157" spans="1:50" ht="14.25" customHeight="1">
      <c r="A157" s="173" t="s">
        <v>682</v>
      </c>
      <c r="B157" s="289" t="s">
        <v>683</v>
      </c>
      <c r="C157" s="178" t="s">
        <v>869</v>
      </c>
      <c r="D157" s="529"/>
      <c r="E157" s="1582"/>
      <c r="F157" s="2056"/>
      <c r="G157" s="1519" t="s">
        <v>82</v>
      </c>
      <c r="H157" s="257">
        <v>3.3</v>
      </c>
      <c r="I157" s="1669">
        <v>3.3</v>
      </c>
      <c r="J157" s="249" t="s">
        <v>50</v>
      </c>
      <c r="K157" s="1549">
        <v>3.2</v>
      </c>
      <c r="L157" s="1155">
        <v>3.2</v>
      </c>
      <c r="M157" s="98"/>
      <c r="N157" s="1249" t="s">
        <v>137</v>
      </c>
      <c r="O157" s="1210"/>
      <c r="P157" s="1203"/>
      <c r="Q157" s="1210">
        <f>H147</f>
        <v>3</v>
      </c>
      <c r="R157" s="1306">
        <f>I147</f>
        <v>3</v>
      </c>
      <c r="S157" s="1210"/>
      <c r="T157" s="1411"/>
      <c r="U157" s="1210">
        <f t="shared" si="133"/>
        <v>3</v>
      </c>
      <c r="V157" s="1397">
        <f t="shared" si="134"/>
        <v>3</v>
      </c>
      <c r="W157" s="1210">
        <f t="shared" si="135"/>
        <v>3</v>
      </c>
      <c r="X157" s="1306">
        <f t="shared" si="136"/>
        <v>3</v>
      </c>
      <c r="Z157" s="1925" t="s">
        <v>496</v>
      </c>
      <c r="AA157" s="2405"/>
      <c r="AB157" s="2394"/>
      <c r="AC157" s="1030"/>
      <c r="AD157" s="1275"/>
      <c r="AE157" s="1030"/>
      <c r="AF157" s="2395"/>
      <c r="AG157" s="1234">
        <f t="shared" ref="AG157" si="149">AA157+AC157</f>
        <v>0</v>
      </c>
      <c r="AH157" s="1312">
        <f t="shared" ref="AH157" si="150">AB157+AD157</f>
        <v>0</v>
      </c>
      <c r="AI157" s="1234">
        <f t="shared" ref="AI157" si="151">AC157+AE157</f>
        <v>0</v>
      </c>
      <c r="AJ157" s="1313">
        <f t="shared" ref="AJ157" si="152">AD157+AF157</f>
        <v>0</v>
      </c>
      <c r="AL157" s="1219" t="s">
        <v>164</v>
      </c>
      <c r="AM157" s="1250">
        <f t="shared" si="120"/>
        <v>1.1610999999999998</v>
      </c>
      <c r="AN157" s="1258">
        <f t="shared" si="121"/>
        <v>1.1610999999999998</v>
      </c>
      <c r="AO157" s="1925" t="s">
        <v>496</v>
      </c>
      <c r="AP157" s="1274">
        <f t="shared" ref="AP157:AP173" si="153">AA157+AC157+AE157</f>
        <v>0</v>
      </c>
      <c r="AQ157" s="1275">
        <f t="shared" ref="AQ157:AQ173" si="154">AB157+AD157+AF157</f>
        <v>0</v>
      </c>
    </row>
    <row r="158" spans="1:50" ht="17.25" customHeight="1">
      <c r="A158" s="2135" t="s">
        <v>702</v>
      </c>
      <c r="B158" s="1063" t="s">
        <v>701</v>
      </c>
      <c r="C158" s="108"/>
      <c r="D158" s="56"/>
      <c r="E158" s="41"/>
      <c r="F158" s="387"/>
      <c r="G158" s="1519" t="s">
        <v>80</v>
      </c>
      <c r="H158" s="1549">
        <v>16.3</v>
      </c>
      <c r="I158" s="1956">
        <v>16.3</v>
      </c>
      <c r="J158" s="448" t="s">
        <v>703</v>
      </c>
      <c r="K158" s="1549">
        <v>0.75</v>
      </c>
      <c r="L158" s="1155">
        <v>0.75</v>
      </c>
      <c r="M158" s="98"/>
      <c r="N158" s="1249" t="s">
        <v>77</v>
      </c>
      <c r="O158" s="1210"/>
      <c r="P158" s="1203"/>
      <c r="Q158" s="1210"/>
      <c r="R158" s="1306"/>
      <c r="S158" s="1210"/>
      <c r="T158" s="1411"/>
      <c r="U158" s="1210">
        <f t="shared" si="133"/>
        <v>0</v>
      </c>
      <c r="V158" s="1397">
        <f t="shared" si="134"/>
        <v>0</v>
      </c>
      <c r="W158" s="1210">
        <f t="shared" si="135"/>
        <v>0</v>
      </c>
      <c r="X158" s="1306">
        <f t="shared" si="136"/>
        <v>0</v>
      </c>
      <c r="Z158" s="1307" t="s">
        <v>377</v>
      </c>
      <c r="AA158" s="1308"/>
      <c r="AB158" s="1309"/>
      <c r="AC158" s="1030"/>
      <c r="AD158" s="1310"/>
      <c r="AE158" s="1234">
        <f>K156</f>
        <v>6.82</v>
      </c>
      <c r="AF158" s="1311">
        <f>L156</f>
        <v>6</v>
      </c>
      <c r="AG158" s="1234">
        <f t="shared" ref="AG158:AJ160" si="155">AA158+AC158</f>
        <v>0</v>
      </c>
      <c r="AH158" s="1312">
        <f t="shared" si="155"/>
        <v>0</v>
      </c>
      <c r="AI158" s="1234">
        <f t="shared" si="155"/>
        <v>6.82</v>
      </c>
      <c r="AJ158" s="1313">
        <f t="shared" si="155"/>
        <v>6</v>
      </c>
      <c r="AL158" s="1220" t="s">
        <v>160</v>
      </c>
      <c r="AM158" s="1250">
        <f t="shared" si="120"/>
        <v>1.1099999999999999E-2</v>
      </c>
      <c r="AN158" s="1258">
        <f t="shared" si="121"/>
        <v>1.1099999999999999E-2</v>
      </c>
      <c r="AO158" s="1273" t="s">
        <v>377</v>
      </c>
      <c r="AP158" s="1274">
        <f t="shared" si="153"/>
        <v>6.82</v>
      </c>
      <c r="AQ158" s="1275">
        <f t="shared" si="154"/>
        <v>6</v>
      </c>
    </row>
    <row r="159" spans="1:50" ht="15" customHeight="1">
      <c r="A159" s="200" t="s">
        <v>9</v>
      </c>
      <c r="B159" s="263" t="s">
        <v>676</v>
      </c>
      <c r="C159" s="248">
        <v>32</v>
      </c>
      <c r="D159" s="7"/>
      <c r="E159" s="14"/>
      <c r="F159" s="149"/>
      <c r="G159" s="1519" t="s">
        <v>81</v>
      </c>
      <c r="H159" s="262">
        <v>5.7</v>
      </c>
      <c r="I159" s="2032">
        <v>5.7</v>
      </c>
      <c r="J159" s="1636" t="s">
        <v>336</v>
      </c>
      <c r="K159" s="1520">
        <v>2.5000000000000001E-2</v>
      </c>
      <c r="L159" s="1521">
        <v>2.5000000000000001E-2</v>
      </c>
      <c r="M159" s="98"/>
      <c r="N159" s="483" t="s">
        <v>406</v>
      </c>
      <c r="O159" s="1210">
        <f>E130+H131+L128</f>
        <v>1.6</v>
      </c>
      <c r="P159" s="1203">
        <f>F130+I131+L128</f>
        <v>1.6</v>
      </c>
      <c r="Q159" s="1210">
        <f>H141+K145+K152+E150</f>
        <v>1.69</v>
      </c>
      <c r="R159" s="1306">
        <f>F150+I141+L145+L152</f>
        <v>1.6900000000000002</v>
      </c>
      <c r="S159" s="1213"/>
      <c r="T159" s="1411"/>
      <c r="U159" s="1210">
        <f t="shared" si="133"/>
        <v>3.29</v>
      </c>
      <c r="V159" s="1397">
        <f t="shared" si="134"/>
        <v>3.29</v>
      </c>
      <c r="W159" s="1210">
        <f t="shared" si="135"/>
        <v>1.69</v>
      </c>
      <c r="X159" s="1306">
        <f t="shared" si="136"/>
        <v>1.6900000000000002</v>
      </c>
      <c r="Z159" s="1314" t="s">
        <v>378</v>
      </c>
      <c r="AA159" s="1315"/>
      <c r="AB159" s="1316"/>
      <c r="AC159" s="1030">
        <f>H153</f>
        <v>143</v>
      </c>
      <c r="AD159" s="1317">
        <f>I153</f>
        <v>100</v>
      </c>
      <c r="AE159" s="1318"/>
      <c r="AF159" s="1319"/>
      <c r="AG159" s="1234">
        <f t="shared" si="155"/>
        <v>143</v>
      </c>
      <c r="AH159" s="1312">
        <f t="shared" si="155"/>
        <v>100</v>
      </c>
      <c r="AI159" s="1234">
        <f t="shared" si="155"/>
        <v>143</v>
      </c>
      <c r="AJ159" s="1313">
        <f t="shared" si="155"/>
        <v>100</v>
      </c>
      <c r="AL159" s="1221" t="s">
        <v>370</v>
      </c>
      <c r="AM159" s="1250">
        <f t="shared" si="120"/>
        <v>0.9</v>
      </c>
      <c r="AN159" s="1258">
        <f t="shared" si="121"/>
        <v>0.9</v>
      </c>
      <c r="AO159" s="1276" t="s">
        <v>378</v>
      </c>
      <c r="AP159" s="1250">
        <f t="shared" si="153"/>
        <v>143</v>
      </c>
      <c r="AQ159" s="1275">
        <f t="shared" si="154"/>
        <v>100</v>
      </c>
    </row>
    <row r="160" spans="1:50" ht="12.75" customHeight="1">
      <c r="A160" s="69"/>
      <c r="B160" s="1607"/>
      <c r="C160" s="79"/>
      <c r="D160" s="11"/>
      <c r="E160" s="11"/>
      <c r="F160" s="11"/>
      <c r="G160" s="258" t="s">
        <v>271</v>
      </c>
      <c r="H160" s="1619">
        <v>11</v>
      </c>
      <c r="I160" s="1513">
        <v>11</v>
      </c>
      <c r="J160" s="249" t="s">
        <v>523</v>
      </c>
      <c r="K160" s="1154">
        <v>20</v>
      </c>
      <c r="L160" s="2136">
        <v>20</v>
      </c>
      <c r="M160" s="98"/>
      <c r="N160" s="1249" t="s">
        <v>407</v>
      </c>
      <c r="O160" s="1210"/>
      <c r="P160" s="1203"/>
      <c r="Q160" s="1210"/>
      <c r="R160" s="1306"/>
      <c r="S160" s="1210">
        <f>K158</f>
        <v>0.75</v>
      </c>
      <c r="T160" s="1411">
        <f>L158</f>
        <v>0.75</v>
      </c>
      <c r="U160" s="1210">
        <f t="shared" si="133"/>
        <v>0</v>
      </c>
      <c r="V160" s="1397">
        <f t="shared" si="134"/>
        <v>0</v>
      </c>
      <c r="W160" s="1210">
        <f t="shared" si="135"/>
        <v>0.75</v>
      </c>
      <c r="X160" s="1306">
        <f t="shared" si="136"/>
        <v>0.75</v>
      </c>
      <c r="Z160" s="1320" t="s">
        <v>379</v>
      </c>
      <c r="AA160" s="1315"/>
      <c r="AB160" s="1316"/>
      <c r="AC160" s="1030"/>
      <c r="AD160" s="1317"/>
      <c r="AE160" s="1234"/>
      <c r="AF160" s="1319"/>
      <c r="AG160" s="1234">
        <f t="shared" si="155"/>
        <v>0</v>
      </c>
      <c r="AH160" s="1312">
        <f t="shared" si="155"/>
        <v>0</v>
      </c>
      <c r="AI160" s="1234">
        <f t="shared" si="155"/>
        <v>0</v>
      </c>
      <c r="AJ160" s="1313">
        <f t="shared" si="155"/>
        <v>0</v>
      </c>
      <c r="AL160" s="1222" t="s">
        <v>136</v>
      </c>
      <c r="AM160" s="1259">
        <f t="shared" si="120"/>
        <v>0.24999999999999997</v>
      </c>
      <c r="AN160" s="1260">
        <f t="shared" si="121"/>
        <v>0.24999999999999997</v>
      </c>
      <c r="AO160" s="1277" t="s">
        <v>379</v>
      </c>
      <c r="AP160" s="1250">
        <f t="shared" si="153"/>
        <v>0</v>
      </c>
      <c r="AQ160" s="1275">
        <f t="shared" si="154"/>
        <v>0</v>
      </c>
    </row>
    <row r="161" spans="1:46" ht="12.75" customHeight="1" thickBot="1">
      <c r="A161" s="69"/>
      <c r="B161" s="1607"/>
      <c r="C161" s="79"/>
      <c r="D161" s="11"/>
      <c r="E161" s="11"/>
      <c r="F161" s="11"/>
      <c r="G161" s="258" t="s">
        <v>161</v>
      </c>
      <c r="H161" s="1549" t="s">
        <v>677</v>
      </c>
      <c r="I161" s="1956">
        <v>4</v>
      </c>
      <c r="J161" s="11"/>
      <c r="K161" s="11"/>
      <c r="L161" s="79"/>
      <c r="M161" s="98"/>
      <c r="N161" s="1219" t="s">
        <v>164</v>
      </c>
      <c r="O161" s="1796">
        <f t="shared" ref="O161:T161" si="156">O162+O163+O164+O165</f>
        <v>4.0000000000000002E-4</v>
      </c>
      <c r="P161" s="1421">
        <f t="shared" si="156"/>
        <v>4.0000000000000002E-4</v>
      </c>
      <c r="Q161" s="1214">
        <f t="shared" si="156"/>
        <v>1.1356999999999999</v>
      </c>
      <c r="R161" s="1422">
        <f t="shared" si="156"/>
        <v>1.1356999999999999</v>
      </c>
      <c r="S161" s="1224">
        <f t="shared" si="156"/>
        <v>2.5000000000000001E-2</v>
      </c>
      <c r="T161" s="1423">
        <f t="shared" si="156"/>
        <v>2.5000000000000001E-2</v>
      </c>
      <c r="U161" s="1210">
        <f t="shared" si="133"/>
        <v>1.1360999999999999</v>
      </c>
      <c r="V161" s="1397">
        <f t="shared" si="134"/>
        <v>1.1360999999999999</v>
      </c>
      <c r="W161" s="1210">
        <f t="shared" si="135"/>
        <v>1.1606999999999998</v>
      </c>
      <c r="X161" s="1306">
        <f t="shared" si="136"/>
        <v>1.1606999999999998</v>
      </c>
      <c r="Z161" s="1321" t="s">
        <v>380</v>
      </c>
      <c r="AA161" s="1322"/>
      <c r="AB161" s="1323"/>
      <c r="AC161" s="1232"/>
      <c r="AD161" s="1324"/>
      <c r="AE161" s="1235"/>
      <c r="AF161" s="1325"/>
      <c r="AG161" s="1235">
        <f>AA161+AC161</f>
        <v>0</v>
      </c>
      <c r="AH161" s="1326"/>
      <c r="AI161" s="1235">
        <f t="shared" ref="AI161:AI173" si="157">AC161+AE161</f>
        <v>0</v>
      </c>
      <c r="AJ161" s="1327"/>
      <c r="AL161" s="490" t="s">
        <v>98</v>
      </c>
      <c r="AM161" s="1261">
        <f>O166+Q166+S166</f>
        <v>8.8000000000000007</v>
      </c>
      <c r="AN161" s="1262">
        <f>P166+R166+T166</f>
        <v>8.8000000000000007</v>
      </c>
      <c r="AO161" s="1278" t="s">
        <v>380</v>
      </c>
      <c r="AP161" s="1259">
        <f t="shared" si="153"/>
        <v>0</v>
      </c>
      <c r="AQ161" s="1279">
        <f t="shared" si="154"/>
        <v>0</v>
      </c>
    </row>
    <row r="162" spans="1:46" ht="15" customHeight="1" thickBot="1">
      <c r="A162" s="69"/>
      <c r="B162" s="1607"/>
      <c r="C162" s="79"/>
      <c r="D162" s="11"/>
      <c r="E162" s="11"/>
      <c r="F162" s="11"/>
      <c r="G162" s="258" t="s">
        <v>91</v>
      </c>
      <c r="H162" s="1549">
        <v>45.512</v>
      </c>
      <c r="I162" s="1956">
        <v>43.34</v>
      </c>
      <c r="J162" s="11"/>
      <c r="K162" s="11"/>
      <c r="L162" s="79"/>
      <c r="M162" s="98"/>
      <c r="N162" s="1220" t="s">
        <v>160</v>
      </c>
      <c r="O162" s="1215">
        <f>H130</f>
        <v>4.0000000000000002E-4</v>
      </c>
      <c r="P162" s="1424">
        <f>I130</f>
        <v>4.0000000000000002E-4</v>
      </c>
      <c r="Q162" s="1215">
        <f>E151+H140</f>
        <v>1.0699999999999999E-2</v>
      </c>
      <c r="R162" s="1425">
        <f>F151+I140</f>
        <v>1.0699999999999999E-2</v>
      </c>
      <c r="S162" s="1225"/>
      <c r="T162" s="1424"/>
      <c r="U162" s="1229">
        <f>O162+Q162</f>
        <v>1.1099999999999999E-2</v>
      </c>
      <c r="V162" s="1425">
        <f t="shared" si="134"/>
        <v>1.1099999999999999E-2</v>
      </c>
      <c r="W162" s="1211">
        <f t="shared" si="135"/>
        <v>1.0699999999999999E-2</v>
      </c>
      <c r="X162" s="1425">
        <f t="shared" si="136"/>
        <v>1.0699999999999999E-2</v>
      </c>
      <c r="Z162" s="1328" t="s">
        <v>381</v>
      </c>
      <c r="AA162" s="1926">
        <f t="shared" ref="AA162:AF162" si="158">SUM(AA157:AA161)</f>
        <v>0</v>
      </c>
      <c r="AB162" s="1330">
        <f t="shared" si="158"/>
        <v>0</v>
      </c>
      <c r="AC162" s="1331">
        <f t="shared" si="158"/>
        <v>143</v>
      </c>
      <c r="AD162" s="1332">
        <f t="shared" si="158"/>
        <v>100</v>
      </c>
      <c r="AE162" s="1333">
        <f t="shared" si="158"/>
        <v>6.82</v>
      </c>
      <c r="AF162" s="1334">
        <f t="shared" si="158"/>
        <v>6</v>
      </c>
      <c r="AG162" s="1333">
        <f>AA162+AC162</f>
        <v>143</v>
      </c>
      <c r="AH162" s="1335">
        <f>AB162+AD162</f>
        <v>100</v>
      </c>
      <c r="AI162" s="1333">
        <f t="shared" si="157"/>
        <v>149.82</v>
      </c>
      <c r="AJ162" s="1336">
        <f>AD162+AF162</f>
        <v>106</v>
      </c>
      <c r="AO162" s="1280" t="s">
        <v>381</v>
      </c>
      <c r="AP162" s="1281">
        <f t="shared" si="153"/>
        <v>149.82</v>
      </c>
      <c r="AQ162" s="1282">
        <f t="shared" si="154"/>
        <v>106</v>
      </c>
      <c r="AS162" s="11"/>
      <c r="AT162" s="11"/>
    </row>
    <row r="163" spans="1:46" ht="14.25" customHeight="1">
      <c r="A163" s="69"/>
      <c r="B163" s="1607"/>
      <c r="C163" s="79"/>
      <c r="D163" s="11"/>
      <c r="E163" s="11"/>
      <c r="F163" s="11"/>
      <c r="G163" s="968" t="s">
        <v>685</v>
      </c>
      <c r="H163" s="1549">
        <v>8.8000000000000007</v>
      </c>
      <c r="I163" s="1956">
        <v>8.8000000000000007</v>
      </c>
      <c r="J163" s="1196"/>
      <c r="K163" s="11"/>
      <c r="L163" s="79"/>
      <c r="M163" s="98"/>
      <c r="N163" s="1221" t="s">
        <v>370</v>
      </c>
      <c r="O163" s="1216"/>
      <c r="P163" s="1426"/>
      <c r="Q163" s="1216">
        <f>F153</f>
        <v>0.9</v>
      </c>
      <c r="R163" s="1427">
        <f>F153</f>
        <v>0.9</v>
      </c>
      <c r="S163" s="1226"/>
      <c r="T163" s="1426"/>
      <c r="U163" s="1229">
        <f>O163+Q163</f>
        <v>0.9</v>
      </c>
      <c r="V163" s="1425">
        <f t="shared" si="134"/>
        <v>0.9</v>
      </c>
      <c r="W163" s="1211">
        <f t="shared" si="135"/>
        <v>0.9</v>
      </c>
      <c r="X163" s="1425">
        <f t="shared" si="136"/>
        <v>0.9</v>
      </c>
      <c r="Z163" s="1460" t="s">
        <v>390</v>
      </c>
      <c r="AA163" s="1351"/>
      <c r="AB163" s="1449"/>
      <c r="AC163" s="1353"/>
      <c r="AD163" s="1452"/>
      <c r="AE163" s="1351"/>
      <c r="AF163" s="1449"/>
      <c r="AG163" s="1233"/>
      <c r="AH163" s="1455"/>
      <c r="AI163" s="1233">
        <f t="shared" si="157"/>
        <v>0</v>
      </c>
      <c r="AJ163" s="1458"/>
      <c r="AO163" s="1460" t="s">
        <v>390</v>
      </c>
      <c r="AP163" s="1271">
        <f t="shared" si="153"/>
        <v>0</v>
      </c>
      <c r="AQ163" s="1284">
        <f t="shared" si="154"/>
        <v>0</v>
      </c>
      <c r="AS163" s="11"/>
      <c r="AT163" s="11"/>
    </row>
    <row r="164" spans="1:46" ht="13.5" customHeight="1">
      <c r="A164" s="69"/>
      <c r="B164" s="1607"/>
      <c r="C164" s="79"/>
      <c r="D164" s="11"/>
      <c r="E164" s="11"/>
      <c r="F164" s="11"/>
      <c r="G164" s="1519" t="s">
        <v>82</v>
      </c>
      <c r="H164" s="1678">
        <v>4.74</v>
      </c>
      <c r="I164" s="2090">
        <v>4.74</v>
      </c>
      <c r="J164" s="1196"/>
      <c r="K164" s="11"/>
      <c r="L164" s="79"/>
      <c r="M164" s="98"/>
      <c r="N164" s="1222" t="s">
        <v>136</v>
      </c>
      <c r="O164" s="1217"/>
      <c r="P164" s="1428"/>
      <c r="Q164" s="1217">
        <f>E144+K142</f>
        <v>0.22499999999999998</v>
      </c>
      <c r="R164" s="1429">
        <f>F144+L142</f>
        <v>0.22499999999999998</v>
      </c>
      <c r="S164" s="1227">
        <f>K159</f>
        <v>2.5000000000000001E-2</v>
      </c>
      <c r="T164" s="1428">
        <f>L159</f>
        <v>2.5000000000000001E-2</v>
      </c>
      <c r="U164" s="1229">
        <f>O164+Q164</f>
        <v>0.22499999999999998</v>
      </c>
      <c r="V164" s="1425">
        <f t="shared" si="134"/>
        <v>0.22499999999999998</v>
      </c>
      <c r="W164" s="1211">
        <f t="shared" si="135"/>
        <v>0.24999999999999997</v>
      </c>
      <c r="X164" s="1425">
        <f t="shared" si="136"/>
        <v>0.24999999999999997</v>
      </c>
      <c r="Z164" s="1445" t="s">
        <v>391</v>
      </c>
      <c r="AA164" s="1357"/>
      <c r="AB164" s="1450"/>
      <c r="AC164" s="1359"/>
      <c r="AD164" s="1453"/>
      <c r="AE164" s="1357"/>
      <c r="AF164" s="1450"/>
      <c r="AG164" s="1234">
        <f t="shared" ref="AG164:AH166" si="159">AA164+AC164</f>
        <v>0</v>
      </c>
      <c r="AH164" s="1456">
        <f t="shared" si="159"/>
        <v>0</v>
      </c>
      <c r="AI164" s="1234">
        <f t="shared" si="157"/>
        <v>0</v>
      </c>
      <c r="AJ164" s="1409">
        <f t="shared" ref="AJ164:AJ169" si="160">AD164+AF164</f>
        <v>0</v>
      </c>
      <c r="AO164" s="1445" t="s">
        <v>391</v>
      </c>
      <c r="AP164" s="1250">
        <f t="shared" si="153"/>
        <v>0</v>
      </c>
      <c r="AQ164" s="1275">
        <f t="shared" si="154"/>
        <v>0</v>
      </c>
      <c r="AS164" s="11"/>
      <c r="AT164" s="11"/>
    </row>
    <row r="165" spans="1:46" ht="13.5" customHeight="1" thickBot="1">
      <c r="A165" s="1443" t="s">
        <v>363</v>
      </c>
      <c r="B165" s="1444"/>
      <c r="C165" s="1725">
        <f>C155+C159+110+25</f>
        <v>367</v>
      </c>
      <c r="D165" s="38"/>
      <c r="E165" s="38"/>
      <c r="F165" s="38"/>
      <c r="G165" s="268" t="s">
        <v>89</v>
      </c>
      <c r="H165" s="1586">
        <v>0.76</v>
      </c>
      <c r="I165" s="1871">
        <v>0.76</v>
      </c>
      <c r="J165" s="38"/>
      <c r="K165" s="38"/>
      <c r="L165" s="81"/>
      <c r="M165" s="98"/>
      <c r="N165" s="1222" t="s">
        <v>421</v>
      </c>
      <c r="O165" s="1217"/>
      <c r="P165" s="1428"/>
      <c r="Q165" s="1217"/>
      <c r="R165" s="1429"/>
      <c r="S165" s="1227"/>
      <c r="T165" s="1428"/>
      <c r="U165" s="1229">
        <f>O165+Q165</f>
        <v>0</v>
      </c>
      <c r="V165" s="1425">
        <f t="shared" si="134"/>
        <v>0</v>
      </c>
      <c r="W165" s="1211">
        <f>Q165+S165</f>
        <v>0</v>
      </c>
      <c r="X165" s="1425">
        <f t="shared" si="136"/>
        <v>0</v>
      </c>
      <c r="Z165" s="1446" t="s">
        <v>456</v>
      </c>
      <c r="AA165" s="1363"/>
      <c r="AB165" s="1451"/>
      <c r="AC165" s="1365"/>
      <c r="AD165" s="1454"/>
      <c r="AE165" s="1363"/>
      <c r="AF165" s="1451"/>
      <c r="AG165" s="1235">
        <f t="shared" si="159"/>
        <v>0</v>
      </c>
      <c r="AH165" s="1457">
        <f t="shared" si="159"/>
        <v>0</v>
      </c>
      <c r="AI165" s="1235">
        <f t="shared" si="157"/>
        <v>0</v>
      </c>
      <c r="AJ165" s="1459">
        <f t="shared" si="160"/>
        <v>0</v>
      </c>
      <c r="AO165" s="1446" t="s">
        <v>392</v>
      </c>
      <c r="AP165" s="1259">
        <f t="shared" si="153"/>
        <v>0</v>
      </c>
      <c r="AQ165" s="1279">
        <f t="shared" si="154"/>
        <v>0</v>
      </c>
      <c r="AR165" s="779"/>
      <c r="AS165" s="11"/>
      <c r="AT165" s="11"/>
    </row>
    <row r="166" spans="1:46" ht="12.75" customHeight="1" thickBot="1">
      <c r="M166" s="98"/>
      <c r="N166" s="490" t="s">
        <v>98</v>
      </c>
      <c r="O166" s="1218"/>
      <c r="P166" s="1430"/>
      <c r="Q166" s="1218"/>
      <c r="R166" s="1431"/>
      <c r="S166" s="1228">
        <f>H163</f>
        <v>8.8000000000000007</v>
      </c>
      <c r="T166" s="1432">
        <f>I163</f>
        <v>8.8000000000000007</v>
      </c>
      <c r="U166" s="1230">
        <f>O166+Q166</f>
        <v>0</v>
      </c>
      <c r="V166" s="1433">
        <f t="shared" si="134"/>
        <v>0</v>
      </c>
      <c r="W166" s="1230">
        <f>Q166+S166</f>
        <v>8.8000000000000007</v>
      </c>
      <c r="X166" s="1433">
        <f t="shared" si="136"/>
        <v>8.8000000000000007</v>
      </c>
      <c r="Z166" s="1447" t="s">
        <v>393</v>
      </c>
      <c r="AA166" s="1467">
        <f t="shared" ref="AA166:AF166" si="161">AA163+AA164+AA165</f>
        <v>0</v>
      </c>
      <c r="AB166" s="1392">
        <f t="shared" si="161"/>
        <v>0</v>
      </c>
      <c r="AC166" s="1448">
        <f t="shared" si="161"/>
        <v>0</v>
      </c>
      <c r="AD166" s="1390">
        <f t="shared" si="161"/>
        <v>0</v>
      </c>
      <c r="AE166" s="1467">
        <f t="shared" si="161"/>
        <v>0</v>
      </c>
      <c r="AF166" s="1392">
        <f t="shared" si="161"/>
        <v>0</v>
      </c>
      <c r="AG166" s="1298">
        <f t="shared" si="159"/>
        <v>0</v>
      </c>
      <c r="AH166" s="1391">
        <f t="shared" si="159"/>
        <v>0</v>
      </c>
      <c r="AI166" s="1298">
        <f t="shared" si="157"/>
        <v>0</v>
      </c>
      <c r="AJ166" s="1392">
        <f t="shared" si="160"/>
        <v>0</v>
      </c>
      <c r="AO166" s="1447" t="s">
        <v>393</v>
      </c>
      <c r="AP166" s="1298">
        <f t="shared" si="153"/>
        <v>0</v>
      </c>
      <c r="AQ166" s="1299">
        <f t="shared" si="154"/>
        <v>0</v>
      </c>
      <c r="AR166" s="779"/>
      <c r="AS166" s="11"/>
      <c r="AT166" s="11"/>
    </row>
    <row r="167" spans="1:46" ht="14.25" customHeight="1">
      <c r="M167" s="98"/>
      <c r="Z167" s="1283" t="s">
        <v>385</v>
      </c>
      <c r="AA167" s="1337"/>
      <c r="AB167" s="1338"/>
      <c r="AC167" s="1233">
        <f>H135</f>
        <v>92.93</v>
      </c>
      <c r="AD167" s="1339">
        <f>I135</f>
        <v>80.34</v>
      </c>
      <c r="AE167" s="1337"/>
      <c r="AF167" s="1338"/>
      <c r="AG167" s="1233"/>
      <c r="AH167" s="1340">
        <f>AB167+AD167</f>
        <v>80.34</v>
      </c>
      <c r="AI167" s="1233">
        <f t="shared" si="157"/>
        <v>92.93</v>
      </c>
      <c r="AJ167" s="1341">
        <f t="shared" si="160"/>
        <v>80.34</v>
      </c>
      <c r="AO167" s="1283" t="s">
        <v>252</v>
      </c>
      <c r="AP167" s="1271">
        <f t="shared" si="153"/>
        <v>92.93</v>
      </c>
      <c r="AQ167" s="1284">
        <f t="shared" si="154"/>
        <v>80.34</v>
      </c>
      <c r="AR167" s="779"/>
      <c r="AS167" s="11"/>
      <c r="AT167" s="11"/>
    </row>
    <row r="168" spans="1:46" ht="14.25" customHeight="1" thickBot="1">
      <c r="M168" s="98"/>
      <c r="Z168" s="1285" t="s">
        <v>386</v>
      </c>
      <c r="AA168" s="1322"/>
      <c r="AB168" s="1342"/>
      <c r="AC168" s="1235"/>
      <c r="AD168" s="1343"/>
      <c r="AE168" s="1322"/>
      <c r="AF168" s="1342"/>
      <c r="AG168" s="1235">
        <f>AA168+AC168</f>
        <v>0</v>
      </c>
      <c r="AH168" s="1344">
        <f>AB168+AD168</f>
        <v>0</v>
      </c>
      <c r="AI168" s="1235">
        <f t="shared" si="157"/>
        <v>0</v>
      </c>
      <c r="AJ168" s="1345">
        <f t="shared" si="160"/>
        <v>0</v>
      </c>
      <c r="AO168" s="1285" t="s">
        <v>150</v>
      </c>
      <c r="AP168" s="1259">
        <f t="shared" si="153"/>
        <v>0</v>
      </c>
      <c r="AQ168" s="1279">
        <f t="shared" si="154"/>
        <v>0</v>
      </c>
      <c r="AR168" s="112"/>
      <c r="AS168" s="11"/>
      <c r="AT168" s="11"/>
    </row>
    <row r="169" spans="1:46" ht="15" customHeight="1" thickBot="1">
      <c r="M169" s="98"/>
      <c r="N169" s="225"/>
      <c r="O169" s="110"/>
      <c r="P169" s="110"/>
      <c r="Q169" s="112"/>
      <c r="T169" s="1197"/>
      <c r="V169" s="1200"/>
      <c r="X169" s="1200"/>
      <c r="Z169" s="1286" t="s">
        <v>382</v>
      </c>
      <c r="AA169" s="1346">
        <f t="shared" ref="AA169:AF169" si="162">SUM(AA167:AA168)</f>
        <v>0</v>
      </c>
      <c r="AB169" s="1347">
        <f t="shared" si="162"/>
        <v>0</v>
      </c>
      <c r="AC169" s="1348">
        <f t="shared" si="162"/>
        <v>92.93</v>
      </c>
      <c r="AD169" s="1288">
        <f t="shared" si="162"/>
        <v>80.34</v>
      </c>
      <c r="AE169" s="1346">
        <f t="shared" si="162"/>
        <v>0</v>
      </c>
      <c r="AF169" s="1347">
        <f t="shared" si="162"/>
        <v>0</v>
      </c>
      <c r="AG169" s="1287">
        <f>AA169+AC169</f>
        <v>92.93</v>
      </c>
      <c r="AH169" s="1349">
        <f>AB169+AD169</f>
        <v>80.34</v>
      </c>
      <c r="AI169" s="1287">
        <f t="shared" si="157"/>
        <v>92.93</v>
      </c>
      <c r="AJ169" s="1350">
        <f t="shared" si="160"/>
        <v>80.34</v>
      </c>
      <c r="AO169" s="1286" t="s">
        <v>382</v>
      </c>
      <c r="AP169" s="1287">
        <f t="shared" si="153"/>
        <v>92.93</v>
      </c>
      <c r="AQ169" s="1288">
        <f t="shared" si="154"/>
        <v>80.34</v>
      </c>
      <c r="AR169" s="112"/>
      <c r="AS169" s="11"/>
      <c r="AT169" s="11"/>
    </row>
    <row r="170" spans="1:46" ht="15" customHeight="1">
      <c r="M170" s="98"/>
      <c r="N170" s="226"/>
      <c r="O170" s="205"/>
      <c r="P170" s="206"/>
      <c r="Q170" s="112"/>
      <c r="T170" s="1197"/>
      <c r="V170" s="1200"/>
      <c r="X170" s="1200"/>
      <c r="Z170" s="1289" t="s">
        <v>250</v>
      </c>
      <c r="AA170" s="1351"/>
      <c r="AB170" s="1352"/>
      <c r="AC170" s="1353"/>
      <c r="AD170" s="1354"/>
      <c r="AE170" s="1351"/>
      <c r="AF170" s="1352"/>
      <c r="AG170" s="1233"/>
      <c r="AH170" s="1355"/>
      <c r="AI170" s="1233">
        <f t="shared" si="157"/>
        <v>0</v>
      </c>
      <c r="AJ170" s="1356"/>
      <c r="AM170" s="1263"/>
      <c r="AN170" s="315"/>
      <c r="AO170" s="1289" t="s">
        <v>250</v>
      </c>
      <c r="AP170" s="1271">
        <f t="shared" si="153"/>
        <v>0</v>
      </c>
      <c r="AQ170" s="1284">
        <f t="shared" si="154"/>
        <v>0</v>
      </c>
      <c r="AR170" s="112"/>
      <c r="AS170" s="11"/>
      <c r="AT170" s="11"/>
    </row>
    <row r="171" spans="1:46" ht="15" customHeight="1">
      <c r="M171" s="98"/>
      <c r="N171" s="112"/>
      <c r="O171" s="112"/>
      <c r="P171" s="112"/>
      <c r="Q171" s="112"/>
      <c r="T171" s="1196"/>
      <c r="V171" s="302"/>
      <c r="X171" s="302"/>
      <c r="Z171" s="1290" t="s">
        <v>103</v>
      </c>
      <c r="AA171" s="1357"/>
      <c r="AB171" s="1358"/>
      <c r="AC171" s="1359"/>
      <c r="AD171" s="1360"/>
      <c r="AE171" s="1357"/>
      <c r="AF171" s="1358"/>
      <c r="AG171" s="1234">
        <f t="shared" ref="AG171:AH173" si="163">AA171+AC171</f>
        <v>0</v>
      </c>
      <c r="AH171" s="1361">
        <f t="shared" si="163"/>
        <v>0</v>
      </c>
      <c r="AI171" s="1234">
        <f t="shared" si="157"/>
        <v>0</v>
      </c>
      <c r="AJ171" s="1362">
        <f>AD171+AF171</f>
        <v>0</v>
      </c>
      <c r="AM171" s="1263"/>
      <c r="AN171" s="1400"/>
      <c r="AO171" s="1290" t="s">
        <v>103</v>
      </c>
      <c r="AP171" s="1250">
        <f t="shared" si="153"/>
        <v>0</v>
      </c>
      <c r="AQ171" s="1275">
        <f t="shared" si="154"/>
        <v>0</v>
      </c>
      <c r="AR171" s="112"/>
      <c r="AS171" s="11"/>
      <c r="AT171" s="11"/>
    </row>
    <row r="172" spans="1:46" ht="18" customHeight="1" thickBot="1">
      <c r="M172" s="98"/>
      <c r="N172" s="107"/>
      <c r="O172" s="111"/>
      <c r="P172" s="147"/>
      <c r="Q172" s="112"/>
      <c r="T172" s="617"/>
      <c r="V172" s="1196"/>
      <c r="X172" s="1196"/>
      <c r="Z172" s="1291" t="s">
        <v>251</v>
      </c>
      <c r="AA172" s="1363"/>
      <c r="AB172" s="1364"/>
      <c r="AC172" s="1365"/>
      <c r="AD172" s="1366"/>
      <c r="AE172" s="1363"/>
      <c r="AF172" s="1364"/>
      <c r="AG172" s="1235">
        <f t="shared" si="163"/>
        <v>0</v>
      </c>
      <c r="AH172" s="1367">
        <f t="shared" si="163"/>
        <v>0</v>
      </c>
      <c r="AI172" s="1235">
        <f t="shared" si="157"/>
        <v>0</v>
      </c>
      <c r="AJ172" s="1368">
        <f>AD172+AF172</f>
        <v>0</v>
      </c>
      <c r="AM172" s="1401"/>
      <c r="AN172" s="84"/>
      <c r="AO172" s="1291" t="s">
        <v>251</v>
      </c>
      <c r="AP172" s="1259">
        <f t="shared" si="153"/>
        <v>0</v>
      </c>
      <c r="AQ172" s="1279">
        <f t="shared" si="154"/>
        <v>0</v>
      </c>
      <c r="AR172" s="112"/>
      <c r="AS172" s="11"/>
      <c r="AT172" s="11"/>
    </row>
    <row r="173" spans="1:46" ht="14.25" customHeight="1" thickBot="1">
      <c r="B173" s="182" t="s">
        <v>925</v>
      </c>
      <c r="F173" s="2"/>
      <c r="G173" s="2"/>
      <c r="H173" s="2"/>
      <c r="K173" s="2"/>
      <c r="M173" s="112"/>
      <c r="N173" s="123"/>
      <c r="O173" s="106"/>
      <c r="P173" s="147"/>
      <c r="Q173" s="112"/>
      <c r="T173" s="1196"/>
      <c r="V173" s="302"/>
      <c r="X173" s="1196"/>
      <c r="Z173" s="1461" t="s">
        <v>383</v>
      </c>
      <c r="AA173" s="1462">
        <f t="shared" ref="AA173:AF173" si="164">AA170+AA171+AA172</f>
        <v>0</v>
      </c>
      <c r="AB173" s="1334">
        <f t="shared" si="164"/>
        <v>0</v>
      </c>
      <c r="AC173" s="1462">
        <f t="shared" si="164"/>
        <v>0</v>
      </c>
      <c r="AD173" s="1334">
        <f t="shared" si="164"/>
        <v>0</v>
      </c>
      <c r="AE173" s="1462">
        <f t="shared" si="164"/>
        <v>0</v>
      </c>
      <c r="AF173" s="1334">
        <f t="shared" si="164"/>
        <v>0</v>
      </c>
      <c r="AG173" s="1333">
        <f t="shared" si="163"/>
        <v>0</v>
      </c>
      <c r="AH173" s="1335">
        <f t="shared" si="163"/>
        <v>0</v>
      </c>
      <c r="AI173" s="1333">
        <f t="shared" si="157"/>
        <v>0</v>
      </c>
      <c r="AJ173" s="1336">
        <f>AD173+AF173</f>
        <v>0</v>
      </c>
      <c r="AO173" s="1292" t="s">
        <v>383</v>
      </c>
      <c r="AP173" s="1293">
        <f t="shared" si="153"/>
        <v>0</v>
      </c>
      <c r="AQ173" s="1294">
        <f t="shared" si="154"/>
        <v>0</v>
      </c>
      <c r="AR173" s="112"/>
      <c r="AS173" s="11"/>
      <c r="AT173" s="11"/>
    </row>
    <row r="174" spans="1:46" ht="15" customHeight="1">
      <c r="B174"/>
      <c r="C174" s="105" t="s">
        <v>519</v>
      </c>
      <c r="E174" s="83"/>
      <c r="K174" s="1903" t="s">
        <v>118</v>
      </c>
      <c r="M174" s="98"/>
      <c r="N174" s="107"/>
      <c r="O174" s="106"/>
      <c r="P174" s="150"/>
      <c r="Q174" s="112"/>
      <c r="T174" s="1197"/>
      <c r="V174" s="1200"/>
      <c r="X174" s="1200"/>
      <c r="AB174" s="1197"/>
      <c r="AD174" s="1197"/>
      <c r="AH174" s="1204"/>
      <c r="AJ174" s="1204"/>
      <c r="AO174" s="112"/>
    </row>
    <row r="175" spans="1:46" ht="14.25" customHeight="1">
      <c r="A175" s="2" t="s">
        <v>832</v>
      </c>
      <c r="B175" s="2"/>
      <c r="C175" s="85"/>
      <c r="E175" s="139" t="s">
        <v>143</v>
      </c>
      <c r="H175" s="86"/>
      <c r="I175" s="1888" t="s">
        <v>518</v>
      </c>
      <c r="J175" s="664"/>
      <c r="M175" s="98"/>
      <c r="N175" s="107"/>
      <c r="O175" s="106"/>
      <c r="P175" s="144"/>
      <c r="Q175" s="112"/>
      <c r="Z175" t="s">
        <v>364</v>
      </c>
    </row>
    <row r="176" spans="1:46" ht="17.25" customHeight="1" thickBot="1">
      <c r="A176" s="2"/>
      <c r="M176" s="98"/>
      <c r="N176" s="112"/>
      <c r="Z176" s="105" t="str">
        <f>N178</f>
        <v>4- й   день</v>
      </c>
      <c r="AA176" s="2" t="s">
        <v>832</v>
      </c>
      <c r="AF176" s="139" t="s">
        <v>143</v>
      </c>
      <c r="AH176" s="326" t="str">
        <f>I175</f>
        <v>ЗИМА - ВЕСНА    2023 -  __  г.г.</v>
      </c>
      <c r="AI176" s="72"/>
    </row>
    <row r="177" spans="1:46" ht="15" thickBot="1">
      <c r="A177" s="34" t="s">
        <v>2</v>
      </c>
      <c r="B177" s="87" t="s">
        <v>3</v>
      </c>
      <c r="C177" s="88" t="s">
        <v>4</v>
      </c>
      <c r="D177" s="90" t="s">
        <v>61</v>
      </c>
      <c r="E177" s="76"/>
      <c r="F177" s="76"/>
      <c r="G177" s="76"/>
      <c r="H177" s="76"/>
      <c r="I177" s="76"/>
      <c r="J177" s="76"/>
      <c r="K177" s="76"/>
      <c r="L177" s="62"/>
      <c r="M177" s="98"/>
      <c r="N177" t="s">
        <v>364</v>
      </c>
      <c r="AO177" s="11"/>
      <c r="AP177" s="11"/>
      <c r="AQ177" s="11"/>
      <c r="AS177" s="360"/>
      <c r="AT177" s="360"/>
    </row>
    <row r="178" spans="1:46" ht="12.75" customHeight="1" thickBot="1">
      <c r="A178" s="37" t="s">
        <v>5</v>
      </c>
      <c r="B178" s="38"/>
      <c r="C178" s="1587" t="s">
        <v>62</v>
      </c>
      <c r="D178" s="69"/>
      <c r="E178" s="11"/>
      <c r="F178" s="11"/>
      <c r="G178" s="11"/>
      <c r="H178" s="11"/>
      <c r="I178" s="11"/>
      <c r="J178" s="11"/>
      <c r="K178" s="11"/>
      <c r="L178" s="79"/>
      <c r="M178" s="98"/>
      <c r="N178" s="105" t="str">
        <f>A179</f>
        <v>4- й   день</v>
      </c>
      <c r="O178" s="2" t="s">
        <v>832</v>
      </c>
      <c r="T178" s="139" t="s">
        <v>143</v>
      </c>
      <c r="V178" s="326" t="str">
        <f>I175</f>
        <v>ЗИМА - ВЕСНА    2023 -  __  г.г.</v>
      </c>
      <c r="W178" s="72"/>
      <c r="X178" s="1402"/>
      <c r="Z178" s="1190" t="s">
        <v>290</v>
      </c>
      <c r="AA178" s="1191" t="s">
        <v>365</v>
      </c>
      <c r="AB178" s="1192"/>
      <c r="AC178" s="1191" t="s">
        <v>366</v>
      </c>
      <c r="AD178" s="1192"/>
      <c r="AE178" s="1191" t="s">
        <v>367</v>
      </c>
      <c r="AF178" s="1192"/>
      <c r="AG178" s="1191" t="s">
        <v>371</v>
      </c>
      <c r="AH178" s="1192"/>
      <c r="AI178" s="1237" t="s">
        <v>372</v>
      </c>
      <c r="AJ178" s="1192"/>
      <c r="AL178" s="93" t="s">
        <v>373</v>
      </c>
      <c r="AM178" s="11"/>
      <c r="AN178" s="11"/>
      <c r="AO178" s="1190" t="s">
        <v>290</v>
      </c>
      <c r="AP178" s="1264" t="s">
        <v>374</v>
      </c>
      <c r="AQ178" s="1265"/>
      <c r="AS178" s="360"/>
      <c r="AT178" s="360"/>
    </row>
    <row r="179" spans="1:46" ht="15" customHeight="1" thickBot="1">
      <c r="A179" s="1683" t="s">
        <v>563</v>
      </c>
      <c r="B179" s="770"/>
      <c r="C179" s="1825"/>
      <c r="D179" s="1640" t="s">
        <v>476</v>
      </c>
      <c r="E179" s="1927"/>
      <c r="F179" s="1928"/>
      <c r="G179" s="3205" t="s">
        <v>1054</v>
      </c>
      <c r="H179" s="3036"/>
      <c r="I179" s="3037"/>
      <c r="J179" s="681" t="s">
        <v>488</v>
      </c>
      <c r="K179" s="1536"/>
      <c r="L179" s="1537"/>
      <c r="M179" s="98"/>
      <c r="Z179" s="1468" t="s">
        <v>398</v>
      </c>
      <c r="AA179" s="1193" t="s">
        <v>101</v>
      </c>
      <c r="AB179" s="1195" t="s">
        <v>102</v>
      </c>
      <c r="AC179" s="1238" t="s">
        <v>101</v>
      </c>
      <c r="AD179" s="1239" t="s">
        <v>102</v>
      </c>
      <c r="AE179" s="1238" t="s">
        <v>101</v>
      </c>
      <c r="AF179" s="1239" t="s">
        <v>102</v>
      </c>
      <c r="AG179" s="1193" t="s">
        <v>101</v>
      </c>
      <c r="AH179" s="1194" t="s">
        <v>102</v>
      </c>
      <c r="AI179" s="1240" t="s">
        <v>101</v>
      </c>
      <c r="AJ179" s="1194" t="s">
        <v>102</v>
      </c>
      <c r="AL179" s="65"/>
      <c r="AN179" s="38"/>
      <c r="AO179" s="65"/>
      <c r="AP179" s="1471" t="s">
        <v>101</v>
      </c>
      <c r="AQ179" s="1472" t="s">
        <v>102</v>
      </c>
      <c r="AS179" s="14"/>
      <c r="AT179" s="14"/>
    </row>
    <row r="180" spans="1:46" ht="15.75" customHeight="1" thickBot="1">
      <c r="A180" s="1538"/>
      <c r="B180" s="176" t="s">
        <v>156</v>
      </c>
      <c r="C180" s="141"/>
      <c r="D180" s="1536" t="s">
        <v>100</v>
      </c>
      <c r="E180" s="1527" t="s">
        <v>101</v>
      </c>
      <c r="F180" s="1528" t="s">
        <v>102</v>
      </c>
      <c r="G180" s="874" t="s">
        <v>1055</v>
      </c>
      <c r="H180" s="1612"/>
      <c r="I180" s="1685"/>
      <c r="J180" s="1502" t="s">
        <v>490</v>
      </c>
      <c r="K180" s="1540"/>
      <c r="L180" s="1541"/>
      <c r="M180" s="98"/>
      <c r="N180" s="1486" t="s">
        <v>402</v>
      </c>
      <c r="O180" s="196"/>
      <c r="P180" s="196"/>
      <c r="Q180" s="196"/>
      <c r="R180" s="196"/>
      <c r="S180" s="196"/>
      <c r="T180" s="196"/>
      <c r="U180" s="196"/>
      <c r="V180" s="196"/>
      <c r="W180" s="196"/>
      <c r="X180" s="1188"/>
      <c r="Z180" s="1295" t="s">
        <v>69</v>
      </c>
      <c r="AA180" s="1337"/>
      <c r="AB180" s="1369"/>
      <c r="AC180" s="1337"/>
      <c r="AD180" s="1370"/>
      <c r="AE180" s="1337"/>
      <c r="AF180" s="1371"/>
      <c r="AG180" s="1233">
        <f t="shared" ref="AG180:AG189" si="165">AA180+AC180</f>
        <v>0</v>
      </c>
      <c r="AH180" s="1372">
        <f t="shared" ref="AH180:AH189" si="166">AB180+AD180</f>
        <v>0</v>
      </c>
      <c r="AI180" s="1233">
        <f t="shared" ref="AI180:AI189" si="167">AC180+AE180</f>
        <v>0</v>
      </c>
      <c r="AJ180" s="1373">
        <f t="shared" ref="AJ180:AJ189" si="168">AD180+AF180</f>
        <v>0</v>
      </c>
      <c r="AL180" s="1190" t="s">
        <v>290</v>
      </c>
      <c r="AM180" s="1242" t="s">
        <v>374</v>
      </c>
      <c r="AN180" s="1243"/>
      <c r="AO180" s="1295" t="s">
        <v>69</v>
      </c>
      <c r="AP180" s="1271">
        <f t="shared" ref="AP180:AP203" si="169">AA180+AC180+AE180</f>
        <v>0</v>
      </c>
      <c r="AQ180" s="1284">
        <f t="shared" ref="AQ180:AQ203" si="170">AB180+AD180+AF180</f>
        <v>0</v>
      </c>
      <c r="AS180" s="14"/>
      <c r="AT180" s="14"/>
    </row>
    <row r="181" spans="1:46" ht="15" customHeight="1" thickBot="1">
      <c r="A181" s="254" t="s">
        <v>1053</v>
      </c>
      <c r="B181" s="289" t="s">
        <v>1054</v>
      </c>
      <c r="C181" s="397">
        <v>60</v>
      </c>
      <c r="D181" s="1543" t="s">
        <v>85</v>
      </c>
      <c r="E181" s="1544">
        <v>90.063999999999993</v>
      </c>
      <c r="F181" s="1545">
        <v>79.599999999999994</v>
      </c>
      <c r="G181" s="1509" t="s">
        <v>100</v>
      </c>
      <c r="H181" s="1527" t="s">
        <v>101</v>
      </c>
      <c r="I181" s="1528" t="s">
        <v>102</v>
      </c>
      <c r="J181" s="384" t="s">
        <v>100</v>
      </c>
      <c r="K181" s="1498" t="s">
        <v>101</v>
      </c>
      <c r="L181" s="1539" t="s">
        <v>102</v>
      </c>
      <c r="M181" s="98"/>
      <c r="N181" s="880"/>
      <c r="O181" s="17" t="s">
        <v>403</v>
      </c>
      <c r="P181" s="17"/>
      <c r="Q181" s="17"/>
      <c r="R181" s="17"/>
      <c r="S181" s="17"/>
      <c r="T181" s="17"/>
      <c r="U181" s="17"/>
      <c r="V181" s="17"/>
      <c r="W181" s="17"/>
      <c r="X181" s="1189"/>
      <c r="Z181" s="1295" t="s">
        <v>71</v>
      </c>
      <c r="AA181" s="1315"/>
      <c r="AB181" s="1374"/>
      <c r="AC181" s="1315"/>
      <c r="AD181" s="1375"/>
      <c r="AE181" s="1315"/>
      <c r="AF181" s="1376"/>
      <c r="AG181" s="1234">
        <f t="shared" si="165"/>
        <v>0</v>
      </c>
      <c r="AH181" s="1377">
        <f t="shared" si="166"/>
        <v>0</v>
      </c>
      <c r="AI181" s="1234">
        <f t="shared" si="167"/>
        <v>0</v>
      </c>
      <c r="AJ181" s="1306">
        <f t="shared" si="168"/>
        <v>0</v>
      </c>
      <c r="AL181" s="892"/>
      <c r="AM181" s="1244" t="s">
        <v>101</v>
      </c>
      <c r="AN181" s="1245" t="s">
        <v>102</v>
      </c>
      <c r="AO181" s="1295" t="s">
        <v>71</v>
      </c>
      <c r="AP181" s="1250">
        <f t="shared" si="169"/>
        <v>0</v>
      </c>
      <c r="AQ181" s="1275">
        <f t="shared" si="170"/>
        <v>0</v>
      </c>
      <c r="AS181" s="11"/>
      <c r="AT181" s="11"/>
    </row>
    <row r="182" spans="1:46" ht="15.75" customHeight="1">
      <c r="A182" s="69"/>
      <c r="B182" s="2658" t="s">
        <v>1055</v>
      </c>
      <c r="C182" s="79"/>
      <c r="D182" s="1547" t="s">
        <v>97</v>
      </c>
      <c r="E182" s="1548">
        <v>50.9</v>
      </c>
      <c r="F182" s="1940">
        <v>50.9</v>
      </c>
      <c r="G182" s="1146" t="s">
        <v>128</v>
      </c>
      <c r="H182" s="1628">
        <v>69.42</v>
      </c>
      <c r="I182" s="1673">
        <v>48.6</v>
      </c>
      <c r="J182" s="1505" t="s">
        <v>491</v>
      </c>
      <c r="K182" s="1147">
        <v>15</v>
      </c>
      <c r="L182" s="1148">
        <v>15</v>
      </c>
      <c r="M182" s="98"/>
      <c r="Z182" s="1295" t="s">
        <v>72</v>
      </c>
      <c r="AA182" s="1378"/>
      <c r="AB182" s="1434"/>
      <c r="AC182" s="1378"/>
      <c r="AD182" s="1380"/>
      <c r="AE182" s="1378"/>
      <c r="AF182" s="1381"/>
      <c r="AG182" s="1234">
        <f t="shared" si="165"/>
        <v>0</v>
      </c>
      <c r="AH182" s="1377">
        <f t="shared" si="166"/>
        <v>0</v>
      </c>
      <c r="AI182" s="1234">
        <f t="shared" si="167"/>
        <v>0</v>
      </c>
      <c r="AJ182" s="1306">
        <f t="shared" si="168"/>
        <v>0</v>
      </c>
      <c r="AL182" s="1246" t="s">
        <v>134</v>
      </c>
      <c r="AM182" s="1247">
        <f t="shared" ref="AM182:AM187" si="171">O186+Q186+S186</f>
        <v>110</v>
      </c>
      <c r="AN182" s="1248">
        <f t="shared" ref="AN182:AN187" si="172">P186+R186+T186</f>
        <v>110</v>
      </c>
      <c r="AO182" s="1295" t="s">
        <v>72</v>
      </c>
      <c r="AP182" s="1250">
        <f t="shared" si="169"/>
        <v>0</v>
      </c>
      <c r="AQ182" s="1275">
        <f t="shared" si="170"/>
        <v>0</v>
      </c>
      <c r="AS182" s="11"/>
      <c r="AT182" s="11"/>
    </row>
    <row r="183" spans="1:46" ht="15" thickBot="1">
      <c r="A183" s="817" t="s">
        <v>477</v>
      </c>
      <c r="B183" s="263" t="s">
        <v>476</v>
      </c>
      <c r="C183" s="361" t="s">
        <v>855</v>
      </c>
      <c r="D183" s="1564" t="s">
        <v>89</v>
      </c>
      <c r="E183" s="1549">
        <v>9</v>
      </c>
      <c r="F183" s="1550">
        <v>9</v>
      </c>
      <c r="G183" s="258" t="s">
        <v>159</v>
      </c>
      <c r="H183" s="1154">
        <v>7.14</v>
      </c>
      <c r="I183" s="1560">
        <v>6</v>
      </c>
      <c r="J183" s="2176" t="s">
        <v>50</v>
      </c>
      <c r="K183" s="243">
        <v>10</v>
      </c>
      <c r="L183" s="2073">
        <v>10</v>
      </c>
      <c r="M183" s="98"/>
      <c r="Z183" s="1295" t="s">
        <v>73</v>
      </c>
      <c r="AA183" s="1315"/>
      <c r="AB183" s="1379"/>
      <c r="AC183" s="1315"/>
      <c r="AD183" s="1380"/>
      <c r="AE183" s="1315"/>
      <c r="AF183" s="1381"/>
      <c r="AG183" s="1234">
        <f t="shared" si="165"/>
        <v>0</v>
      </c>
      <c r="AH183" s="1377">
        <f t="shared" si="166"/>
        <v>0</v>
      </c>
      <c r="AI183" s="1234">
        <f t="shared" si="167"/>
        <v>0</v>
      </c>
      <c r="AJ183" s="1306">
        <f t="shared" si="168"/>
        <v>0</v>
      </c>
      <c r="AL183" s="1249" t="s">
        <v>133</v>
      </c>
      <c r="AM183" s="1250">
        <f t="shared" si="171"/>
        <v>121</v>
      </c>
      <c r="AN183" s="1251">
        <f t="shared" si="172"/>
        <v>121</v>
      </c>
      <c r="AO183" s="1295" t="s">
        <v>73</v>
      </c>
      <c r="AP183" s="1250">
        <f t="shared" si="169"/>
        <v>0</v>
      </c>
      <c r="AQ183" s="1275">
        <f t="shared" si="170"/>
        <v>0</v>
      </c>
      <c r="AS183" s="11"/>
      <c r="AT183" s="11"/>
    </row>
    <row r="184" spans="1:46" ht="12.75" customHeight="1">
      <c r="A184" s="254" t="s">
        <v>487</v>
      </c>
      <c r="B184" s="289" t="s">
        <v>488</v>
      </c>
      <c r="C184" s="397">
        <v>200</v>
      </c>
      <c r="D184" s="261" t="s">
        <v>159</v>
      </c>
      <c r="E184" s="1549">
        <v>10</v>
      </c>
      <c r="F184" s="1550">
        <v>8</v>
      </c>
      <c r="G184" s="1519" t="s">
        <v>547</v>
      </c>
      <c r="H184" s="1154">
        <v>3</v>
      </c>
      <c r="I184" s="1560">
        <v>3</v>
      </c>
      <c r="J184" s="448" t="s">
        <v>263</v>
      </c>
      <c r="K184" s="1531">
        <v>0.2</v>
      </c>
      <c r="L184" s="1532">
        <v>0.2</v>
      </c>
      <c r="M184" s="98"/>
      <c r="N184" s="1190" t="s">
        <v>290</v>
      </c>
      <c r="O184" s="1191" t="s">
        <v>365</v>
      </c>
      <c r="P184" s="1192"/>
      <c r="Q184" s="1191" t="s">
        <v>366</v>
      </c>
      <c r="R184" s="1192"/>
      <c r="S184" s="1191" t="s">
        <v>367</v>
      </c>
      <c r="T184" s="1192"/>
      <c r="U184" s="1191" t="s">
        <v>368</v>
      </c>
      <c r="V184" s="1192"/>
      <c r="W184" s="1191" t="s">
        <v>369</v>
      </c>
      <c r="X184" s="1192"/>
      <c r="Z184" s="1295" t="s">
        <v>75</v>
      </c>
      <c r="AA184" s="1315"/>
      <c r="AB184" s="1374"/>
      <c r="AC184" s="1315"/>
      <c r="AD184" s="1375"/>
      <c r="AE184" s="1315"/>
      <c r="AF184" s="1376"/>
      <c r="AG184" s="1234">
        <f t="shared" si="165"/>
        <v>0</v>
      </c>
      <c r="AH184" s="1377">
        <f t="shared" si="166"/>
        <v>0</v>
      </c>
      <c r="AI184" s="1234">
        <f t="shared" si="167"/>
        <v>0</v>
      </c>
      <c r="AJ184" s="1306">
        <f t="shared" si="168"/>
        <v>0</v>
      </c>
      <c r="AL184" s="1249" t="s">
        <v>79</v>
      </c>
      <c r="AM184" s="1250">
        <f t="shared" si="171"/>
        <v>30.759999999999998</v>
      </c>
      <c r="AN184" s="1251">
        <f t="shared" si="172"/>
        <v>30.759999999999998</v>
      </c>
      <c r="AO184" s="1295" t="s">
        <v>75</v>
      </c>
      <c r="AP184" s="1250">
        <f t="shared" si="169"/>
        <v>0</v>
      </c>
      <c r="AQ184" s="1275">
        <f t="shared" si="170"/>
        <v>0</v>
      </c>
      <c r="AS184" s="11"/>
      <c r="AT184" s="11"/>
    </row>
    <row r="185" spans="1:46" ht="15.75" customHeight="1" thickBot="1">
      <c r="A185" s="314"/>
      <c r="B185" s="179" t="s">
        <v>489</v>
      </c>
      <c r="C185" s="295"/>
      <c r="D185" s="1636" t="s">
        <v>68</v>
      </c>
      <c r="E185" s="1678">
        <v>40</v>
      </c>
      <c r="F185" s="1679">
        <v>32</v>
      </c>
      <c r="G185" s="258" t="s">
        <v>89</v>
      </c>
      <c r="H185" s="257">
        <v>3</v>
      </c>
      <c r="I185" s="1560">
        <v>3</v>
      </c>
      <c r="J185" s="447" t="s">
        <v>81</v>
      </c>
      <c r="K185" s="1151">
        <v>203</v>
      </c>
      <c r="L185" s="1152">
        <v>203</v>
      </c>
      <c r="M185" s="98"/>
      <c r="N185" s="892"/>
      <c r="O185" s="1193" t="s">
        <v>101</v>
      </c>
      <c r="P185" s="1194" t="s">
        <v>102</v>
      </c>
      <c r="Q185" s="1193" t="s">
        <v>101</v>
      </c>
      <c r="R185" s="1194" t="s">
        <v>102</v>
      </c>
      <c r="S185" s="1193" t="s">
        <v>101</v>
      </c>
      <c r="T185" s="1194" t="s">
        <v>102</v>
      </c>
      <c r="U185" s="1193" t="s">
        <v>101</v>
      </c>
      <c r="V185" s="1194" t="s">
        <v>102</v>
      </c>
      <c r="W185" s="1193" t="s">
        <v>101</v>
      </c>
      <c r="X185" s="1195" t="s">
        <v>102</v>
      </c>
      <c r="Z185" s="1295" t="s">
        <v>76</v>
      </c>
      <c r="AA185" s="1315"/>
      <c r="AB185" s="1382"/>
      <c r="AC185" s="1315"/>
      <c r="AD185" s="1375"/>
      <c r="AE185" s="1315"/>
      <c r="AF185" s="1376"/>
      <c r="AG185" s="1234">
        <f t="shared" si="165"/>
        <v>0</v>
      </c>
      <c r="AH185" s="1377">
        <f t="shared" si="166"/>
        <v>0</v>
      </c>
      <c r="AI185" s="1234">
        <f t="shared" si="167"/>
        <v>0</v>
      </c>
      <c r="AJ185" s="1306">
        <f t="shared" si="168"/>
        <v>0</v>
      </c>
      <c r="AL185" s="1252" t="s">
        <v>375</v>
      </c>
      <c r="AM185" s="1253">
        <f t="shared" si="171"/>
        <v>50.9</v>
      </c>
      <c r="AN185" s="1254">
        <f t="shared" si="172"/>
        <v>50.9</v>
      </c>
      <c r="AO185" s="1295" t="s">
        <v>76</v>
      </c>
      <c r="AP185" s="1250">
        <f t="shared" si="169"/>
        <v>0</v>
      </c>
      <c r="AQ185" s="1275">
        <f t="shared" si="170"/>
        <v>0</v>
      </c>
    </row>
    <row r="186" spans="1:46" ht="13.5" customHeight="1">
      <c r="A186" s="294" t="s">
        <v>9</v>
      </c>
      <c r="B186" s="263" t="s">
        <v>10</v>
      </c>
      <c r="C186" s="272">
        <v>50</v>
      </c>
      <c r="D186" s="258" t="s">
        <v>534</v>
      </c>
      <c r="E186" s="1549">
        <v>0.96</v>
      </c>
      <c r="F186" s="1550">
        <v>0.96</v>
      </c>
      <c r="G186" s="1565"/>
      <c r="H186" s="1789"/>
      <c r="I186" s="1616"/>
      <c r="J186" s="196"/>
      <c r="K186" s="196"/>
      <c r="L186" s="177"/>
      <c r="M186" s="1439"/>
      <c r="N186" s="1487" t="s">
        <v>134</v>
      </c>
      <c r="O186" s="1209">
        <f>C187</f>
        <v>40</v>
      </c>
      <c r="P186" s="1403">
        <f>C187</f>
        <v>40</v>
      </c>
      <c r="Q186" s="1223">
        <f>C197</f>
        <v>40</v>
      </c>
      <c r="R186" s="1395">
        <f>C197</f>
        <v>40</v>
      </c>
      <c r="S186" s="1223">
        <f>C212</f>
        <v>30</v>
      </c>
      <c r="T186" s="1404">
        <f>C212</f>
        <v>30</v>
      </c>
      <c r="U186" s="1223">
        <f>O186+Q186</f>
        <v>80</v>
      </c>
      <c r="V186" s="1394">
        <f>P186+R186</f>
        <v>80</v>
      </c>
      <c r="W186" s="1223">
        <f>Q186+S186</f>
        <v>70</v>
      </c>
      <c r="X186" s="1395">
        <f>R186+T186</f>
        <v>70</v>
      </c>
      <c r="Z186" s="1296" t="s">
        <v>400</v>
      </c>
      <c r="AA186" s="1709">
        <f>E182</f>
        <v>50.9</v>
      </c>
      <c r="AB186" s="1434">
        <f>F182</f>
        <v>50.9</v>
      </c>
      <c r="AC186" s="1315"/>
      <c r="AD186" s="1375"/>
      <c r="AE186" s="1315"/>
      <c r="AF186" s="1376"/>
      <c r="AG186" s="1234">
        <f t="shared" si="165"/>
        <v>50.9</v>
      </c>
      <c r="AH186" s="1377">
        <f t="shared" si="166"/>
        <v>50.9</v>
      </c>
      <c r="AI186" s="1234">
        <f t="shared" si="167"/>
        <v>0</v>
      </c>
      <c r="AJ186" s="1306">
        <f t="shared" si="168"/>
        <v>0</v>
      </c>
      <c r="AL186" s="1249" t="s">
        <v>105</v>
      </c>
      <c r="AM186" s="1250">
        <f t="shared" si="171"/>
        <v>0</v>
      </c>
      <c r="AN186" s="1251">
        <f t="shared" si="172"/>
        <v>0</v>
      </c>
      <c r="AO186" s="1296" t="s">
        <v>400</v>
      </c>
      <c r="AP186" s="1250">
        <f t="shared" si="169"/>
        <v>50.9</v>
      </c>
      <c r="AQ186" s="1275">
        <f t="shared" si="170"/>
        <v>50.9</v>
      </c>
    </row>
    <row r="187" spans="1:46" ht="13.5" customHeight="1" thickBot="1">
      <c r="A187" s="294" t="s">
        <v>9</v>
      </c>
      <c r="B187" s="263" t="s">
        <v>389</v>
      </c>
      <c r="C187" s="272">
        <v>40</v>
      </c>
      <c r="D187" s="1519" t="s">
        <v>523</v>
      </c>
      <c r="E187" s="257">
        <v>220</v>
      </c>
      <c r="F187" s="1513">
        <v>220</v>
      </c>
      <c r="G187" s="1877"/>
      <c r="H187" s="14"/>
      <c r="I187" s="1566"/>
      <c r="J187" s="11"/>
      <c r="K187" s="11"/>
      <c r="L187" s="79"/>
      <c r="M187" s="98"/>
      <c r="N187" s="1249" t="s">
        <v>133</v>
      </c>
      <c r="O187" s="1210">
        <f>C186</f>
        <v>50</v>
      </c>
      <c r="P187" s="1405">
        <f>C186</f>
        <v>50</v>
      </c>
      <c r="Q187" s="1210">
        <f>H193+C196</f>
        <v>71</v>
      </c>
      <c r="R187" s="1406">
        <f>I193+C196</f>
        <v>71</v>
      </c>
      <c r="S187" s="1210"/>
      <c r="T187" s="1405"/>
      <c r="U187" s="1210">
        <f t="shared" ref="U187:U191" si="173">O187+Q187</f>
        <v>121</v>
      </c>
      <c r="V187" s="1397">
        <f t="shared" ref="V187:V191" si="174">P187+R187</f>
        <v>121</v>
      </c>
      <c r="W187" s="1210">
        <f t="shared" ref="W187:W191" si="175">Q187+S187</f>
        <v>71</v>
      </c>
      <c r="X187" s="1306">
        <f t="shared" ref="X187:X191" si="176">R187+T187</f>
        <v>71</v>
      </c>
      <c r="Z187" s="1469" t="s">
        <v>399</v>
      </c>
      <c r="AA187" s="1322"/>
      <c r="AB187" s="1383"/>
      <c r="AC187" s="1322"/>
      <c r="AD187" s="1384"/>
      <c r="AE187" s="1322"/>
      <c r="AF187" s="1385"/>
      <c r="AG187" s="1235">
        <f t="shared" si="165"/>
        <v>0</v>
      </c>
      <c r="AH187" s="1386">
        <f t="shared" si="166"/>
        <v>0</v>
      </c>
      <c r="AI187" s="1235">
        <f t="shared" si="167"/>
        <v>0</v>
      </c>
      <c r="AJ187" s="1199">
        <f t="shared" si="168"/>
        <v>0</v>
      </c>
      <c r="AL187" s="483" t="s">
        <v>45</v>
      </c>
      <c r="AM187" s="1250">
        <f t="shared" si="171"/>
        <v>182.54999999999998</v>
      </c>
      <c r="AN187" s="1251">
        <f t="shared" si="172"/>
        <v>136</v>
      </c>
      <c r="AO187" s="1469" t="s">
        <v>399</v>
      </c>
      <c r="AP187" s="1259">
        <f t="shared" si="169"/>
        <v>0</v>
      </c>
      <c r="AQ187" s="1279">
        <f t="shared" si="170"/>
        <v>0</v>
      </c>
    </row>
    <row r="188" spans="1:46" ht="13.5" customHeight="1" thickBot="1">
      <c r="A188" s="1443" t="s">
        <v>361</v>
      </c>
      <c r="B188" s="1444"/>
      <c r="C188" s="1725">
        <f>C181+C184+C186+50+155+C187</f>
        <v>555</v>
      </c>
      <c r="D188" s="1702" t="s">
        <v>409</v>
      </c>
      <c r="E188" s="1151"/>
      <c r="F188" s="2704">
        <v>0.83</v>
      </c>
      <c r="G188" s="2520"/>
      <c r="H188" s="1670"/>
      <c r="I188" s="1842"/>
      <c r="J188" s="38"/>
      <c r="K188" s="38"/>
      <c r="L188" s="81"/>
      <c r="M188" s="1440"/>
      <c r="N188" s="1249" t="s">
        <v>79</v>
      </c>
      <c r="O188" s="1210"/>
      <c r="P188" s="1407"/>
      <c r="Q188" s="1210">
        <f>E202</f>
        <v>21.56</v>
      </c>
      <c r="R188" s="1397">
        <f>F202</f>
        <v>21.56</v>
      </c>
      <c r="S188" s="1210">
        <f>E213</f>
        <v>9.1999999999999993</v>
      </c>
      <c r="T188" s="1408">
        <f>F213</f>
        <v>9.1999999999999993</v>
      </c>
      <c r="U188" s="1210">
        <f t="shared" si="173"/>
        <v>21.56</v>
      </c>
      <c r="V188" s="1397">
        <f t="shared" si="174"/>
        <v>21.56</v>
      </c>
      <c r="W188" s="1210">
        <f t="shared" si="175"/>
        <v>30.759999999999998</v>
      </c>
      <c r="X188" s="1306">
        <f t="shared" si="176"/>
        <v>30.759999999999998</v>
      </c>
      <c r="Z188" s="1297" t="s">
        <v>384</v>
      </c>
      <c r="AA188" s="1387">
        <f t="shared" ref="AA188:AF188" si="177">SUM(AA180:AA187)</f>
        <v>50.9</v>
      </c>
      <c r="AB188" s="1388">
        <f t="shared" si="177"/>
        <v>50.9</v>
      </c>
      <c r="AC188" s="1389">
        <f t="shared" si="177"/>
        <v>0</v>
      </c>
      <c r="AD188" s="1299">
        <f t="shared" si="177"/>
        <v>0</v>
      </c>
      <c r="AE188" s="1387">
        <f t="shared" si="177"/>
        <v>0</v>
      </c>
      <c r="AF188" s="1390">
        <f t="shared" si="177"/>
        <v>0</v>
      </c>
      <c r="AG188" s="1298">
        <f t="shared" si="165"/>
        <v>50.9</v>
      </c>
      <c r="AH188" s="1391">
        <f t="shared" si="166"/>
        <v>50.9</v>
      </c>
      <c r="AI188" s="1298">
        <f t="shared" si="167"/>
        <v>0</v>
      </c>
      <c r="AJ188" s="1392">
        <f t="shared" si="168"/>
        <v>0</v>
      </c>
      <c r="AL188" s="2490" t="s">
        <v>793</v>
      </c>
      <c r="AM188" s="2494">
        <f t="shared" ref="AM188:AM216" si="178">O192+Q192+S192</f>
        <v>241.16100000000003</v>
      </c>
      <c r="AN188" s="1256">
        <f t="shared" ref="AN188:AN216" si="179">P192+R192+T192</f>
        <v>198.82000000000002</v>
      </c>
      <c r="AO188" s="1297" t="s">
        <v>384</v>
      </c>
      <c r="AP188" s="1298">
        <f t="shared" si="169"/>
        <v>50.9</v>
      </c>
      <c r="AQ188" s="1299">
        <f t="shared" si="170"/>
        <v>50.9</v>
      </c>
    </row>
    <row r="189" spans="1:46" ht="13.5" customHeight="1" thickBot="1">
      <c r="A189" s="382"/>
      <c r="B189" s="175" t="s">
        <v>123</v>
      </c>
      <c r="C189" s="76"/>
      <c r="D189" s="681" t="s">
        <v>596</v>
      </c>
      <c r="E189" s="1536"/>
      <c r="F189" s="1537"/>
      <c r="G189" s="2694" t="s">
        <v>566</v>
      </c>
      <c r="H189" s="47"/>
      <c r="I189" s="58"/>
      <c r="J189" s="2128" t="s">
        <v>333</v>
      </c>
      <c r="K189" s="38"/>
      <c r="L189" s="81"/>
      <c r="M189" s="98"/>
      <c r="N189" s="1252" t="s">
        <v>375</v>
      </c>
      <c r="O189" s="1211">
        <f t="shared" ref="O189:T189" si="180">AA188</f>
        <v>50.9</v>
      </c>
      <c r="P189" s="1435">
        <f t="shared" si="180"/>
        <v>50.9</v>
      </c>
      <c r="Q189" s="1211">
        <f t="shared" si="180"/>
        <v>0</v>
      </c>
      <c r="R189" s="1409">
        <f t="shared" si="180"/>
        <v>0</v>
      </c>
      <c r="S189" s="1211">
        <f t="shared" si="180"/>
        <v>0</v>
      </c>
      <c r="T189" s="1410">
        <f t="shared" si="180"/>
        <v>0</v>
      </c>
      <c r="U189" s="1211">
        <f t="shared" si="173"/>
        <v>50.9</v>
      </c>
      <c r="V189" s="1254">
        <f t="shared" si="174"/>
        <v>50.9</v>
      </c>
      <c r="W189" s="1211">
        <f t="shared" si="175"/>
        <v>0</v>
      </c>
      <c r="X189" s="1409">
        <f t="shared" si="176"/>
        <v>0</v>
      </c>
      <c r="Z189" s="2376" t="s">
        <v>782</v>
      </c>
      <c r="AA189" s="1231"/>
      <c r="AB189" s="1476"/>
      <c r="AC189" s="1233"/>
      <c r="AD189" s="1393"/>
      <c r="AE189" s="1236"/>
      <c r="AF189" s="1473"/>
      <c r="AG189" s="1236">
        <f t="shared" si="165"/>
        <v>0</v>
      </c>
      <c r="AH189" s="1394">
        <f t="shared" si="166"/>
        <v>0</v>
      </c>
      <c r="AI189" s="1236">
        <f t="shared" si="167"/>
        <v>0</v>
      </c>
      <c r="AJ189" s="1395">
        <f t="shared" si="168"/>
        <v>0</v>
      </c>
      <c r="AL189" s="2491" t="s">
        <v>794</v>
      </c>
      <c r="AM189" s="1255">
        <f t="shared" si="178"/>
        <v>69.42</v>
      </c>
      <c r="AN189" s="1256">
        <f t="shared" si="179"/>
        <v>48.6</v>
      </c>
      <c r="AO189" s="2376" t="s">
        <v>782</v>
      </c>
      <c r="AP189" s="1470">
        <f t="shared" si="169"/>
        <v>0</v>
      </c>
      <c r="AQ189" s="1484">
        <f t="shared" si="170"/>
        <v>0</v>
      </c>
    </row>
    <row r="190" spans="1:46" ht="13.5" customHeight="1" thickBot="1">
      <c r="A190" s="1882" t="s">
        <v>633</v>
      </c>
      <c r="B190" s="263" t="s">
        <v>333</v>
      </c>
      <c r="C190" s="392">
        <v>60</v>
      </c>
      <c r="D190" s="1502" t="s">
        <v>595</v>
      </c>
      <c r="E190" s="1540"/>
      <c r="F190" s="1541"/>
      <c r="G190" s="1529" t="s">
        <v>100</v>
      </c>
      <c r="H190" s="1510" t="s">
        <v>101</v>
      </c>
      <c r="I190" s="1511" t="s">
        <v>102</v>
      </c>
      <c r="J190" s="1526" t="s">
        <v>100</v>
      </c>
      <c r="K190" s="1527" t="s">
        <v>101</v>
      </c>
      <c r="L190" s="1528" t="s">
        <v>102</v>
      </c>
      <c r="M190" s="98"/>
      <c r="N190" s="1249" t="s">
        <v>105</v>
      </c>
      <c r="O190" s="1210"/>
      <c r="P190" s="1203"/>
      <c r="Q190" s="1210"/>
      <c r="R190" s="1306"/>
      <c r="S190" s="1210"/>
      <c r="T190" s="1411"/>
      <c r="U190" s="1210">
        <f t="shared" si="173"/>
        <v>0</v>
      </c>
      <c r="V190" s="1397">
        <f t="shared" si="174"/>
        <v>0</v>
      </c>
      <c r="W190" s="1210">
        <f t="shared" si="175"/>
        <v>0</v>
      </c>
      <c r="X190" s="1306">
        <f t="shared" si="176"/>
        <v>0</v>
      </c>
      <c r="Z190" s="1267" t="s">
        <v>397</v>
      </c>
      <c r="AA190" s="1030"/>
      <c r="AB190" s="2355"/>
      <c r="AC190" s="1234"/>
      <c r="AD190" s="1396"/>
      <c r="AE190" s="1234"/>
      <c r="AF190" s="1474"/>
      <c r="AG190" s="1234">
        <f t="shared" ref="AG190:AJ193" si="181">AA190+AC190</f>
        <v>0</v>
      </c>
      <c r="AH190" s="1397">
        <f t="shared" si="181"/>
        <v>0</v>
      </c>
      <c r="AI190" s="1234">
        <f t="shared" si="181"/>
        <v>0</v>
      </c>
      <c r="AJ190" s="1306">
        <f t="shared" si="181"/>
        <v>0</v>
      </c>
      <c r="AL190" s="1249" t="s">
        <v>70</v>
      </c>
      <c r="AM190" s="1250">
        <f t="shared" si="178"/>
        <v>127.5</v>
      </c>
      <c r="AN190" s="1251">
        <f t="shared" si="179"/>
        <v>127</v>
      </c>
      <c r="AO190" s="1267" t="s">
        <v>397</v>
      </c>
      <c r="AP190" s="1470">
        <f t="shared" si="169"/>
        <v>0</v>
      </c>
      <c r="AQ190" s="1484">
        <f t="shared" si="170"/>
        <v>0</v>
      </c>
    </row>
    <row r="191" spans="1:46" ht="12.75" customHeight="1" thickBot="1">
      <c r="A191" s="2542" t="s">
        <v>808</v>
      </c>
      <c r="B191" s="289" t="s">
        <v>596</v>
      </c>
      <c r="C191" s="390">
        <v>250</v>
      </c>
      <c r="D191" s="1623" t="s">
        <v>100</v>
      </c>
      <c r="E191" s="1500" t="s">
        <v>101</v>
      </c>
      <c r="F191" s="1624" t="s">
        <v>102</v>
      </c>
      <c r="G191" s="1146" t="s">
        <v>85</v>
      </c>
      <c r="H191" s="1147">
        <v>89.873000000000005</v>
      </c>
      <c r="I191" s="1655">
        <v>77.7</v>
      </c>
      <c r="J191" s="1930" t="s">
        <v>68</v>
      </c>
      <c r="K191" s="1628">
        <v>81.83</v>
      </c>
      <c r="L191" s="1673">
        <v>65.400000000000006</v>
      </c>
      <c r="M191" s="98"/>
      <c r="N191" s="483" t="s">
        <v>45</v>
      </c>
      <c r="O191" s="1210"/>
      <c r="P191" s="1203"/>
      <c r="Q191" s="1210">
        <f>E192+H203</f>
        <v>182.54999999999998</v>
      </c>
      <c r="R191" s="1306">
        <f>F192+I203</f>
        <v>136</v>
      </c>
      <c r="S191" s="1210"/>
      <c r="T191" s="1411"/>
      <c r="U191" s="1210">
        <f t="shared" si="173"/>
        <v>182.54999999999998</v>
      </c>
      <c r="V191" s="1397">
        <f t="shared" si="174"/>
        <v>136</v>
      </c>
      <c r="W191" s="1210">
        <f t="shared" si="175"/>
        <v>182.54999999999998</v>
      </c>
      <c r="X191" s="1306">
        <f t="shared" si="176"/>
        <v>136</v>
      </c>
      <c r="Z191" s="1266" t="s">
        <v>273</v>
      </c>
      <c r="AA191" s="1030"/>
      <c r="AB191" s="1712"/>
      <c r="AC191" s="1234"/>
      <c r="AD191" s="1396"/>
      <c r="AE191" s="1234"/>
      <c r="AF191" s="1474"/>
      <c r="AG191" s="1234">
        <f t="shared" si="181"/>
        <v>0</v>
      </c>
      <c r="AH191" s="1397">
        <f t="shared" si="181"/>
        <v>0</v>
      </c>
      <c r="AI191" s="1234">
        <f t="shared" si="181"/>
        <v>0</v>
      </c>
      <c r="AJ191" s="1306">
        <f t="shared" si="181"/>
        <v>0</v>
      </c>
      <c r="AL191" s="1257" t="s">
        <v>104</v>
      </c>
      <c r="AM191" s="1250">
        <f t="shared" si="178"/>
        <v>15</v>
      </c>
      <c r="AN191" s="1251">
        <f t="shared" si="179"/>
        <v>15</v>
      </c>
      <c r="AO191" s="1266" t="s">
        <v>273</v>
      </c>
      <c r="AP191" s="1470">
        <f t="shared" si="169"/>
        <v>0</v>
      </c>
      <c r="AQ191" s="1484">
        <f t="shared" si="170"/>
        <v>0</v>
      </c>
    </row>
    <row r="192" spans="1:46" ht="15" customHeight="1">
      <c r="A192" s="180"/>
      <c r="B192" s="179" t="s">
        <v>595</v>
      </c>
      <c r="C192" s="17"/>
      <c r="D192" s="1146" t="s">
        <v>45</v>
      </c>
      <c r="E192" s="1147">
        <v>13.35</v>
      </c>
      <c r="F192" s="1559">
        <v>10</v>
      </c>
      <c r="G192" s="258" t="s">
        <v>80</v>
      </c>
      <c r="H192" s="257">
        <v>10.8</v>
      </c>
      <c r="I192" s="1512">
        <v>10.8</v>
      </c>
      <c r="J192" s="3038" t="s">
        <v>912</v>
      </c>
      <c r="K192" s="1488"/>
      <c r="L192" s="1644"/>
      <c r="M192" s="98"/>
      <c r="N192" s="2490" t="s">
        <v>793</v>
      </c>
      <c r="O192" s="1212">
        <f t="shared" ref="O192:T192" si="182">AA203</f>
        <v>57.14</v>
      </c>
      <c r="P192" s="1412">
        <f t="shared" si="182"/>
        <v>46</v>
      </c>
      <c r="Q192" s="2492">
        <f t="shared" si="182"/>
        <v>142.33000000000001</v>
      </c>
      <c r="R192" s="2493">
        <f t="shared" si="182"/>
        <v>117.8</v>
      </c>
      <c r="S192" s="1212">
        <f t="shared" si="182"/>
        <v>41.691000000000003</v>
      </c>
      <c r="T192" s="1414">
        <f t="shared" si="182"/>
        <v>35.020000000000003</v>
      </c>
      <c r="U192" s="2492">
        <f t="shared" ref="U192:X194" si="183">O192+Q192</f>
        <v>199.47000000000003</v>
      </c>
      <c r="V192" s="1256">
        <f t="shared" si="183"/>
        <v>163.80000000000001</v>
      </c>
      <c r="W192" s="2492">
        <f t="shared" si="183"/>
        <v>184.02100000000002</v>
      </c>
      <c r="X192" s="2493">
        <f t="shared" si="183"/>
        <v>152.82</v>
      </c>
      <c r="Z192" s="1268" t="s">
        <v>452</v>
      </c>
      <c r="AA192" s="1030"/>
      <c r="AB192" s="1713"/>
      <c r="AC192" s="1234"/>
      <c r="AD192" s="1396"/>
      <c r="AE192" s="1235"/>
      <c r="AF192" s="1475"/>
      <c r="AG192" s="1235">
        <f t="shared" si="181"/>
        <v>0</v>
      </c>
      <c r="AH192" s="1399">
        <f t="shared" si="181"/>
        <v>0</v>
      </c>
      <c r="AI192" s="1235">
        <f t="shared" si="181"/>
        <v>0</v>
      </c>
      <c r="AJ192" s="1199">
        <f t="shared" si="181"/>
        <v>0</v>
      </c>
      <c r="AL192" s="1249" t="s">
        <v>132</v>
      </c>
      <c r="AM192" s="1250">
        <f t="shared" si="178"/>
        <v>200</v>
      </c>
      <c r="AN192" s="1251">
        <f t="shared" si="179"/>
        <v>200</v>
      </c>
      <c r="AO192" s="1268" t="s">
        <v>452</v>
      </c>
      <c r="AP192" s="1470">
        <f t="shared" si="169"/>
        <v>0</v>
      </c>
      <c r="AQ192" s="1484">
        <f t="shared" si="170"/>
        <v>0</v>
      </c>
    </row>
    <row r="193" spans="1:43" ht="15.75" customHeight="1">
      <c r="A193" s="256" t="s">
        <v>569</v>
      </c>
      <c r="B193" s="2568" t="s">
        <v>566</v>
      </c>
      <c r="C193" s="1618">
        <v>100</v>
      </c>
      <c r="D193" s="258" t="s">
        <v>94</v>
      </c>
      <c r="E193" s="257">
        <v>12.5</v>
      </c>
      <c r="F193" s="1523">
        <v>10</v>
      </c>
      <c r="G193" s="258" t="s">
        <v>78</v>
      </c>
      <c r="H193" s="257">
        <v>11</v>
      </c>
      <c r="I193" s="1512">
        <v>11</v>
      </c>
      <c r="J193" s="1561" t="s">
        <v>96</v>
      </c>
      <c r="K193" s="1562">
        <v>13.8</v>
      </c>
      <c r="L193" s="1515">
        <v>13.8</v>
      </c>
      <c r="M193" s="98"/>
      <c r="N193" s="2491" t="s">
        <v>794</v>
      </c>
      <c r="O193" s="1212">
        <f t="shared" ref="O193:T193" si="184">AA210</f>
        <v>69.42</v>
      </c>
      <c r="P193" s="1412">
        <f t="shared" si="184"/>
        <v>48.6</v>
      </c>
      <c r="Q193" s="1212">
        <f t="shared" si="184"/>
        <v>0</v>
      </c>
      <c r="R193" s="1413">
        <f t="shared" si="184"/>
        <v>0</v>
      </c>
      <c r="S193" s="1212">
        <f t="shared" si="184"/>
        <v>0</v>
      </c>
      <c r="T193" s="1414">
        <f t="shared" si="184"/>
        <v>0</v>
      </c>
      <c r="U193" s="1212">
        <f t="shared" si="183"/>
        <v>69.42</v>
      </c>
      <c r="V193" s="1256">
        <f t="shared" si="183"/>
        <v>48.6</v>
      </c>
      <c r="W193" s="1212">
        <f t="shared" si="183"/>
        <v>0</v>
      </c>
      <c r="X193" s="1413">
        <f t="shared" si="183"/>
        <v>0</v>
      </c>
      <c r="Z193" s="1268" t="s">
        <v>63</v>
      </c>
      <c r="AA193" s="1231"/>
      <c r="AB193" s="2356"/>
      <c r="AC193" s="1233"/>
      <c r="AD193" s="1393"/>
      <c r="AE193" s="1234"/>
      <c r="AF193" s="1474"/>
      <c r="AG193" s="1234">
        <f t="shared" si="181"/>
        <v>0</v>
      </c>
      <c r="AH193" s="1397">
        <f t="shared" si="181"/>
        <v>0</v>
      </c>
      <c r="AI193" s="1234">
        <f t="shared" si="181"/>
        <v>0</v>
      </c>
      <c r="AJ193" s="1306">
        <f t="shared" si="181"/>
        <v>0</v>
      </c>
      <c r="AL193" s="483" t="s">
        <v>85</v>
      </c>
      <c r="AM193" s="1250">
        <f t="shared" si="178"/>
        <v>179.93700000000001</v>
      </c>
      <c r="AN193" s="1251">
        <f t="shared" si="179"/>
        <v>157.30000000000001</v>
      </c>
      <c r="AO193" s="1268" t="s">
        <v>63</v>
      </c>
      <c r="AP193" s="1470">
        <f t="shared" si="169"/>
        <v>0</v>
      </c>
      <c r="AQ193" s="1484">
        <f t="shared" si="170"/>
        <v>0</v>
      </c>
    </row>
    <row r="194" spans="1:43" ht="13.5" customHeight="1">
      <c r="A194" s="254" t="s">
        <v>622</v>
      </c>
      <c r="B194" s="2544" t="s">
        <v>621</v>
      </c>
      <c r="C194" s="290">
        <v>180</v>
      </c>
      <c r="D194" s="2725" t="s">
        <v>897</v>
      </c>
      <c r="E194" s="11"/>
      <c r="F194" s="79"/>
      <c r="G194" s="258" t="s">
        <v>171</v>
      </c>
      <c r="H194" s="257" t="s">
        <v>1056</v>
      </c>
      <c r="I194" s="1513">
        <v>10</v>
      </c>
      <c r="J194" s="2728" t="s">
        <v>894</v>
      </c>
      <c r="K194" s="1488"/>
      <c r="L194" s="1644"/>
      <c r="M194" s="98"/>
      <c r="N194" s="1249" t="s">
        <v>70</v>
      </c>
      <c r="O194" s="1213">
        <f t="shared" ref="O194:T194" si="185">AA219</f>
        <v>0</v>
      </c>
      <c r="P194" s="1415">
        <f t="shared" si="185"/>
        <v>0</v>
      </c>
      <c r="Q194" s="1794">
        <f t="shared" si="185"/>
        <v>120</v>
      </c>
      <c r="R194" s="1306">
        <f t="shared" si="185"/>
        <v>120</v>
      </c>
      <c r="S194" s="1213">
        <f t="shared" si="185"/>
        <v>7.5</v>
      </c>
      <c r="T194" s="1411">
        <f t="shared" si="185"/>
        <v>7</v>
      </c>
      <c r="U194" s="1213">
        <f t="shared" si="183"/>
        <v>120</v>
      </c>
      <c r="V194" s="1397">
        <f t="shared" si="183"/>
        <v>120</v>
      </c>
      <c r="W194" s="1213">
        <f t="shared" si="183"/>
        <v>127.5</v>
      </c>
      <c r="X194" s="1306">
        <f t="shared" si="183"/>
        <v>127</v>
      </c>
      <c r="Z194" s="1913" t="s">
        <v>537</v>
      </c>
      <c r="AA194" s="1030"/>
      <c r="AB194" s="2355"/>
      <c r="AC194" s="1234"/>
      <c r="AD194" s="1396"/>
      <c r="AE194" s="1234"/>
      <c r="AF194" s="1474"/>
      <c r="AG194" s="1234">
        <f t="shared" ref="AG194:AG195" si="186">AA194+AC194</f>
        <v>0</v>
      </c>
      <c r="AH194" s="1397">
        <f t="shared" ref="AH194:AH195" si="187">AB194+AD194</f>
        <v>0</v>
      </c>
      <c r="AI194" s="1234">
        <f t="shared" ref="AI194:AI195" si="188">AC194+AE194</f>
        <v>0</v>
      </c>
      <c r="AJ194" s="1306">
        <f t="shared" ref="AJ194:AJ195" si="189">AD194+AF194</f>
        <v>0</v>
      </c>
      <c r="AL194" s="483" t="s">
        <v>401</v>
      </c>
      <c r="AM194" s="1250">
        <f t="shared" si="178"/>
        <v>0</v>
      </c>
      <c r="AN194" s="1251">
        <f t="shared" si="179"/>
        <v>0</v>
      </c>
      <c r="AO194" s="1913" t="s">
        <v>537</v>
      </c>
      <c r="AP194" s="1470">
        <f t="shared" si="169"/>
        <v>0</v>
      </c>
      <c r="AQ194" s="1484">
        <f t="shared" si="170"/>
        <v>0</v>
      </c>
    </row>
    <row r="195" spans="1:43">
      <c r="A195" s="256" t="s">
        <v>514</v>
      </c>
      <c r="B195" s="263" t="s">
        <v>122</v>
      </c>
      <c r="C195" s="1563">
        <v>200</v>
      </c>
      <c r="D195" s="258" t="s">
        <v>552</v>
      </c>
      <c r="E195" s="1154">
        <v>12</v>
      </c>
      <c r="F195" s="1515">
        <v>10</v>
      </c>
      <c r="G195" s="1519" t="s">
        <v>567</v>
      </c>
      <c r="H195" s="1151">
        <v>10</v>
      </c>
      <c r="I195" s="1792">
        <v>10</v>
      </c>
      <c r="J195" s="258" t="s">
        <v>159</v>
      </c>
      <c r="K195" s="1154">
        <v>12.6</v>
      </c>
      <c r="L195" s="1515">
        <v>10.6</v>
      </c>
      <c r="M195" s="98"/>
      <c r="N195" s="1257" t="s">
        <v>104</v>
      </c>
      <c r="O195" s="1213">
        <f t="shared" ref="O195:T195" si="190">AA223</f>
        <v>15</v>
      </c>
      <c r="P195" s="1203">
        <f t="shared" si="190"/>
        <v>15</v>
      </c>
      <c r="Q195" s="1213">
        <f t="shared" si="190"/>
        <v>0</v>
      </c>
      <c r="R195" s="1397">
        <f t="shared" si="190"/>
        <v>0</v>
      </c>
      <c r="S195" s="1213">
        <f t="shared" si="190"/>
        <v>0</v>
      </c>
      <c r="T195" s="1411">
        <f t="shared" si="190"/>
        <v>0</v>
      </c>
      <c r="U195" s="1210">
        <f t="shared" ref="U195:U216" si="191">O195+Q195</f>
        <v>15</v>
      </c>
      <c r="V195" s="1397">
        <f t="shared" ref="V195:V220" si="192">P195+R195</f>
        <v>15</v>
      </c>
      <c r="W195" s="1210">
        <f t="shared" ref="W195:W220" si="193">Q195+S195</f>
        <v>0</v>
      </c>
      <c r="X195" s="1306">
        <f t="shared" ref="X195:X220" si="194">R195+T195</f>
        <v>0</v>
      </c>
      <c r="Z195" s="1267" t="s">
        <v>538</v>
      </c>
      <c r="AA195" s="1030"/>
      <c r="AB195" s="1712"/>
      <c r="AC195" s="1234">
        <f>H198</f>
        <v>1.2</v>
      </c>
      <c r="AD195" s="1396">
        <f>I198</f>
        <v>1</v>
      </c>
      <c r="AE195" s="1234"/>
      <c r="AF195" s="1474"/>
      <c r="AG195" s="1234">
        <f t="shared" si="186"/>
        <v>1.2</v>
      </c>
      <c r="AH195" s="1397">
        <f t="shared" si="187"/>
        <v>1</v>
      </c>
      <c r="AI195" s="1234">
        <f t="shared" si="188"/>
        <v>1.2</v>
      </c>
      <c r="AJ195" s="1306">
        <f t="shared" si="189"/>
        <v>1</v>
      </c>
      <c r="AL195" s="1249" t="s">
        <v>121</v>
      </c>
      <c r="AM195" s="1250">
        <f t="shared" si="178"/>
        <v>128.84299999999999</v>
      </c>
      <c r="AN195" s="1251">
        <f t="shared" si="179"/>
        <v>89.43</v>
      </c>
      <c r="AO195" s="1267" t="s">
        <v>538</v>
      </c>
      <c r="AP195" s="1470">
        <f t="shared" si="169"/>
        <v>1.2</v>
      </c>
      <c r="AQ195" s="1484">
        <f t="shared" si="170"/>
        <v>1</v>
      </c>
    </row>
    <row r="196" spans="1:43" ht="15" customHeight="1">
      <c r="A196" s="1604" t="s">
        <v>9</v>
      </c>
      <c r="B196" s="263" t="s">
        <v>10</v>
      </c>
      <c r="C196" s="1563">
        <v>60</v>
      </c>
      <c r="D196" s="2725" t="s">
        <v>880</v>
      </c>
      <c r="E196" s="11"/>
      <c r="F196" s="79"/>
      <c r="G196" s="258" t="s">
        <v>568</v>
      </c>
      <c r="H196" s="257">
        <v>8.4</v>
      </c>
      <c r="I196" s="1513">
        <v>7</v>
      </c>
      <c r="J196" s="3039" t="s">
        <v>895</v>
      </c>
      <c r="K196" s="3040"/>
      <c r="L196" s="3041"/>
      <c r="M196" s="98"/>
      <c r="N196" s="351" t="s">
        <v>807</v>
      </c>
      <c r="O196" s="1210"/>
      <c r="P196" s="1203"/>
      <c r="Q196" s="1210">
        <f>C195</f>
        <v>200</v>
      </c>
      <c r="R196" s="1306">
        <f>C195</f>
        <v>200</v>
      </c>
      <c r="S196" s="1210"/>
      <c r="T196" s="1411"/>
      <c r="U196" s="1210">
        <f t="shared" si="191"/>
        <v>200</v>
      </c>
      <c r="V196" s="1397">
        <f t="shared" si="192"/>
        <v>200</v>
      </c>
      <c r="W196" s="1210">
        <f t="shared" si="193"/>
        <v>200</v>
      </c>
      <c r="X196" s="1306">
        <f t="shared" si="194"/>
        <v>200</v>
      </c>
      <c r="Z196" s="1268" t="s">
        <v>125</v>
      </c>
      <c r="AA196" s="1030"/>
      <c r="AB196" s="1712"/>
      <c r="AC196" s="1234"/>
      <c r="AD196" s="1396"/>
      <c r="AE196" s="1234"/>
      <c r="AF196" s="1474"/>
      <c r="AG196" s="1234">
        <f t="shared" ref="AG196:AJ203" si="195">AA196+AC196</f>
        <v>0</v>
      </c>
      <c r="AH196" s="1397">
        <f t="shared" si="195"/>
        <v>0</v>
      </c>
      <c r="AI196" s="1234">
        <f t="shared" si="195"/>
        <v>0</v>
      </c>
      <c r="AJ196" s="1306">
        <f t="shared" si="195"/>
        <v>0</v>
      </c>
      <c r="AL196" s="1249" t="s">
        <v>65</v>
      </c>
      <c r="AM196" s="1250">
        <f t="shared" si="178"/>
        <v>0</v>
      </c>
      <c r="AN196" s="1251">
        <f t="shared" si="179"/>
        <v>0</v>
      </c>
      <c r="AO196" s="1268" t="s">
        <v>125</v>
      </c>
      <c r="AP196" s="1470">
        <f t="shared" si="169"/>
        <v>0</v>
      </c>
      <c r="AQ196" s="1484">
        <f t="shared" si="170"/>
        <v>0</v>
      </c>
    </row>
    <row r="197" spans="1:43" ht="12.75" customHeight="1">
      <c r="A197" s="280" t="s">
        <v>9</v>
      </c>
      <c r="B197" s="263" t="s">
        <v>389</v>
      </c>
      <c r="C197" s="1563">
        <v>40</v>
      </c>
      <c r="D197" s="2108" t="s">
        <v>82</v>
      </c>
      <c r="E197" s="257">
        <v>2.5</v>
      </c>
      <c r="F197" s="1523">
        <v>2.5</v>
      </c>
      <c r="G197" s="1561" t="s">
        <v>89</v>
      </c>
      <c r="H197" s="1549">
        <v>2</v>
      </c>
      <c r="I197" s="1550">
        <v>2</v>
      </c>
      <c r="J197" s="1564" t="s">
        <v>89</v>
      </c>
      <c r="K197" s="1549">
        <v>3</v>
      </c>
      <c r="L197" s="1155">
        <v>3</v>
      </c>
      <c r="M197" s="98"/>
      <c r="N197" s="483" t="s">
        <v>387</v>
      </c>
      <c r="O197" s="1210">
        <f t="shared" ref="O197:T197" si="196">AA226</f>
        <v>90.063999999999993</v>
      </c>
      <c r="P197" s="1203">
        <f t="shared" si="196"/>
        <v>79.599999999999994</v>
      </c>
      <c r="Q197" s="1210">
        <f t="shared" si="196"/>
        <v>89.873000000000005</v>
      </c>
      <c r="R197" s="1306">
        <f t="shared" si="196"/>
        <v>77.7</v>
      </c>
      <c r="S197" s="1210">
        <f t="shared" si="196"/>
        <v>0</v>
      </c>
      <c r="T197" s="1411">
        <f t="shared" si="196"/>
        <v>0</v>
      </c>
      <c r="U197" s="1210">
        <f t="shared" si="191"/>
        <v>179.93700000000001</v>
      </c>
      <c r="V197" s="1397">
        <f t="shared" si="192"/>
        <v>157.30000000000001</v>
      </c>
      <c r="W197" s="1210">
        <f t="shared" si="193"/>
        <v>89.873000000000005</v>
      </c>
      <c r="X197" s="1306">
        <f t="shared" si="194"/>
        <v>77.7</v>
      </c>
      <c r="Z197" s="1268" t="s">
        <v>87</v>
      </c>
      <c r="AA197" s="1030">
        <f>E184+H183</f>
        <v>17.14</v>
      </c>
      <c r="AB197" s="1715">
        <f>F184+I183</f>
        <v>14</v>
      </c>
      <c r="AC197" s="1234">
        <f>E195+H196+K195</f>
        <v>33</v>
      </c>
      <c r="AD197" s="1396">
        <f>F195+I196+L195</f>
        <v>27.6</v>
      </c>
      <c r="AE197" s="1234">
        <f>E211</f>
        <v>41.691000000000003</v>
      </c>
      <c r="AF197" s="1474">
        <f>F211</f>
        <v>35.020000000000003</v>
      </c>
      <c r="AG197" s="1234">
        <f t="shared" si="195"/>
        <v>50.14</v>
      </c>
      <c r="AH197" s="1397">
        <f t="shared" si="195"/>
        <v>41.6</v>
      </c>
      <c r="AI197" s="1234">
        <f t="shared" si="195"/>
        <v>74.691000000000003</v>
      </c>
      <c r="AJ197" s="1306">
        <f t="shared" si="195"/>
        <v>62.620000000000005</v>
      </c>
      <c r="AL197" s="1249" t="s">
        <v>60</v>
      </c>
      <c r="AM197" s="1250">
        <f t="shared" si="178"/>
        <v>98.61</v>
      </c>
      <c r="AN197" s="1251">
        <f t="shared" si="179"/>
        <v>96.81</v>
      </c>
      <c r="AO197" s="1268" t="s">
        <v>87</v>
      </c>
      <c r="AP197" s="1470">
        <f t="shared" si="169"/>
        <v>91.831000000000003</v>
      </c>
      <c r="AQ197" s="1484">
        <f t="shared" si="170"/>
        <v>76.62</v>
      </c>
    </row>
    <row r="198" spans="1:43" ht="15" customHeight="1">
      <c r="A198" s="2002" t="s">
        <v>644</v>
      </c>
      <c r="B198" s="249" t="s">
        <v>445</v>
      </c>
      <c r="C198" s="1563">
        <v>120</v>
      </c>
      <c r="D198" s="1564" t="s">
        <v>83</v>
      </c>
      <c r="E198" s="1549">
        <v>1</v>
      </c>
      <c r="F198" s="1155">
        <v>1</v>
      </c>
      <c r="G198" s="1530" t="s">
        <v>532</v>
      </c>
      <c r="H198" s="937">
        <v>1.2</v>
      </c>
      <c r="I198" s="3042">
        <v>1</v>
      </c>
      <c r="J198" s="1564" t="s">
        <v>335</v>
      </c>
      <c r="K198" s="257">
        <v>0.72</v>
      </c>
      <c r="L198" s="1515">
        <v>0.72</v>
      </c>
      <c r="M198" s="1441"/>
      <c r="N198" s="1249" t="s">
        <v>388</v>
      </c>
      <c r="O198" s="1210">
        <f t="shared" ref="O198:T198" si="197">AA230</f>
        <v>0</v>
      </c>
      <c r="P198" s="1415">
        <f t="shared" si="197"/>
        <v>0</v>
      </c>
      <c r="Q198" s="1210">
        <f t="shared" si="197"/>
        <v>0</v>
      </c>
      <c r="R198" s="1397">
        <f t="shared" si="197"/>
        <v>0</v>
      </c>
      <c r="S198" s="1210">
        <f t="shared" si="197"/>
        <v>0</v>
      </c>
      <c r="T198" s="1416">
        <f t="shared" si="197"/>
        <v>0</v>
      </c>
      <c r="U198" s="1210">
        <f t="shared" si="191"/>
        <v>0</v>
      </c>
      <c r="V198" s="1397">
        <f t="shared" si="192"/>
        <v>0</v>
      </c>
      <c r="W198" s="1210">
        <f t="shared" si="193"/>
        <v>0</v>
      </c>
      <c r="X198" s="1306">
        <f t="shared" si="194"/>
        <v>0</v>
      </c>
      <c r="Z198" s="1268" t="s">
        <v>68</v>
      </c>
      <c r="AA198" s="1030">
        <f>E185</f>
        <v>40</v>
      </c>
      <c r="AB198" s="1715">
        <f>F185</f>
        <v>32</v>
      </c>
      <c r="AC198" s="1234">
        <f>E193+K191</f>
        <v>94.33</v>
      </c>
      <c r="AD198" s="1396">
        <f>F193+L191</f>
        <v>75.400000000000006</v>
      </c>
      <c r="AE198" s="1234"/>
      <c r="AF198" s="1474"/>
      <c r="AG198" s="1234">
        <f t="shared" si="195"/>
        <v>134.32999999999998</v>
      </c>
      <c r="AH198" s="1397">
        <f t="shared" si="195"/>
        <v>107.4</v>
      </c>
      <c r="AI198" s="1234">
        <f t="shared" si="195"/>
        <v>94.33</v>
      </c>
      <c r="AJ198" s="1306">
        <f t="shared" si="195"/>
        <v>75.400000000000006</v>
      </c>
      <c r="AL198" s="1249" t="s">
        <v>139</v>
      </c>
      <c r="AM198" s="1250">
        <f t="shared" si="178"/>
        <v>0</v>
      </c>
      <c r="AN198" s="1258">
        <f t="shared" si="179"/>
        <v>0</v>
      </c>
      <c r="AO198" s="1268" t="s">
        <v>68</v>
      </c>
      <c r="AP198" s="1470">
        <f t="shared" si="169"/>
        <v>134.32999999999998</v>
      </c>
      <c r="AQ198" s="1484">
        <f t="shared" si="170"/>
        <v>107.4</v>
      </c>
    </row>
    <row r="199" spans="1:43" ht="15" customHeight="1">
      <c r="A199" s="1931"/>
      <c r="B199" s="1933"/>
      <c r="C199" s="15"/>
      <c r="D199" s="1564" t="s">
        <v>160</v>
      </c>
      <c r="E199" s="1549">
        <v>0.01</v>
      </c>
      <c r="F199" s="1155">
        <v>0.01</v>
      </c>
      <c r="G199" s="258" t="s">
        <v>534</v>
      </c>
      <c r="H199" s="1549">
        <v>0.4</v>
      </c>
      <c r="I199" s="1550">
        <v>0.4</v>
      </c>
      <c r="J199" s="1564" t="s">
        <v>795</v>
      </c>
      <c r="K199" s="1549">
        <v>0.15</v>
      </c>
      <c r="L199" s="1155">
        <v>0.15</v>
      </c>
      <c r="M199" s="98"/>
      <c r="N199" s="1249" t="s">
        <v>121</v>
      </c>
      <c r="O199" s="1210"/>
      <c r="P199" s="1203"/>
      <c r="Q199" s="1210"/>
      <c r="R199" s="1306"/>
      <c r="S199" s="1210">
        <f>E210</f>
        <v>128.84299999999999</v>
      </c>
      <c r="T199" s="1411">
        <f>F210</f>
        <v>89.43</v>
      </c>
      <c r="U199" s="1210">
        <f t="shared" si="191"/>
        <v>0</v>
      </c>
      <c r="V199" s="1397">
        <f t="shared" si="192"/>
        <v>0</v>
      </c>
      <c r="W199" s="1210">
        <f t="shared" si="193"/>
        <v>128.84299999999999</v>
      </c>
      <c r="X199" s="1306">
        <f t="shared" si="194"/>
        <v>89.43</v>
      </c>
      <c r="Z199" s="1268" t="s">
        <v>74</v>
      </c>
      <c r="AA199" s="1030"/>
      <c r="AB199" s="1712"/>
      <c r="AC199" s="1234"/>
      <c r="AD199" s="1396"/>
      <c r="AE199" s="1234"/>
      <c r="AF199" s="1474"/>
      <c r="AG199" s="1234">
        <f t="shared" si="195"/>
        <v>0</v>
      </c>
      <c r="AH199" s="1397">
        <f t="shared" si="195"/>
        <v>0</v>
      </c>
      <c r="AI199" s="1234">
        <f t="shared" si="195"/>
        <v>0</v>
      </c>
      <c r="AJ199" s="1306">
        <f t="shared" si="195"/>
        <v>0</v>
      </c>
      <c r="AL199" s="1249" t="s">
        <v>64</v>
      </c>
      <c r="AM199" s="1250">
        <f t="shared" si="178"/>
        <v>0</v>
      </c>
      <c r="AN199" s="1258">
        <f t="shared" si="179"/>
        <v>0</v>
      </c>
      <c r="AO199" s="1268" t="s">
        <v>74</v>
      </c>
      <c r="AP199" s="1470">
        <f t="shared" si="169"/>
        <v>0</v>
      </c>
      <c r="AQ199" s="1484">
        <f t="shared" si="170"/>
        <v>0</v>
      </c>
    </row>
    <row r="200" spans="1:43" ht="16.5" customHeight="1" thickBot="1">
      <c r="A200" s="389"/>
      <c r="B200" s="679"/>
      <c r="C200" s="101"/>
      <c r="D200" s="1660" t="s">
        <v>523</v>
      </c>
      <c r="E200" s="1533">
        <v>187.5</v>
      </c>
      <c r="F200" s="1671">
        <v>187.5</v>
      </c>
      <c r="G200" s="197" t="s">
        <v>82</v>
      </c>
      <c r="H200" s="243">
        <v>5</v>
      </c>
      <c r="I200" s="2068">
        <v>5</v>
      </c>
      <c r="J200" s="1602" t="s">
        <v>523</v>
      </c>
      <c r="K200" s="1549">
        <v>7.05</v>
      </c>
      <c r="L200" s="1155">
        <v>7.05</v>
      </c>
      <c r="M200" s="98"/>
      <c r="N200" s="1249" t="s">
        <v>65</v>
      </c>
      <c r="O200" s="1210"/>
      <c r="P200" s="1203"/>
      <c r="Q200" s="1210"/>
      <c r="R200" s="1306"/>
      <c r="S200" s="1210"/>
      <c r="T200" s="1411"/>
      <c r="U200" s="1210">
        <f t="shared" si="191"/>
        <v>0</v>
      </c>
      <c r="V200" s="1397">
        <f t="shared" si="192"/>
        <v>0</v>
      </c>
      <c r="W200" s="1210">
        <f t="shared" si="193"/>
        <v>0</v>
      </c>
      <c r="X200" s="1306">
        <f t="shared" si="194"/>
        <v>0</v>
      </c>
      <c r="Z200" s="1268" t="s">
        <v>129</v>
      </c>
      <c r="AA200" s="1030"/>
      <c r="AB200" s="1716"/>
      <c r="AC200" s="1234"/>
      <c r="AD200" s="1396"/>
      <c r="AE200" s="1234"/>
      <c r="AF200" s="1474"/>
      <c r="AG200" s="1234">
        <f t="shared" si="195"/>
        <v>0</v>
      </c>
      <c r="AH200" s="1397">
        <f t="shared" si="195"/>
        <v>0</v>
      </c>
      <c r="AI200" s="1234">
        <f t="shared" si="195"/>
        <v>0</v>
      </c>
      <c r="AJ200" s="1306">
        <f t="shared" si="195"/>
        <v>0</v>
      </c>
      <c r="AL200" s="1249" t="s">
        <v>47</v>
      </c>
      <c r="AM200" s="1250">
        <f t="shared" si="178"/>
        <v>0</v>
      </c>
      <c r="AN200" s="1258">
        <f t="shared" si="179"/>
        <v>0</v>
      </c>
      <c r="AO200" s="1268" t="s">
        <v>129</v>
      </c>
      <c r="AP200" s="1470">
        <f t="shared" si="169"/>
        <v>0</v>
      </c>
      <c r="AQ200" s="1484">
        <f t="shared" si="170"/>
        <v>0</v>
      </c>
    </row>
    <row r="201" spans="1:43" ht="14.25" customHeight="1" thickBot="1">
      <c r="A201" s="389"/>
      <c r="B201" s="679"/>
      <c r="C201" s="15"/>
      <c r="D201" s="2741" t="s">
        <v>862</v>
      </c>
      <c r="E201" s="933"/>
      <c r="F201" s="2270"/>
      <c r="G201" s="1974" t="s">
        <v>621</v>
      </c>
      <c r="H201" s="47"/>
      <c r="I201" s="47"/>
      <c r="J201" s="2728" t="s">
        <v>913</v>
      </c>
      <c r="K201" s="1488"/>
      <c r="L201" s="1644"/>
      <c r="M201" s="98"/>
      <c r="N201" s="1249" t="s">
        <v>60</v>
      </c>
      <c r="O201" s="1210"/>
      <c r="P201" s="1417"/>
      <c r="Q201" s="1213">
        <f>E205+H204+H192</f>
        <v>98.61</v>
      </c>
      <c r="R201" s="2014">
        <f>I192+I204+F205</f>
        <v>96.81</v>
      </c>
      <c r="S201" s="1210"/>
      <c r="T201" s="1419"/>
      <c r="U201" s="1210">
        <f t="shared" si="191"/>
        <v>98.61</v>
      </c>
      <c r="V201" s="1397">
        <f t="shared" si="192"/>
        <v>96.81</v>
      </c>
      <c r="W201" s="1210">
        <f t="shared" si="193"/>
        <v>98.61</v>
      </c>
      <c r="X201" s="1306">
        <f t="shared" si="194"/>
        <v>96.81</v>
      </c>
      <c r="Z201" s="1268" t="s">
        <v>130</v>
      </c>
      <c r="AA201" s="1030"/>
      <c r="AB201" s="1482"/>
      <c r="AC201" s="1234"/>
      <c r="AD201" s="1396"/>
      <c r="AE201" s="1234"/>
      <c r="AF201" s="1474"/>
      <c r="AG201" s="1234">
        <f t="shared" si="195"/>
        <v>0</v>
      </c>
      <c r="AH201" s="1397">
        <f t="shared" si="195"/>
        <v>0</v>
      </c>
      <c r="AI201" s="1234">
        <f t="shared" si="195"/>
        <v>0</v>
      </c>
      <c r="AJ201" s="1306">
        <f t="shared" si="195"/>
        <v>0</v>
      </c>
      <c r="AL201" s="1249" t="s">
        <v>67</v>
      </c>
      <c r="AM201" s="1250">
        <f t="shared" si="178"/>
        <v>0</v>
      </c>
      <c r="AN201" s="1258">
        <f t="shared" si="179"/>
        <v>0</v>
      </c>
      <c r="AO201" s="1268" t="s">
        <v>130</v>
      </c>
      <c r="AP201" s="1470">
        <f t="shared" si="169"/>
        <v>0</v>
      </c>
      <c r="AQ201" s="1484">
        <f t="shared" si="170"/>
        <v>0</v>
      </c>
    </row>
    <row r="202" spans="1:43" ht="15" customHeight="1" thickBot="1">
      <c r="A202" s="69"/>
      <c r="B202" s="1607"/>
      <c r="C202" s="79"/>
      <c r="D202" s="258" t="s">
        <v>79</v>
      </c>
      <c r="E202" s="1154">
        <v>21.56</v>
      </c>
      <c r="F202" s="1515">
        <v>21.56</v>
      </c>
      <c r="G202" s="1509" t="s">
        <v>100</v>
      </c>
      <c r="H202" s="1527" t="s">
        <v>101</v>
      </c>
      <c r="I202" s="1597" t="s">
        <v>102</v>
      </c>
      <c r="J202" s="258" t="s">
        <v>534</v>
      </c>
      <c r="K202" s="257">
        <v>0.1</v>
      </c>
      <c r="L202" s="1515">
        <v>0.1</v>
      </c>
      <c r="M202" s="98"/>
      <c r="N202" s="1249" t="s">
        <v>139</v>
      </c>
      <c r="O202" s="1210"/>
      <c r="P202" s="1203"/>
      <c r="Q202" s="1210"/>
      <c r="R202" s="1306"/>
      <c r="S202" s="1210"/>
      <c r="T202" s="1411"/>
      <c r="U202" s="1210">
        <f t="shared" si="191"/>
        <v>0</v>
      </c>
      <c r="V202" s="1397">
        <f t="shared" si="192"/>
        <v>0</v>
      </c>
      <c r="W202" s="1210">
        <f t="shared" si="193"/>
        <v>0</v>
      </c>
      <c r="X202" s="1306">
        <f t="shared" si="194"/>
        <v>0</v>
      </c>
      <c r="Z202" s="1267" t="s">
        <v>96</v>
      </c>
      <c r="AA202" s="1232"/>
      <c r="AB202" s="1483"/>
      <c r="AC202" s="2415">
        <f>K193</f>
        <v>13.8</v>
      </c>
      <c r="AD202" s="1398">
        <f>L193</f>
        <v>13.8</v>
      </c>
      <c r="AE202" s="1235"/>
      <c r="AF202" s="1475"/>
      <c r="AG202" s="1235">
        <f t="shared" si="195"/>
        <v>13.8</v>
      </c>
      <c r="AH202" s="1399">
        <f t="shared" si="195"/>
        <v>13.8</v>
      </c>
      <c r="AI202" s="1235">
        <f t="shared" si="195"/>
        <v>13.8</v>
      </c>
      <c r="AJ202" s="1199">
        <f t="shared" si="195"/>
        <v>13.8</v>
      </c>
      <c r="AL202" s="1249" t="s">
        <v>82</v>
      </c>
      <c r="AM202" s="1250">
        <f t="shared" si="178"/>
        <v>17.149999999999999</v>
      </c>
      <c r="AN202" s="1258">
        <f t="shared" si="179"/>
        <v>17.149999999999999</v>
      </c>
      <c r="AO202" s="1267" t="s">
        <v>96</v>
      </c>
      <c r="AP202" s="1470">
        <f t="shared" si="169"/>
        <v>13.8</v>
      </c>
      <c r="AQ202" s="1484">
        <f t="shared" si="170"/>
        <v>13.8</v>
      </c>
    </row>
    <row r="203" spans="1:43" ht="18" customHeight="1" thickBot="1">
      <c r="A203" s="69"/>
      <c r="B203" s="1607"/>
      <c r="C203" s="79"/>
      <c r="D203" s="258" t="s">
        <v>82</v>
      </c>
      <c r="E203" s="257">
        <v>2.4500000000000002</v>
      </c>
      <c r="F203" s="1523">
        <v>2.4500000000000002</v>
      </c>
      <c r="G203" s="136" t="s">
        <v>170</v>
      </c>
      <c r="H203" s="1147">
        <v>169.2</v>
      </c>
      <c r="I203" s="1655">
        <v>126</v>
      </c>
      <c r="J203" s="65"/>
      <c r="K203" s="38"/>
      <c r="L203" s="81"/>
      <c r="M203" s="98"/>
      <c r="N203" s="1249" t="s">
        <v>64</v>
      </c>
      <c r="O203" s="1210"/>
      <c r="P203" s="1203"/>
      <c r="Q203" s="1210"/>
      <c r="R203" s="1306"/>
      <c r="S203" s="1210"/>
      <c r="T203" s="1411"/>
      <c r="U203" s="1210">
        <f t="shared" si="191"/>
        <v>0</v>
      </c>
      <c r="V203" s="1397">
        <f t="shared" si="192"/>
        <v>0</v>
      </c>
      <c r="W203" s="1210">
        <f t="shared" si="193"/>
        <v>0</v>
      </c>
      <c r="X203" s="1306">
        <f t="shared" si="194"/>
        <v>0</v>
      </c>
      <c r="Z203" s="2411" t="s">
        <v>783</v>
      </c>
      <c r="AA203" s="2412">
        <f t="shared" ref="AA203:AF203" si="198">SUM(AA190:AA202)</f>
        <v>57.14</v>
      </c>
      <c r="AB203" s="2423">
        <f t="shared" si="198"/>
        <v>46</v>
      </c>
      <c r="AC203" s="2424">
        <f t="shared" si="198"/>
        <v>142.33000000000001</v>
      </c>
      <c r="AD203" s="2425">
        <f t="shared" si="198"/>
        <v>117.8</v>
      </c>
      <c r="AE203" s="2426">
        <f t="shared" si="198"/>
        <v>41.691000000000003</v>
      </c>
      <c r="AF203" s="2413">
        <f t="shared" si="198"/>
        <v>35.020000000000003</v>
      </c>
      <c r="AG203" s="2011">
        <f t="shared" si="195"/>
        <v>199.47000000000003</v>
      </c>
      <c r="AH203" s="1397">
        <f t="shared" si="195"/>
        <v>163.80000000000001</v>
      </c>
      <c r="AI203" s="2011">
        <f t="shared" si="195"/>
        <v>184.02100000000002</v>
      </c>
      <c r="AJ203" s="1420">
        <f t="shared" si="195"/>
        <v>152.82</v>
      </c>
      <c r="AL203" s="1249" t="s">
        <v>89</v>
      </c>
      <c r="AM203" s="1250">
        <f t="shared" si="178"/>
        <v>21.6</v>
      </c>
      <c r="AN203" s="1258">
        <f t="shared" si="179"/>
        <v>21.6</v>
      </c>
      <c r="AO203" s="2411" t="s">
        <v>783</v>
      </c>
      <c r="AP203" s="2374">
        <f t="shared" si="169"/>
        <v>241.16100000000003</v>
      </c>
      <c r="AQ203" s="1484">
        <f t="shared" si="170"/>
        <v>198.82000000000002</v>
      </c>
    </row>
    <row r="204" spans="1:43" ht="16.5" customHeight="1" thickBot="1">
      <c r="A204" s="69"/>
      <c r="B204" s="1607"/>
      <c r="C204" s="79"/>
      <c r="D204" s="1030" t="s">
        <v>161</v>
      </c>
      <c r="E204" s="1154" t="s">
        <v>863</v>
      </c>
      <c r="F204" s="1560">
        <v>6.16</v>
      </c>
      <c r="G204" s="258" t="s">
        <v>80</v>
      </c>
      <c r="H204" s="257">
        <v>54</v>
      </c>
      <c r="I204" s="1512">
        <v>52.2</v>
      </c>
      <c r="J204" s="1626" t="s">
        <v>445</v>
      </c>
      <c r="K204" s="47"/>
      <c r="L204" s="58"/>
      <c r="M204" s="98"/>
      <c r="N204" s="1249" t="s">
        <v>408</v>
      </c>
      <c r="O204" s="1210"/>
      <c r="P204" s="1203"/>
      <c r="Q204" s="1210"/>
      <c r="R204" s="1306"/>
      <c r="S204" s="1210"/>
      <c r="T204" s="1411"/>
      <c r="U204" s="1210">
        <f t="shared" si="191"/>
        <v>0</v>
      </c>
      <c r="V204" s="1397">
        <f t="shared" si="192"/>
        <v>0</v>
      </c>
      <c r="W204" s="1210">
        <f t="shared" si="193"/>
        <v>0</v>
      </c>
      <c r="X204" s="1306">
        <f t="shared" si="194"/>
        <v>0</v>
      </c>
      <c r="Z204" s="2376" t="s">
        <v>878</v>
      </c>
      <c r="AA204" s="2372"/>
      <c r="AB204" s="2377"/>
      <c r="AC204" s="2378"/>
      <c r="AD204" s="2379"/>
      <c r="AE204" s="2378"/>
      <c r="AF204" s="2380"/>
      <c r="AL204" s="1249" t="s">
        <v>131</v>
      </c>
      <c r="AM204" s="1250">
        <f t="shared" si="178"/>
        <v>0.64540000000000008</v>
      </c>
      <c r="AN204" s="1258">
        <f t="shared" si="179"/>
        <v>25.816000000000003</v>
      </c>
      <c r="AO204" s="2376" t="s">
        <v>877</v>
      </c>
    </row>
    <row r="205" spans="1:43" ht="13.5" customHeight="1" thickBot="1">
      <c r="A205" s="69"/>
      <c r="B205" s="1607"/>
      <c r="C205" s="79"/>
      <c r="D205" s="2738" t="s">
        <v>80</v>
      </c>
      <c r="E205" s="1154">
        <v>33.81</v>
      </c>
      <c r="F205" s="1515">
        <v>33.81</v>
      </c>
      <c r="G205" s="1519" t="s">
        <v>82</v>
      </c>
      <c r="H205" s="257">
        <v>7.2</v>
      </c>
      <c r="I205" s="1513">
        <v>7.2</v>
      </c>
      <c r="J205" s="1509" t="s">
        <v>100</v>
      </c>
      <c r="K205" s="1510" t="s">
        <v>101</v>
      </c>
      <c r="L205" s="1511" t="s">
        <v>102</v>
      </c>
      <c r="M205" s="98"/>
      <c r="N205" s="1249" t="s">
        <v>67</v>
      </c>
      <c r="O205" s="1210"/>
      <c r="P205" s="1417"/>
      <c r="Q205" s="1210"/>
      <c r="R205" s="1306"/>
      <c r="S205" s="1210"/>
      <c r="T205" s="1411"/>
      <c r="U205" s="1210">
        <f t="shared" si="191"/>
        <v>0</v>
      </c>
      <c r="V205" s="1397">
        <f t="shared" si="192"/>
        <v>0</v>
      </c>
      <c r="W205" s="1210">
        <f t="shared" si="193"/>
        <v>0</v>
      </c>
      <c r="X205" s="1306">
        <f t="shared" si="194"/>
        <v>0</v>
      </c>
      <c r="Z205" s="1268"/>
      <c r="AA205" s="1030"/>
      <c r="AB205" s="1478"/>
      <c r="AC205" s="1234"/>
      <c r="AD205" s="1396"/>
      <c r="AE205" s="1234"/>
      <c r="AF205" s="1474"/>
      <c r="AG205" s="1234">
        <f t="shared" ref="AG205:AJ210" si="199">AA205+AC205</f>
        <v>0</v>
      </c>
      <c r="AH205" s="1397">
        <f t="shared" si="199"/>
        <v>0</v>
      </c>
      <c r="AI205" s="1234">
        <f t="shared" si="199"/>
        <v>0</v>
      </c>
      <c r="AJ205" s="1306">
        <f t="shared" si="199"/>
        <v>0</v>
      </c>
      <c r="AL205" s="1249" t="s">
        <v>50</v>
      </c>
      <c r="AM205" s="1250">
        <f t="shared" si="178"/>
        <v>20.72</v>
      </c>
      <c r="AN205" s="1258">
        <f t="shared" si="179"/>
        <v>20.72</v>
      </c>
      <c r="AO205" s="1268"/>
      <c r="AP205" s="1470">
        <f t="shared" ref="AP205:AQ211" si="200">AA205+AC205+AE205</f>
        <v>0</v>
      </c>
      <c r="AQ205" s="1484">
        <f t="shared" si="200"/>
        <v>0</v>
      </c>
    </row>
    <row r="206" spans="1:43" ht="15" customHeight="1">
      <c r="A206" s="389"/>
      <c r="B206" s="679"/>
      <c r="C206" s="15"/>
      <c r="D206" s="1030" t="s">
        <v>54</v>
      </c>
      <c r="E206" s="1154">
        <v>0.42</v>
      </c>
      <c r="F206" s="1515">
        <v>0.42</v>
      </c>
      <c r="G206" s="1561" t="s">
        <v>54</v>
      </c>
      <c r="H206" s="1154">
        <v>0.25</v>
      </c>
      <c r="I206" s="1516">
        <v>0.25</v>
      </c>
      <c r="J206" s="1146" t="s">
        <v>234</v>
      </c>
      <c r="K206" s="936">
        <v>120</v>
      </c>
      <c r="L206" s="1590">
        <f>C198</f>
        <v>120</v>
      </c>
      <c r="M206" s="98"/>
      <c r="N206" s="1249" t="s">
        <v>82</v>
      </c>
      <c r="O206" s="1210"/>
      <c r="P206" s="1415"/>
      <c r="Q206" s="1210">
        <f>E197+E203+H205+H200</f>
        <v>17.149999999999999</v>
      </c>
      <c r="R206" s="1397">
        <f>I205+F203+F197+I200</f>
        <v>17.149999999999999</v>
      </c>
      <c r="S206" s="1210"/>
      <c r="T206" s="1416"/>
      <c r="U206" s="1210">
        <f t="shared" si="191"/>
        <v>17.149999999999999</v>
      </c>
      <c r="V206" s="1397">
        <f t="shared" si="192"/>
        <v>17.149999999999999</v>
      </c>
      <c r="W206" s="1210">
        <f t="shared" si="193"/>
        <v>17.149999999999999</v>
      </c>
      <c r="X206" s="1306">
        <f t="shared" si="194"/>
        <v>17.149999999999999</v>
      </c>
      <c r="Z206" s="1268" t="s">
        <v>128</v>
      </c>
      <c r="AA206" s="1030">
        <f>H182</f>
        <v>69.42</v>
      </c>
      <c r="AB206" s="1478">
        <f>I182</f>
        <v>48.6</v>
      </c>
      <c r="AC206" s="1234"/>
      <c r="AD206" s="1396"/>
      <c r="AE206" s="1234"/>
      <c r="AF206" s="1474"/>
      <c r="AG206" s="1234">
        <f t="shared" si="199"/>
        <v>69.42</v>
      </c>
      <c r="AH206" s="1397">
        <f t="shared" si="199"/>
        <v>48.6</v>
      </c>
      <c r="AI206" s="1234">
        <f t="shared" si="199"/>
        <v>0</v>
      </c>
      <c r="AJ206" s="1306">
        <f t="shared" si="199"/>
        <v>0</v>
      </c>
      <c r="AL206" s="1249" t="s">
        <v>140</v>
      </c>
      <c r="AM206" s="1250">
        <f t="shared" si="178"/>
        <v>20</v>
      </c>
      <c r="AN206" s="1258">
        <f t="shared" si="179"/>
        <v>20</v>
      </c>
      <c r="AO206" s="1268" t="s">
        <v>128</v>
      </c>
      <c r="AP206" s="1470">
        <f t="shared" si="200"/>
        <v>69.42</v>
      </c>
      <c r="AQ206" s="1484">
        <f t="shared" si="200"/>
        <v>48.6</v>
      </c>
    </row>
    <row r="207" spans="1:43" ht="15" customHeight="1" thickBot="1">
      <c r="A207" s="1443" t="s">
        <v>362</v>
      </c>
      <c r="B207" s="1610"/>
      <c r="C207" s="1612">
        <f>SUM(C190:C201)</f>
        <v>1010</v>
      </c>
      <c r="D207" s="2740" t="s">
        <v>864</v>
      </c>
      <c r="E207" s="1973"/>
      <c r="F207" s="2739"/>
      <c r="G207" s="65"/>
      <c r="H207" s="38"/>
      <c r="I207" s="38"/>
      <c r="J207" s="65"/>
      <c r="K207" s="38"/>
      <c r="L207" s="81"/>
      <c r="M207" s="98"/>
      <c r="N207" s="1249" t="s">
        <v>89</v>
      </c>
      <c r="O207" s="1210">
        <f>E183+H185</f>
        <v>12</v>
      </c>
      <c r="P207" s="1203">
        <f>F183+I185</f>
        <v>12</v>
      </c>
      <c r="Q207" s="1210">
        <f>H197+K197</f>
        <v>5</v>
      </c>
      <c r="R207" s="1306">
        <f>I197+L197</f>
        <v>5</v>
      </c>
      <c r="S207" s="1210">
        <f>E214+E215</f>
        <v>4.5999999999999996</v>
      </c>
      <c r="T207" s="1411">
        <f>F214+F215</f>
        <v>4.5999999999999996</v>
      </c>
      <c r="U207" s="1210">
        <f t="shared" si="191"/>
        <v>17</v>
      </c>
      <c r="V207" s="1397">
        <f t="shared" si="192"/>
        <v>17</v>
      </c>
      <c r="W207" s="1210">
        <f t="shared" si="193"/>
        <v>9.6</v>
      </c>
      <c r="X207" s="1306">
        <f t="shared" si="194"/>
        <v>9.6</v>
      </c>
      <c r="Z207" s="1268" t="s">
        <v>126</v>
      </c>
      <c r="AA207" s="1030"/>
      <c r="AB207" s="1481"/>
      <c r="AC207" s="1234"/>
      <c r="AD207" s="1396"/>
      <c r="AE207" s="1234"/>
      <c r="AF207" s="1474"/>
      <c r="AG207" s="1234">
        <f t="shared" si="199"/>
        <v>0</v>
      </c>
      <c r="AH207" s="1397">
        <f t="shared" si="199"/>
        <v>0</v>
      </c>
      <c r="AI207" s="1234">
        <f t="shared" si="199"/>
        <v>0</v>
      </c>
      <c r="AJ207" s="1306">
        <f t="shared" si="199"/>
        <v>0</v>
      </c>
      <c r="AL207" s="1249" t="s">
        <v>52</v>
      </c>
      <c r="AM207" s="1250">
        <f t="shared" si="178"/>
        <v>1.5</v>
      </c>
      <c r="AN207" s="1258">
        <f t="shared" si="179"/>
        <v>1.5</v>
      </c>
      <c r="AO207" s="1268" t="s">
        <v>126</v>
      </c>
      <c r="AP207" s="1470">
        <f t="shared" si="200"/>
        <v>0</v>
      </c>
      <c r="AQ207" s="1484">
        <f t="shared" si="200"/>
        <v>0</v>
      </c>
    </row>
    <row r="208" spans="1:43" ht="14.25" customHeight="1" thickBot="1">
      <c r="A208" s="769"/>
      <c r="B208" s="381" t="s">
        <v>232</v>
      </c>
      <c r="C208" s="873"/>
      <c r="D208" s="2055" t="s">
        <v>679</v>
      </c>
      <c r="E208" s="47"/>
      <c r="F208" s="47"/>
      <c r="G208" s="1626" t="s">
        <v>650</v>
      </c>
      <c r="H208" s="47"/>
      <c r="I208" s="58"/>
      <c r="J208" s="2742" t="s">
        <v>898</v>
      </c>
      <c r="K208" s="76"/>
      <c r="L208" s="62"/>
      <c r="M208" s="112"/>
      <c r="N208" s="783" t="s">
        <v>144</v>
      </c>
      <c r="O208" s="1210"/>
      <c r="P208" s="1415"/>
      <c r="Q208" s="1730">
        <f>R208/1000/0.04</f>
        <v>0.40400000000000003</v>
      </c>
      <c r="R208" s="1397">
        <f>I194+F204</f>
        <v>16.16</v>
      </c>
      <c r="S208" s="2125">
        <f>T208/1000/0.04</f>
        <v>0.24140000000000003</v>
      </c>
      <c r="T208" s="1416">
        <f>F212</f>
        <v>9.6560000000000006</v>
      </c>
      <c r="U208" s="1210">
        <f t="shared" si="191"/>
        <v>0.40400000000000003</v>
      </c>
      <c r="V208" s="1397">
        <f t="shared" si="192"/>
        <v>16.16</v>
      </c>
      <c r="W208" s="1210">
        <f t="shared" si="193"/>
        <v>0.64540000000000008</v>
      </c>
      <c r="X208" s="1306">
        <f t="shared" si="194"/>
        <v>25.816000000000003</v>
      </c>
      <c r="Z208" s="1268" t="s">
        <v>395</v>
      </c>
      <c r="AA208" s="1030"/>
      <c r="AB208" s="1482"/>
      <c r="AC208" s="1234"/>
      <c r="AD208" s="1396"/>
      <c r="AE208" s="1234"/>
      <c r="AF208" s="1474"/>
      <c r="AG208" s="1234">
        <f t="shared" si="199"/>
        <v>0</v>
      </c>
      <c r="AH208" s="1397">
        <f t="shared" si="199"/>
        <v>0</v>
      </c>
      <c r="AI208" s="1234">
        <f t="shared" si="199"/>
        <v>0</v>
      </c>
      <c r="AJ208" s="1306">
        <f t="shared" si="199"/>
        <v>0</v>
      </c>
      <c r="AL208" s="1249" t="s">
        <v>138</v>
      </c>
      <c r="AM208" s="1250">
        <f t="shared" si="178"/>
        <v>0</v>
      </c>
      <c r="AN208" s="1258">
        <f t="shared" si="179"/>
        <v>0</v>
      </c>
      <c r="AO208" s="1268" t="s">
        <v>395</v>
      </c>
      <c r="AP208" s="1470">
        <f t="shared" si="200"/>
        <v>0</v>
      </c>
      <c r="AQ208" s="1484">
        <f t="shared" si="200"/>
        <v>0</v>
      </c>
    </row>
    <row r="209" spans="1:46" ht="12.75" customHeight="1" thickBot="1">
      <c r="A209" s="1704" t="s">
        <v>480</v>
      </c>
      <c r="B209" s="263" t="s">
        <v>481</v>
      </c>
      <c r="C209" s="275">
        <v>200</v>
      </c>
      <c r="D209" s="1589" t="s">
        <v>100</v>
      </c>
      <c r="E209" s="1527" t="s">
        <v>101</v>
      </c>
      <c r="F209" s="1528" t="s">
        <v>102</v>
      </c>
      <c r="G209" s="1589" t="s">
        <v>100</v>
      </c>
      <c r="H209" s="1527" t="s">
        <v>101</v>
      </c>
      <c r="I209" s="1528" t="s">
        <v>102</v>
      </c>
      <c r="J209" s="1509" t="s">
        <v>100</v>
      </c>
      <c r="K209" s="1510" t="s">
        <v>101</v>
      </c>
      <c r="L209" s="1511" t="s">
        <v>102</v>
      </c>
      <c r="M209" s="98"/>
      <c r="N209" s="1249" t="s">
        <v>50</v>
      </c>
      <c r="O209" s="1889">
        <f>K183+H184</f>
        <v>13</v>
      </c>
      <c r="P209" s="1417">
        <f>L183+I184</f>
        <v>13</v>
      </c>
      <c r="Q209" s="1210">
        <f>K198</f>
        <v>0.72</v>
      </c>
      <c r="R209" s="1420">
        <f>L198</f>
        <v>0.72</v>
      </c>
      <c r="S209" s="1210">
        <f>H213</f>
        <v>7</v>
      </c>
      <c r="T209" s="1408">
        <f>I213</f>
        <v>7</v>
      </c>
      <c r="U209" s="1210">
        <f t="shared" si="191"/>
        <v>13.72</v>
      </c>
      <c r="V209" s="1397">
        <f t="shared" si="192"/>
        <v>13.72</v>
      </c>
      <c r="W209" s="1210">
        <f t="shared" si="193"/>
        <v>7.72</v>
      </c>
      <c r="X209" s="1306">
        <f t="shared" si="194"/>
        <v>7.72</v>
      </c>
      <c r="Z209" s="1267"/>
      <c r="AA209" s="1030"/>
      <c r="AB209" s="1479"/>
      <c r="AC209" s="1234"/>
      <c r="AD209" s="1396"/>
      <c r="AE209" s="1234"/>
      <c r="AF209" s="1474"/>
      <c r="AG209" s="1234">
        <f t="shared" si="199"/>
        <v>0</v>
      </c>
      <c r="AH209" s="1397">
        <f t="shared" si="199"/>
        <v>0</v>
      </c>
      <c r="AI209" s="1234">
        <f t="shared" si="199"/>
        <v>0</v>
      </c>
      <c r="AJ209" s="1306">
        <f t="shared" si="199"/>
        <v>0</v>
      </c>
      <c r="AL209" s="1249" t="s">
        <v>137</v>
      </c>
      <c r="AM209" s="1250">
        <f t="shared" si="178"/>
        <v>0</v>
      </c>
      <c r="AN209" s="1258">
        <f t="shared" si="179"/>
        <v>0</v>
      </c>
      <c r="AO209" s="1267"/>
      <c r="AP209" s="1470">
        <f t="shared" si="200"/>
        <v>0</v>
      </c>
      <c r="AQ209" s="1484">
        <f t="shared" si="200"/>
        <v>0</v>
      </c>
    </row>
    <row r="210" spans="1:46" ht="14.25" customHeight="1" thickBot="1">
      <c r="A210" s="255" t="s">
        <v>680</v>
      </c>
      <c r="B210" s="277" t="s">
        <v>822</v>
      </c>
      <c r="C210" s="1618">
        <v>115</v>
      </c>
      <c r="D210" s="1146" t="s">
        <v>121</v>
      </c>
      <c r="E210" s="1147">
        <v>128.84299999999999</v>
      </c>
      <c r="F210" s="1590">
        <v>89.43</v>
      </c>
      <c r="G210" s="1611" t="s">
        <v>92</v>
      </c>
      <c r="H210" s="1579">
        <v>1.5</v>
      </c>
      <c r="I210" s="1573">
        <v>1.5</v>
      </c>
      <c r="J210" s="1146" t="s">
        <v>485</v>
      </c>
      <c r="K210" s="1147">
        <v>20</v>
      </c>
      <c r="L210" s="1148">
        <v>20</v>
      </c>
      <c r="M210" s="112"/>
      <c r="N210" s="1249" t="s">
        <v>140</v>
      </c>
      <c r="O210" s="1210"/>
      <c r="P210" s="1203"/>
      <c r="Q210" s="1210"/>
      <c r="R210" s="1306"/>
      <c r="S210" s="1210">
        <f>C211</f>
        <v>20</v>
      </c>
      <c r="T210" s="1411">
        <f>C211</f>
        <v>20</v>
      </c>
      <c r="U210" s="1210">
        <f t="shared" si="191"/>
        <v>0</v>
      </c>
      <c r="V210" s="1397">
        <f t="shared" si="192"/>
        <v>0</v>
      </c>
      <c r="W210" s="1210">
        <f t="shared" si="193"/>
        <v>20</v>
      </c>
      <c r="X210" s="1306">
        <f t="shared" si="194"/>
        <v>20</v>
      </c>
      <c r="Z210" s="2411" t="s">
        <v>784</v>
      </c>
      <c r="AA210" s="2416">
        <f t="shared" ref="AA210:AF210" si="201">SUM(AA205:AA209)</f>
        <v>69.42</v>
      </c>
      <c r="AB210" s="2417">
        <f t="shared" si="201"/>
        <v>48.6</v>
      </c>
      <c r="AC210" s="2418">
        <f t="shared" si="201"/>
        <v>0</v>
      </c>
      <c r="AD210" s="2417">
        <f t="shared" si="201"/>
        <v>0</v>
      </c>
      <c r="AE210" s="2418">
        <f t="shared" si="201"/>
        <v>0</v>
      </c>
      <c r="AF210" s="2417">
        <f t="shared" si="201"/>
        <v>0</v>
      </c>
      <c r="AG210" s="2419">
        <f t="shared" si="199"/>
        <v>69.42</v>
      </c>
      <c r="AH210" s="2420">
        <f t="shared" si="199"/>
        <v>48.6</v>
      </c>
      <c r="AI210" s="2419">
        <f t="shared" si="199"/>
        <v>0</v>
      </c>
      <c r="AJ210" s="2421">
        <f t="shared" si="199"/>
        <v>0</v>
      </c>
      <c r="AL210" s="1249" t="s">
        <v>77</v>
      </c>
      <c r="AM210" s="1250">
        <f t="shared" si="178"/>
        <v>0</v>
      </c>
      <c r="AN210" s="1258">
        <f t="shared" si="179"/>
        <v>0</v>
      </c>
      <c r="AO210" s="2411" t="s">
        <v>784</v>
      </c>
      <c r="AP210" s="2374">
        <f t="shared" si="200"/>
        <v>69.42</v>
      </c>
      <c r="AQ210" s="1484">
        <f t="shared" si="200"/>
        <v>48.6</v>
      </c>
    </row>
    <row r="211" spans="1:46" ht="15.75" customHeight="1" thickBot="1">
      <c r="A211" s="1887" t="s">
        <v>9</v>
      </c>
      <c r="B211" s="1822" t="s">
        <v>469</v>
      </c>
      <c r="C211" s="2131">
        <v>20</v>
      </c>
      <c r="D211" s="258" t="s">
        <v>169</v>
      </c>
      <c r="E211" s="257">
        <v>41.691000000000003</v>
      </c>
      <c r="F211" s="1523">
        <v>35.020000000000003</v>
      </c>
      <c r="G211" s="1561" t="s">
        <v>81</v>
      </c>
      <c r="H211" s="1697">
        <v>66</v>
      </c>
      <c r="I211" s="1515"/>
      <c r="J211" s="69"/>
      <c r="K211" s="11"/>
      <c r="L211" s="79"/>
      <c r="M211" s="98"/>
      <c r="N211" s="1249" t="s">
        <v>405</v>
      </c>
      <c r="O211" s="1210"/>
      <c r="P211" s="1203"/>
      <c r="Q211" s="1210"/>
      <c r="R211" s="1306"/>
      <c r="S211" s="1210">
        <f>H210</f>
        <v>1.5</v>
      </c>
      <c r="T211" s="1411">
        <f>I210</f>
        <v>1.5</v>
      </c>
      <c r="U211" s="1210">
        <f t="shared" si="191"/>
        <v>0</v>
      </c>
      <c r="V211" s="1397">
        <f t="shared" si="192"/>
        <v>0</v>
      </c>
      <c r="W211" s="1210">
        <f t="shared" si="193"/>
        <v>1.5</v>
      </c>
      <c r="X211" s="1306">
        <f t="shared" si="194"/>
        <v>1.5</v>
      </c>
      <c r="Z211" s="2406" t="s">
        <v>785</v>
      </c>
      <c r="AA211" s="2407">
        <f t="shared" ref="AA211:AF211" si="202">AA203+AA210</f>
        <v>126.56</v>
      </c>
      <c r="AB211" s="2428">
        <f t="shared" si="202"/>
        <v>94.6</v>
      </c>
      <c r="AC211" s="2442">
        <f t="shared" si="202"/>
        <v>142.33000000000001</v>
      </c>
      <c r="AD211" s="2441">
        <f t="shared" si="202"/>
        <v>117.8</v>
      </c>
      <c r="AE211" s="2407">
        <f t="shared" si="202"/>
        <v>41.691000000000003</v>
      </c>
      <c r="AF211" s="2427">
        <f t="shared" si="202"/>
        <v>35.020000000000003</v>
      </c>
      <c r="AG211" s="2408">
        <f>AA211+AC211</f>
        <v>268.89</v>
      </c>
      <c r="AH211" s="2409">
        <f>AB211+AD211</f>
        <v>212.39999999999998</v>
      </c>
      <c r="AI211" s="2408">
        <f t="shared" ref="AI211" si="203">AC211+AE211</f>
        <v>184.02100000000002</v>
      </c>
      <c r="AJ211" s="2410">
        <f t="shared" ref="AJ211" si="204">AD211+AF211</f>
        <v>152.82</v>
      </c>
      <c r="AL211" s="1249" t="s">
        <v>54</v>
      </c>
      <c r="AM211" s="1250">
        <f t="shared" si="178"/>
        <v>4.2799999999999994</v>
      </c>
      <c r="AN211" s="1258">
        <f t="shared" si="179"/>
        <v>4.2799999999999994</v>
      </c>
      <c r="AO211" s="1270" t="s">
        <v>135</v>
      </c>
      <c r="AP211" s="2445">
        <f t="shared" si="200"/>
        <v>310.58100000000002</v>
      </c>
      <c r="AQ211" s="1485">
        <f t="shared" si="200"/>
        <v>247.42</v>
      </c>
    </row>
    <row r="212" spans="1:46" ht="12.75" customHeight="1">
      <c r="A212" s="280" t="s">
        <v>9</v>
      </c>
      <c r="B212" s="263" t="s">
        <v>389</v>
      </c>
      <c r="C212" s="1563">
        <v>30</v>
      </c>
      <c r="D212" s="258" t="s">
        <v>171</v>
      </c>
      <c r="E212" s="1518" t="s">
        <v>1057</v>
      </c>
      <c r="F212" s="1513">
        <v>9.6560000000000006</v>
      </c>
      <c r="G212" s="3026" t="s">
        <v>1043</v>
      </c>
      <c r="I212" s="79"/>
      <c r="J212" s="69"/>
      <c r="K212" s="11"/>
      <c r="L212" s="79"/>
      <c r="M212" s="98"/>
      <c r="N212" s="1249" t="s">
        <v>138</v>
      </c>
      <c r="O212" s="1210"/>
      <c r="P212" s="1203"/>
      <c r="Q212" s="1210"/>
      <c r="R212" s="1306"/>
      <c r="S212" s="1210"/>
      <c r="T212" s="1411"/>
      <c r="U212" s="1210">
        <f t="shared" si="191"/>
        <v>0</v>
      </c>
      <c r="V212" s="1397">
        <f t="shared" si="192"/>
        <v>0</v>
      </c>
      <c r="W212" s="1210">
        <f t="shared" si="193"/>
        <v>0</v>
      </c>
      <c r="X212" s="1306">
        <f t="shared" si="194"/>
        <v>0</v>
      </c>
      <c r="Z212" s="1300" t="s">
        <v>376</v>
      </c>
      <c r="AA212" s="1301"/>
      <c r="AB212" s="1302"/>
      <c r="AC212" s="1030"/>
      <c r="AD212" s="1303"/>
      <c r="AE212" s="1030"/>
      <c r="AF212" s="1304"/>
      <c r="AG212" s="1234"/>
      <c r="AH212" s="1305"/>
      <c r="AI212" s="1234"/>
      <c r="AJ212" s="1306"/>
      <c r="AL212" s="1249" t="s">
        <v>116</v>
      </c>
      <c r="AM212" s="1250">
        <f t="shared" si="178"/>
        <v>0</v>
      </c>
      <c r="AN212" s="1258">
        <f t="shared" si="179"/>
        <v>0</v>
      </c>
      <c r="AO212" s="1272" t="s">
        <v>376</v>
      </c>
      <c r="AP212" s="1250"/>
      <c r="AQ212" s="79"/>
    </row>
    <row r="213" spans="1:46" ht="15" customHeight="1">
      <c r="A213" s="69"/>
      <c r="B213" s="1607"/>
      <c r="C213" s="11"/>
      <c r="D213" s="1519" t="s">
        <v>79</v>
      </c>
      <c r="E213" s="1520">
        <v>9.1999999999999993</v>
      </c>
      <c r="F213" s="1521">
        <v>9.1999999999999993</v>
      </c>
      <c r="G213" s="258" t="s">
        <v>50</v>
      </c>
      <c r="H213" s="257">
        <v>7</v>
      </c>
      <c r="I213" s="1149">
        <v>7</v>
      </c>
      <c r="J213" s="69"/>
      <c r="K213" s="11"/>
      <c r="L213" s="79"/>
      <c r="M213" s="98"/>
      <c r="N213" s="1249" t="s">
        <v>137</v>
      </c>
      <c r="O213" s="1210"/>
      <c r="P213" s="1203"/>
      <c r="Q213" s="1210"/>
      <c r="R213" s="1306"/>
      <c r="S213" s="1210"/>
      <c r="T213" s="1411"/>
      <c r="U213" s="1210">
        <f t="shared" si="191"/>
        <v>0</v>
      </c>
      <c r="V213" s="1397">
        <f t="shared" si="192"/>
        <v>0</v>
      </c>
      <c r="W213" s="1210">
        <f t="shared" si="193"/>
        <v>0</v>
      </c>
      <c r="X213" s="1306">
        <f t="shared" si="194"/>
        <v>0</v>
      </c>
      <c r="Z213" s="1925" t="s">
        <v>496</v>
      </c>
      <c r="AA213" s="2405"/>
      <c r="AB213" s="2394"/>
      <c r="AC213" s="1030"/>
      <c r="AD213" s="1275"/>
      <c r="AE213" s="1030"/>
      <c r="AF213" s="2395"/>
      <c r="AG213" s="1234">
        <f t="shared" ref="AG213" si="205">AA213+AC213</f>
        <v>0</v>
      </c>
      <c r="AH213" s="1312">
        <f t="shared" ref="AH213" si="206">AB213+AD213</f>
        <v>0</v>
      </c>
      <c r="AI213" s="1234">
        <f t="shared" ref="AI213" si="207">AC213+AE213</f>
        <v>0</v>
      </c>
      <c r="AJ213" s="1313">
        <f t="shared" ref="AJ213" si="208">AD213+AF213</f>
        <v>0</v>
      </c>
      <c r="AL213" s="1219" t="s">
        <v>164</v>
      </c>
      <c r="AM213" s="1250">
        <f t="shared" si="178"/>
        <v>1.19</v>
      </c>
      <c r="AN213" s="1258">
        <f t="shared" si="179"/>
        <v>1.19</v>
      </c>
      <c r="AO213" s="1925" t="s">
        <v>496</v>
      </c>
      <c r="AP213" s="1274">
        <f t="shared" ref="AP213:AQ217" si="209">AA213+AC213+AE213</f>
        <v>0</v>
      </c>
      <c r="AQ213" s="1275">
        <f t="shared" si="209"/>
        <v>0</v>
      </c>
    </row>
    <row r="214" spans="1:46" ht="15" customHeight="1">
      <c r="A214" s="69"/>
      <c r="B214" s="1607"/>
      <c r="C214" s="79"/>
      <c r="D214" s="1561" t="s">
        <v>89</v>
      </c>
      <c r="E214" s="1549">
        <v>2.2999999999999998</v>
      </c>
      <c r="F214" s="1155">
        <v>2.2999999999999998</v>
      </c>
      <c r="G214" s="1561" t="s">
        <v>81</v>
      </c>
      <c r="H214" s="1697">
        <v>145</v>
      </c>
      <c r="I214" s="1515"/>
      <c r="J214" s="69"/>
      <c r="K214" s="11"/>
      <c r="L214" s="79"/>
      <c r="M214" s="98"/>
      <c r="N214" s="1249" t="s">
        <v>77</v>
      </c>
      <c r="O214" s="1210"/>
      <c r="P214" s="1203"/>
      <c r="Q214" s="1210"/>
      <c r="R214" s="1306"/>
      <c r="S214" s="1210"/>
      <c r="T214" s="1411"/>
      <c r="U214" s="1210">
        <f t="shared" si="191"/>
        <v>0</v>
      </c>
      <c r="V214" s="1397">
        <f t="shared" si="192"/>
        <v>0</v>
      </c>
      <c r="W214" s="1210">
        <f t="shared" si="193"/>
        <v>0</v>
      </c>
      <c r="X214" s="1306">
        <f t="shared" si="194"/>
        <v>0</v>
      </c>
      <c r="Z214" s="1307" t="s">
        <v>377</v>
      </c>
      <c r="AA214" s="1308"/>
      <c r="AB214" s="2516"/>
      <c r="AC214" s="1030">
        <f>K206</f>
        <v>120</v>
      </c>
      <c r="AD214" s="1310">
        <f>L206</f>
        <v>120</v>
      </c>
      <c r="AE214" s="1234"/>
      <c r="AF214" s="1311"/>
      <c r="AG214" s="1234">
        <f t="shared" ref="AG214:AJ216" si="210">AA214+AC214</f>
        <v>120</v>
      </c>
      <c r="AH214" s="1312">
        <f t="shared" si="210"/>
        <v>120</v>
      </c>
      <c r="AI214" s="1234">
        <f t="shared" si="210"/>
        <v>120</v>
      </c>
      <c r="AJ214" s="1313">
        <f t="shared" si="210"/>
        <v>120</v>
      </c>
      <c r="AL214" s="1220" t="s">
        <v>160</v>
      </c>
      <c r="AM214" s="1250">
        <f t="shared" si="178"/>
        <v>0.01</v>
      </c>
      <c r="AN214" s="1258">
        <f t="shared" si="179"/>
        <v>0.01</v>
      </c>
      <c r="AO214" s="1273" t="s">
        <v>377</v>
      </c>
      <c r="AP214" s="1274">
        <f t="shared" si="209"/>
        <v>120</v>
      </c>
      <c r="AQ214" s="1275">
        <f t="shared" si="209"/>
        <v>120</v>
      </c>
    </row>
    <row r="215" spans="1:46" ht="12.75" customHeight="1">
      <c r="A215" s="69"/>
      <c r="B215" s="1607"/>
      <c r="C215" s="79"/>
      <c r="D215" s="1561" t="s">
        <v>89</v>
      </c>
      <c r="E215" s="1549">
        <v>2.2999999999999998</v>
      </c>
      <c r="F215" s="1155">
        <v>2.2999999999999998</v>
      </c>
      <c r="G215" s="1561" t="s">
        <v>295</v>
      </c>
      <c r="H215" s="257">
        <v>7.5</v>
      </c>
      <c r="I215" s="1523">
        <v>7</v>
      </c>
      <c r="J215" s="69"/>
      <c r="K215" s="11"/>
      <c r="L215" s="79"/>
      <c r="M215" s="98"/>
      <c r="N215" s="483" t="s">
        <v>406</v>
      </c>
      <c r="O215" s="1210">
        <f>E186</f>
        <v>0.96</v>
      </c>
      <c r="P215" s="1203">
        <f>F186</f>
        <v>0.96</v>
      </c>
      <c r="Q215" s="1210">
        <f>E198+E206+H206+H199+K202</f>
        <v>2.17</v>
      </c>
      <c r="R215" s="1306">
        <f>F198+I206+I199+F206+L202</f>
        <v>2.17</v>
      </c>
      <c r="S215" s="1210">
        <f>E216</f>
        <v>1.1499999999999999</v>
      </c>
      <c r="T215" s="1411">
        <f>F216</f>
        <v>1.1499999999999999</v>
      </c>
      <c r="U215" s="1210">
        <f t="shared" si="191"/>
        <v>3.13</v>
      </c>
      <c r="V215" s="1397">
        <f t="shared" si="192"/>
        <v>3.13</v>
      </c>
      <c r="W215" s="1210">
        <f t="shared" si="193"/>
        <v>3.32</v>
      </c>
      <c r="X215" s="1306">
        <f t="shared" si="194"/>
        <v>3.32</v>
      </c>
      <c r="Z215" s="1314" t="s">
        <v>378</v>
      </c>
      <c r="AA215" s="1315"/>
      <c r="AB215" s="2517"/>
      <c r="AC215" s="1030"/>
      <c r="AD215" s="1317"/>
      <c r="AE215" s="1318"/>
      <c r="AF215" s="1319"/>
      <c r="AG215" s="1234">
        <f t="shared" si="210"/>
        <v>0</v>
      </c>
      <c r="AH215" s="1312">
        <f t="shared" si="210"/>
        <v>0</v>
      </c>
      <c r="AI215" s="1234">
        <f t="shared" si="210"/>
        <v>0</v>
      </c>
      <c r="AJ215" s="1313">
        <f t="shared" si="210"/>
        <v>0</v>
      </c>
      <c r="AL215" s="1221" t="s">
        <v>370</v>
      </c>
      <c r="AM215" s="1250">
        <f t="shared" si="178"/>
        <v>0.83</v>
      </c>
      <c r="AN215" s="1258">
        <f t="shared" si="179"/>
        <v>0.83</v>
      </c>
      <c r="AO215" s="1276" t="s">
        <v>378</v>
      </c>
      <c r="AP215" s="1250">
        <f t="shared" si="209"/>
        <v>0</v>
      </c>
      <c r="AQ215" s="1275">
        <f t="shared" si="209"/>
        <v>0</v>
      </c>
    </row>
    <row r="216" spans="1:46" ht="12.75" customHeight="1" thickBot="1">
      <c r="A216" s="1443" t="s">
        <v>363</v>
      </c>
      <c r="B216" s="1444"/>
      <c r="C216" s="1798">
        <f>SUM(C209:C213)</f>
        <v>365</v>
      </c>
      <c r="D216" s="2388" t="s">
        <v>54</v>
      </c>
      <c r="E216" s="1638">
        <v>1.1499999999999999</v>
      </c>
      <c r="F216" s="1569">
        <v>1.1499999999999999</v>
      </c>
      <c r="G216" s="65"/>
      <c r="H216" s="38"/>
      <c r="I216" s="81"/>
      <c r="J216" s="65"/>
      <c r="K216" s="38"/>
      <c r="L216" s="81"/>
      <c r="M216" s="98"/>
      <c r="N216" s="1249" t="s">
        <v>407</v>
      </c>
      <c r="O216" s="1210"/>
      <c r="P216" s="1203"/>
      <c r="Q216" s="1210"/>
      <c r="R216" s="1306"/>
      <c r="S216" s="1210"/>
      <c r="T216" s="1411"/>
      <c r="U216" s="1210">
        <f t="shared" si="191"/>
        <v>0</v>
      </c>
      <c r="V216" s="1397">
        <f t="shared" si="192"/>
        <v>0</v>
      </c>
      <c r="W216" s="1210">
        <f t="shared" si="193"/>
        <v>0</v>
      </c>
      <c r="X216" s="1306">
        <f t="shared" si="194"/>
        <v>0</v>
      </c>
      <c r="Z216" s="1320" t="s">
        <v>379</v>
      </c>
      <c r="AA216" s="1315"/>
      <c r="AB216" s="2517"/>
      <c r="AC216" s="1030"/>
      <c r="AD216" s="1317"/>
      <c r="AE216" s="1234"/>
      <c r="AF216" s="1319"/>
      <c r="AG216" s="1234">
        <f t="shared" si="210"/>
        <v>0</v>
      </c>
      <c r="AH216" s="1312">
        <f t="shared" si="210"/>
        <v>0</v>
      </c>
      <c r="AI216" s="1234">
        <f t="shared" si="210"/>
        <v>0</v>
      </c>
      <c r="AJ216" s="1313">
        <f t="shared" si="210"/>
        <v>0</v>
      </c>
      <c r="AL216" s="1222" t="s">
        <v>136</v>
      </c>
      <c r="AM216" s="1259">
        <f t="shared" si="178"/>
        <v>0.35</v>
      </c>
      <c r="AN216" s="1260">
        <f t="shared" si="179"/>
        <v>0.35</v>
      </c>
      <c r="AO216" s="1277" t="s">
        <v>379</v>
      </c>
      <c r="AP216" s="1250">
        <f t="shared" si="209"/>
        <v>0</v>
      </c>
      <c r="AQ216" s="1275">
        <f t="shared" si="209"/>
        <v>0</v>
      </c>
    </row>
    <row r="217" spans="1:46" ht="12" customHeight="1" thickBot="1">
      <c r="M217" s="98"/>
      <c r="N217" s="1219" t="s">
        <v>164</v>
      </c>
      <c r="O217" s="1214">
        <f t="shared" ref="O217:T217" si="211">O218+O219+O220+O221</f>
        <v>1.03</v>
      </c>
      <c r="P217" s="1421">
        <f t="shared" si="211"/>
        <v>1.03</v>
      </c>
      <c r="Q217" s="1214">
        <f t="shared" si="211"/>
        <v>0.16</v>
      </c>
      <c r="R217" s="1422">
        <f t="shared" si="211"/>
        <v>0.16</v>
      </c>
      <c r="S217" s="1224">
        <f t="shared" si="211"/>
        <v>0</v>
      </c>
      <c r="T217" s="1423">
        <f t="shared" si="211"/>
        <v>0</v>
      </c>
      <c r="U217" s="1730">
        <f t="shared" ref="U217:U222" si="212">O217+Q217</f>
        <v>1.19</v>
      </c>
      <c r="V217" s="1397">
        <f t="shared" si="192"/>
        <v>1.19</v>
      </c>
      <c r="W217" s="1210">
        <f t="shared" si="193"/>
        <v>0.16</v>
      </c>
      <c r="X217" s="1306">
        <f t="shared" si="194"/>
        <v>0.16</v>
      </c>
      <c r="Z217" s="1321" t="s">
        <v>380</v>
      </c>
      <c r="AA217" s="1322"/>
      <c r="AB217" s="2518"/>
      <c r="AC217" s="1232"/>
      <c r="AD217" s="1324"/>
      <c r="AE217" s="1235">
        <f>H215</f>
        <v>7.5</v>
      </c>
      <c r="AF217" s="1325">
        <f>I215</f>
        <v>7</v>
      </c>
      <c r="AG217" s="1235">
        <f>AA217+AC217</f>
        <v>0</v>
      </c>
      <c r="AH217" s="1326"/>
      <c r="AI217" s="1235">
        <f>AC217+AE217</f>
        <v>7.5</v>
      </c>
      <c r="AJ217" s="1327"/>
      <c r="AL217" s="490" t="s">
        <v>98</v>
      </c>
      <c r="AM217" s="1261">
        <f>O222+Q222+S222</f>
        <v>16.399999999999999</v>
      </c>
      <c r="AN217" s="1262">
        <f>P222+R222+T222</f>
        <v>16.399999999999999</v>
      </c>
      <c r="AO217" s="1278" t="s">
        <v>380</v>
      </c>
      <c r="AP217" s="1259">
        <f t="shared" si="209"/>
        <v>7.5</v>
      </c>
      <c r="AQ217" s="1279">
        <f t="shared" si="209"/>
        <v>7</v>
      </c>
    </row>
    <row r="218" spans="1:46" ht="12.75" customHeight="1" thickBot="1">
      <c r="E218" s="11"/>
      <c r="F218" s="11"/>
      <c r="G218" s="666"/>
      <c r="H218" s="55"/>
      <c r="I218" s="377"/>
      <c r="J218" s="11"/>
      <c r="K218" s="11"/>
      <c r="L218" s="11"/>
      <c r="M218" s="98"/>
      <c r="N218" s="1220" t="s">
        <v>160</v>
      </c>
      <c r="O218" s="1215"/>
      <c r="P218" s="1424"/>
      <c r="Q218" s="1215">
        <f>E199</f>
        <v>0.01</v>
      </c>
      <c r="R218" s="1425">
        <f>F199</f>
        <v>0.01</v>
      </c>
      <c r="S218" s="1225"/>
      <c r="T218" s="1424"/>
      <c r="U218" s="1229">
        <f t="shared" si="212"/>
        <v>0.01</v>
      </c>
      <c r="V218" s="1425">
        <f t="shared" si="192"/>
        <v>0.01</v>
      </c>
      <c r="W218" s="1211">
        <f t="shared" si="193"/>
        <v>0.01</v>
      </c>
      <c r="X218" s="1425">
        <f t="shared" si="194"/>
        <v>0.01</v>
      </c>
      <c r="Z218" s="1321" t="s">
        <v>499</v>
      </c>
      <c r="AA218" s="1322"/>
      <c r="AB218" s="2518"/>
      <c r="AC218" s="1232"/>
      <c r="AD218" s="1324"/>
      <c r="AE218" s="1235"/>
      <c r="AF218" s="1325"/>
      <c r="AG218" s="1235">
        <f>AA218+AC218</f>
        <v>0</v>
      </c>
      <c r="AH218" s="1326"/>
      <c r="AI218" s="1235">
        <f>AC218+AE218</f>
        <v>0</v>
      </c>
      <c r="AJ218" s="1327"/>
      <c r="AO218" s="1280" t="s">
        <v>381</v>
      </c>
      <c r="AP218" s="2444">
        <f t="shared" ref="AP218:AP229" si="213">AA219+AC219+AE219</f>
        <v>127.5</v>
      </c>
      <c r="AQ218" s="1282">
        <f t="shared" ref="AQ218:AQ229" si="214">AB219+AD219+AF219</f>
        <v>127</v>
      </c>
      <c r="AS218" s="11"/>
      <c r="AT218" s="11"/>
    </row>
    <row r="219" spans="1:46" ht="14.25" customHeight="1" thickBot="1">
      <c r="D219" s="92"/>
      <c r="E219" s="1789"/>
      <c r="F219" s="385"/>
      <c r="G219" s="1902"/>
      <c r="H219" s="55"/>
      <c r="I219" s="151"/>
      <c r="J219" s="56"/>
      <c r="K219" s="55"/>
      <c r="L219" s="151"/>
      <c r="M219" s="98"/>
      <c r="N219" s="1221" t="s">
        <v>370</v>
      </c>
      <c r="O219" s="1216">
        <f>F188</f>
        <v>0.83</v>
      </c>
      <c r="P219" s="1426">
        <f>F188</f>
        <v>0.83</v>
      </c>
      <c r="Q219" s="1216"/>
      <c r="R219" s="1427"/>
      <c r="S219" s="1226"/>
      <c r="T219" s="1426"/>
      <c r="U219" s="1229">
        <f t="shared" si="212"/>
        <v>0.83</v>
      </c>
      <c r="V219" s="1425">
        <f t="shared" si="192"/>
        <v>0.83</v>
      </c>
      <c r="W219" s="1211">
        <f t="shared" si="193"/>
        <v>0</v>
      </c>
      <c r="X219" s="1425">
        <f t="shared" si="194"/>
        <v>0</v>
      </c>
      <c r="Z219" s="1328" t="s">
        <v>381</v>
      </c>
      <c r="AA219" s="1926">
        <f t="shared" ref="AA219:AF219" si="215">SUM(AA213:AA218)</f>
        <v>0</v>
      </c>
      <c r="AB219" s="1330">
        <f t="shared" si="215"/>
        <v>0</v>
      </c>
      <c r="AC219" s="1331">
        <f t="shared" si="215"/>
        <v>120</v>
      </c>
      <c r="AD219" s="1332">
        <f t="shared" si="215"/>
        <v>120</v>
      </c>
      <c r="AE219" s="1333">
        <f t="shared" si="215"/>
        <v>7.5</v>
      </c>
      <c r="AF219" s="1334">
        <f t="shared" si="215"/>
        <v>7</v>
      </c>
      <c r="AG219" s="2443">
        <f>AA219+AC219</f>
        <v>120</v>
      </c>
      <c r="AH219" s="1335">
        <f>AB219+AD219</f>
        <v>120</v>
      </c>
      <c r="AI219" s="1333">
        <f>AC219+AE219</f>
        <v>127.5</v>
      </c>
      <c r="AJ219" s="1336">
        <f>AD219+AF219</f>
        <v>127</v>
      </c>
      <c r="AO219" s="1460" t="s">
        <v>390</v>
      </c>
      <c r="AP219" s="1271">
        <f t="shared" si="213"/>
        <v>0</v>
      </c>
      <c r="AQ219" s="1284">
        <f t="shared" si="214"/>
        <v>0</v>
      </c>
      <c r="AS219" s="11"/>
      <c r="AT219" s="11"/>
    </row>
    <row r="220" spans="1:46">
      <c r="A220" s="41"/>
      <c r="B220" s="7"/>
      <c r="C220" s="101"/>
      <c r="D220" s="107"/>
      <c r="E220" s="11"/>
      <c r="F220" s="11"/>
      <c r="G220" s="11"/>
      <c r="H220" s="11"/>
      <c r="I220" s="11"/>
      <c r="J220" s="2434"/>
      <c r="K220" s="11"/>
      <c r="L220" s="3"/>
      <c r="M220" s="98"/>
      <c r="N220" s="1222" t="s">
        <v>136</v>
      </c>
      <c r="O220" s="1217">
        <f>K184</f>
        <v>0.2</v>
      </c>
      <c r="P220" s="1428">
        <f>L184</f>
        <v>0.2</v>
      </c>
      <c r="Q220" s="1217">
        <f>K199</f>
        <v>0.15</v>
      </c>
      <c r="R220" s="1429">
        <f>L199</f>
        <v>0.15</v>
      </c>
      <c r="S220" s="1227"/>
      <c r="T220" s="1428"/>
      <c r="U220" s="1229">
        <f t="shared" si="212"/>
        <v>0.35</v>
      </c>
      <c r="V220" s="1425">
        <f t="shared" si="192"/>
        <v>0.35</v>
      </c>
      <c r="W220" s="1211">
        <f t="shared" si="193"/>
        <v>0.15</v>
      </c>
      <c r="X220" s="1425">
        <f t="shared" si="194"/>
        <v>0.15</v>
      </c>
      <c r="Z220" s="1460" t="s">
        <v>390</v>
      </c>
      <c r="AA220" s="1351"/>
      <c r="AB220" s="1449"/>
      <c r="AC220" s="1353"/>
      <c r="AD220" s="1452"/>
      <c r="AE220" s="1351"/>
      <c r="AF220" s="1449"/>
      <c r="AG220" s="1233"/>
      <c r="AH220" s="1455"/>
      <c r="AI220" s="1233">
        <f t="shared" ref="AI220:AI230" si="216">AC220+AE220</f>
        <v>0</v>
      </c>
      <c r="AJ220" s="1458"/>
      <c r="AO220" s="1445" t="s">
        <v>391</v>
      </c>
      <c r="AP220" s="1250">
        <f t="shared" si="213"/>
        <v>15</v>
      </c>
      <c r="AQ220" s="1275">
        <f t="shared" si="214"/>
        <v>15</v>
      </c>
      <c r="AS220" s="11"/>
      <c r="AT220" s="11"/>
    </row>
    <row r="221" spans="1:46" ht="15" thickBot="1">
      <c r="A221" s="96"/>
      <c r="B221" s="7"/>
      <c r="C221" s="11"/>
      <c r="D221" s="7"/>
      <c r="E221" s="1898"/>
      <c r="F221" s="149"/>
      <c r="G221" s="11"/>
      <c r="H221" s="2434"/>
      <c r="I221" s="11"/>
      <c r="J221" s="2434"/>
      <c r="K221" s="11"/>
      <c r="L221" s="143"/>
      <c r="M221" s="98"/>
      <c r="N221" s="1222" t="s">
        <v>421</v>
      </c>
      <c r="O221" s="1217"/>
      <c r="P221" s="1428"/>
      <c r="Q221" s="1217"/>
      <c r="R221" s="1429"/>
      <c r="S221" s="1227"/>
      <c r="T221" s="1428"/>
      <c r="U221" s="1229">
        <f t="shared" si="212"/>
        <v>0</v>
      </c>
      <c r="V221" s="1425">
        <f t="shared" ref="V221:X222" si="217">P221+R221</f>
        <v>0</v>
      </c>
      <c r="W221" s="1211">
        <f t="shared" si="217"/>
        <v>0</v>
      </c>
      <c r="X221" s="1425">
        <f t="shared" si="217"/>
        <v>0</v>
      </c>
      <c r="Z221" s="1445" t="s">
        <v>391</v>
      </c>
      <c r="AA221" s="1357">
        <f>K182</f>
        <v>15</v>
      </c>
      <c r="AB221" s="1450">
        <f>L182</f>
        <v>15</v>
      </c>
      <c r="AC221" s="1359"/>
      <c r="AD221" s="1453"/>
      <c r="AE221" s="1357"/>
      <c r="AF221" s="1450"/>
      <c r="AG221" s="1234">
        <f t="shared" ref="AG221:AH223" si="218">AA221+AC221</f>
        <v>15</v>
      </c>
      <c r="AH221" s="1456">
        <f t="shared" si="218"/>
        <v>15</v>
      </c>
      <c r="AI221" s="1234">
        <f t="shared" si="216"/>
        <v>0</v>
      </c>
      <c r="AJ221" s="1409">
        <f t="shared" ref="AJ221:AJ226" si="219">AD221+AF221</f>
        <v>0</v>
      </c>
      <c r="AO221" s="1446" t="s">
        <v>392</v>
      </c>
      <c r="AP221" s="1259">
        <f t="shared" si="213"/>
        <v>0</v>
      </c>
      <c r="AQ221" s="1279">
        <f t="shared" si="214"/>
        <v>0</v>
      </c>
      <c r="AR221" s="779"/>
      <c r="AS221" s="11"/>
      <c r="AT221" s="11"/>
    </row>
    <row r="222" spans="1:46" ht="15" customHeight="1" thickBot="1">
      <c r="B222" s="182" t="s">
        <v>925</v>
      </c>
      <c r="F222" s="2"/>
      <c r="G222" s="2"/>
      <c r="H222" s="2"/>
      <c r="K222" s="2"/>
      <c r="M222" s="98"/>
      <c r="N222" s="490" t="s">
        <v>98</v>
      </c>
      <c r="O222" s="1218">
        <f>H67</f>
        <v>6.4</v>
      </c>
      <c r="P222" s="1430">
        <f>I67</f>
        <v>6.4</v>
      </c>
      <c r="Q222" s="1218">
        <f>H195</f>
        <v>10</v>
      </c>
      <c r="R222" s="1431">
        <f>I195</f>
        <v>10</v>
      </c>
      <c r="S222" s="1228"/>
      <c r="T222" s="1432"/>
      <c r="U222" s="1230">
        <f t="shared" si="212"/>
        <v>16.399999999999999</v>
      </c>
      <c r="V222" s="1433">
        <f t="shared" si="217"/>
        <v>16.399999999999999</v>
      </c>
      <c r="W222" s="1230">
        <f t="shared" si="217"/>
        <v>10</v>
      </c>
      <c r="X222" s="1433">
        <f t="shared" si="217"/>
        <v>10</v>
      </c>
      <c r="Z222" s="1446" t="s">
        <v>456</v>
      </c>
      <c r="AA222" s="1363"/>
      <c r="AB222" s="1451"/>
      <c r="AC222" s="1365"/>
      <c r="AD222" s="1454"/>
      <c r="AE222" s="1363"/>
      <c r="AF222" s="1451"/>
      <c r="AG222" s="1235">
        <f t="shared" si="218"/>
        <v>0</v>
      </c>
      <c r="AH222" s="1457">
        <f t="shared" si="218"/>
        <v>0</v>
      </c>
      <c r="AI222" s="1235">
        <f t="shared" si="216"/>
        <v>0</v>
      </c>
      <c r="AJ222" s="1459">
        <f t="shared" si="219"/>
        <v>0</v>
      </c>
      <c r="AO222" s="1447" t="s">
        <v>393</v>
      </c>
      <c r="AP222" s="1298">
        <f t="shared" si="213"/>
        <v>15</v>
      </c>
      <c r="AQ222" s="1299">
        <f t="shared" si="214"/>
        <v>15</v>
      </c>
      <c r="AR222" s="779"/>
      <c r="AS222" s="11"/>
      <c r="AT222" s="11"/>
    </row>
    <row r="223" spans="1:46" ht="13.5" customHeight="1" thickBot="1">
      <c r="B223"/>
      <c r="C223" s="105" t="s">
        <v>519</v>
      </c>
      <c r="E223" s="83"/>
      <c r="K223" s="1903" t="s">
        <v>118</v>
      </c>
      <c r="M223" s="98"/>
      <c r="N223" s="92"/>
      <c r="O223" s="14"/>
      <c r="P223" s="387"/>
      <c r="R223" s="7"/>
      <c r="S223" s="14"/>
      <c r="T223" s="387"/>
      <c r="U223" s="11"/>
      <c r="Z223" s="1447" t="s">
        <v>393</v>
      </c>
      <c r="AA223" s="1467">
        <f t="shared" ref="AA223:AF223" si="220">AA220+AA221+AA222</f>
        <v>15</v>
      </c>
      <c r="AB223" s="1392">
        <f t="shared" si="220"/>
        <v>15</v>
      </c>
      <c r="AC223" s="1448">
        <f t="shared" si="220"/>
        <v>0</v>
      </c>
      <c r="AD223" s="1390">
        <f t="shared" si="220"/>
        <v>0</v>
      </c>
      <c r="AE223" s="1467">
        <f t="shared" si="220"/>
        <v>0</v>
      </c>
      <c r="AF223" s="1392">
        <f t="shared" si="220"/>
        <v>0</v>
      </c>
      <c r="AG223" s="1298">
        <f t="shared" si="218"/>
        <v>15</v>
      </c>
      <c r="AH223" s="1391">
        <f t="shared" si="218"/>
        <v>15</v>
      </c>
      <c r="AI223" s="1298">
        <f t="shared" si="216"/>
        <v>0</v>
      </c>
      <c r="AJ223" s="1392">
        <f t="shared" si="219"/>
        <v>0</v>
      </c>
      <c r="AO223" s="1283" t="s">
        <v>252</v>
      </c>
      <c r="AP223" s="1271">
        <f t="shared" si="213"/>
        <v>179.93700000000001</v>
      </c>
      <c r="AQ223" s="1284">
        <f t="shared" si="214"/>
        <v>157.30000000000001</v>
      </c>
      <c r="AR223" s="779"/>
      <c r="AS223" s="11"/>
      <c r="AT223" s="11"/>
    </row>
    <row r="224" spans="1:46" ht="13.5" customHeight="1" thickBot="1">
      <c r="A224" s="2" t="s">
        <v>832</v>
      </c>
      <c r="B224" s="2"/>
      <c r="C224" s="85"/>
      <c r="E224" s="139" t="s">
        <v>143</v>
      </c>
      <c r="H224" s="86"/>
      <c r="I224" s="1888" t="s">
        <v>518</v>
      </c>
      <c r="J224" s="664"/>
      <c r="M224" s="98"/>
      <c r="N224" s="7"/>
      <c r="O224" s="14"/>
      <c r="P224" s="149"/>
      <c r="R224" s="1790"/>
      <c r="S224" s="1789"/>
      <c r="T224" s="385"/>
      <c r="U224" s="11"/>
      <c r="Z224" s="1283" t="s">
        <v>385</v>
      </c>
      <c r="AA224" s="1337">
        <f>E181</f>
        <v>90.063999999999993</v>
      </c>
      <c r="AB224" s="1338">
        <f>F181</f>
        <v>79.599999999999994</v>
      </c>
      <c r="AC224" s="1233">
        <f>H191</f>
        <v>89.873000000000005</v>
      </c>
      <c r="AD224" s="1339">
        <f>I191</f>
        <v>77.7</v>
      </c>
      <c r="AE224" s="1337"/>
      <c r="AF224" s="1338"/>
      <c r="AG224" s="1233"/>
      <c r="AH224" s="1340">
        <f>AB224+AD224</f>
        <v>157.30000000000001</v>
      </c>
      <c r="AI224" s="1233">
        <f t="shared" si="216"/>
        <v>89.873000000000005</v>
      </c>
      <c r="AJ224" s="1341">
        <f t="shared" si="219"/>
        <v>77.7</v>
      </c>
      <c r="AO224" s="1285" t="s">
        <v>150</v>
      </c>
      <c r="AP224" s="1259">
        <f t="shared" si="213"/>
        <v>0</v>
      </c>
      <c r="AQ224" s="1279">
        <f t="shared" si="214"/>
        <v>0</v>
      </c>
      <c r="AR224" s="112"/>
      <c r="AS224" s="11"/>
      <c r="AT224" s="11"/>
    </row>
    <row r="225" spans="1:46" ht="14.25" customHeight="1" thickBot="1">
      <c r="A225" s="2"/>
      <c r="M225" s="98"/>
      <c r="N225" s="112"/>
      <c r="O225" s="133"/>
      <c r="P225" s="107"/>
      <c r="Q225" s="210"/>
      <c r="R225" s="226"/>
      <c r="S225" s="205"/>
      <c r="T225" s="143"/>
      <c r="U225" s="11"/>
      <c r="V225" s="1200"/>
      <c r="X225" s="1200"/>
      <c r="Z225" s="1285" t="s">
        <v>386</v>
      </c>
      <c r="AA225" s="1322"/>
      <c r="AB225" s="1342"/>
      <c r="AC225" s="1235"/>
      <c r="AD225" s="1343"/>
      <c r="AE225" s="1322"/>
      <c r="AF225" s="1342"/>
      <c r="AG225" s="1235">
        <f>AA225+AC225</f>
        <v>0</v>
      </c>
      <c r="AH225" s="1344">
        <f>AB225+AD225</f>
        <v>0</v>
      </c>
      <c r="AI225" s="1235">
        <f t="shared" si="216"/>
        <v>0</v>
      </c>
      <c r="AJ225" s="1345">
        <f t="shared" si="219"/>
        <v>0</v>
      </c>
      <c r="AO225" s="1286" t="s">
        <v>382</v>
      </c>
      <c r="AP225" s="1287">
        <f t="shared" si="213"/>
        <v>179.93700000000001</v>
      </c>
      <c r="AQ225" s="1288">
        <f t="shared" si="214"/>
        <v>157.30000000000001</v>
      </c>
      <c r="AR225" s="112"/>
      <c r="AS225" s="11"/>
      <c r="AT225" s="11"/>
    </row>
    <row r="226" spans="1:46" ht="12.75" customHeight="1" thickBot="1">
      <c r="A226" s="34" t="s">
        <v>2</v>
      </c>
      <c r="B226" s="87" t="s">
        <v>3</v>
      </c>
      <c r="C226" s="88" t="s">
        <v>4</v>
      </c>
      <c r="D226" s="90" t="s">
        <v>61</v>
      </c>
      <c r="E226" s="76"/>
      <c r="F226" s="76"/>
      <c r="G226" s="76"/>
      <c r="H226" s="76"/>
      <c r="I226" s="76"/>
      <c r="J226" s="76"/>
      <c r="K226" s="76"/>
      <c r="L226" s="62"/>
      <c r="M226" s="98"/>
      <c r="N226" s="112"/>
      <c r="O226" s="107"/>
      <c r="P226" s="112"/>
      <c r="Q226" s="112"/>
      <c r="R226" s="112"/>
      <c r="S226" s="112"/>
      <c r="T226" s="11"/>
      <c r="U226" s="11"/>
      <c r="V226" s="1200"/>
      <c r="X226" s="1200"/>
      <c r="Z226" s="1286" t="s">
        <v>382</v>
      </c>
      <c r="AA226" s="1346">
        <f t="shared" ref="AA226:AF226" si="221">SUM(AA224:AA225)</f>
        <v>90.063999999999993</v>
      </c>
      <c r="AB226" s="1347">
        <f t="shared" si="221"/>
        <v>79.599999999999994</v>
      </c>
      <c r="AC226" s="1348">
        <f t="shared" si="221"/>
        <v>89.873000000000005</v>
      </c>
      <c r="AD226" s="1288">
        <f t="shared" si="221"/>
        <v>77.7</v>
      </c>
      <c r="AE226" s="1346">
        <f t="shared" si="221"/>
        <v>0</v>
      </c>
      <c r="AF226" s="1347">
        <f t="shared" si="221"/>
        <v>0</v>
      </c>
      <c r="AG226" s="1287">
        <f>AA226+AC226</f>
        <v>179.93700000000001</v>
      </c>
      <c r="AH226" s="1349">
        <f>AB226+AD226</f>
        <v>157.30000000000001</v>
      </c>
      <c r="AI226" s="1287">
        <f t="shared" si="216"/>
        <v>89.873000000000005</v>
      </c>
      <c r="AJ226" s="1350">
        <f t="shared" si="219"/>
        <v>77.7</v>
      </c>
      <c r="AM226" s="1263"/>
      <c r="AN226" s="315"/>
      <c r="AO226" s="1289" t="s">
        <v>250</v>
      </c>
      <c r="AP226" s="1271">
        <f t="shared" si="213"/>
        <v>0</v>
      </c>
      <c r="AQ226" s="1284">
        <f t="shared" si="214"/>
        <v>0</v>
      </c>
      <c r="AR226" s="112"/>
      <c r="AS226" s="11"/>
      <c r="AT226" s="11"/>
    </row>
    <row r="227" spans="1:46" ht="14.25" customHeight="1" thickBot="1">
      <c r="A227" s="278" t="s">
        <v>5</v>
      </c>
      <c r="B227"/>
      <c r="C227" s="279" t="s">
        <v>62</v>
      </c>
      <c r="D227" s="65"/>
      <c r="E227" s="38"/>
      <c r="F227" s="38"/>
      <c r="G227" s="2511"/>
      <c r="H227" s="38"/>
      <c r="I227" s="38"/>
      <c r="J227" s="38"/>
      <c r="K227" s="38"/>
      <c r="L227" s="81"/>
      <c r="M227" s="98"/>
      <c r="N227" s="110"/>
      <c r="O227" s="111"/>
      <c r="P227" s="137"/>
      <c r="Q227" s="112"/>
      <c r="R227" s="107"/>
      <c r="S227" s="106"/>
      <c r="T227" s="151"/>
      <c r="U227" s="11"/>
      <c r="V227" s="302"/>
      <c r="X227" s="302"/>
      <c r="Z227" s="1289" t="s">
        <v>250</v>
      </c>
      <c r="AA227" s="1351"/>
      <c r="AB227" s="1352"/>
      <c r="AC227" s="1353"/>
      <c r="AD227" s="1354"/>
      <c r="AE227" s="1351"/>
      <c r="AF227" s="1352"/>
      <c r="AG227" s="1233"/>
      <c r="AH227" s="1355"/>
      <c r="AI227" s="1233">
        <f t="shared" si="216"/>
        <v>0</v>
      </c>
      <c r="AJ227" s="1356"/>
      <c r="AM227" s="1263"/>
      <c r="AN227" s="1400"/>
      <c r="AO227" s="1290" t="s">
        <v>103</v>
      </c>
      <c r="AP227" s="1250">
        <f t="shared" si="213"/>
        <v>0</v>
      </c>
      <c r="AQ227" s="1275">
        <f t="shared" si="214"/>
        <v>0</v>
      </c>
      <c r="AR227" s="112"/>
      <c r="AS227" s="11"/>
      <c r="AT227" s="11"/>
    </row>
    <row r="228" spans="1:46" ht="15.75" customHeight="1" thickBot="1">
      <c r="A228" s="1683" t="s">
        <v>260</v>
      </c>
      <c r="B228" s="76"/>
      <c r="C228" s="76"/>
      <c r="D228" s="1645" t="s">
        <v>147</v>
      </c>
      <c r="E228" s="1646"/>
      <c r="F228" s="1684"/>
      <c r="G228" s="1647" t="s">
        <v>461</v>
      </c>
      <c r="H228" s="1819"/>
      <c r="I228" s="1820"/>
      <c r="J228" s="3188" t="s">
        <v>751</v>
      </c>
      <c r="K228" s="3189"/>
      <c r="L228" s="3190"/>
      <c r="M228" s="98"/>
      <c r="N228" s="107"/>
      <c r="O228" s="106"/>
      <c r="P228" s="144"/>
      <c r="Q228" s="112"/>
      <c r="R228" s="107"/>
      <c r="S228" s="106"/>
      <c r="T228" s="387"/>
      <c r="U228" s="11"/>
      <c r="V228" s="1196"/>
      <c r="X228" s="1196"/>
      <c r="Z228" s="1290" t="s">
        <v>103</v>
      </c>
      <c r="AA228" s="1357"/>
      <c r="AB228" s="1358"/>
      <c r="AC228" s="1359"/>
      <c r="AD228" s="1360"/>
      <c r="AE228" s="1357"/>
      <c r="AF228" s="1358"/>
      <c r="AG228" s="1234">
        <f t="shared" ref="AG228:AH230" si="222">AA228+AC228</f>
        <v>0</v>
      </c>
      <c r="AH228" s="1361">
        <f t="shared" si="222"/>
        <v>0</v>
      </c>
      <c r="AI228" s="1234">
        <f t="shared" si="216"/>
        <v>0</v>
      </c>
      <c r="AJ228" s="1362">
        <f>AD228+AF228</f>
        <v>0</v>
      </c>
      <c r="AM228" s="1401"/>
      <c r="AN228" s="84"/>
      <c r="AO228" s="1291" t="s">
        <v>251</v>
      </c>
      <c r="AP228" s="1259">
        <f t="shared" si="213"/>
        <v>0</v>
      </c>
      <c r="AQ228" s="1279">
        <f t="shared" si="214"/>
        <v>0</v>
      </c>
      <c r="AR228" s="112"/>
      <c r="AS228" s="11"/>
      <c r="AT228" s="11"/>
    </row>
    <row r="229" spans="1:46" ht="15" customHeight="1" thickBot="1">
      <c r="A229" s="90"/>
      <c r="B229" s="175" t="s">
        <v>156</v>
      </c>
      <c r="C229" s="62"/>
      <c r="D229" s="1814" t="s">
        <v>465</v>
      </c>
      <c r="E229" s="1612"/>
      <c r="F229" s="1685"/>
      <c r="G229" s="1935" t="s">
        <v>462</v>
      </c>
      <c r="H229" s="1821"/>
      <c r="I229" s="1682"/>
      <c r="J229" s="3191" t="s">
        <v>802</v>
      </c>
      <c r="K229" s="2079"/>
      <c r="L229" s="2078"/>
      <c r="M229" s="98"/>
      <c r="N229" s="107"/>
      <c r="O229" s="106"/>
      <c r="P229" s="144"/>
      <c r="Q229" s="112"/>
      <c r="R229" s="107"/>
      <c r="S229" s="106"/>
      <c r="T229" s="387"/>
      <c r="U229" s="11"/>
      <c r="V229" s="302"/>
      <c r="X229" s="1196"/>
      <c r="Z229" s="1291" t="s">
        <v>251</v>
      </c>
      <c r="AA229" s="1363"/>
      <c r="AB229" s="1364"/>
      <c r="AC229" s="1365"/>
      <c r="AD229" s="1366"/>
      <c r="AE229" s="1363"/>
      <c r="AF229" s="1364"/>
      <c r="AG229" s="1235">
        <f t="shared" si="222"/>
        <v>0</v>
      </c>
      <c r="AH229" s="1367">
        <f t="shared" si="222"/>
        <v>0</v>
      </c>
      <c r="AI229" s="1235">
        <f t="shared" si="216"/>
        <v>0</v>
      </c>
      <c r="AJ229" s="1368">
        <f>AD229+AF229</f>
        <v>0</v>
      </c>
      <c r="AO229" s="1292" t="s">
        <v>383</v>
      </c>
      <c r="AP229" s="1293">
        <f t="shared" si="213"/>
        <v>0</v>
      </c>
      <c r="AQ229" s="1294">
        <f t="shared" si="214"/>
        <v>0</v>
      </c>
      <c r="AR229" s="112"/>
      <c r="AS229" s="11"/>
      <c r="AT229" s="11"/>
    </row>
    <row r="230" spans="1:46" ht="13.5" customHeight="1" thickBot="1">
      <c r="A230" s="254" t="s">
        <v>415</v>
      </c>
      <c r="B230" s="289" t="s">
        <v>493</v>
      </c>
      <c r="C230" s="397">
        <v>60</v>
      </c>
      <c r="D230" s="1536" t="s">
        <v>100</v>
      </c>
      <c r="E230" s="1527" t="s">
        <v>101</v>
      </c>
      <c r="F230" s="1528" t="s">
        <v>102</v>
      </c>
      <c r="G230" s="1536" t="s">
        <v>100</v>
      </c>
      <c r="H230" s="1527" t="s">
        <v>101</v>
      </c>
      <c r="I230" s="1528" t="s">
        <v>102</v>
      </c>
      <c r="J230" s="2133" t="s">
        <v>100</v>
      </c>
      <c r="K230" s="169" t="s">
        <v>101</v>
      </c>
      <c r="L230" s="170" t="s">
        <v>102</v>
      </c>
      <c r="M230" s="98"/>
      <c r="N230" s="11"/>
      <c r="P230" s="1197"/>
      <c r="R230" s="7"/>
      <c r="S230" s="14"/>
      <c r="T230" s="387"/>
      <c r="U230" s="11"/>
      <c r="V230" s="1202"/>
      <c r="X230" s="1202"/>
      <c r="Z230" s="1461" t="s">
        <v>383</v>
      </c>
      <c r="AA230" s="1462">
        <f t="shared" ref="AA230:AF230" si="223">AA227+AA228+AA229</f>
        <v>0</v>
      </c>
      <c r="AB230" s="1334">
        <f t="shared" si="223"/>
        <v>0</v>
      </c>
      <c r="AC230" s="1462">
        <f t="shared" si="223"/>
        <v>0</v>
      </c>
      <c r="AD230" s="1334">
        <f t="shared" si="223"/>
        <v>0</v>
      </c>
      <c r="AE230" s="1462">
        <f t="shared" si="223"/>
        <v>0</v>
      </c>
      <c r="AF230" s="1334">
        <f t="shared" si="223"/>
        <v>0</v>
      </c>
      <c r="AG230" s="1333">
        <f t="shared" si="222"/>
        <v>0</v>
      </c>
      <c r="AH230" s="1335">
        <f t="shared" si="222"/>
        <v>0</v>
      </c>
      <c r="AI230" s="1333">
        <f t="shared" si="216"/>
        <v>0</v>
      </c>
      <c r="AJ230" s="1336">
        <f>AD230+AF230</f>
        <v>0</v>
      </c>
      <c r="AO230" s="112"/>
      <c r="AP230" s="11"/>
      <c r="AR230" s="11"/>
    </row>
    <row r="231" spans="1:46" ht="13.5" customHeight="1">
      <c r="A231" s="383"/>
      <c r="B231" s="351" t="s">
        <v>525</v>
      </c>
      <c r="C231" s="79"/>
      <c r="D231" s="1505" t="s">
        <v>121</v>
      </c>
      <c r="E231" s="1668">
        <v>154.33600000000001</v>
      </c>
      <c r="F231" s="1508">
        <v>108.2</v>
      </c>
      <c r="G231" s="1146" t="s">
        <v>45</v>
      </c>
      <c r="H231" s="1147">
        <v>165.6</v>
      </c>
      <c r="I231" s="1148">
        <v>120.36</v>
      </c>
      <c r="J231" s="197" t="s">
        <v>645</v>
      </c>
      <c r="K231" s="244">
        <v>100</v>
      </c>
      <c r="L231" s="2105">
        <v>100</v>
      </c>
      <c r="M231" s="98"/>
      <c r="N231" s="11"/>
      <c r="P231" s="1197"/>
      <c r="R231" s="7"/>
      <c r="S231" s="14"/>
      <c r="T231" s="387"/>
      <c r="U231" s="11"/>
      <c r="V231" s="1202"/>
      <c r="X231" s="1202"/>
      <c r="Z231" s="112"/>
      <c r="AB231" s="1196"/>
      <c r="AD231" s="1196"/>
      <c r="AF231" s="112"/>
      <c r="AH231" s="1205"/>
      <c r="AJ231" s="1208"/>
      <c r="AO231" s="112"/>
      <c r="AP231" s="11"/>
      <c r="AR231" s="11"/>
    </row>
    <row r="232" spans="1:46" ht="14.25" customHeight="1">
      <c r="A232" s="254" t="s">
        <v>459</v>
      </c>
      <c r="B232" s="289" t="s">
        <v>147</v>
      </c>
      <c r="C232" s="274">
        <v>120</v>
      </c>
      <c r="D232" s="261" t="s">
        <v>159</v>
      </c>
      <c r="E232" s="257">
        <v>18.89</v>
      </c>
      <c r="F232" s="1513">
        <v>17</v>
      </c>
      <c r="G232" s="258" t="s">
        <v>146</v>
      </c>
      <c r="H232" s="257">
        <v>5.1929999999999996</v>
      </c>
      <c r="I232" s="1523">
        <v>5</v>
      </c>
      <c r="J232" s="2175" t="s">
        <v>50</v>
      </c>
      <c r="K232" s="260">
        <v>10</v>
      </c>
      <c r="L232" s="1840">
        <v>10</v>
      </c>
      <c r="M232" s="98"/>
      <c r="R232" s="7"/>
      <c r="S232" s="14"/>
      <c r="T232" s="387"/>
      <c r="U232" s="11"/>
      <c r="Z232" t="s">
        <v>364</v>
      </c>
      <c r="AO232" s="144"/>
      <c r="AP232" s="112"/>
      <c r="AQ232" s="11"/>
    </row>
    <row r="233" spans="1:46" ht="15" customHeight="1" thickBot="1">
      <c r="A233" s="180"/>
      <c r="B233" s="2562" t="s">
        <v>465</v>
      </c>
      <c r="C233" s="1726"/>
      <c r="D233" s="1672" t="s">
        <v>148</v>
      </c>
      <c r="E233" s="262">
        <v>4</v>
      </c>
      <c r="F233" s="1514">
        <v>2</v>
      </c>
      <c r="G233" s="258" t="s">
        <v>54</v>
      </c>
      <c r="H233" s="1154">
        <v>0.65</v>
      </c>
      <c r="I233" s="1515">
        <v>0.65</v>
      </c>
      <c r="J233" s="2176" t="s">
        <v>699</v>
      </c>
      <c r="K233" s="243">
        <v>1.704</v>
      </c>
      <c r="L233" s="2073">
        <v>1.5</v>
      </c>
      <c r="M233" s="98"/>
      <c r="R233" s="7"/>
      <c r="S233" s="14"/>
      <c r="T233" s="387"/>
      <c r="Z233" s="105" t="str">
        <f>A228</f>
        <v xml:space="preserve">  5 - й   день</v>
      </c>
      <c r="AA233" s="2" t="s">
        <v>832</v>
      </c>
      <c r="AF233" s="139" t="s">
        <v>143</v>
      </c>
      <c r="AH233" s="326" t="str">
        <f>I224</f>
        <v>ЗИМА - ВЕСНА    2023 -  __  г.г.</v>
      </c>
      <c r="AI233" s="72"/>
      <c r="AS233" s="55"/>
      <c r="AT233" s="759"/>
    </row>
    <row r="234" spans="1:46" ht="15" thickBot="1">
      <c r="A234" s="356" t="s">
        <v>463</v>
      </c>
      <c r="B234" s="2175" t="s">
        <v>461</v>
      </c>
      <c r="C234" s="274">
        <v>180</v>
      </c>
      <c r="D234" s="261" t="s">
        <v>80</v>
      </c>
      <c r="E234" s="257">
        <v>9.6</v>
      </c>
      <c r="F234" s="1513">
        <v>9.6</v>
      </c>
      <c r="G234" s="1150" t="s">
        <v>274</v>
      </c>
      <c r="H234" s="257">
        <v>3</v>
      </c>
      <c r="I234" s="1523">
        <v>3</v>
      </c>
      <c r="J234" s="198" t="s">
        <v>508</v>
      </c>
      <c r="K234" s="243">
        <v>11</v>
      </c>
      <c r="L234" s="2073">
        <v>11</v>
      </c>
      <c r="M234" s="98"/>
      <c r="N234" t="s">
        <v>364</v>
      </c>
      <c r="AO234" s="47"/>
      <c r="AP234" s="47"/>
      <c r="AQ234" s="58"/>
      <c r="AS234" s="360"/>
      <c r="AT234" s="360"/>
    </row>
    <row r="235" spans="1:46" ht="15" thickBot="1">
      <c r="A235" s="1643"/>
      <c r="B235" s="2570" t="s">
        <v>462</v>
      </c>
      <c r="C235" s="395"/>
      <c r="D235" s="261" t="s">
        <v>328</v>
      </c>
      <c r="E235" s="1518" t="s">
        <v>1058</v>
      </c>
      <c r="F235" s="1523">
        <v>4.8</v>
      </c>
      <c r="G235" s="1561" t="s">
        <v>417</v>
      </c>
      <c r="H235" s="1154"/>
      <c r="I235" s="1515">
        <v>0.8</v>
      </c>
      <c r="J235" s="198" t="s">
        <v>145</v>
      </c>
      <c r="K235" s="3194">
        <v>10</v>
      </c>
      <c r="L235" s="3204">
        <v>10</v>
      </c>
      <c r="M235" s="98"/>
      <c r="N235" s="105" t="str">
        <f>A228</f>
        <v xml:space="preserve">  5 - й   день</v>
      </c>
      <c r="O235" s="2" t="s">
        <v>832</v>
      </c>
      <c r="T235" s="139" t="s">
        <v>143</v>
      </c>
      <c r="V235" s="326" t="str">
        <f>I224</f>
        <v>ЗИМА - ВЕСНА    2023 -  __  г.г.</v>
      </c>
      <c r="W235" s="72"/>
      <c r="X235" s="1402"/>
      <c r="Z235" s="1190" t="s">
        <v>290</v>
      </c>
      <c r="AA235" s="1191" t="s">
        <v>365</v>
      </c>
      <c r="AB235" s="1192"/>
      <c r="AC235" s="1191" t="s">
        <v>366</v>
      </c>
      <c r="AD235" s="1192"/>
      <c r="AE235" s="1191" t="s">
        <v>367</v>
      </c>
      <c r="AF235" s="1192"/>
      <c r="AG235" s="1191" t="s">
        <v>371</v>
      </c>
      <c r="AH235" s="1192"/>
      <c r="AI235" s="1237" t="s">
        <v>372</v>
      </c>
      <c r="AJ235" s="1192"/>
      <c r="AL235" s="93" t="s">
        <v>373</v>
      </c>
      <c r="AN235" s="11"/>
      <c r="AO235" s="1190" t="s">
        <v>290</v>
      </c>
      <c r="AP235" s="1264" t="s">
        <v>374</v>
      </c>
      <c r="AQ235" s="1265"/>
      <c r="AS235" s="360"/>
      <c r="AT235" s="360"/>
    </row>
    <row r="236" spans="1:46" ht="12.75" customHeight="1" thickBot="1">
      <c r="A236" s="2514" t="s">
        <v>803</v>
      </c>
      <c r="B236" s="289" t="s">
        <v>751</v>
      </c>
      <c r="C236" s="274">
        <v>200</v>
      </c>
      <c r="D236" s="261" t="s">
        <v>98</v>
      </c>
      <c r="E236" s="257">
        <v>14.6</v>
      </c>
      <c r="F236" s="1513">
        <v>14.6</v>
      </c>
      <c r="G236" s="1530" t="s">
        <v>504</v>
      </c>
      <c r="H236" s="1531">
        <v>3.1</v>
      </c>
      <c r="I236" s="1532">
        <v>3.1</v>
      </c>
      <c r="J236" s="3200" t="s">
        <v>81</v>
      </c>
      <c r="K236" s="2081">
        <v>104</v>
      </c>
      <c r="L236" s="2082">
        <v>104</v>
      </c>
      <c r="M236" s="98"/>
      <c r="Z236" s="1468" t="s">
        <v>398</v>
      </c>
      <c r="AA236" s="1193" t="s">
        <v>101</v>
      </c>
      <c r="AB236" s="1195" t="s">
        <v>102</v>
      </c>
      <c r="AC236" s="1238" t="s">
        <v>101</v>
      </c>
      <c r="AD236" s="1239" t="s">
        <v>102</v>
      </c>
      <c r="AE236" s="1238" t="s">
        <v>101</v>
      </c>
      <c r="AF236" s="1239" t="s">
        <v>102</v>
      </c>
      <c r="AG236" s="1193" t="s">
        <v>101</v>
      </c>
      <c r="AH236" s="1194" t="s">
        <v>102</v>
      </c>
      <c r="AI236" s="1240" t="s">
        <v>101</v>
      </c>
      <c r="AJ236" s="1194" t="s">
        <v>102</v>
      </c>
      <c r="AL236" s="65"/>
      <c r="AN236" s="38"/>
      <c r="AO236" s="38"/>
      <c r="AP236" s="1471" t="s">
        <v>101</v>
      </c>
      <c r="AQ236" s="1472" t="s">
        <v>102</v>
      </c>
      <c r="AS236" s="14"/>
      <c r="AT236" s="14"/>
    </row>
    <row r="237" spans="1:46">
      <c r="A237" s="69"/>
      <c r="B237" s="2562" t="s">
        <v>801</v>
      </c>
      <c r="C237" s="79"/>
      <c r="D237" s="261" t="s">
        <v>89</v>
      </c>
      <c r="E237" s="257">
        <v>7.7</v>
      </c>
      <c r="F237" s="1513">
        <v>7.7</v>
      </c>
      <c r="G237" s="258" t="s">
        <v>162</v>
      </c>
      <c r="H237" s="257">
        <v>8.31</v>
      </c>
      <c r="I237" s="1523">
        <v>8.31</v>
      </c>
      <c r="J237" s="1664" t="s">
        <v>493</v>
      </c>
      <c r="K237" s="1646"/>
      <c r="L237" s="1684"/>
      <c r="M237" s="98"/>
      <c r="N237" s="1486" t="s">
        <v>402</v>
      </c>
      <c r="O237" s="196"/>
      <c r="P237" s="196"/>
      <c r="Q237" s="196"/>
      <c r="R237" s="196"/>
      <c r="S237" s="196"/>
      <c r="T237" s="196"/>
      <c r="U237" s="196"/>
      <c r="V237" s="196"/>
      <c r="W237" s="196"/>
      <c r="X237" s="1188"/>
      <c r="Z237" s="1295" t="s">
        <v>69</v>
      </c>
      <c r="AA237" s="1337"/>
      <c r="AB237" s="1369"/>
      <c r="AC237" s="1337"/>
      <c r="AD237" s="1370"/>
      <c r="AE237" s="1337"/>
      <c r="AF237" s="1371"/>
      <c r="AG237" s="1233">
        <f t="shared" ref="AG237:AG246" si="224">AA237+AC237</f>
        <v>0</v>
      </c>
      <c r="AH237" s="1372">
        <f t="shared" ref="AH237:AH246" si="225">AB237+AD237</f>
        <v>0</v>
      </c>
      <c r="AI237" s="1233">
        <f t="shared" ref="AI237:AI246" si="226">AC237+AE237</f>
        <v>0</v>
      </c>
      <c r="AJ237" s="1373">
        <f t="shared" ref="AJ237:AJ246" si="227">AD237+AF237</f>
        <v>0</v>
      </c>
      <c r="AL237" s="1190" t="s">
        <v>290</v>
      </c>
      <c r="AM237" s="1242" t="s">
        <v>374</v>
      </c>
      <c r="AN237" s="1243"/>
      <c r="AO237" s="1295" t="s">
        <v>69</v>
      </c>
      <c r="AP237" s="1271">
        <f t="shared" ref="AP237:AP245" si="228">AA237+AC237+AE237</f>
        <v>0</v>
      </c>
      <c r="AQ237" s="1284">
        <f t="shared" ref="AQ237:AQ245" si="229">AB237+AD237+AF237</f>
        <v>0</v>
      </c>
      <c r="AS237" s="14"/>
      <c r="AT237" s="14"/>
    </row>
    <row r="238" spans="1:46" ht="14.25" customHeight="1" thickBot="1">
      <c r="A238" s="256" t="s">
        <v>9</v>
      </c>
      <c r="B238" s="263" t="s">
        <v>10</v>
      </c>
      <c r="C238" s="272">
        <v>30</v>
      </c>
      <c r="D238" s="258" t="s">
        <v>54</v>
      </c>
      <c r="E238" s="257">
        <v>1.1599999999999999</v>
      </c>
      <c r="F238" s="1516">
        <v>1.1599999999999999</v>
      </c>
      <c r="G238" s="258" t="s">
        <v>80</v>
      </c>
      <c r="H238" s="257">
        <v>72.52</v>
      </c>
      <c r="I238" s="1523">
        <v>72.52</v>
      </c>
      <c r="J238" s="2726" t="s">
        <v>525</v>
      </c>
      <c r="K238" s="1612"/>
      <c r="L238" s="1685"/>
      <c r="M238" s="98"/>
      <c r="N238" s="880"/>
      <c r="O238" s="17" t="s">
        <v>403</v>
      </c>
      <c r="P238" s="17"/>
      <c r="Q238" s="17"/>
      <c r="R238" s="17"/>
      <c r="S238" s="17"/>
      <c r="T238" s="17"/>
      <c r="U238" s="17"/>
      <c r="V238" s="17"/>
      <c r="W238" s="17"/>
      <c r="X238" s="1189"/>
      <c r="Z238" s="1295" t="s">
        <v>71</v>
      </c>
      <c r="AA238" s="1315"/>
      <c r="AB238" s="1374"/>
      <c r="AC238" s="1315"/>
      <c r="AD238" s="1375"/>
      <c r="AE238" s="1315"/>
      <c r="AF238" s="1376"/>
      <c r="AG238" s="1234">
        <f t="shared" si="224"/>
        <v>0</v>
      </c>
      <c r="AH238" s="1377">
        <f t="shared" si="225"/>
        <v>0</v>
      </c>
      <c r="AI238" s="1234">
        <f t="shared" si="226"/>
        <v>0</v>
      </c>
      <c r="AJ238" s="1306">
        <f t="shared" si="227"/>
        <v>0</v>
      </c>
      <c r="AL238" s="892"/>
      <c r="AM238" s="1244" t="s">
        <v>101</v>
      </c>
      <c r="AN238" s="1245" t="s">
        <v>102</v>
      </c>
      <c r="AO238" s="1295" t="s">
        <v>71</v>
      </c>
      <c r="AP238" s="1250">
        <f t="shared" si="228"/>
        <v>0</v>
      </c>
      <c r="AQ238" s="1275">
        <f t="shared" si="229"/>
        <v>0</v>
      </c>
      <c r="AS238" s="11"/>
      <c r="AT238" s="11"/>
    </row>
    <row r="239" spans="1:46" ht="12.75" customHeight="1" thickBot="1">
      <c r="A239" s="256" t="s">
        <v>9</v>
      </c>
      <c r="B239" s="263" t="s">
        <v>389</v>
      </c>
      <c r="C239" s="272">
        <v>20</v>
      </c>
      <c r="G239" s="1150" t="s">
        <v>274</v>
      </c>
      <c r="H239" s="1700">
        <v>8.3000000000000007</v>
      </c>
      <c r="I239" s="1677">
        <v>8.3000000000000007</v>
      </c>
      <c r="J239" s="1553" t="s">
        <v>100</v>
      </c>
      <c r="K239" s="1510" t="s">
        <v>101</v>
      </c>
      <c r="L239" s="3035" t="s">
        <v>102</v>
      </c>
      <c r="M239" s="98"/>
      <c r="Z239" s="1295" t="s">
        <v>72</v>
      </c>
      <c r="AA239" s="1378"/>
      <c r="AB239" s="1434"/>
      <c r="AC239" s="1378"/>
      <c r="AD239" s="1380"/>
      <c r="AE239" s="1378"/>
      <c r="AF239" s="1381"/>
      <c r="AG239" s="1234">
        <f t="shared" si="224"/>
        <v>0</v>
      </c>
      <c r="AH239" s="1377">
        <f t="shared" si="225"/>
        <v>0</v>
      </c>
      <c r="AI239" s="1234">
        <f t="shared" si="226"/>
        <v>0</v>
      </c>
      <c r="AJ239" s="1306">
        <f t="shared" si="227"/>
        <v>0</v>
      </c>
      <c r="AL239" s="1246" t="s">
        <v>134</v>
      </c>
      <c r="AM239" s="1247">
        <f t="shared" ref="AM239:AM244" si="230">O243+Q243+S243</f>
        <v>50</v>
      </c>
      <c r="AN239" s="1248">
        <f t="shared" ref="AN239:AN244" si="231">P243+R243+T243</f>
        <v>50</v>
      </c>
      <c r="AO239" s="1295" t="s">
        <v>72</v>
      </c>
      <c r="AP239" s="1250">
        <f t="shared" si="228"/>
        <v>0</v>
      </c>
      <c r="AQ239" s="1275">
        <f t="shared" si="229"/>
        <v>0</v>
      </c>
      <c r="AS239" s="11"/>
      <c r="AT239" s="11"/>
    </row>
    <row r="240" spans="1:46" ht="13.5" customHeight="1" thickBot="1">
      <c r="A240" s="1443" t="s">
        <v>361</v>
      </c>
      <c r="B240" s="1444"/>
      <c r="C240" s="1725">
        <f>SUM(C230:C239)</f>
        <v>610</v>
      </c>
      <c r="D240" s="38"/>
      <c r="E240" s="2687"/>
      <c r="F240" s="38"/>
      <c r="G240" s="268" t="s">
        <v>83</v>
      </c>
      <c r="H240" s="1638">
        <v>0.45</v>
      </c>
      <c r="I240" s="1569">
        <v>0.45</v>
      </c>
      <c r="J240" s="1146" t="s">
        <v>59</v>
      </c>
      <c r="K240" s="3043">
        <v>66</v>
      </c>
      <c r="L240" s="3044">
        <v>60</v>
      </c>
      <c r="M240" s="98"/>
      <c r="Z240" s="1295" t="s">
        <v>73</v>
      </c>
      <c r="AA240" s="1315"/>
      <c r="AB240" s="1379"/>
      <c r="AC240" s="1315">
        <f>E244</f>
        <v>15</v>
      </c>
      <c r="AD240" s="1981">
        <f>F244</f>
        <v>14.93</v>
      </c>
      <c r="AE240" s="1315"/>
      <c r="AF240" s="1381"/>
      <c r="AG240" s="1234">
        <f t="shared" si="224"/>
        <v>15</v>
      </c>
      <c r="AH240" s="1377">
        <f t="shared" si="225"/>
        <v>14.93</v>
      </c>
      <c r="AI240" s="1234">
        <f t="shared" si="226"/>
        <v>15</v>
      </c>
      <c r="AJ240" s="1306">
        <f t="shared" si="227"/>
        <v>14.93</v>
      </c>
      <c r="AL240" s="1249" t="s">
        <v>133</v>
      </c>
      <c r="AM240" s="1250">
        <f t="shared" si="230"/>
        <v>95</v>
      </c>
      <c r="AN240" s="1251">
        <f t="shared" si="231"/>
        <v>95</v>
      </c>
      <c r="AO240" s="1295" t="s">
        <v>73</v>
      </c>
      <c r="AP240" s="1250">
        <f t="shared" si="228"/>
        <v>15</v>
      </c>
      <c r="AQ240" s="1275">
        <f t="shared" si="229"/>
        <v>14.93</v>
      </c>
      <c r="AS240" s="11"/>
      <c r="AT240" s="11"/>
    </row>
    <row r="241" spans="1:46" ht="15" thickBot="1">
      <c r="A241" s="382"/>
      <c r="B241" s="175" t="s">
        <v>123</v>
      </c>
      <c r="C241" s="62"/>
      <c r="D241" s="1985" t="s">
        <v>635</v>
      </c>
      <c r="E241" s="1648"/>
      <c r="F241" s="1649"/>
      <c r="G241" s="1947" t="s">
        <v>577</v>
      </c>
      <c r="H241" s="47"/>
      <c r="I241" s="58"/>
      <c r="J241" s="681" t="s">
        <v>124</v>
      </c>
      <c r="K241" s="1629"/>
      <c r="L241" s="1537"/>
      <c r="M241" s="98"/>
      <c r="N241" s="1190" t="s">
        <v>290</v>
      </c>
      <c r="O241" s="1191" t="s">
        <v>365</v>
      </c>
      <c r="P241" s="1192"/>
      <c r="Q241" s="1191" t="s">
        <v>366</v>
      </c>
      <c r="R241" s="1192"/>
      <c r="S241" s="1191" t="s">
        <v>367</v>
      </c>
      <c r="T241" s="1192"/>
      <c r="U241" s="1191" t="s">
        <v>368</v>
      </c>
      <c r="V241" s="1192"/>
      <c r="W241" s="1191" t="s">
        <v>369</v>
      </c>
      <c r="X241" s="1192"/>
      <c r="Z241" s="1295" t="s">
        <v>75</v>
      </c>
      <c r="AA241" s="1315"/>
      <c r="AB241" s="1374"/>
      <c r="AC241" s="1315"/>
      <c r="AD241" s="1375"/>
      <c r="AE241" s="1315"/>
      <c r="AF241" s="1376"/>
      <c r="AG241" s="1234">
        <f t="shared" si="224"/>
        <v>0</v>
      </c>
      <c r="AH241" s="1377">
        <f t="shared" si="225"/>
        <v>0</v>
      </c>
      <c r="AI241" s="1234">
        <f t="shared" si="226"/>
        <v>0</v>
      </c>
      <c r="AJ241" s="1306">
        <f t="shared" si="227"/>
        <v>0</v>
      </c>
      <c r="AL241" s="1249" t="s">
        <v>79</v>
      </c>
      <c r="AM241" s="1250">
        <f t="shared" si="230"/>
        <v>24.51</v>
      </c>
      <c r="AN241" s="1251">
        <f>P245+R245+T245</f>
        <v>24.51</v>
      </c>
      <c r="AO241" s="1295" t="s">
        <v>75</v>
      </c>
      <c r="AP241" s="1250">
        <f t="shared" si="228"/>
        <v>0</v>
      </c>
      <c r="AQ241" s="1275">
        <f t="shared" si="229"/>
        <v>0</v>
      </c>
      <c r="AS241" s="11"/>
      <c r="AT241" s="11"/>
    </row>
    <row r="242" spans="1:46" ht="15" thickBot="1">
      <c r="A242" s="442" t="s">
        <v>1059</v>
      </c>
      <c r="B242" s="2568" t="s">
        <v>1060</v>
      </c>
      <c r="C242" s="390">
        <v>60</v>
      </c>
      <c r="D242" s="1706" t="s">
        <v>575</v>
      </c>
      <c r="E242" s="1651"/>
      <c r="F242" s="1652"/>
      <c r="G242" s="1689" t="s">
        <v>100</v>
      </c>
      <c r="H242" s="1690" t="s">
        <v>101</v>
      </c>
      <c r="I242" s="1691" t="s">
        <v>102</v>
      </c>
      <c r="J242" s="551" t="s">
        <v>479</v>
      </c>
      <c r="K242" s="38"/>
      <c r="L242" s="81"/>
      <c r="M242" s="98"/>
      <c r="N242" s="892"/>
      <c r="O242" s="1193" t="s">
        <v>101</v>
      </c>
      <c r="P242" s="1194" t="s">
        <v>102</v>
      </c>
      <c r="Q242" s="1193" t="s">
        <v>101</v>
      </c>
      <c r="R242" s="1194" t="s">
        <v>102</v>
      </c>
      <c r="S242" s="1193" t="s">
        <v>101</v>
      </c>
      <c r="T242" s="1194" t="s">
        <v>102</v>
      </c>
      <c r="U242" s="1193" t="s">
        <v>101</v>
      </c>
      <c r="V242" s="1194" t="s">
        <v>102</v>
      </c>
      <c r="W242" s="1193" t="s">
        <v>101</v>
      </c>
      <c r="X242" s="1195" t="s">
        <v>102</v>
      </c>
      <c r="Z242" s="1295" t="s">
        <v>76</v>
      </c>
      <c r="AA242" s="1315"/>
      <c r="AB242" s="1382"/>
      <c r="AC242" s="1315"/>
      <c r="AD242" s="1375"/>
      <c r="AE242" s="1315"/>
      <c r="AF242" s="1376"/>
      <c r="AG242" s="1234">
        <f t="shared" si="224"/>
        <v>0</v>
      </c>
      <c r="AH242" s="1377">
        <f t="shared" si="225"/>
        <v>0</v>
      </c>
      <c r="AI242" s="1234">
        <f t="shared" si="226"/>
        <v>0</v>
      </c>
      <c r="AJ242" s="1306">
        <f t="shared" si="227"/>
        <v>0</v>
      </c>
      <c r="AL242" s="1252" t="s">
        <v>375</v>
      </c>
      <c r="AM242" s="1253">
        <f t="shared" si="230"/>
        <v>15</v>
      </c>
      <c r="AN242" s="1254">
        <f t="shared" si="231"/>
        <v>14.93</v>
      </c>
      <c r="AO242" s="1295" t="s">
        <v>76</v>
      </c>
      <c r="AP242" s="1250">
        <f t="shared" si="228"/>
        <v>0</v>
      </c>
      <c r="AQ242" s="1275">
        <f t="shared" si="229"/>
        <v>0</v>
      </c>
    </row>
    <row r="243" spans="1:46" ht="15" thickBot="1">
      <c r="A243" s="1851" t="s">
        <v>634</v>
      </c>
      <c r="B243" s="2578" t="s">
        <v>635</v>
      </c>
      <c r="C243" s="274">
        <v>250</v>
      </c>
      <c r="D243" s="1689" t="s">
        <v>100</v>
      </c>
      <c r="E243" s="1690" t="s">
        <v>101</v>
      </c>
      <c r="F243" s="1691" t="s">
        <v>102</v>
      </c>
      <c r="G243" s="1635" t="s">
        <v>105</v>
      </c>
      <c r="H243" s="1558">
        <v>54.87</v>
      </c>
      <c r="I243" s="1559">
        <v>54.87</v>
      </c>
      <c r="J243" s="1509" t="s">
        <v>100</v>
      </c>
      <c r="K243" s="1510" t="s">
        <v>101</v>
      </c>
      <c r="L243" s="1511" t="s">
        <v>102</v>
      </c>
      <c r="M243" s="1439"/>
      <c r="N243" s="1487" t="s">
        <v>134</v>
      </c>
      <c r="O243" s="1209">
        <f>C239</f>
        <v>20</v>
      </c>
      <c r="P243" s="1403">
        <f>C239</f>
        <v>20</v>
      </c>
      <c r="Q243" s="1223">
        <f>C252</f>
        <v>30</v>
      </c>
      <c r="R243" s="1395">
        <f>C252</f>
        <v>30</v>
      </c>
      <c r="S243" s="1223"/>
      <c r="T243" s="1404"/>
      <c r="U243" s="1223">
        <f>O243+Q243</f>
        <v>50</v>
      </c>
      <c r="V243" s="1394">
        <f>P243+R243</f>
        <v>50</v>
      </c>
      <c r="W243" s="1223">
        <f>Q243+S243</f>
        <v>30</v>
      </c>
      <c r="X243" s="1395">
        <f>R243+T243</f>
        <v>30</v>
      </c>
      <c r="Z243" s="1296" t="s">
        <v>400</v>
      </c>
      <c r="AA243" s="1315"/>
      <c r="AB243" s="1374"/>
      <c r="AC243" s="1315"/>
      <c r="AD243" s="1375"/>
      <c r="AE243" s="1315"/>
      <c r="AF243" s="1376"/>
      <c r="AG243" s="1234">
        <f t="shared" si="224"/>
        <v>0</v>
      </c>
      <c r="AH243" s="1377">
        <f t="shared" si="225"/>
        <v>0</v>
      </c>
      <c r="AI243" s="1234">
        <f t="shared" si="226"/>
        <v>0</v>
      </c>
      <c r="AJ243" s="1306">
        <f t="shared" si="227"/>
        <v>0</v>
      </c>
      <c r="AL243" s="1249" t="s">
        <v>105</v>
      </c>
      <c r="AM243" s="1250">
        <f t="shared" si="230"/>
        <v>54.87</v>
      </c>
      <c r="AN243" s="1251">
        <f t="shared" si="231"/>
        <v>54.87</v>
      </c>
      <c r="AO243" s="1296" t="s">
        <v>400</v>
      </c>
      <c r="AP243" s="1250">
        <f t="shared" si="228"/>
        <v>0</v>
      </c>
      <c r="AQ243" s="1275">
        <f t="shared" si="229"/>
        <v>0</v>
      </c>
    </row>
    <row r="244" spans="1:46" ht="14.25" customHeight="1" thickBot="1">
      <c r="A244" s="180"/>
      <c r="B244" s="2562" t="s">
        <v>575</v>
      </c>
      <c r="C244" s="17"/>
      <c r="D244" s="1146" t="s">
        <v>247</v>
      </c>
      <c r="E244" s="1147">
        <v>15</v>
      </c>
      <c r="F244" s="1148">
        <v>14.93</v>
      </c>
      <c r="G244" s="1568" t="s">
        <v>581</v>
      </c>
      <c r="H244" s="1154"/>
      <c r="I244" s="1515">
        <v>329.2</v>
      </c>
      <c r="J244" s="138" t="s">
        <v>264</v>
      </c>
      <c r="K244" s="2705">
        <v>4</v>
      </c>
      <c r="L244" s="2102">
        <v>4</v>
      </c>
      <c r="M244" s="98"/>
      <c r="N244" s="1249" t="s">
        <v>133</v>
      </c>
      <c r="O244" s="1210">
        <f>C238</f>
        <v>30</v>
      </c>
      <c r="P244" s="1405">
        <f>C238</f>
        <v>30</v>
      </c>
      <c r="Q244" s="1210">
        <f>C251</f>
        <v>35</v>
      </c>
      <c r="R244" s="1406">
        <f>C251</f>
        <v>35</v>
      </c>
      <c r="S244" s="1210">
        <f>C265</f>
        <v>30</v>
      </c>
      <c r="T244" s="1405">
        <f>C265</f>
        <v>30</v>
      </c>
      <c r="U244" s="1210">
        <f t="shared" ref="U244:U248" si="232">O244+Q244</f>
        <v>65</v>
      </c>
      <c r="V244" s="1397">
        <f t="shared" ref="V244:V248" si="233">P244+R244</f>
        <v>65</v>
      </c>
      <c r="W244" s="1210">
        <f t="shared" ref="W244:W248" si="234">Q244+S244</f>
        <v>65</v>
      </c>
      <c r="X244" s="1306">
        <f t="shared" ref="X244:X248" si="235">R244+T244</f>
        <v>65</v>
      </c>
      <c r="Z244" s="1469" t="s">
        <v>399</v>
      </c>
      <c r="AA244" s="1322"/>
      <c r="AB244" s="1383"/>
      <c r="AC244" s="1322"/>
      <c r="AD244" s="1384"/>
      <c r="AE244" s="1322"/>
      <c r="AF244" s="1385"/>
      <c r="AG244" s="1235">
        <f t="shared" si="224"/>
        <v>0</v>
      </c>
      <c r="AH244" s="1386">
        <f t="shared" si="225"/>
        <v>0</v>
      </c>
      <c r="AI244" s="1235">
        <f t="shared" si="226"/>
        <v>0</v>
      </c>
      <c r="AJ244" s="1199">
        <f t="shared" si="227"/>
        <v>0</v>
      </c>
      <c r="AL244" s="483" t="s">
        <v>45</v>
      </c>
      <c r="AM244" s="1250">
        <f t="shared" si="230"/>
        <v>289.60000000000002</v>
      </c>
      <c r="AN244" s="1251">
        <f t="shared" si="231"/>
        <v>212.36</v>
      </c>
      <c r="AO244" s="1469" t="s">
        <v>399</v>
      </c>
      <c r="AP244" s="1259">
        <f t="shared" si="228"/>
        <v>0</v>
      </c>
      <c r="AQ244" s="1279">
        <f t="shared" si="229"/>
        <v>0</v>
      </c>
    </row>
    <row r="245" spans="1:46" ht="13.5" customHeight="1" thickBot="1">
      <c r="A245" s="1882" t="s">
        <v>647</v>
      </c>
      <c r="B245" s="2533" t="s">
        <v>579</v>
      </c>
      <c r="C245" s="290">
        <v>190</v>
      </c>
      <c r="D245" s="258" t="s">
        <v>94</v>
      </c>
      <c r="E245" s="257">
        <v>12.5</v>
      </c>
      <c r="F245" s="1523">
        <v>10</v>
      </c>
      <c r="G245" s="261" t="s">
        <v>534</v>
      </c>
      <c r="H245" s="1948">
        <v>0.25</v>
      </c>
      <c r="I245" s="1515">
        <v>0.25</v>
      </c>
      <c r="J245" s="1561" t="s">
        <v>60</v>
      </c>
      <c r="K245" s="257">
        <v>200</v>
      </c>
      <c r="L245" s="1523">
        <v>200</v>
      </c>
      <c r="M245" s="98"/>
      <c r="N245" s="1249" t="s">
        <v>79</v>
      </c>
      <c r="O245" s="1210">
        <f>H237</f>
        <v>8.31</v>
      </c>
      <c r="P245" s="1727">
        <f>I237</f>
        <v>8.31</v>
      </c>
      <c r="Q245" s="1210">
        <f>H253</f>
        <v>14</v>
      </c>
      <c r="R245" s="1397">
        <f>I253</f>
        <v>14</v>
      </c>
      <c r="S245" s="1210">
        <f>H263</f>
        <v>2.2000000000000002</v>
      </c>
      <c r="T245" s="1408">
        <f>I263</f>
        <v>2.2000000000000002</v>
      </c>
      <c r="U245" s="1210">
        <f t="shared" si="232"/>
        <v>22.310000000000002</v>
      </c>
      <c r="V245" s="1397">
        <f t="shared" si="233"/>
        <v>22.310000000000002</v>
      </c>
      <c r="W245" s="1210">
        <f t="shared" si="234"/>
        <v>16.2</v>
      </c>
      <c r="X245" s="1306">
        <f t="shared" si="235"/>
        <v>16.2</v>
      </c>
      <c r="Z245" s="1297" t="s">
        <v>384</v>
      </c>
      <c r="AA245" s="1387">
        <f t="shared" ref="AA245:AF245" si="236">SUM(AA237:AA244)</f>
        <v>0</v>
      </c>
      <c r="AB245" s="1388">
        <f t="shared" si="236"/>
        <v>0</v>
      </c>
      <c r="AC245" s="1389">
        <f t="shared" si="236"/>
        <v>15</v>
      </c>
      <c r="AD245" s="1299">
        <f t="shared" si="236"/>
        <v>14.93</v>
      </c>
      <c r="AE245" s="1387">
        <f t="shared" si="236"/>
        <v>0</v>
      </c>
      <c r="AF245" s="1390">
        <f t="shared" si="236"/>
        <v>0</v>
      </c>
      <c r="AG245" s="1298">
        <f t="shared" si="224"/>
        <v>15</v>
      </c>
      <c r="AH245" s="1391">
        <f t="shared" si="225"/>
        <v>14.93</v>
      </c>
      <c r="AI245" s="1298">
        <f t="shared" si="226"/>
        <v>15</v>
      </c>
      <c r="AJ245" s="1392">
        <f t="shared" si="227"/>
        <v>14.93</v>
      </c>
      <c r="AL245" s="2490" t="s">
        <v>793</v>
      </c>
      <c r="AM245" s="2494">
        <f t="shared" ref="AM245:AM273" si="237">O249+Q249+S249</f>
        <v>191.13</v>
      </c>
      <c r="AN245" s="1256">
        <f t="shared" ref="AN245:AN273" si="238">P249+R249+T249</f>
        <v>140.32499999999999</v>
      </c>
      <c r="AO245" s="1297" t="s">
        <v>384</v>
      </c>
      <c r="AP245" s="1298">
        <f t="shared" si="228"/>
        <v>15</v>
      </c>
      <c r="AQ245" s="1299">
        <f t="shared" si="229"/>
        <v>14.93</v>
      </c>
    </row>
    <row r="246" spans="1:46">
      <c r="A246" s="180"/>
      <c r="B246" s="2577" t="s">
        <v>578</v>
      </c>
      <c r="C246" s="17"/>
      <c r="D246" s="2725" t="s">
        <v>897</v>
      </c>
      <c r="E246" s="11"/>
      <c r="F246" s="79"/>
      <c r="G246" s="3046" t="s">
        <v>872</v>
      </c>
      <c r="H246" s="1154"/>
      <c r="I246" s="1515"/>
      <c r="J246" s="1522" t="s">
        <v>50</v>
      </c>
      <c r="K246" s="1151">
        <v>10</v>
      </c>
      <c r="L246" s="1567">
        <v>10</v>
      </c>
      <c r="M246" s="98"/>
      <c r="N246" s="1252" t="s">
        <v>375</v>
      </c>
      <c r="O246" s="1211">
        <f t="shared" ref="O246:T246" si="239">AA245</f>
        <v>0</v>
      </c>
      <c r="P246" s="1435">
        <f t="shared" si="239"/>
        <v>0</v>
      </c>
      <c r="Q246" s="1211">
        <f t="shared" si="239"/>
        <v>15</v>
      </c>
      <c r="R246" s="1409">
        <f t="shared" si="239"/>
        <v>14.93</v>
      </c>
      <c r="S246" s="1211">
        <f t="shared" si="239"/>
        <v>0</v>
      </c>
      <c r="T246" s="1410">
        <f t="shared" si="239"/>
        <v>0</v>
      </c>
      <c r="U246" s="1211">
        <f t="shared" si="232"/>
        <v>15</v>
      </c>
      <c r="V246" s="1254">
        <f t="shared" si="233"/>
        <v>14.93</v>
      </c>
      <c r="W246" s="1211">
        <f t="shared" si="234"/>
        <v>15</v>
      </c>
      <c r="X246" s="1409">
        <f t="shared" si="235"/>
        <v>14.93</v>
      </c>
      <c r="Z246" s="2376" t="s">
        <v>782</v>
      </c>
      <c r="AA246" s="1231"/>
      <c r="AB246" s="1710"/>
      <c r="AC246" s="1233"/>
      <c r="AD246" s="1393"/>
      <c r="AE246" s="1236"/>
      <c r="AF246" s="1719"/>
      <c r="AG246" s="1236">
        <f t="shared" si="224"/>
        <v>0</v>
      </c>
      <c r="AH246" s="1394">
        <f t="shared" si="225"/>
        <v>0</v>
      </c>
      <c r="AI246" s="1236">
        <f t="shared" si="226"/>
        <v>0</v>
      </c>
      <c r="AJ246" s="1395">
        <f t="shared" si="227"/>
        <v>0</v>
      </c>
      <c r="AL246" s="2491" t="s">
        <v>794</v>
      </c>
      <c r="AM246" s="1255">
        <f t="shared" si="237"/>
        <v>66</v>
      </c>
      <c r="AN246" s="1256">
        <f t="shared" si="238"/>
        <v>60</v>
      </c>
      <c r="AO246" s="2376" t="s">
        <v>782</v>
      </c>
      <c r="AP246" s="1470"/>
      <c r="AQ246" s="1484">
        <f t="shared" ref="AQ246:AQ260" si="240">AB246+AD246+AF246</f>
        <v>0</v>
      </c>
    </row>
    <row r="247" spans="1:46" ht="12.75" customHeight="1">
      <c r="A247" s="1882" t="s">
        <v>648</v>
      </c>
      <c r="B247" s="2533" t="s">
        <v>586</v>
      </c>
      <c r="C247" s="290">
        <v>120</v>
      </c>
      <c r="D247" s="258" t="s">
        <v>159</v>
      </c>
      <c r="E247" s="257">
        <v>12</v>
      </c>
      <c r="F247" s="1523">
        <v>10</v>
      </c>
      <c r="G247" s="1153" t="s">
        <v>580</v>
      </c>
      <c r="H247" s="1154">
        <v>31.28</v>
      </c>
      <c r="I247" s="1515">
        <v>28.44</v>
      </c>
      <c r="J247" s="1561" t="s">
        <v>81</v>
      </c>
      <c r="K247" s="257">
        <v>10</v>
      </c>
      <c r="L247" s="1523">
        <v>10</v>
      </c>
      <c r="M247" s="98"/>
      <c r="N247" s="1249" t="s">
        <v>105</v>
      </c>
      <c r="O247" s="1210"/>
      <c r="P247" s="1203"/>
      <c r="Q247" s="1210">
        <f>H243</f>
        <v>54.87</v>
      </c>
      <c r="R247" s="1306">
        <f>I243</f>
        <v>54.87</v>
      </c>
      <c r="S247" s="1210"/>
      <c r="T247" s="1411"/>
      <c r="U247" s="1210">
        <f t="shared" si="232"/>
        <v>54.87</v>
      </c>
      <c r="V247" s="1397">
        <f t="shared" si="233"/>
        <v>54.87</v>
      </c>
      <c r="W247" s="1210">
        <f t="shared" si="234"/>
        <v>54.87</v>
      </c>
      <c r="X247" s="1306">
        <f t="shared" si="235"/>
        <v>54.87</v>
      </c>
      <c r="Z247" s="1267" t="s">
        <v>397</v>
      </c>
      <c r="AA247" s="1030"/>
      <c r="AB247" s="1711"/>
      <c r="AC247" s="1234"/>
      <c r="AD247" s="1396"/>
      <c r="AE247" s="1234"/>
      <c r="AF247" s="1414"/>
      <c r="AG247" s="1234">
        <f t="shared" ref="AG247:AJ250" si="241">AA247+AC247</f>
        <v>0</v>
      </c>
      <c r="AH247" s="1397">
        <f t="shared" si="241"/>
        <v>0</v>
      </c>
      <c r="AI247" s="1234">
        <f t="shared" si="241"/>
        <v>0</v>
      </c>
      <c r="AJ247" s="1306">
        <f t="shared" si="241"/>
        <v>0</v>
      </c>
      <c r="AL247" s="1249" t="s">
        <v>70</v>
      </c>
      <c r="AM247" s="1250">
        <f t="shared" si="237"/>
        <v>159.20400000000001</v>
      </c>
      <c r="AN247" s="1251">
        <f t="shared" si="238"/>
        <v>106.5</v>
      </c>
      <c r="AO247" s="1267" t="s">
        <v>397</v>
      </c>
      <c r="AP247" s="1470">
        <f t="shared" ref="AP247:AP260" si="242">AA247+AC247+AE247</f>
        <v>0</v>
      </c>
      <c r="AQ247" s="1484">
        <f t="shared" si="240"/>
        <v>0</v>
      </c>
    </row>
    <row r="248" spans="1:46" ht="15" thickBot="1">
      <c r="A248" s="180"/>
      <c r="B248" s="2535" t="s">
        <v>585</v>
      </c>
      <c r="C248" s="17"/>
      <c r="D248" s="2725" t="s">
        <v>880</v>
      </c>
      <c r="E248" s="11"/>
      <c r="F248" s="79"/>
      <c r="G248" s="1665" t="s">
        <v>82</v>
      </c>
      <c r="H248" s="1949">
        <v>4.8</v>
      </c>
      <c r="I248" s="1521">
        <v>4.8</v>
      </c>
      <c r="J248" s="69"/>
      <c r="K248" s="11"/>
      <c r="L248" s="79"/>
      <c r="M248" s="98"/>
      <c r="N248" s="483" t="s">
        <v>45</v>
      </c>
      <c r="O248" s="1210">
        <f>H231</f>
        <v>165.6</v>
      </c>
      <c r="P248" s="1203">
        <f>I231</f>
        <v>120.36</v>
      </c>
      <c r="Q248" s="1210"/>
      <c r="R248" s="1306"/>
      <c r="S248" s="1210">
        <f>E262</f>
        <v>124</v>
      </c>
      <c r="T248" s="1411">
        <f>F262</f>
        <v>92</v>
      </c>
      <c r="U248" s="1210">
        <f t="shared" si="232"/>
        <v>165.6</v>
      </c>
      <c r="V248" s="1397">
        <f t="shared" si="233"/>
        <v>120.36</v>
      </c>
      <c r="W248" s="1210">
        <f t="shared" si="234"/>
        <v>124</v>
      </c>
      <c r="X248" s="1306">
        <f t="shared" si="235"/>
        <v>92</v>
      </c>
      <c r="Z248" s="1266" t="s">
        <v>273</v>
      </c>
      <c r="AA248" s="1030"/>
      <c r="AB248" s="1715"/>
      <c r="AC248" s="1234">
        <f>K252</f>
        <v>93</v>
      </c>
      <c r="AD248" s="1396">
        <f>L252</f>
        <v>60</v>
      </c>
      <c r="AE248" s="1234"/>
      <c r="AF248" s="1414"/>
      <c r="AG248" s="1234">
        <f t="shared" si="241"/>
        <v>93</v>
      </c>
      <c r="AH248" s="1397">
        <f t="shared" si="241"/>
        <v>60</v>
      </c>
      <c r="AI248" s="1234">
        <f t="shared" si="241"/>
        <v>93</v>
      </c>
      <c r="AJ248" s="1306">
        <f t="shared" si="241"/>
        <v>60</v>
      </c>
      <c r="AL248" s="1257" t="s">
        <v>104</v>
      </c>
      <c r="AM248" s="1250">
        <f t="shared" si="237"/>
        <v>11</v>
      </c>
      <c r="AN248" s="1251">
        <f t="shared" si="238"/>
        <v>11</v>
      </c>
      <c r="AO248" s="1266" t="s">
        <v>273</v>
      </c>
      <c r="AP248" s="1470">
        <f t="shared" si="242"/>
        <v>93</v>
      </c>
      <c r="AQ248" s="1484">
        <f t="shared" si="240"/>
        <v>60</v>
      </c>
    </row>
    <row r="249" spans="1:46" ht="15" thickBot="1">
      <c r="A249" s="1882" t="s">
        <v>646</v>
      </c>
      <c r="B249" s="289" t="s">
        <v>14</v>
      </c>
      <c r="C249" s="290">
        <v>200</v>
      </c>
      <c r="D249" s="1703" t="s">
        <v>89</v>
      </c>
      <c r="E249" s="257">
        <v>5</v>
      </c>
      <c r="F249" s="1149">
        <v>5</v>
      </c>
      <c r="G249" s="2743" t="s">
        <v>586</v>
      </c>
      <c r="H249" s="902"/>
      <c r="I249" s="1950"/>
      <c r="J249" s="69"/>
      <c r="K249" s="11"/>
      <c r="L249" s="79"/>
      <c r="M249" s="98"/>
      <c r="N249" s="2490" t="s">
        <v>793</v>
      </c>
      <c r="O249" s="1212">
        <f t="shared" ref="O249:T249" si="243">AA260</f>
        <v>22.89</v>
      </c>
      <c r="P249" s="1412">
        <f t="shared" si="243"/>
        <v>19</v>
      </c>
      <c r="Q249" s="2492">
        <f t="shared" si="243"/>
        <v>125.24000000000001</v>
      </c>
      <c r="R249" s="3048">
        <f t="shared" si="243"/>
        <v>86.325000000000003</v>
      </c>
      <c r="S249" s="1212">
        <f t="shared" si="243"/>
        <v>43</v>
      </c>
      <c r="T249" s="1414">
        <f t="shared" si="243"/>
        <v>35</v>
      </c>
      <c r="U249" s="2492">
        <f t="shared" ref="U249:X251" si="244">O249+Q249</f>
        <v>148.13</v>
      </c>
      <c r="V249" s="1256">
        <f t="shared" si="244"/>
        <v>105.325</v>
      </c>
      <c r="W249" s="2492">
        <f t="shared" si="244"/>
        <v>168.24</v>
      </c>
      <c r="X249" s="2493">
        <f t="shared" si="244"/>
        <v>121.325</v>
      </c>
      <c r="Z249" s="1268" t="s">
        <v>452</v>
      </c>
      <c r="AA249" s="1030"/>
      <c r="AB249" s="1713"/>
      <c r="AC249" s="1234"/>
      <c r="AD249" s="1396"/>
      <c r="AE249" s="1235"/>
      <c r="AF249" s="1720"/>
      <c r="AG249" s="1235">
        <f t="shared" si="241"/>
        <v>0</v>
      </c>
      <c r="AH249" s="1399">
        <f t="shared" si="241"/>
        <v>0</v>
      </c>
      <c r="AI249" s="1235">
        <f t="shared" si="241"/>
        <v>0</v>
      </c>
      <c r="AJ249" s="1199">
        <f t="shared" si="241"/>
        <v>0</v>
      </c>
      <c r="AL249" s="1249" t="s">
        <v>132</v>
      </c>
      <c r="AM249" s="1250">
        <f t="shared" si="237"/>
        <v>100</v>
      </c>
      <c r="AN249" s="1251">
        <f t="shared" si="238"/>
        <v>100</v>
      </c>
      <c r="AO249" s="1268" t="s">
        <v>452</v>
      </c>
      <c r="AP249" s="1470">
        <f t="shared" si="242"/>
        <v>0</v>
      </c>
      <c r="AQ249" s="1484">
        <f t="shared" si="240"/>
        <v>0</v>
      </c>
    </row>
    <row r="250" spans="1:46" ht="15" thickBot="1">
      <c r="A250" s="314"/>
      <c r="B250" s="2562" t="s">
        <v>479</v>
      </c>
      <c r="C250" s="11"/>
      <c r="D250" s="258" t="s">
        <v>554</v>
      </c>
      <c r="E250" s="257">
        <v>2.5</v>
      </c>
      <c r="F250" s="1149">
        <v>1.925</v>
      </c>
      <c r="G250" s="2744" t="s">
        <v>585</v>
      </c>
      <c r="H250" s="38"/>
      <c r="I250" s="81"/>
      <c r="J250" s="3203" t="s">
        <v>1060</v>
      </c>
      <c r="K250" s="1855"/>
      <c r="L250" s="62"/>
      <c r="M250" s="98"/>
      <c r="N250" s="2491" t="s">
        <v>794</v>
      </c>
      <c r="O250" s="1212">
        <f t="shared" ref="O250:T250" si="245">AA267</f>
        <v>66</v>
      </c>
      <c r="P250" s="1412">
        <f t="shared" si="245"/>
        <v>60</v>
      </c>
      <c r="Q250" s="1212">
        <f t="shared" si="245"/>
        <v>0</v>
      </c>
      <c r="R250" s="1413">
        <f t="shared" si="245"/>
        <v>0</v>
      </c>
      <c r="S250" s="1212">
        <f t="shared" si="245"/>
        <v>0</v>
      </c>
      <c r="T250" s="1414">
        <f t="shared" si="245"/>
        <v>0</v>
      </c>
      <c r="U250" s="1212">
        <f t="shared" si="244"/>
        <v>66</v>
      </c>
      <c r="V250" s="1256">
        <f t="shared" si="244"/>
        <v>60</v>
      </c>
      <c r="W250" s="1212">
        <f t="shared" si="244"/>
        <v>0</v>
      </c>
      <c r="X250" s="1413">
        <f t="shared" si="244"/>
        <v>0</v>
      </c>
      <c r="Z250" s="1268" t="s">
        <v>63</v>
      </c>
      <c r="AA250" s="1231"/>
      <c r="AB250" s="1710"/>
      <c r="AC250" s="1233"/>
      <c r="AD250" s="1393"/>
      <c r="AE250" s="1234"/>
      <c r="AF250" s="1414"/>
      <c r="AG250" s="1234">
        <f t="shared" si="241"/>
        <v>0</v>
      </c>
      <c r="AH250" s="1397">
        <f t="shared" si="241"/>
        <v>0</v>
      </c>
      <c r="AI250" s="1234">
        <f t="shared" si="241"/>
        <v>0</v>
      </c>
      <c r="AJ250" s="1306">
        <f t="shared" si="241"/>
        <v>0</v>
      </c>
      <c r="AL250" s="483" t="s">
        <v>85</v>
      </c>
      <c r="AM250" s="1250">
        <f t="shared" si="237"/>
        <v>46.5</v>
      </c>
      <c r="AN250" s="1251">
        <f t="shared" si="238"/>
        <v>40.299999999999997</v>
      </c>
      <c r="AO250" s="1268" t="s">
        <v>63</v>
      </c>
      <c r="AP250" s="1470">
        <f t="shared" si="242"/>
        <v>0</v>
      </c>
      <c r="AQ250" s="1484">
        <f t="shared" si="240"/>
        <v>0</v>
      </c>
    </row>
    <row r="251" spans="1:46" ht="15" thickBot="1">
      <c r="A251" s="1604" t="s">
        <v>9</v>
      </c>
      <c r="B251" s="263" t="s">
        <v>10</v>
      </c>
      <c r="C251" s="1563">
        <v>35</v>
      </c>
      <c r="D251" s="2725" t="s">
        <v>899</v>
      </c>
      <c r="E251" s="11"/>
      <c r="F251" s="79"/>
      <c r="G251" s="1540" t="s">
        <v>100</v>
      </c>
      <c r="H251" s="1500" t="s">
        <v>101</v>
      </c>
      <c r="I251" s="1606" t="s">
        <v>102</v>
      </c>
      <c r="J251" s="1529" t="s">
        <v>100</v>
      </c>
      <c r="K251" s="1510" t="s">
        <v>101</v>
      </c>
      <c r="L251" s="1511" t="s">
        <v>102</v>
      </c>
      <c r="M251" s="98"/>
      <c r="N251" s="1249" t="s">
        <v>70</v>
      </c>
      <c r="O251" s="1213">
        <f t="shared" ref="O251:T251" si="246">AA275</f>
        <v>1.704</v>
      </c>
      <c r="P251" s="1415">
        <f t="shared" si="246"/>
        <v>1.5</v>
      </c>
      <c r="Q251" s="1213">
        <f t="shared" si="246"/>
        <v>157.5</v>
      </c>
      <c r="R251" s="1306">
        <f t="shared" si="246"/>
        <v>105</v>
      </c>
      <c r="S251" s="1213">
        <f t="shared" si="246"/>
        <v>0</v>
      </c>
      <c r="T251" s="1411">
        <f t="shared" si="246"/>
        <v>0</v>
      </c>
      <c r="U251" s="1213">
        <f t="shared" si="244"/>
        <v>159.20400000000001</v>
      </c>
      <c r="V251" s="1397">
        <f t="shared" si="244"/>
        <v>106.5</v>
      </c>
      <c r="W251" s="1213">
        <f t="shared" si="244"/>
        <v>157.5</v>
      </c>
      <c r="X251" s="1306">
        <f t="shared" si="244"/>
        <v>105</v>
      </c>
      <c r="Z251" s="1913" t="s">
        <v>537</v>
      </c>
      <c r="AA251" s="1030"/>
      <c r="AB251" s="1711"/>
      <c r="AC251" s="1234">
        <f>E250</f>
        <v>2.5</v>
      </c>
      <c r="AD251" s="1396">
        <f>F250</f>
        <v>1.925</v>
      </c>
      <c r="AE251" s="1234"/>
      <c r="AF251" s="1414"/>
      <c r="AG251" s="1234">
        <f t="shared" ref="AG251:AG252" si="247">AA251+AC251</f>
        <v>2.5</v>
      </c>
      <c r="AH251" s="1397">
        <f t="shared" ref="AH251:AH252" si="248">AB251+AD251</f>
        <v>1.925</v>
      </c>
      <c r="AI251" s="1234">
        <f t="shared" ref="AI251:AI252" si="249">AC251+AE251</f>
        <v>2.5</v>
      </c>
      <c r="AJ251" s="1306">
        <f t="shared" ref="AJ251:AJ252" si="250">AD251+AF251</f>
        <v>1.925</v>
      </c>
      <c r="AL251" s="483" t="s">
        <v>401</v>
      </c>
      <c r="AM251" s="1250">
        <f t="shared" si="237"/>
        <v>0</v>
      </c>
      <c r="AN251" s="1251">
        <f t="shared" si="238"/>
        <v>0</v>
      </c>
      <c r="AO251" s="1913" t="s">
        <v>537</v>
      </c>
      <c r="AP251" s="1470">
        <f t="shared" si="242"/>
        <v>2.5</v>
      </c>
      <c r="AQ251" s="1484">
        <f t="shared" si="240"/>
        <v>1.925</v>
      </c>
    </row>
    <row r="252" spans="1:46" ht="14.25" customHeight="1">
      <c r="A252" s="280" t="s">
        <v>9</v>
      </c>
      <c r="B252" s="263" t="s">
        <v>389</v>
      </c>
      <c r="C252" s="1563">
        <v>30</v>
      </c>
      <c r="D252" s="258" t="s">
        <v>534</v>
      </c>
      <c r="E252" s="1549">
        <v>1.038</v>
      </c>
      <c r="F252" s="1155">
        <v>1.038</v>
      </c>
      <c r="G252" s="1611" t="s">
        <v>582</v>
      </c>
      <c r="H252" s="1147">
        <v>110.4</v>
      </c>
      <c r="I252" s="1148">
        <v>109.7</v>
      </c>
      <c r="J252" s="1146" t="s">
        <v>1052</v>
      </c>
      <c r="K252" s="1147">
        <v>93</v>
      </c>
      <c r="L252" s="1559">
        <v>60</v>
      </c>
      <c r="M252" s="98"/>
      <c r="N252" s="1257" t="s">
        <v>104</v>
      </c>
      <c r="O252" s="1794">
        <f t="shared" ref="O252:T252" si="251">AA279</f>
        <v>11</v>
      </c>
      <c r="P252" s="1203">
        <f t="shared" si="251"/>
        <v>11</v>
      </c>
      <c r="Q252" s="1213">
        <f t="shared" si="251"/>
        <v>0</v>
      </c>
      <c r="R252" s="1397">
        <f t="shared" si="251"/>
        <v>0</v>
      </c>
      <c r="S252" s="1213">
        <f t="shared" si="251"/>
        <v>0</v>
      </c>
      <c r="T252" s="1411">
        <f t="shared" si="251"/>
        <v>0</v>
      </c>
      <c r="U252" s="1210">
        <f t="shared" ref="U252:U274" si="252">O252+Q252</f>
        <v>11</v>
      </c>
      <c r="V252" s="1397">
        <f t="shared" ref="V252:V279" si="253">P252+R252</f>
        <v>11</v>
      </c>
      <c r="W252" s="1210">
        <f t="shared" ref="W252:W277" si="254">Q252+S252</f>
        <v>0</v>
      </c>
      <c r="X252" s="1306">
        <f t="shared" ref="X252:X279" si="255">R252+T252</f>
        <v>0</v>
      </c>
      <c r="Z252" s="1267" t="s">
        <v>538</v>
      </c>
      <c r="AA252" s="1030"/>
      <c r="AB252" s="1712"/>
      <c r="AC252" s="1234"/>
      <c r="AD252" s="1396"/>
      <c r="AE252" s="1234"/>
      <c r="AF252" s="1414"/>
      <c r="AG252" s="1234">
        <f t="shared" si="247"/>
        <v>0</v>
      </c>
      <c r="AH252" s="1397">
        <f t="shared" si="248"/>
        <v>0</v>
      </c>
      <c r="AI252" s="1234">
        <f t="shared" si="249"/>
        <v>0</v>
      </c>
      <c r="AJ252" s="1306">
        <f t="shared" si="250"/>
        <v>0</v>
      </c>
      <c r="AL252" s="1249" t="s">
        <v>121</v>
      </c>
      <c r="AM252" s="1250">
        <f t="shared" si="237"/>
        <v>154.33600000000001</v>
      </c>
      <c r="AN252" s="1251">
        <f t="shared" si="238"/>
        <v>108.2</v>
      </c>
      <c r="AO252" s="1267" t="s">
        <v>538</v>
      </c>
      <c r="AP252" s="1470">
        <f t="shared" si="242"/>
        <v>0</v>
      </c>
      <c r="AQ252" s="1484">
        <f t="shared" si="240"/>
        <v>0</v>
      </c>
    </row>
    <row r="253" spans="1:46" ht="12.75" customHeight="1">
      <c r="A253" s="1542" t="s">
        <v>441</v>
      </c>
      <c r="B253" s="263" t="s">
        <v>643</v>
      </c>
      <c r="C253" s="276">
        <v>105</v>
      </c>
      <c r="D253" s="1564" t="s">
        <v>160</v>
      </c>
      <c r="E253" s="257">
        <v>0.01</v>
      </c>
      <c r="F253" s="1149">
        <v>0.01</v>
      </c>
      <c r="G253" s="258" t="s">
        <v>449</v>
      </c>
      <c r="H253" s="1531">
        <v>14</v>
      </c>
      <c r="I253" s="1653">
        <v>14</v>
      </c>
      <c r="J253" s="69"/>
      <c r="K253" s="11"/>
      <c r="L253" s="79"/>
      <c r="M253" s="98"/>
      <c r="N253" s="1249" t="s">
        <v>132</v>
      </c>
      <c r="O253" s="1210">
        <f>K231</f>
        <v>100</v>
      </c>
      <c r="P253" s="1203">
        <f>L231</f>
        <v>100</v>
      </c>
      <c r="Q253" s="1210"/>
      <c r="R253" s="1306"/>
      <c r="S253" s="1210"/>
      <c r="T253" s="1411"/>
      <c r="U253" s="1210">
        <f t="shared" si="252"/>
        <v>100</v>
      </c>
      <c r="V253" s="1397">
        <f t="shared" si="253"/>
        <v>100</v>
      </c>
      <c r="W253" s="1210">
        <f t="shared" si="254"/>
        <v>0</v>
      </c>
      <c r="X253" s="1306">
        <f t="shared" si="255"/>
        <v>0</v>
      </c>
      <c r="Z253" s="1268" t="s">
        <v>125</v>
      </c>
      <c r="AA253" s="1030"/>
      <c r="AB253" s="1712"/>
      <c r="AC253" s="1234"/>
      <c r="AD253" s="1396"/>
      <c r="AE253" s="1234"/>
      <c r="AF253" s="1414"/>
      <c r="AG253" s="1234">
        <f t="shared" ref="AG253:AJ260" si="256">AA253+AC253</f>
        <v>0</v>
      </c>
      <c r="AH253" s="1397">
        <f t="shared" si="256"/>
        <v>0</v>
      </c>
      <c r="AI253" s="1234">
        <f t="shared" si="256"/>
        <v>0</v>
      </c>
      <c r="AJ253" s="1306">
        <f t="shared" si="256"/>
        <v>0</v>
      </c>
      <c r="AL253" s="1249" t="s">
        <v>65</v>
      </c>
      <c r="AM253" s="1250">
        <f t="shared" si="237"/>
        <v>0</v>
      </c>
      <c r="AN253" s="1251">
        <f t="shared" si="238"/>
        <v>0</v>
      </c>
      <c r="AO253" s="1268" t="s">
        <v>125</v>
      </c>
      <c r="AP253" s="1470">
        <f t="shared" si="242"/>
        <v>0</v>
      </c>
      <c r="AQ253" s="1484">
        <f t="shared" si="240"/>
        <v>0</v>
      </c>
    </row>
    <row r="254" spans="1:46" ht="14.25" customHeight="1">
      <c r="A254" s="69"/>
      <c r="B254" s="1607"/>
      <c r="C254" s="11"/>
      <c r="D254" s="1519" t="s">
        <v>81</v>
      </c>
      <c r="E254" s="257">
        <v>237.5</v>
      </c>
      <c r="F254" s="1149">
        <v>237.5</v>
      </c>
      <c r="G254" s="258" t="s">
        <v>547</v>
      </c>
      <c r="H254" s="1630">
        <v>9.6</v>
      </c>
      <c r="I254" s="1149">
        <v>9.6</v>
      </c>
      <c r="J254" s="69"/>
      <c r="K254" s="11"/>
      <c r="L254" s="79"/>
      <c r="M254" s="98"/>
      <c r="N254" s="483" t="s">
        <v>387</v>
      </c>
      <c r="O254" s="1210">
        <f t="shared" ref="O254:T254" si="257">AA282</f>
        <v>0</v>
      </c>
      <c r="P254" s="1203">
        <f t="shared" si="257"/>
        <v>0</v>
      </c>
      <c r="Q254" s="1210">
        <f t="shared" si="257"/>
        <v>46.5</v>
      </c>
      <c r="R254" s="1306">
        <f t="shared" si="257"/>
        <v>40.299999999999997</v>
      </c>
      <c r="S254" s="1210">
        <f t="shared" si="257"/>
        <v>0</v>
      </c>
      <c r="T254" s="1411">
        <f t="shared" si="257"/>
        <v>0</v>
      </c>
      <c r="U254" s="1210">
        <f t="shared" si="252"/>
        <v>46.5</v>
      </c>
      <c r="V254" s="1397">
        <f t="shared" si="253"/>
        <v>40.299999999999997</v>
      </c>
      <c r="W254" s="1210">
        <f t="shared" si="254"/>
        <v>46.5</v>
      </c>
      <c r="X254" s="1306">
        <f t="shared" si="255"/>
        <v>40.299999999999997</v>
      </c>
      <c r="Z254" s="1268" t="s">
        <v>87</v>
      </c>
      <c r="AA254" s="1030">
        <f>E232</f>
        <v>18.89</v>
      </c>
      <c r="AB254" s="1715">
        <f>F232</f>
        <v>17</v>
      </c>
      <c r="AC254" s="1234">
        <f>E247+E258</f>
        <v>17.240000000000002</v>
      </c>
      <c r="AD254" s="1396">
        <f>F247+F258</f>
        <v>14.4</v>
      </c>
      <c r="AE254" s="1234">
        <f>E264</f>
        <v>24</v>
      </c>
      <c r="AF254" s="1414">
        <f>F264</f>
        <v>20</v>
      </c>
      <c r="AG254" s="1234">
        <f t="shared" si="256"/>
        <v>36.130000000000003</v>
      </c>
      <c r="AH254" s="1397">
        <f t="shared" si="256"/>
        <v>31.4</v>
      </c>
      <c r="AI254" s="1234">
        <f t="shared" si="256"/>
        <v>41.24</v>
      </c>
      <c r="AJ254" s="1306">
        <f t="shared" si="256"/>
        <v>34.4</v>
      </c>
      <c r="AL254" s="1249" t="s">
        <v>60</v>
      </c>
      <c r="AM254" s="1250">
        <f t="shared" si="237"/>
        <v>304.32</v>
      </c>
      <c r="AN254" s="1251">
        <f t="shared" si="238"/>
        <v>304.32</v>
      </c>
      <c r="AO254" s="1268" t="s">
        <v>87</v>
      </c>
      <c r="AP254" s="1470">
        <f t="shared" si="242"/>
        <v>60.13</v>
      </c>
      <c r="AQ254" s="1484">
        <f t="shared" si="240"/>
        <v>51.4</v>
      </c>
    </row>
    <row r="255" spans="1:46" ht="14.25" customHeight="1" thickBot="1">
      <c r="A255" s="69"/>
      <c r="B255" s="1607"/>
      <c r="C255" s="11"/>
      <c r="D255" s="1946" t="s">
        <v>860</v>
      </c>
      <c r="E255" s="14"/>
      <c r="F255" s="1566"/>
      <c r="G255" s="258" t="s">
        <v>171</v>
      </c>
      <c r="H255" s="1619" t="s">
        <v>587</v>
      </c>
      <c r="I255" s="1149">
        <v>5.28</v>
      </c>
      <c r="J255" s="69"/>
      <c r="K255" s="11"/>
      <c r="L255" s="79"/>
      <c r="M255" s="98"/>
      <c r="N255" s="1249" t="s">
        <v>388</v>
      </c>
      <c r="O255" s="1210">
        <f t="shared" ref="O255:T255" si="258">AA286</f>
        <v>0</v>
      </c>
      <c r="P255" s="1415">
        <f t="shared" si="258"/>
        <v>0</v>
      </c>
      <c r="Q255" s="1210">
        <f t="shared" si="258"/>
        <v>0</v>
      </c>
      <c r="R255" s="1397">
        <f t="shared" si="258"/>
        <v>0</v>
      </c>
      <c r="S255" s="1210">
        <f t="shared" si="258"/>
        <v>0</v>
      </c>
      <c r="T255" s="1416">
        <f t="shared" si="258"/>
        <v>0</v>
      </c>
      <c r="U255" s="1210">
        <f t="shared" si="252"/>
        <v>0</v>
      </c>
      <c r="V255" s="1397">
        <f t="shared" si="253"/>
        <v>0</v>
      </c>
      <c r="W255" s="1210">
        <f t="shared" si="254"/>
        <v>0</v>
      </c>
      <c r="X255" s="1306">
        <f t="shared" si="255"/>
        <v>0</v>
      </c>
      <c r="Z255" s="1268" t="s">
        <v>68</v>
      </c>
      <c r="AA255" s="1030"/>
      <c r="AB255" s="1715"/>
      <c r="AC255" s="1234">
        <f>E245</f>
        <v>12.5</v>
      </c>
      <c r="AD255" s="1396">
        <f>F245</f>
        <v>10</v>
      </c>
      <c r="AE255" s="1234">
        <f>E265</f>
        <v>19</v>
      </c>
      <c r="AF255" s="1414">
        <f>F265</f>
        <v>15</v>
      </c>
      <c r="AG255" s="1234">
        <f t="shared" si="256"/>
        <v>12.5</v>
      </c>
      <c r="AH255" s="1397">
        <f t="shared" si="256"/>
        <v>10</v>
      </c>
      <c r="AI255" s="1234">
        <f t="shared" si="256"/>
        <v>31.5</v>
      </c>
      <c r="AJ255" s="1306">
        <f t="shared" si="256"/>
        <v>25</v>
      </c>
      <c r="AL255" s="1249" t="s">
        <v>139</v>
      </c>
      <c r="AM255" s="1250">
        <f t="shared" si="237"/>
        <v>208</v>
      </c>
      <c r="AN255" s="1258">
        <f t="shared" si="238"/>
        <v>200</v>
      </c>
      <c r="AO255" s="1268" t="s">
        <v>68</v>
      </c>
      <c r="AP255" s="1470">
        <f t="shared" si="242"/>
        <v>31.5</v>
      </c>
      <c r="AQ255" s="1484">
        <f t="shared" si="240"/>
        <v>25</v>
      </c>
    </row>
    <row r="256" spans="1:46" ht="13.5" customHeight="1" thickBot="1">
      <c r="A256" s="69"/>
      <c r="B256" s="1607"/>
      <c r="C256" s="11"/>
      <c r="D256" s="258" t="s">
        <v>625</v>
      </c>
      <c r="E256" s="379">
        <v>46.5</v>
      </c>
      <c r="F256" s="1603">
        <v>40.299999999999997</v>
      </c>
      <c r="G256" s="258" t="s">
        <v>583</v>
      </c>
      <c r="H256" s="1151">
        <v>3.6</v>
      </c>
      <c r="I256" s="1152">
        <v>3.6</v>
      </c>
      <c r="J256" s="1797" t="s">
        <v>565</v>
      </c>
      <c r="K256" s="2004"/>
      <c r="L256" s="2005"/>
      <c r="M256" s="98"/>
      <c r="N256" s="1249" t="s">
        <v>121</v>
      </c>
      <c r="O256" s="1213">
        <f>E231</f>
        <v>154.33600000000001</v>
      </c>
      <c r="P256" s="1203">
        <f>F231</f>
        <v>108.2</v>
      </c>
      <c r="Q256" s="1210"/>
      <c r="R256" s="1306"/>
      <c r="S256" s="1210"/>
      <c r="T256" s="1411"/>
      <c r="U256" s="1210">
        <f t="shared" si="252"/>
        <v>154.33600000000001</v>
      </c>
      <c r="V256" s="1397">
        <f t="shared" si="253"/>
        <v>108.2</v>
      </c>
      <c r="W256" s="1210">
        <f t="shared" si="254"/>
        <v>0</v>
      </c>
      <c r="X256" s="1306">
        <f t="shared" si="255"/>
        <v>0</v>
      </c>
      <c r="Z256" s="1268" t="s">
        <v>74</v>
      </c>
      <c r="AA256" s="1030"/>
      <c r="AB256" s="1712"/>
      <c r="AC256" s="1234"/>
      <c r="AD256" s="1396"/>
      <c r="AE256" s="1234"/>
      <c r="AF256" s="1414"/>
      <c r="AG256" s="1234">
        <f t="shared" si="256"/>
        <v>0</v>
      </c>
      <c r="AH256" s="1397">
        <f t="shared" si="256"/>
        <v>0</v>
      </c>
      <c r="AI256" s="1234">
        <f t="shared" si="256"/>
        <v>0</v>
      </c>
      <c r="AJ256" s="1306">
        <f t="shared" si="256"/>
        <v>0</v>
      </c>
      <c r="AL256" s="1249" t="s">
        <v>64</v>
      </c>
      <c r="AM256" s="1250">
        <f t="shared" si="237"/>
        <v>110.4</v>
      </c>
      <c r="AN256" s="1258">
        <f t="shared" si="238"/>
        <v>109.7</v>
      </c>
      <c r="AO256" s="1268" t="s">
        <v>74</v>
      </c>
      <c r="AP256" s="1470">
        <f t="shared" si="242"/>
        <v>0</v>
      </c>
      <c r="AQ256" s="1484">
        <f t="shared" si="240"/>
        <v>0</v>
      </c>
    </row>
    <row r="257" spans="1:43" ht="14.25" customHeight="1" thickBot="1">
      <c r="A257" s="69"/>
      <c r="B257" s="1607"/>
      <c r="C257" s="11"/>
      <c r="D257" s="1917" t="s">
        <v>161</v>
      </c>
      <c r="E257" s="257" t="s">
        <v>576</v>
      </c>
      <c r="F257" s="1560">
        <v>2</v>
      </c>
      <c r="G257" s="1564" t="s">
        <v>89</v>
      </c>
      <c r="H257" s="257">
        <v>2.4</v>
      </c>
      <c r="I257" s="1149">
        <v>2.4</v>
      </c>
      <c r="J257" s="1938" t="s">
        <v>100</v>
      </c>
      <c r="K257" s="169" t="s">
        <v>101</v>
      </c>
      <c r="L257" s="170" t="s">
        <v>102</v>
      </c>
      <c r="M257" s="98"/>
      <c r="N257" s="1249" t="s">
        <v>65</v>
      </c>
      <c r="O257" s="1210"/>
      <c r="P257" s="1203"/>
      <c r="Q257" s="1210"/>
      <c r="R257" s="1306"/>
      <c r="S257" s="1210"/>
      <c r="T257" s="1411"/>
      <c r="U257" s="1210">
        <f t="shared" si="252"/>
        <v>0</v>
      </c>
      <c r="V257" s="1397">
        <f t="shared" si="253"/>
        <v>0</v>
      </c>
      <c r="W257" s="1210">
        <f t="shared" si="254"/>
        <v>0</v>
      </c>
      <c r="X257" s="1306">
        <f t="shared" si="255"/>
        <v>0</v>
      </c>
      <c r="Z257" s="1268" t="s">
        <v>129</v>
      </c>
      <c r="AA257" s="1030"/>
      <c r="AB257" s="1716"/>
      <c r="AC257" s="1234"/>
      <c r="AD257" s="1396"/>
      <c r="AE257" s="1234"/>
      <c r="AF257" s="1414"/>
      <c r="AG257" s="1234">
        <f t="shared" si="256"/>
        <v>0</v>
      </c>
      <c r="AH257" s="1397">
        <f t="shared" si="256"/>
        <v>0</v>
      </c>
      <c r="AI257" s="1234">
        <f t="shared" si="256"/>
        <v>0</v>
      </c>
      <c r="AJ257" s="1306">
        <f t="shared" si="256"/>
        <v>0</v>
      </c>
      <c r="AL257" s="1249" t="s">
        <v>47</v>
      </c>
      <c r="AM257" s="1250">
        <f t="shared" si="237"/>
        <v>36.472999999999999</v>
      </c>
      <c r="AN257" s="1258">
        <f t="shared" si="238"/>
        <v>33.44</v>
      </c>
      <c r="AO257" s="1268" t="s">
        <v>129</v>
      </c>
      <c r="AP257" s="1470">
        <f t="shared" si="242"/>
        <v>0</v>
      </c>
      <c r="AQ257" s="1484">
        <f t="shared" si="240"/>
        <v>0</v>
      </c>
    </row>
    <row r="258" spans="1:43" ht="15" thickBot="1">
      <c r="A258" s="69"/>
      <c r="B258" s="1607"/>
      <c r="C258" s="11"/>
      <c r="D258" s="258" t="s">
        <v>159</v>
      </c>
      <c r="E258" s="257">
        <v>5.24</v>
      </c>
      <c r="F258" s="1560">
        <v>4.4000000000000004</v>
      </c>
      <c r="G258" s="258" t="s">
        <v>534</v>
      </c>
      <c r="H258" s="257">
        <v>0.1</v>
      </c>
      <c r="I258" s="1149">
        <v>0.1</v>
      </c>
      <c r="J258" s="3047" t="s">
        <v>294</v>
      </c>
      <c r="K258" s="2006">
        <v>157.5</v>
      </c>
      <c r="L258" s="2007">
        <v>105</v>
      </c>
      <c r="M258" s="113"/>
      <c r="N258" s="1249" t="s">
        <v>60</v>
      </c>
      <c r="O258" s="1210">
        <f>E234+H238</f>
        <v>82.11999999999999</v>
      </c>
      <c r="P258" s="1417">
        <f>F234+I238</f>
        <v>82.11999999999999</v>
      </c>
      <c r="Q258" s="1210">
        <f>K245</f>
        <v>200</v>
      </c>
      <c r="R258" s="1418">
        <f>L245</f>
        <v>200</v>
      </c>
      <c r="S258" s="1210">
        <f>H262</f>
        <v>22.2</v>
      </c>
      <c r="T258" s="1408">
        <f>I262</f>
        <v>22.2</v>
      </c>
      <c r="U258" s="1210">
        <f t="shared" si="252"/>
        <v>282.12</v>
      </c>
      <c r="V258" s="1397">
        <f t="shared" si="253"/>
        <v>282.12</v>
      </c>
      <c r="W258" s="1210">
        <f t="shared" si="254"/>
        <v>222.2</v>
      </c>
      <c r="X258" s="1306">
        <f t="shared" si="255"/>
        <v>222.2</v>
      </c>
      <c r="Z258" s="1268" t="s">
        <v>130</v>
      </c>
      <c r="AA258" s="1030">
        <f>E233</f>
        <v>4</v>
      </c>
      <c r="AB258" s="1717">
        <f>F233</f>
        <v>2</v>
      </c>
      <c r="AC258" s="1234"/>
      <c r="AD258" s="1396"/>
      <c r="AE258" s="1234"/>
      <c r="AF258" s="1414"/>
      <c r="AG258" s="1234">
        <f t="shared" si="256"/>
        <v>4</v>
      </c>
      <c r="AH258" s="1397">
        <f t="shared" si="256"/>
        <v>2</v>
      </c>
      <c r="AI258" s="1234">
        <f t="shared" si="256"/>
        <v>0</v>
      </c>
      <c r="AJ258" s="1306">
        <f t="shared" si="256"/>
        <v>0</v>
      </c>
      <c r="AL258" s="1249" t="s">
        <v>67</v>
      </c>
      <c r="AM258" s="1250">
        <f t="shared" si="237"/>
        <v>6.7</v>
      </c>
      <c r="AN258" s="1258">
        <f t="shared" si="238"/>
        <v>6.7</v>
      </c>
      <c r="AO258" s="1268" t="s">
        <v>130</v>
      </c>
      <c r="AP258" s="1470">
        <f t="shared" si="242"/>
        <v>4</v>
      </c>
      <c r="AQ258" s="1484">
        <f t="shared" si="240"/>
        <v>2</v>
      </c>
    </row>
    <row r="259" spans="1:43" ht="14.25" customHeight="1" thickBot="1">
      <c r="A259" s="1443" t="s">
        <v>362</v>
      </c>
      <c r="B259" s="1610"/>
      <c r="C259" s="38">
        <f>SUM(C242:C258)</f>
        <v>990</v>
      </c>
      <c r="D259" s="1917" t="s">
        <v>534</v>
      </c>
      <c r="E259" s="257">
        <v>0.17499999999999999</v>
      </c>
      <c r="F259" s="1560">
        <v>0.17499999999999999</v>
      </c>
      <c r="G259" s="258" t="s">
        <v>584</v>
      </c>
      <c r="H259" s="257">
        <v>1.2E-2</v>
      </c>
      <c r="I259" s="1149">
        <v>1.2E-2</v>
      </c>
      <c r="J259" s="65"/>
      <c r="K259" s="38"/>
      <c r="L259" s="81"/>
      <c r="M259" s="107"/>
      <c r="N259" s="1249" t="s">
        <v>139</v>
      </c>
      <c r="O259" s="1210"/>
      <c r="P259" s="1203"/>
      <c r="Q259" s="1210"/>
      <c r="R259" s="1306"/>
      <c r="S259" s="1210">
        <f>K262</f>
        <v>208</v>
      </c>
      <c r="T259" s="1411">
        <f>L262</f>
        <v>200</v>
      </c>
      <c r="U259" s="1210">
        <f t="shared" si="252"/>
        <v>0</v>
      </c>
      <c r="V259" s="1397">
        <f t="shared" si="253"/>
        <v>0</v>
      </c>
      <c r="W259" s="1210">
        <f t="shared" si="254"/>
        <v>208</v>
      </c>
      <c r="X259" s="1306">
        <f t="shared" si="255"/>
        <v>200</v>
      </c>
      <c r="Z259" s="1267" t="s">
        <v>96</v>
      </c>
      <c r="AA259" s="1232"/>
      <c r="AB259" s="1718"/>
      <c r="AC259" s="1235"/>
      <c r="AD259" s="1398"/>
      <c r="AE259" s="1235"/>
      <c r="AF259" s="1720"/>
      <c r="AG259" s="1235">
        <f t="shared" si="256"/>
        <v>0</v>
      </c>
      <c r="AH259" s="1399">
        <f t="shared" si="256"/>
        <v>0</v>
      </c>
      <c r="AI259" s="1235">
        <f t="shared" si="256"/>
        <v>0</v>
      </c>
      <c r="AJ259" s="1199">
        <f t="shared" si="256"/>
        <v>0</v>
      </c>
      <c r="AL259" s="1249" t="s">
        <v>82</v>
      </c>
      <c r="AM259" s="1250">
        <f t="shared" si="237"/>
        <v>22.1</v>
      </c>
      <c r="AN259" s="1258">
        <f t="shared" si="238"/>
        <v>22.1</v>
      </c>
      <c r="AO259" s="1267" t="s">
        <v>96</v>
      </c>
      <c r="AP259" s="1470">
        <f t="shared" si="242"/>
        <v>0</v>
      </c>
      <c r="AQ259" s="1484">
        <f t="shared" si="240"/>
        <v>0</v>
      </c>
    </row>
    <row r="260" spans="1:43" ht="15" customHeight="1" thickBot="1">
      <c r="A260" s="382"/>
      <c r="B260" s="175" t="s">
        <v>232</v>
      </c>
      <c r="C260" s="770"/>
      <c r="D260" s="1681" t="s">
        <v>668</v>
      </c>
      <c r="E260" s="47"/>
      <c r="F260" s="47"/>
      <c r="G260" s="1241"/>
      <c r="H260" s="47"/>
      <c r="I260" s="58"/>
      <c r="J260" s="1535" t="s">
        <v>652</v>
      </c>
      <c r="K260" s="2028"/>
      <c r="L260" s="2029"/>
      <c r="M260" s="107"/>
      <c r="N260" s="1249" t="s">
        <v>64</v>
      </c>
      <c r="O260" s="1210"/>
      <c r="P260" s="1203"/>
      <c r="Q260" s="1210">
        <f>H252</f>
        <v>110.4</v>
      </c>
      <c r="R260" s="1306">
        <f>I252</f>
        <v>109.7</v>
      </c>
      <c r="S260" s="1210"/>
      <c r="T260" s="1411"/>
      <c r="U260" s="1210">
        <f t="shared" si="252"/>
        <v>110.4</v>
      </c>
      <c r="V260" s="1397">
        <f t="shared" si="253"/>
        <v>109.7</v>
      </c>
      <c r="W260" s="1210">
        <f t="shared" si="254"/>
        <v>110.4</v>
      </c>
      <c r="X260" s="1306">
        <f t="shared" si="255"/>
        <v>109.7</v>
      </c>
      <c r="Z260" s="2411" t="s">
        <v>783</v>
      </c>
      <c r="AA260" s="2412">
        <f t="shared" ref="AA260:AF260" si="259">SUM(AA247:AA259)</f>
        <v>22.89</v>
      </c>
      <c r="AB260" s="2423">
        <f t="shared" si="259"/>
        <v>19</v>
      </c>
      <c r="AC260" s="2424">
        <f t="shared" si="259"/>
        <v>125.24000000000001</v>
      </c>
      <c r="AD260" s="2425">
        <f t="shared" si="259"/>
        <v>86.325000000000003</v>
      </c>
      <c r="AE260" s="2426">
        <f t="shared" si="259"/>
        <v>43</v>
      </c>
      <c r="AF260" s="2413">
        <f t="shared" si="259"/>
        <v>35</v>
      </c>
      <c r="AG260" s="2011">
        <f t="shared" si="256"/>
        <v>148.13</v>
      </c>
      <c r="AH260" s="1397">
        <f t="shared" si="256"/>
        <v>105.325</v>
      </c>
      <c r="AI260" s="2011">
        <f t="shared" si="256"/>
        <v>168.24</v>
      </c>
      <c r="AJ260" s="1420">
        <f t="shared" si="256"/>
        <v>121.325</v>
      </c>
      <c r="AL260" s="1249" t="s">
        <v>89</v>
      </c>
      <c r="AM260" s="1250">
        <f t="shared" si="237"/>
        <v>15.100000000000001</v>
      </c>
      <c r="AN260" s="1258">
        <f t="shared" si="238"/>
        <v>15.100000000000001</v>
      </c>
      <c r="AO260" s="2411" t="s">
        <v>783</v>
      </c>
      <c r="AP260" s="2374">
        <f t="shared" si="242"/>
        <v>191.13</v>
      </c>
      <c r="AQ260" s="1484">
        <f t="shared" si="240"/>
        <v>140.32499999999999</v>
      </c>
    </row>
    <row r="261" spans="1:43" ht="15" thickBot="1">
      <c r="A261" s="254" t="s">
        <v>653</v>
      </c>
      <c r="B261" s="271" t="s">
        <v>830</v>
      </c>
      <c r="C261" s="397">
        <v>200</v>
      </c>
      <c r="D261" s="1529" t="s">
        <v>100</v>
      </c>
      <c r="E261" s="1510" t="s">
        <v>101</v>
      </c>
      <c r="F261" s="1511" t="s">
        <v>102</v>
      </c>
      <c r="G261" s="1553" t="s">
        <v>100</v>
      </c>
      <c r="H261" s="1527" t="s">
        <v>101</v>
      </c>
      <c r="I261" s="1528" t="s">
        <v>102</v>
      </c>
      <c r="J261" s="1536" t="s">
        <v>100</v>
      </c>
      <c r="K261" s="1527" t="s">
        <v>101</v>
      </c>
      <c r="L261" s="1528" t="s">
        <v>102</v>
      </c>
      <c r="M261" s="107"/>
      <c r="N261" s="1249" t="s">
        <v>408</v>
      </c>
      <c r="O261" s="1210">
        <f>H232</f>
        <v>5.1929999999999996</v>
      </c>
      <c r="P261" s="1203">
        <f>I232</f>
        <v>5</v>
      </c>
      <c r="Q261" s="1210">
        <f>H247</f>
        <v>31.28</v>
      </c>
      <c r="R261" s="1306">
        <f>I247</f>
        <v>28.44</v>
      </c>
      <c r="S261" s="1210"/>
      <c r="T261" s="1411"/>
      <c r="U261" s="1210">
        <f t="shared" si="252"/>
        <v>36.472999999999999</v>
      </c>
      <c r="V261" s="1397">
        <f t="shared" si="253"/>
        <v>33.44</v>
      </c>
      <c r="W261" s="1210">
        <f t="shared" si="254"/>
        <v>31.28</v>
      </c>
      <c r="X261" s="1306">
        <f t="shared" si="255"/>
        <v>28.44</v>
      </c>
      <c r="Z261" s="2376" t="s">
        <v>878</v>
      </c>
      <c r="AA261" s="2372"/>
      <c r="AB261" s="2377"/>
      <c r="AC261" s="2378"/>
      <c r="AD261" s="2379"/>
      <c r="AE261" s="2378"/>
      <c r="AF261" s="2380"/>
      <c r="AL261" s="1249" t="s">
        <v>131</v>
      </c>
      <c r="AM261" s="1250">
        <f t="shared" si="237"/>
        <v>0.32700000000000001</v>
      </c>
      <c r="AN261" s="1258">
        <f t="shared" si="238"/>
        <v>13.08</v>
      </c>
      <c r="AO261" s="2376" t="s">
        <v>877</v>
      </c>
    </row>
    <row r="262" spans="1:43">
      <c r="A262" s="69"/>
      <c r="B262" s="351" t="s">
        <v>233</v>
      </c>
      <c r="C262" s="79"/>
      <c r="D262" s="1635" t="s">
        <v>45</v>
      </c>
      <c r="E262" s="1147">
        <v>124</v>
      </c>
      <c r="F262" s="1148">
        <v>92</v>
      </c>
      <c r="G262" s="1505" t="s">
        <v>80</v>
      </c>
      <c r="H262" s="1147">
        <v>22.2</v>
      </c>
      <c r="I262" s="1655">
        <v>22.2</v>
      </c>
      <c r="J262" s="2052" t="s">
        <v>655</v>
      </c>
      <c r="K262" s="1147">
        <v>208</v>
      </c>
      <c r="L262" s="1590">
        <v>200</v>
      </c>
      <c r="M262" s="113"/>
      <c r="N262" s="1249" t="s">
        <v>67</v>
      </c>
      <c r="O262" s="1210">
        <f>H236</f>
        <v>3.1</v>
      </c>
      <c r="P262" s="1203">
        <f>I236</f>
        <v>3.1</v>
      </c>
      <c r="Q262" s="1210">
        <f>H256</f>
        <v>3.6</v>
      </c>
      <c r="R262" s="1306">
        <f>I256</f>
        <v>3.6</v>
      </c>
      <c r="S262" s="1210"/>
      <c r="T262" s="1411"/>
      <c r="U262" s="1210">
        <f t="shared" si="252"/>
        <v>6.7</v>
      </c>
      <c r="V262" s="1397">
        <f t="shared" si="253"/>
        <v>6.7</v>
      </c>
      <c r="W262" s="1210">
        <f t="shared" si="254"/>
        <v>3.6</v>
      </c>
      <c r="X262" s="1306">
        <f t="shared" si="255"/>
        <v>3.6</v>
      </c>
      <c r="Z262" s="1268"/>
      <c r="AA262" s="1030"/>
      <c r="AB262" s="1712"/>
      <c r="AC262" s="1234"/>
      <c r="AD262" s="1396"/>
      <c r="AE262" s="1234"/>
      <c r="AF262" s="1414"/>
      <c r="AG262" s="1234">
        <f t="shared" ref="AG262:AJ267" si="260">AA262+AC262</f>
        <v>0</v>
      </c>
      <c r="AH262" s="1397">
        <f t="shared" si="260"/>
        <v>0</v>
      </c>
      <c r="AI262" s="1234">
        <f t="shared" si="260"/>
        <v>0</v>
      </c>
      <c r="AJ262" s="1306">
        <f t="shared" si="260"/>
        <v>0</v>
      </c>
      <c r="AL262" s="1249" t="s">
        <v>50</v>
      </c>
      <c r="AM262" s="1250">
        <f t="shared" si="237"/>
        <v>29.6</v>
      </c>
      <c r="AN262" s="1258">
        <f t="shared" si="238"/>
        <v>29.6</v>
      </c>
      <c r="AO262" s="1268"/>
      <c r="AP262" s="1470">
        <f t="shared" ref="AP262:AQ268" si="261">AA262+AC262+AE262</f>
        <v>0</v>
      </c>
      <c r="AQ262" s="1484">
        <f t="shared" si="261"/>
        <v>0</v>
      </c>
    </row>
    <row r="263" spans="1:43">
      <c r="A263" s="254" t="s">
        <v>669</v>
      </c>
      <c r="B263" s="2578" t="s">
        <v>670</v>
      </c>
      <c r="C263" s="397" t="s">
        <v>700</v>
      </c>
      <c r="D263" s="258" t="s">
        <v>328</v>
      </c>
      <c r="E263" s="1518" t="s">
        <v>329</v>
      </c>
      <c r="F263" s="1523">
        <v>1</v>
      </c>
      <c r="G263" s="448" t="s">
        <v>79</v>
      </c>
      <c r="H263" s="257">
        <v>2.2000000000000002</v>
      </c>
      <c r="I263" s="1513">
        <v>2.2000000000000002</v>
      </c>
      <c r="J263" s="1583"/>
      <c r="K263" s="14"/>
      <c r="L263" s="2140"/>
      <c r="M263" s="112"/>
      <c r="N263" s="1249" t="s">
        <v>82</v>
      </c>
      <c r="O263" s="1723">
        <f>H234+H239</f>
        <v>11.3</v>
      </c>
      <c r="P263" s="1415">
        <f>I234+I239</f>
        <v>11.3</v>
      </c>
      <c r="Q263" s="1210">
        <f>H248</f>
        <v>4.8</v>
      </c>
      <c r="R263" s="1397">
        <f>I248</f>
        <v>4.8</v>
      </c>
      <c r="S263" s="1210">
        <f>E266+E268</f>
        <v>6</v>
      </c>
      <c r="T263" s="1416">
        <f>F266+F268</f>
        <v>6</v>
      </c>
      <c r="U263" s="1210">
        <f t="shared" si="252"/>
        <v>16.100000000000001</v>
      </c>
      <c r="V263" s="1397">
        <f t="shared" si="253"/>
        <v>16.100000000000001</v>
      </c>
      <c r="W263" s="1210">
        <f t="shared" si="254"/>
        <v>10.8</v>
      </c>
      <c r="X263" s="1306">
        <f t="shared" si="255"/>
        <v>10.8</v>
      </c>
      <c r="Z263" s="1268" t="s">
        <v>128</v>
      </c>
      <c r="AA263" s="1030"/>
      <c r="AB263" s="1712"/>
      <c r="AC263" s="1234"/>
      <c r="AD263" s="1396"/>
      <c r="AE263" s="1234"/>
      <c r="AF263" s="1414"/>
      <c r="AG263" s="1234">
        <f t="shared" si="260"/>
        <v>0</v>
      </c>
      <c r="AH263" s="1397">
        <f t="shared" si="260"/>
        <v>0</v>
      </c>
      <c r="AI263" s="1234">
        <f t="shared" si="260"/>
        <v>0</v>
      </c>
      <c r="AJ263" s="1306">
        <f t="shared" si="260"/>
        <v>0</v>
      </c>
      <c r="AL263" s="1249" t="s">
        <v>140</v>
      </c>
      <c r="AM263" s="1250">
        <f t="shared" si="237"/>
        <v>0</v>
      </c>
      <c r="AN263" s="1258">
        <f t="shared" si="238"/>
        <v>0</v>
      </c>
      <c r="AO263" s="1268" t="s">
        <v>128</v>
      </c>
      <c r="AP263" s="1470">
        <f t="shared" si="261"/>
        <v>0</v>
      </c>
      <c r="AQ263" s="1484">
        <f t="shared" si="261"/>
        <v>0</v>
      </c>
    </row>
    <row r="264" spans="1:43">
      <c r="A264" s="180"/>
      <c r="B264" s="2562" t="s">
        <v>671</v>
      </c>
      <c r="C264" s="295"/>
      <c r="D264" s="1561" t="s">
        <v>109</v>
      </c>
      <c r="E264" s="257">
        <v>24</v>
      </c>
      <c r="F264" s="1523">
        <v>20</v>
      </c>
      <c r="G264" s="1636" t="s">
        <v>84</v>
      </c>
      <c r="H264" s="257">
        <v>4.0000000000000001E-3</v>
      </c>
      <c r="I264" s="1512">
        <v>4.0000000000000001E-3</v>
      </c>
      <c r="J264" s="1583"/>
      <c r="K264" s="14"/>
      <c r="L264" s="2140"/>
      <c r="M264" s="112"/>
      <c r="N264" s="1249" t="s">
        <v>89</v>
      </c>
      <c r="O264" s="1210">
        <f>E237</f>
        <v>7.7</v>
      </c>
      <c r="P264" s="1415">
        <f>F237</f>
        <v>7.7</v>
      </c>
      <c r="Q264" s="1210">
        <f>E249+H257</f>
        <v>7.4</v>
      </c>
      <c r="R264" s="1306">
        <f>F249+I257</f>
        <v>7.4</v>
      </c>
      <c r="S264" s="1210"/>
      <c r="T264" s="1411"/>
      <c r="U264" s="1210">
        <f t="shared" si="252"/>
        <v>15.100000000000001</v>
      </c>
      <c r="V264" s="1397">
        <f t="shared" si="253"/>
        <v>15.100000000000001</v>
      </c>
      <c r="W264" s="1210">
        <f t="shared" si="254"/>
        <v>7.4</v>
      </c>
      <c r="X264" s="1306">
        <f t="shared" si="255"/>
        <v>7.4</v>
      </c>
      <c r="Z264" s="1268" t="s">
        <v>126</v>
      </c>
      <c r="AA264" s="1724">
        <f>K240</f>
        <v>66</v>
      </c>
      <c r="AB264" s="3045">
        <f>L240</f>
        <v>60</v>
      </c>
      <c r="AC264" s="1234"/>
      <c r="AD264" s="1396"/>
      <c r="AE264" s="1234"/>
      <c r="AF264" s="1414"/>
      <c r="AG264" s="1234">
        <f t="shared" si="260"/>
        <v>66</v>
      </c>
      <c r="AH264" s="1397">
        <f t="shared" si="260"/>
        <v>60</v>
      </c>
      <c r="AI264" s="1234">
        <f t="shared" si="260"/>
        <v>0</v>
      </c>
      <c r="AJ264" s="1306">
        <f t="shared" si="260"/>
        <v>0</v>
      </c>
      <c r="AL264" s="1249" t="s">
        <v>52</v>
      </c>
      <c r="AM264" s="1250">
        <f t="shared" si="237"/>
        <v>0</v>
      </c>
      <c r="AN264" s="1258">
        <f t="shared" si="238"/>
        <v>0</v>
      </c>
      <c r="AO264" s="1268" t="s">
        <v>126</v>
      </c>
      <c r="AP264" s="1470">
        <f t="shared" si="261"/>
        <v>66</v>
      </c>
      <c r="AQ264" s="1484">
        <f t="shared" si="261"/>
        <v>60</v>
      </c>
    </row>
    <row r="265" spans="1:43">
      <c r="A265" s="256" t="s">
        <v>9</v>
      </c>
      <c r="B265" s="263" t="s">
        <v>10</v>
      </c>
      <c r="C265" s="272">
        <v>30</v>
      </c>
      <c r="D265" s="258" t="s">
        <v>275</v>
      </c>
      <c r="E265" s="257">
        <v>19</v>
      </c>
      <c r="F265" s="1523">
        <v>15</v>
      </c>
      <c r="G265" s="447" t="s">
        <v>83</v>
      </c>
      <c r="H265" s="1151">
        <v>0.2</v>
      </c>
      <c r="I265" s="1792">
        <v>0.2</v>
      </c>
      <c r="J265" s="1583"/>
      <c r="K265" s="14"/>
      <c r="L265" s="1584"/>
      <c r="M265" s="112"/>
      <c r="N265" s="783" t="s">
        <v>144</v>
      </c>
      <c r="O265" s="1210">
        <f>P265/1000/0.04</f>
        <v>0.11999999999999998</v>
      </c>
      <c r="P265" s="1415">
        <f>F235</f>
        <v>4.8</v>
      </c>
      <c r="Q265" s="1890">
        <f>R265/1000/0.04</f>
        <v>0.182</v>
      </c>
      <c r="R265" s="1397">
        <f>F257+I255</f>
        <v>7.28</v>
      </c>
      <c r="S265" s="1890">
        <f>T265/1000/0.04</f>
        <v>2.5000000000000001E-2</v>
      </c>
      <c r="T265" s="1416">
        <f>F263</f>
        <v>1</v>
      </c>
      <c r="U265" s="1210">
        <f t="shared" si="252"/>
        <v>0.30199999999999999</v>
      </c>
      <c r="V265" s="1397">
        <f t="shared" si="253"/>
        <v>12.08</v>
      </c>
      <c r="W265" s="1210">
        <f t="shared" si="254"/>
        <v>0.20699999999999999</v>
      </c>
      <c r="X265" s="1306">
        <f t="shared" si="255"/>
        <v>8.2800000000000011</v>
      </c>
      <c r="Z265" s="1268" t="s">
        <v>395</v>
      </c>
      <c r="AA265" s="1030"/>
      <c r="AB265" s="1717"/>
      <c r="AC265" s="1234"/>
      <c r="AD265" s="1396"/>
      <c r="AE265" s="1234"/>
      <c r="AF265" s="1414"/>
      <c r="AG265" s="1234">
        <f t="shared" si="260"/>
        <v>0</v>
      </c>
      <c r="AH265" s="1397">
        <f t="shared" si="260"/>
        <v>0</v>
      </c>
      <c r="AI265" s="1234">
        <f t="shared" si="260"/>
        <v>0</v>
      </c>
      <c r="AJ265" s="1306">
        <f t="shared" si="260"/>
        <v>0</v>
      </c>
      <c r="AL265" s="1249" t="s">
        <v>138</v>
      </c>
      <c r="AM265" s="1250">
        <f t="shared" si="237"/>
        <v>4</v>
      </c>
      <c r="AN265" s="1258">
        <f t="shared" si="238"/>
        <v>4</v>
      </c>
      <c r="AO265" s="1268" t="s">
        <v>395</v>
      </c>
      <c r="AP265" s="1470">
        <f t="shared" si="261"/>
        <v>0</v>
      </c>
      <c r="AQ265" s="1484">
        <f t="shared" si="261"/>
        <v>0</v>
      </c>
    </row>
    <row r="266" spans="1:43" ht="15" thickBot="1">
      <c r="A266" s="69"/>
      <c r="B266" s="1607"/>
      <c r="C266" s="79"/>
      <c r="D266" s="258" t="s">
        <v>82</v>
      </c>
      <c r="E266" s="257">
        <v>3</v>
      </c>
      <c r="F266" s="1149">
        <v>3</v>
      </c>
      <c r="G266" s="1153"/>
      <c r="H266" s="257"/>
      <c r="I266" s="1512"/>
      <c r="J266" s="1583"/>
      <c r="K266" s="14"/>
      <c r="L266" s="2140"/>
      <c r="M266" s="112"/>
      <c r="N266" s="1249" t="s">
        <v>50</v>
      </c>
      <c r="O266" s="1210">
        <f>K232</f>
        <v>10</v>
      </c>
      <c r="P266" s="1417">
        <f>L232</f>
        <v>10</v>
      </c>
      <c r="Q266" s="1723">
        <f>H254+K246</f>
        <v>19.600000000000001</v>
      </c>
      <c r="R266" s="1420">
        <f>I254+L246</f>
        <v>19.600000000000001</v>
      </c>
      <c r="S266" s="1210"/>
      <c r="T266" s="1408"/>
      <c r="U266" s="1210">
        <f t="shared" si="252"/>
        <v>29.6</v>
      </c>
      <c r="V266" s="1397">
        <f t="shared" si="253"/>
        <v>29.6</v>
      </c>
      <c r="W266" s="1210">
        <f t="shared" si="254"/>
        <v>19.600000000000001</v>
      </c>
      <c r="X266" s="1306">
        <f t="shared" si="255"/>
        <v>19.600000000000001</v>
      </c>
      <c r="AA266" s="1030"/>
      <c r="AB266" s="1715"/>
      <c r="AC266" s="1234"/>
      <c r="AD266" s="1396"/>
      <c r="AE266" s="1234"/>
      <c r="AF266" s="1414"/>
      <c r="AG266" s="1234">
        <f t="shared" si="260"/>
        <v>0</v>
      </c>
      <c r="AH266" s="1397">
        <f t="shared" si="260"/>
        <v>0</v>
      </c>
      <c r="AI266" s="1234">
        <f t="shared" si="260"/>
        <v>0</v>
      </c>
      <c r="AJ266" s="1306">
        <f t="shared" si="260"/>
        <v>0</v>
      </c>
      <c r="AL266" s="1249" t="s">
        <v>137</v>
      </c>
      <c r="AM266" s="1250">
        <f t="shared" si="237"/>
        <v>0</v>
      </c>
      <c r="AN266" s="1258">
        <f t="shared" si="238"/>
        <v>0</v>
      </c>
      <c r="AO266" s="1267"/>
      <c r="AP266" s="1470">
        <f t="shared" si="261"/>
        <v>0</v>
      </c>
      <c r="AQ266" s="1484">
        <f t="shared" si="261"/>
        <v>0</v>
      </c>
    </row>
    <row r="267" spans="1:43" ht="15" thickBot="1">
      <c r="A267" s="69"/>
      <c r="B267" s="1607"/>
      <c r="C267" s="79"/>
      <c r="D267" s="374" t="s">
        <v>672</v>
      </c>
      <c r="E267" s="257">
        <v>6</v>
      </c>
      <c r="F267" s="1149">
        <v>6</v>
      </c>
      <c r="G267" s="7"/>
      <c r="H267" s="155"/>
      <c r="I267" s="149"/>
      <c r="J267" s="1583"/>
      <c r="K267" s="41"/>
      <c r="L267" s="2043"/>
      <c r="M267" s="98"/>
      <c r="N267" s="1249" t="s">
        <v>140</v>
      </c>
      <c r="O267" s="1210"/>
      <c r="P267" s="1203"/>
      <c r="Q267" s="1210"/>
      <c r="R267" s="1306"/>
      <c r="S267" s="1210"/>
      <c r="T267" s="1411"/>
      <c r="U267" s="1210">
        <f t="shared" si="252"/>
        <v>0</v>
      </c>
      <c r="V267" s="1397">
        <f t="shared" si="253"/>
        <v>0</v>
      </c>
      <c r="W267" s="1210">
        <f t="shared" si="254"/>
        <v>0</v>
      </c>
      <c r="X267" s="1306">
        <f t="shared" si="255"/>
        <v>0</v>
      </c>
      <c r="Z267" s="2411" t="s">
        <v>784</v>
      </c>
      <c r="AA267" s="2416">
        <f t="shared" ref="AA267:AF267" si="262">SUM(AA262:AA266)</f>
        <v>66</v>
      </c>
      <c r="AB267" s="2417">
        <f t="shared" si="262"/>
        <v>60</v>
      </c>
      <c r="AC267" s="2418">
        <f t="shared" si="262"/>
        <v>0</v>
      </c>
      <c r="AD267" s="2417">
        <f t="shared" si="262"/>
        <v>0</v>
      </c>
      <c r="AE267" s="2418">
        <f t="shared" si="262"/>
        <v>0</v>
      </c>
      <c r="AF267" s="2417">
        <f t="shared" si="262"/>
        <v>0</v>
      </c>
      <c r="AG267" s="2419">
        <f t="shared" si="260"/>
        <v>66</v>
      </c>
      <c r="AH267" s="2420">
        <f t="shared" si="260"/>
        <v>60</v>
      </c>
      <c r="AI267" s="2419">
        <f t="shared" si="260"/>
        <v>0</v>
      </c>
      <c r="AJ267" s="2421">
        <f t="shared" si="260"/>
        <v>0</v>
      </c>
      <c r="AL267" s="1249" t="s">
        <v>77</v>
      </c>
      <c r="AM267" s="1250">
        <f t="shared" si="237"/>
        <v>0</v>
      </c>
      <c r="AN267" s="1258">
        <f t="shared" si="238"/>
        <v>0</v>
      </c>
      <c r="AO267" s="2411" t="s">
        <v>784</v>
      </c>
      <c r="AP267" s="2374">
        <f t="shared" si="261"/>
        <v>66</v>
      </c>
      <c r="AQ267" s="1484">
        <f t="shared" si="261"/>
        <v>60</v>
      </c>
    </row>
    <row r="268" spans="1:43" ht="15" thickBot="1">
      <c r="A268" s="1443" t="s">
        <v>363</v>
      </c>
      <c r="B268" s="1610"/>
      <c r="C268" s="81">
        <f>C261+C265+100+20</f>
        <v>350</v>
      </c>
      <c r="D268" s="268" t="s">
        <v>82</v>
      </c>
      <c r="E268" s="1533">
        <v>3</v>
      </c>
      <c r="F268" s="1671">
        <v>3</v>
      </c>
      <c r="G268" s="97"/>
      <c r="H268" s="1670"/>
      <c r="I268" s="2139"/>
      <c r="J268" s="65"/>
      <c r="K268" s="38"/>
      <c r="L268" s="81"/>
      <c r="M268" s="98"/>
      <c r="N268" s="1249" t="s">
        <v>405</v>
      </c>
      <c r="O268" s="1210"/>
      <c r="P268" s="1203"/>
      <c r="Q268" s="1210"/>
      <c r="R268" s="1306"/>
      <c r="S268" s="1210"/>
      <c r="T268" s="1411"/>
      <c r="U268" s="1210">
        <f t="shared" si="252"/>
        <v>0</v>
      </c>
      <c r="V268" s="1397">
        <f t="shared" si="253"/>
        <v>0</v>
      </c>
      <c r="W268" s="1210">
        <f t="shared" si="254"/>
        <v>0</v>
      </c>
      <c r="X268" s="1306">
        <f t="shared" si="255"/>
        <v>0</v>
      </c>
      <c r="Z268" s="2406" t="s">
        <v>785</v>
      </c>
      <c r="AA268" s="2407">
        <f t="shared" ref="AA268:AF268" si="263">AA260+AA267</f>
        <v>88.89</v>
      </c>
      <c r="AB268" s="2428">
        <f t="shared" si="263"/>
        <v>79</v>
      </c>
      <c r="AC268" s="2442">
        <f t="shared" si="263"/>
        <v>125.24000000000001</v>
      </c>
      <c r="AD268" s="2441">
        <f t="shared" si="263"/>
        <v>86.325000000000003</v>
      </c>
      <c r="AE268" s="2407">
        <f t="shared" si="263"/>
        <v>43</v>
      </c>
      <c r="AF268" s="2427">
        <f t="shared" si="263"/>
        <v>35</v>
      </c>
      <c r="AG268" s="2408">
        <f>AA268+AC268</f>
        <v>214.13</v>
      </c>
      <c r="AH268" s="2409">
        <f>AB268+AD268</f>
        <v>165.32499999999999</v>
      </c>
      <c r="AI268" s="2408">
        <f t="shared" ref="AI268" si="264">AC268+AE268</f>
        <v>168.24</v>
      </c>
      <c r="AJ268" s="2410">
        <f t="shared" ref="AJ268" si="265">AD268+AF268</f>
        <v>121.325</v>
      </c>
      <c r="AL268" s="1249" t="s">
        <v>54</v>
      </c>
      <c r="AM268" s="1250">
        <f t="shared" si="237"/>
        <v>4.0229999999999997</v>
      </c>
      <c r="AN268" s="1258">
        <f t="shared" si="238"/>
        <v>4.0229999999999997</v>
      </c>
      <c r="AO268" s="1270" t="s">
        <v>135</v>
      </c>
      <c r="AP268" s="2447">
        <f t="shared" si="261"/>
        <v>257.13</v>
      </c>
      <c r="AQ268" s="2446">
        <f t="shared" si="261"/>
        <v>200.32499999999999</v>
      </c>
    </row>
    <row r="269" spans="1:43">
      <c r="M269" s="98"/>
      <c r="N269" s="1249" t="s">
        <v>138</v>
      </c>
      <c r="O269" s="1210"/>
      <c r="P269" s="1203"/>
      <c r="Q269" s="1210">
        <f>K244</f>
        <v>4</v>
      </c>
      <c r="R269" s="1306">
        <f>L244</f>
        <v>4</v>
      </c>
      <c r="S269" s="1210"/>
      <c r="T269" s="1411"/>
      <c r="U269" s="1210">
        <f t="shared" si="252"/>
        <v>4</v>
      </c>
      <c r="V269" s="1397">
        <f t="shared" si="253"/>
        <v>4</v>
      </c>
      <c r="W269" s="1210">
        <f t="shared" si="254"/>
        <v>4</v>
      </c>
      <c r="X269" s="1306">
        <f t="shared" si="255"/>
        <v>4</v>
      </c>
      <c r="Z269" s="1300" t="s">
        <v>376</v>
      </c>
      <c r="AA269" s="1301"/>
      <c r="AB269" s="1302"/>
      <c r="AC269" s="1030"/>
      <c r="AD269" s="1303"/>
      <c r="AE269" s="1030"/>
      <c r="AF269" s="1304"/>
      <c r="AG269" s="1234"/>
      <c r="AH269" s="1305"/>
      <c r="AI269" s="1234"/>
      <c r="AJ269" s="1306"/>
      <c r="AL269" s="1249" t="s">
        <v>116</v>
      </c>
      <c r="AM269" s="1250">
        <f t="shared" si="237"/>
        <v>10</v>
      </c>
      <c r="AN269" s="1258">
        <f t="shared" si="238"/>
        <v>10</v>
      </c>
      <c r="AO269" s="1272" t="s">
        <v>376</v>
      </c>
      <c r="AP269" s="1250"/>
      <c r="AQ269" s="79"/>
    </row>
    <row r="270" spans="1:43">
      <c r="M270" s="98"/>
      <c r="N270" s="1249" t="s">
        <v>137</v>
      </c>
      <c r="O270" s="1210"/>
      <c r="P270" s="1203"/>
      <c r="Q270" s="1210"/>
      <c r="R270" s="1306"/>
      <c r="S270" s="1210"/>
      <c r="T270" s="1411"/>
      <c r="U270" s="1210">
        <f t="shared" si="252"/>
        <v>0</v>
      </c>
      <c r="V270" s="1397">
        <f t="shared" si="253"/>
        <v>0</v>
      </c>
      <c r="W270" s="1210">
        <f t="shared" si="254"/>
        <v>0</v>
      </c>
      <c r="X270" s="1306">
        <f t="shared" si="255"/>
        <v>0</v>
      </c>
      <c r="Z270" s="1925" t="s">
        <v>496</v>
      </c>
      <c r="AA270" s="2405"/>
      <c r="AB270" s="2394"/>
      <c r="AC270" s="1030"/>
      <c r="AD270" s="1275"/>
      <c r="AE270" s="1030"/>
      <c r="AF270" s="2395"/>
      <c r="AG270" s="1234">
        <f t="shared" ref="AG270" si="266">AA270+AC270</f>
        <v>0</v>
      </c>
      <c r="AH270" s="1312">
        <f t="shared" ref="AH270" si="267">AB270+AD270</f>
        <v>0</v>
      </c>
      <c r="AI270" s="1234">
        <f t="shared" ref="AI270" si="268">AC270+AE270</f>
        <v>0</v>
      </c>
      <c r="AJ270" s="1313">
        <f t="shared" ref="AJ270" si="269">AD270+AF270</f>
        <v>0</v>
      </c>
      <c r="AL270" s="1219" t="s">
        <v>164</v>
      </c>
      <c r="AM270" s="1250">
        <f t="shared" si="237"/>
        <v>0.82600000000000007</v>
      </c>
      <c r="AN270" s="1258">
        <f t="shared" si="238"/>
        <v>0.82600000000000007</v>
      </c>
      <c r="AO270" s="1925" t="s">
        <v>496</v>
      </c>
      <c r="AP270" s="1274">
        <f t="shared" ref="AP270:AP286" si="270">AA270+AC270+AE270</f>
        <v>0</v>
      </c>
      <c r="AQ270" s="1275">
        <f t="shared" ref="AQ270:AQ286" si="271">AB270+AD270+AF270</f>
        <v>0</v>
      </c>
    </row>
    <row r="271" spans="1:43" ht="12" customHeight="1">
      <c r="M271" s="98"/>
      <c r="N271" s="1249" t="s">
        <v>77</v>
      </c>
      <c r="O271" s="1210"/>
      <c r="P271" s="1203"/>
      <c r="Q271" s="1210"/>
      <c r="R271" s="1306"/>
      <c r="S271" s="1210"/>
      <c r="T271" s="1411"/>
      <c r="U271" s="1210">
        <f t="shared" si="252"/>
        <v>0</v>
      </c>
      <c r="V271" s="1397">
        <f t="shared" si="253"/>
        <v>0</v>
      </c>
      <c r="W271" s="1210">
        <f t="shared" si="254"/>
        <v>0</v>
      </c>
      <c r="X271" s="1306">
        <f t="shared" si="255"/>
        <v>0</v>
      </c>
      <c r="Z271" s="1307" t="s">
        <v>377</v>
      </c>
      <c r="AA271" s="1308">
        <f>K233</f>
        <v>1.704</v>
      </c>
      <c r="AB271" s="1309">
        <f>L233</f>
        <v>1.5</v>
      </c>
      <c r="AC271" s="1030"/>
      <c r="AD271" s="1310"/>
      <c r="AE271" s="1234"/>
      <c r="AF271" s="1311"/>
      <c r="AG271" s="1234">
        <f t="shared" ref="AG271:AJ273" si="272">AA271+AC271</f>
        <v>1.704</v>
      </c>
      <c r="AH271" s="1312">
        <f t="shared" si="272"/>
        <v>1.5</v>
      </c>
      <c r="AI271" s="1234">
        <f t="shared" si="272"/>
        <v>0</v>
      </c>
      <c r="AJ271" s="1313">
        <f t="shared" si="272"/>
        <v>0</v>
      </c>
      <c r="AL271" s="1220" t="s">
        <v>160</v>
      </c>
      <c r="AM271" s="1250">
        <f t="shared" si="237"/>
        <v>1.4E-2</v>
      </c>
      <c r="AN271" s="1258">
        <f t="shared" si="238"/>
        <v>1.4E-2</v>
      </c>
      <c r="AO271" s="1273" t="s">
        <v>377</v>
      </c>
      <c r="AP271" s="1274">
        <f t="shared" si="270"/>
        <v>1.704</v>
      </c>
      <c r="AQ271" s="1275">
        <f t="shared" si="271"/>
        <v>1.5</v>
      </c>
    </row>
    <row r="272" spans="1:43" ht="14.25" customHeight="1">
      <c r="M272" s="98"/>
      <c r="N272" s="483" t="s">
        <v>406</v>
      </c>
      <c r="O272" s="1210">
        <f>H240+E238+H233</f>
        <v>2.2599999999999998</v>
      </c>
      <c r="P272" s="1203">
        <f>I240+F238+I233</f>
        <v>2.2599999999999998</v>
      </c>
      <c r="Q272" s="1210">
        <f>E252+E259+H245+H258</f>
        <v>1.5630000000000002</v>
      </c>
      <c r="R272" s="1306">
        <f>F252+F259+I245+I258</f>
        <v>1.5630000000000002</v>
      </c>
      <c r="S272" s="1210">
        <f>H265</f>
        <v>0.2</v>
      </c>
      <c r="T272" s="1411">
        <f>I265</f>
        <v>0.2</v>
      </c>
      <c r="U272" s="1210">
        <f t="shared" si="252"/>
        <v>3.823</v>
      </c>
      <c r="V272" s="1397">
        <f t="shared" si="253"/>
        <v>3.823</v>
      </c>
      <c r="W272" s="1210">
        <f t="shared" si="254"/>
        <v>1.7630000000000001</v>
      </c>
      <c r="X272" s="1306">
        <f t="shared" si="255"/>
        <v>1.7630000000000001</v>
      </c>
      <c r="Z272" s="1314" t="s">
        <v>378</v>
      </c>
      <c r="AA272" s="1315"/>
      <c r="AB272" s="1316"/>
      <c r="AC272" s="1030"/>
      <c r="AD272" s="1317"/>
      <c r="AE272" s="1318"/>
      <c r="AF272" s="1319"/>
      <c r="AG272" s="1234">
        <f t="shared" si="272"/>
        <v>0</v>
      </c>
      <c r="AH272" s="1312">
        <f t="shared" si="272"/>
        <v>0</v>
      </c>
      <c r="AI272" s="1234">
        <f t="shared" si="272"/>
        <v>0</v>
      </c>
      <c r="AJ272" s="1313">
        <f t="shared" si="272"/>
        <v>0</v>
      </c>
      <c r="AL272" s="1221" t="s">
        <v>370</v>
      </c>
      <c r="AM272" s="1250">
        <f t="shared" si="237"/>
        <v>0.8</v>
      </c>
      <c r="AN272" s="1258">
        <f t="shared" si="238"/>
        <v>0.8</v>
      </c>
      <c r="AO272" s="1276" t="s">
        <v>378</v>
      </c>
      <c r="AP272" s="1250">
        <f t="shared" si="270"/>
        <v>0</v>
      </c>
      <c r="AQ272" s="1275">
        <f t="shared" si="271"/>
        <v>0</v>
      </c>
    </row>
    <row r="273" spans="1:46" ht="12" customHeight="1">
      <c r="M273" s="98"/>
      <c r="N273" s="1249" t="s">
        <v>407</v>
      </c>
      <c r="O273" s="1210">
        <f>K235</f>
        <v>10</v>
      </c>
      <c r="P273" s="1203">
        <f>L235</f>
        <v>10</v>
      </c>
      <c r="Q273" s="1210"/>
      <c r="R273" s="1306"/>
      <c r="S273" s="1210"/>
      <c r="T273" s="1411"/>
      <c r="U273" s="1210">
        <f t="shared" si="252"/>
        <v>10</v>
      </c>
      <c r="V273" s="1397">
        <f t="shared" si="253"/>
        <v>10</v>
      </c>
      <c r="W273" s="1210">
        <f t="shared" si="254"/>
        <v>0</v>
      </c>
      <c r="X273" s="1306">
        <f t="shared" si="255"/>
        <v>0</v>
      </c>
      <c r="Z273" s="1320" t="s">
        <v>379</v>
      </c>
      <c r="AA273" s="1315"/>
      <c r="AB273" s="1316"/>
      <c r="AC273" s="1722">
        <f>K258</f>
        <v>157.5</v>
      </c>
      <c r="AD273" s="1317">
        <f>C253</f>
        <v>105</v>
      </c>
      <c r="AE273" s="1234"/>
      <c r="AF273" s="1319"/>
      <c r="AG273" s="1234">
        <f t="shared" si="272"/>
        <v>157.5</v>
      </c>
      <c r="AH273" s="1312">
        <f t="shared" si="272"/>
        <v>105</v>
      </c>
      <c r="AI273" s="1234">
        <f t="shared" si="272"/>
        <v>157.5</v>
      </c>
      <c r="AJ273" s="1313">
        <f t="shared" si="272"/>
        <v>105</v>
      </c>
      <c r="AL273" s="1222" t="s">
        <v>136</v>
      </c>
      <c r="AM273" s="1259">
        <f t="shared" si="237"/>
        <v>0</v>
      </c>
      <c r="AN273" s="1260">
        <f t="shared" si="238"/>
        <v>0</v>
      </c>
      <c r="AO273" s="1277" t="s">
        <v>379</v>
      </c>
      <c r="AP273" s="1250">
        <f t="shared" si="270"/>
        <v>157.5</v>
      </c>
      <c r="AQ273" s="1275">
        <f t="shared" si="271"/>
        <v>105</v>
      </c>
    </row>
    <row r="274" spans="1:46" ht="14.25" customHeight="1" thickBot="1">
      <c r="M274" s="112"/>
      <c r="N274" s="1219" t="s">
        <v>164</v>
      </c>
      <c r="O274" s="1214">
        <f t="shared" ref="O274:T274" si="273">O275+O276+O277+O278</f>
        <v>0.8</v>
      </c>
      <c r="P274" s="1421">
        <f t="shared" si="273"/>
        <v>0.8</v>
      </c>
      <c r="Q274" s="1214">
        <f>Q275+Q276+Q277+Q278</f>
        <v>2.1999999999999999E-2</v>
      </c>
      <c r="R274" s="1422">
        <f>R275+R276+R277+R278</f>
        <v>2.1999999999999999E-2</v>
      </c>
      <c r="S274" s="1224">
        <f t="shared" si="273"/>
        <v>4.0000000000000001E-3</v>
      </c>
      <c r="T274" s="1423">
        <f t="shared" si="273"/>
        <v>4.0000000000000001E-3</v>
      </c>
      <c r="U274" s="1210">
        <f t="shared" si="252"/>
        <v>0.82200000000000006</v>
      </c>
      <c r="V274" s="1397">
        <f t="shared" si="253"/>
        <v>0.82200000000000006</v>
      </c>
      <c r="W274" s="1210">
        <f t="shared" si="254"/>
        <v>2.5999999999999999E-2</v>
      </c>
      <c r="X274" s="1306">
        <f t="shared" si="255"/>
        <v>2.5999999999999999E-2</v>
      </c>
      <c r="Z274" s="1321" t="s">
        <v>380</v>
      </c>
      <c r="AA274" s="1322"/>
      <c r="AB274" s="1323"/>
      <c r="AC274" s="1232"/>
      <c r="AD274" s="1324"/>
      <c r="AE274" s="1235"/>
      <c r="AF274" s="1325"/>
      <c r="AG274" s="1235">
        <f>AA274+AC274</f>
        <v>0</v>
      </c>
      <c r="AH274" s="1326"/>
      <c r="AI274" s="1235">
        <f t="shared" ref="AI274:AI286" si="274">AC274+AE274</f>
        <v>0</v>
      </c>
      <c r="AJ274" s="1327"/>
      <c r="AL274" s="490" t="s">
        <v>98</v>
      </c>
      <c r="AM274" s="1261">
        <f>O279+Q279+S279</f>
        <v>6</v>
      </c>
      <c r="AN274" s="1262">
        <f>P279+R279+T279</f>
        <v>6</v>
      </c>
      <c r="AO274" s="1278" t="s">
        <v>380</v>
      </c>
      <c r="AP274" s="1259">
        <f t="shared" si="270"/>
        <v>0</v>
      </c>
      <c r="AQ274" s="1279">
        <f t="shared" si="271"/>
        <v>0</v>
      </c>
    </row>
    <row r="275" spans="1:46" ht="14.25" customHeight="1" thickBot="1">
      <c r="M275" s="112"/>
      <c r="N275" s="1220" t="s">
        <v>160</v>
      </c>
      <c r="O275" s="1215"/>
      <c r="P275" s="1424"/>
      <c r="Q275" s="1215">
        <f>E253</f>
        <v>0.01</v>
      </c>
      <c r="R275" s="1425">
        <f>F253</f>
        <v>0.01</v>
      </c>
      <c r="S275" s="1225">
        <f>H264</f>
        <v>4.0000000000000001E-3</v>
      </c>
      <c r="T275" s="1424">
        <f>I264</f>
        <v>4.0000000000000001E-3</v>
      </c>
      <c r="U275" s="1229">
        <f>O275+Q275</f>
        <v>0.01</v>
      </c>
      <c r="V275" s="1425">
        <f t="shared" si="253"/>
        <v>0.01</v>
      </c>
      <c r="W275" s="1211">
        <f t="shared" si="254"/>
        <v>1.4E-2</v>
      </c>
      <c r="X275" s="1425">
        <f t="shared" si="255"/>
        <v>1.4E-2</v>
      </c>
      <c r="Z275" s="1328" t="s">
        <v>381</v>
      </c>
      <c r="AA275" s="1926">
        <f t="shared" ref="AA275:AF275" si="275">SUM(AA270:AA274)</f>
        <v>1.704</v>
      </c>
      <c r="AB275" s="1330">
        <f t="shared" si="275"/>
        <v>1.5</v>
      </c>
      <c r="AC275" s="1331">
        <f t="shared" si="275"/>
        <v>157.5</v>
      </c>
      <c r="AD275" s="1332">
        <f t="shared" si="275"/>
        <v>105</v>
      </c>
      <c r="AE275" s="1333">
        <f t="shared" si="275"/>
        <v>0</v>
      </c>
      <c r="AF275" s="1334">
        <f t="shared" si="275"/>
        <v>0</v>
      </c>
      <c r="AG275" s="1333">
        <f>AA275+AC275</f>
        <v>159.20400000000001</v>
      </c>
      <c r="AH275" s="1335">
        <f>AB275+AD275</f>
        <v>106.5</v>
      </c>
      <c r="AI275" s="1333">
        <f t="shared" si="274"/>
        <v>157.5</v>
      </c>
      <c r="AJ275" s="1336">
        <f>AD275+AF275</f>
        <v>105</v>
      </c>
      <c r="AO275" s="1280" t="s">
        <v>381</v>
      </c>
      <c r="AP275" s="1281">
        <f t="shared" si="270"/>
        <v>159.20400000000001</v>
      </c>
      <c r="AQ275" s="1282">
        <f t="shared" si="271"/>
        <v>106.5</v>
      </c>
      <c r="AS275" s="11"/>
      <c r="AT275" s="11"/>
    </row>
    <row r="276" spans="1:46" ht="13.5" customHeight="1">
      <c r="M276" s="112"/>
      <c r="N276" s="1221" t="s">
        <v>370</v>
      </c>
      <c r="O276" s="1216">
        <f>I235</f>
        <v>0.8</v>
      </c>
      <c r="P276" s="1426">
        <f>I235</f>
        <v>0.8</v>
      </c>
      <c r="Q276" s="1216"/>
      <c r="R276" s="1427"/>
      <c r="S276" s="1226"/>
      <c r="T276" s="1426"/>
      <c r="U276" s="1229">
        <f>O276+Q276</f>
        <v>0.8</v>
      </c>
      <c r="V276" s="1425">
        <f t="shared" si="253"/>
        <v>0.8</v>
      </c>
      <c r="W276" s="1211">
        <f t="shared" si="254"/>
        <v>0</v>
      </c>
      <c r="X276" s="1425">
        <f t="shared" si="255"/>
        <v>0</v>
      </c>
      <c r="Z276" s="1460" t="s">
        <v>390</v>
      </c>
      <c r="AA276" s="1351">
        <f>K234</f>
        <v>11</v>
      </c>
      <c r="AB276" s="1449"/>
      <c r="AC276" s="1353"/>
      <c r="AD276" s="1452"/>
      <c r="AE276" s="1351"/>
      <c r="AF276" s="1449"/>
      <c r="AG276" s="1233"/>
      <c r="AH276" s="1455"/>
      <c r="AI276" s="1233">
        <f t="shared" si="274"/>
        <v>0</v>
      </c>
      <c r="AJ276" s="1458"/>
      <c r="AO276" s="1460" t="s">
        <v>390</v>
      </c>
      <c r="AP276" s="1271">
        <f t="shared" si="270"/>
        <v>11</v>
      </c>
      <c r="AQ276" s="1284">
        <f t="shared" si="271"/>
        <v>0</v>
      </c>
      <c r="AS276" s="11"/>
      <c r="AT276" s="11"/>
    </row>
    <row r="277" spans="1:46">
      <c r="M277" s="112"/>
      <c r="N277" s="1222" t="s">
        <v>136</v>
      </c>
      <c r="O277" s="1217"/>
      <c r="P277" s="1428"/>
      <c r="Q277" s="1217"/>
      <c r="R277" s="1429"/>
      <c r="S277" s="1227"/>
      <c r="T277" s="1428"/>
      <c r="U277" s="1229">
        <f>O277+Q277</f>
        <v>0</v>
      </c>
      <c r="V277" s="1425">
        <f t="shared" si="253"/>
        <v>0</v>
      </c>
      <c r="W277" s="1211">
        <f t="shared" si="254"/>
        <v>0</v>
      </c>
      <c r="X277" s="1425">
        <f t="shared" si="255"/>
        <v>0</v>
      </c>
      <c r="Z277" s="1445" t="s">
        <v>391</v>
      </c>
      <c r="AA277" s="1357"/>
      <c r="AB277" s="1450">
        <f>L234</f>
        <v>11</v>
      </c>
      <c r="AC277" s="1359"/>
      <c r="AD277" s="1453"/>
      <c r="AE277" s="1357"/>
      <c r="AF277" s="1450"/>
      <c r="AG277" s="1234">
        <f t="shared" ref="AG277:AH279" si="276">AA277+AC277</f>
        <v>0</v>
      </c>
      <c r="AH277" s="1456">
        <f t="shared" si="276"/>
        <v>11</v>
      </c>
      <c r="AI277" s="1234">
        <f t="shared" si="274"/>
        <v>0</v>
      </c>
      <c r="AJ277" s="1409">
        <f t="shared" ref="AJ277:AJ282" si="277">AD277+AF277</f>
        <v>0</v>
      </c>
      <c r="AO277" s="1445" t="s">
        <v>391</v>
      </c>
      <c r="AP277" s="1250">
        <f t="shared" si="270"/>
        <v>0</v>
      </c>
      <c r="AQ277" s="1275">
        <f t="shared" si="271"/>
        <v>11</v>
      </c>
      <c r="AS277" s="11"/>
      <c r="AT277" s="11"/>
    </row>
    <row r="278" spans="1:46" ht="15" thickBot="1">
      <c r="M278" s="112"/>
      <c r="N278" s="1222" t="s">
        <v>421</v>
      </c>
      <c r="O278" s="1217"/>
      <c r="P278" s="1428"/>
      <c r="Q278" s="1217">
        <f>H259</f>
        <v>1.2E-2</v>
      </c>
      <c r="R278" s="1429">
        <f>I259</f>
        <v>1.2E-2</v>
      </c>
      <c r="S278" s="1227"/>
      <c r="T278" s="1428"/>
      <c r="U278" s="1229">
        <f>O278+Q278</f>
        <v>1.2E-2</v>
      </c>
      <c r="V278" s="1425">
        <f t="shared" si="253"/>
        <v>1.2E-2</v>
      </c>
      <c r="W278" s="1211">
        <f>Q278+S278</f>
        <v>1.2E-2</v>
      </c>
      <c r="X278" s="1425">
        <f t="shared" si="255"/>
        <v>1.2E-2</v>
      </c>
      <c r="Z278" s="1446" t="s">
        <v>456</v>
      </c>
      <c r="AA278" s="1363"/>
      <c r="AB278" s="1451"/>
      <c r="AC278" s="1365"/>
      <c r="AD278" s="1454"/>
      <c r="AE278" s="1363"/>
      <c r="AF278" s="1451"/>
      <c r="AG278" s="1235">
        <f t="shared" si="276"/>
        <v>0</v>
      </c>
      <c r="AH278" s="1457">
        <f t="shared" si="276"/>
        <v>0</v>
      </c>
      <c r="AI278" s="1235">
        <f t="shared" si="274"/>
        <v>0</v>
      </c>
      <c r="AJ278" s="1459">
        <f t="shared" si="277"/>
        <v>0</v>
      </c>
      <c r="AO278" s="1446" t="s">
        <v>392</v>
      </c>
      <c r="AP278" s="1259">
        <f t="shared" si="270"/>
        <v>0</v>
      </c>
      <c r="AQ278" s="1279">
        <f t="shared" si="271"/>
        <v>0</v>
      </c>
      <c r="AR278" s="779"/>
      <c r="AS278" s="11"/>
      <c r="AT278" s="11"/>
    </row>
    <row r="279" spans="1:46" ht="14.25" customHeight="1" thickBot="1">
      <c r="B279" s="182" t="s">
        <v>925</v>
      </c>
      <c r="F279" s="2"/>
      <c r="G279" s="2"/>
      <c r="H279" s="2"/>
      <c r="K279" s="2"/>
      <c r="M279" s="112"/>
      <c r="N279" s="490" t="s">
        <v>98</v>
      </c>
      <c r="O279" s="1218"/>
      <c r="P279" s="1430"/>
      <c r="Q279" s="1218"/>
      <c r="R279" s="1431"/>
      <c r="S279" s="1228">
        <f>E267</f>
        <v>6</v>
      </c>
      <c r="T279" s="1432">
        <f>F267</f>
        <v>6</v>
      </c>
      <c r="U279" s="1230">
        <f>O279+Q279</f>
        <v>0</v>
      </c>
      <c r="V279" s="1433">
        <f t="shared" si="253"/>
        <v>0</v>
      </c>
      <c r="W279" s="1230">
        <f>Q279+S279</f>
        <v>6</v>
      </c>
      <c r="X279" s="1433">
        <f t="shared" si="255"/>
        <v>6</v>
      </c>
      <c r="Z279" s="1447" t="s">
        <v>393</v>
      </c>
      <c r="AA279" s="1467">
        <f t="shared" ref="AA279:AF279" si="278">AA276+AA277+AA278</f>
        <v>11</v>
      </c>
      <c r="AB279" s="1392">
        <f t="shared" si="278"/>
        <v>11</v>
      </c>
      <c r="AC279" s="1448">
        <f t="shared" si="278"/>
        <v>0</v>
      </c>
      <c r="AD279" s="1390">
        <f t="shared" si="278"/>
        <v>0</v>
      </c>
      <c r="AE279" s="1467">
        <f t="shared" si="278"/>
        <v>0</v>
      </c>
      <c r="AF279" s="1392">
        <f t="shared" si="278"/>
        <v>0</v>
      </c>
      <c r="AG279" s="1298">
        <f t="shared" si="276"/>
        <v>11</v>
      </c>
      <c r="AH279" s="1391">
        <f t="shared" si="276"/>
        <v>11</v>
      </c>
      <c r="AI279" s="1298">
        <f t="shared" si="274"/>
        <v>0</v>
      </c>
      <c r="AJ279" s="1392">
        <f t="shared" si="277"/>
        <v>0</v>
      </c>
      <c r="AO279" s="1447" t="s">
        <v>393</v>
      </c>
      <c r="AP279" s="1298">
        <f t="shared" si="270"/>
        <v>11</v>
      </c>
      <c r="AQ279" s="1299">
        <f t="shared" si="271"/>
        <v>11</v>
      </c>
      <c r="AR279" s="779"/>
      <c r="AS279" s="11"/>
      <c r="AT279" s="11"/>
    </row>
    <row r="280" spans="1:46">
      <c r="B280"/>
      <c r="C280" s="105" t="s">
        <v>519</v>
      </c>
      <c r="E280" s="83"/>
      <c r="K280" s="1903" t="s">
        <v>118</v>
      </c>
      <c r="M280" s="112"/>
      <c r="P280" s="354"/>
      <c r="Q280" s="15"/>
      <c r="R280" s="93"/>
      <c r="S280" s="11"/>
      <c r="T280" s="11"/>
      <c r="U280" s="11"/>
      <c r="V280" s="11"/>
      <c r="Z280" s="1283" t="s">
        <v>385</v>
      </c>
      <c r="AA280" s="1337"/>
      <c r="AB280" s="1338"/>
      <c r="AC280" s="1233">
        <f>E256</f>
        <v>46.5</v>
      </c>
      <c r="AD280" s="1339">
        <f>F256</f>
        <v>40.299999999999997</v>
      </c>
      <c r="AE280" s="1337"/>
      <c r="AF280" s="1338"/>
      <c r="AG280" s="1233"/>
      <c r="AH280" s="1340">
        <f>AB280+AD280</f>
        <v>40.299999999999997</v>
      </c>
      <c r="AI280" s="1233">
        <f t="shared" si="274"/>
        <v>46.5</v>
      </c>
      <c r="AJ280" s="1341">
        <f t="shared" si="277"/>
        <v>40.299999999999997</v>
      </c>
      <c r="AO280" s="1283" t="s">
        <v>252</v>
      </c>
      <c r="AP280" s="1271">
        <f t="shared" si="270"/>
        <v>46.5</v>
      </c>
      <c r="AQ280" s="1284">
        <f t="shared" si="271"/>
        <v>40.299999999999997</v>
      </c>
      <c r="AR280" s="779"/>
      <c r="AS280" s="11"/>
      <c r="AT280" s="11"/>
    </row>
    <row r="281" spans="1:46" ht="13.5" customHeight="1" thickBot="1">
      <c r="A281" s="2" t="s">
        <v>832</v>
      </c>
      <c r="B281" s="2"/>
      <c r="C281" s="85"/>
      <c r="E281" s="139" t="s">
        <v>142</v>
      </c>
      <c r="H281" s="86"/>
      <c r="I281" s="1888" t="s">
        <v>518</v>
      </c>
      <c r="J281" s="664"/>
      <c r="M281" s="112"/>
      <c r="N281" s="213"/>
      <c r="O281" s="3184"/>
      <c r="P281" s="112"/>
      <c r="Q281" s="104"/>
      <c r="R281" s="206"/>
      <c r="S281" s="226"/>
      <c r="T281" s="205"/>
      <c r="U281" s="206"/>
      <c r="V281" s="11"/>
      <c r="Z281" s="1285" t="s">
        <v>386</v>
      </c>
      <c r="AA281" s="1322"/>
      <c r="AB281" s="1342"/>
      <c r="AC281" s="1235"/>
      <c r="AD281" s="1343"/>
      <c r="AE281" s="1322"/>
      <c r="AF281" s="1342"/>
      <c r="AG281" s="1235">
        <f>AA281+AC281</f>
        <v>0</v>
      </c>
      <c r="AH281" s="1344">
        <f>AB281+AD281</f>
        <v>0</v>
      </c>
      <c r="AI281" s="1235">
        <f t="shared" si="274"/>
        <v>0</v>
      </c>
      <c r="AJ281" s="1345">
        <f t="shared" si="277"/>
        <v>0</v>
      </c>
      <c r="AO281" s="1285" t="s">
        <v>150</v>
      </c>
      <c r="AP281" s="1259">
        <f t="shared" si="270"/>
        <v>0</v>
      </c>
      <c r="AQ281" s="1279">
        <f t="shared" si="271"/>
        <v>0</v>
      </c>
      <c r="AR281" s="112"/>
      <c r="AS281" s="11"/>
      <c r="AT281" s="11"/>
    </row>
    <row r="282" spans="1:46" ht="14.25" customHeight="1" thickBot="1">
      <c r="D282" s="446"/>
      <c r="M282" s="98"/>
      <c r="N282" s="226"/>
      <c r="O282" s="205"/>
      <c r="P282" s="206"/>
      <c r="Q282" s="127"/>
      <c r="R282" s="112"/>
      <c r="S282" s="112"/>
      <c r="T282" s="112"/>
      <c r="U282" s="112"/>
      <c r="V282" s="1202"/>
      <c r="X282" s="1200"/>
      <c r="Z282" s="1286" t="s">
        <v>382</v>
      </c>
      <c r="AA282" s="1346">
        <f t="shared" ref="AA282:AF282" si="279">SUM(AA280:AA281)</f>
        <v>0</v>
      </c>
      <c r="AB282" s="1347">
        <f t="shared" si="279"/>
        <v>0</v>
      </c>
      <c r="AC282" s="1348">
        <f t="shared" si="279"/>
        <v>46.5</v>
      </c>
      <c r="AD282" s="1288">
        <f t="shared" si="279"/>
        <v>40.299999999999997</v>
      </c>
      <c r="AE282" s="1346">
        <f t="shared" si="279"/>
        <v>0</v>
      </c>
      <c r="AF282" s="1347">
        <f t="shared" si="279"/>
        <v>0</v>
      </c>
      <c r="AG282" s="1287">
        <f>AA282+AC282</f>
        <v>46.5</v>
      </c>
      <c r="AH282" s="1349">
        <f>AB282+AD282</f>
        <v>40.299999999999997</v>
      </c>
      <c r="AI282" s="1287">
        <f t="shared" si="274"/>
        <v>46.5</v>
      </c>
      <c r="AJ282" s="1350">
        <f t="shared" si="277"/>
        <v>40.299999999999997</v>
      </c>
      <c r="AO282" s="1286" t="s">
        <v>382</v>
      </c>
      <c r="AP282" s="1287">
        <f t="shared" si="270"/>
        <v>46.5</v>
      </c>
      <c r="AQ282" s="1288">
        <f t="shared" si="271"/>
        <v>40.299999999999997</v>
      </c>
      <c r="AR282" s="112"/>
      <c r="AS282" s="11"/>
      <c r="AT282" s="11"/>
    </row>
    <row r="283" spans="1:46" ht="15" customHeight="1">
      <c r="A283" s="34" t="s">
        <v>2</v>
      </c>
      <c r="B283" s="87" t="s">
        <v>3</v>
      </c>
      <c r="C283" s="88" t="s">
        <v>4</v>
      </c>
      <c r="D283" s="90" t="s">
        <v>61</v>
      </c>
      <c r="E283" s="76"/>
      <c r="F283" s="76"/>
      <c r="G283" s="76"/>
      <c r="H283" s="76"/>
      <c r="I283" s="76"/>
      <c r="J283" s="76"/>
      <c r="K283" s="76"/>
      <c r="L283" s="62"/>
      <c r="M283" s="98"/>
      <c r="N283" s="112"/>
      <c r="O283" s="112"/>
      <c r="P283" s="112"/>
      <c r="Q283" s="104"/>
      <c r="R283" s="112"/>
      <c r="S283" s="107"/>
      <c r="T283" s="106"/>
      <c r="U283" s="144"/>
      <c r="V283" s="1202"/>
      <c r="X283" s="1200"/>
      <c r="Z283" s="1289" t="s">
        <v>250</v>
      </c>
      <c r="AA283" s="1351"/>
      <c r="AB283" s="1352"/>
      <c r="AC283" s="1353"/>
      <c r="AD283" s="1354"/>
      <c r="AE283" s="1351"/>
      <c r="AF283" s="1352"/>
      <c r="AG283" s="1233"/>
      <c r="AH283" s="1355"/>
      <c r="AI283" s="1233">
        <f t="shared" si="274"/>
        <v>0</v>
      </c>
      <c r="AJ283" s="1356"/>
      <c r="AM283" s="1263"/>
      <c r="AN283" s="315"/>
      <c r="AO283" s="1289" t="s">
        <v>250</v>
      </c>
      <c r="AP283" s="1271">
        <f t="shared" si="270"/>
        <v>0</v>
      </c>
      <c r="AQ283" s="1284">
        <f t="shared" si="271"/>
        <v>0</v>
      </c>
      <c r="AR283" s="112"/>
      <c r="AS283" s="11"/>
      <c r="AT283" s="11"/>
    </row>
    <row r="284" spans="1:46" ht="14.25" customHeight="1" thickBot="1">
      <c r="A284" s="278" t="s">
        <v>5</v>
      </c>
      <c r="B284"/>
      <c r="C284" s="279" t="s">
        <v>62</v>
      </c>
      <c r="D284" s="65"/>
      <c r="E284" s="38"/>
      <c r="F284" s="38"/>
      <c r="G284" s="38"/>
      <c r="H284" s="38"/>
      <c r="I284" s="38"/>
      <c r="J284" s="38"/>
      <c r="K284" s="38"/>
      <c r="L284" s="81"/>
      <c r="M284" s="98"/>
      <c r="N284" s="112"/>
      <c r="O284" s="112"/>
      <c r="P284" s="112"/>
      <c r="Q284" s="104"/>
      <c r="R284" s="144"/>
      <c r="S284" s="3185"/>
      <c r="T284" s="112"/>
      <c r="U284" s="117"/>
      <c r="V284" s="302"/>
      <c r="X284" s="302"/>
      <c r="Z284" s="1290" t="s">
        <v>103</v>
      </c>
      <c r="AA284" s="1357"/>
      <c r="AB284" s="1358"/>
      <c r="AC284" s="1359"/>
      <c r="AD284" s="1360"/>
      <c r="AE284" s="1357"/>
      <c r="AF284" s="1358"/>
      <c r="AG284" s="1234">
        <f t="shared" ref="AG284:AH286" si="280">AA284+AC284</f>
        <v>0</v>
      </c>
      <c r="AH284" s="1361">
        <f t="shared" si="280"/>
        <v>0</v>
      </c>
      <c r="AI284" s="1234">
        <f t="shared" si="274"/>
        <v>0</v>
      </c>
      <c r="AJ284" s="1362">
        <f>AD284+AF284</f>
        <v>0</v>
      </c>
      <c r="AM284" s="1263"/>
      <c r="AN284" s="1400"/>
      <c r="AO284" s="1290" t="s">
        <v>103</v>
      </c>
      <c r="AP284" s="1250">
        <f t="shared" si="270"/>
        <v>0</v>
      </c>
      <c r="AQ284" s="1275">
        <f t="shared" si="271"/>
        <v>0</v>
      </c>
      <c r="AR284" s="112"/>
      <c r="AS284" s="11"/>
      <c r="AT284" s="11"/>
    </row>
    <row r="285" spans="1:46" ht="16.2" thickBot="1">
      <c r="A285" s="775" t="s">
        <v>261</v>
      </c>
      <c r="B285" s="76"/>
      <c r="C285" s="1663"/>
      <c r="D285" s="681" t="s">
        <v>959</v>
      </c>
      <c r="E285" s="76"/>
      <c r="F285" s="76"/>
      <c r="G285" s="2867" t="s">
        <v>961</v>
      </c>
      <c r="H285" s="47"/>
      <c r="I285" s="47"/>
      <c r="J285" s="47"/>
      <c r="K285" s="47"/>
      <c r="L285" s="58"/>
      <c r="M285" s="98"/>
      <c r="N285" s="107"/>
      <c r="O285" s="106"/>
      <c r="P285" s="150"/>
      <c r="Q285" s="104"/>
      <c r="R285" s="144"/>
      <c r="S285" s="226"/>
      <c r="T285" s="205"/>
      <c r="U285" s="206"/>
      <c r="V285" s="1196"/>
      <c r="X285" s="1196"/>
      <c r="Z285" s="1291" t="s">
        <v>251</v>
      </c>
      <c r="AA285" s="1363"/>
      <c r="AB285" s="1364"/>
      <c r="AC285" s="1365"/>
      <c r="AD285" s="1366"/>
      <c r="AE285" s="1363"/>
      <c r="AF285" s="1364"/>
      <c r="AG285" s="1235">
        <f t="shared" si="280"/>
        <v>0</v>
      </c>
      <c r="AH285" s="1367">
        <f t="shared" si="280"/>
        <v>0</v>
      </c>
      <c r="AI285" s="1235">
        <f t="shared" si="274"/>
        <v>0</v>
      </c>
      <c r="AJ285" s="1368">
        <f>AD285+AF285</f>
        <v>0</v>
      </c>
      <c r="AM285" s="1401"/>
      <c r="AN285" s="84"/>
      <c r="AO285" s="1291" t="s">
        <v>251</v>
      </c>
      <c r="AP285" s="1259">
        <f t="shared" si="270"/>
        <v>0</v>
      </c>
      <c r="AQ285" s="1279">
        <f t="shared" si="271"/>
        <v>0</v>
      </c>
      <c r="AR285" s="112"/>
      <c r="AS285" s="11"/>
      <c r="AT285" s="11"/>
    </row>
    <row r="286" spans="1:46" ht="15" thickBot="1">
      <c r="A286" s="1538"/>
      <c r="B286" s="176" t="s">
        <v>156</v>
      </c>
      <c r="C286" s="2384"/>
      <c r="D286" s="1529" t="s">
        <v>100</v>
      </c>
      <c r="E286" s="1510" t="s">
        <v>101</v>
      </c>
      <c r="F286" s="1511" t="s">
        <v>102</v>
      </c>
      <c r="G286" s="1529" t="s">
        <v>100</v>
      </c>
      <c r="H286" s="1510" t="s">
        <v>101</v>
      </c>
      <c r="I286" s="1511" t="s">
        <v>102</v>
      </c>
      <c r="J286" s="1529" t="s">
        <v>100</v>
      </c>
      <c r="K286" s="1510" t="s">
        <v>101</v>
      </c>
      <c r="L286" s="1511" t="s">
        <v>102</v>
      </c>
      <c r="M286" s="98"/>
      <c r="N286" s="3186"/>
      <c r="O286" s="112"/>
      <c r="P286" s="112"/>
      <c r="Q286" s="104"/>
      <c r="R286" s="144"/>
      <c r="S286" s="107"/>
      <c r="T286" s="106"/>
      <c r="U286" s="144"/>
      <c r="V286" s="302"/>
      <c r="X286" s="1196"/>
      <c r="Z286" s="1461" t="s">
        <v>383</v>
      </c>
      <c r="AA286" s="1462">
        <f t="shared" ref="AA286:AF286" si="281">AA283+AA284+AA285</f>
        <v>0</v>
      </c>
      <c r="AB286" s="1334">
        <f t="shared" si="281"/>
        <v>0</v>
      </c>
      <c r="AC286" s="1462">
        <f t="shared" si="281"/>
        <v>0</v>
      </c>
      <c r="AD286" s="1334">
        <f t="shared" si="281"/>
        <v>0</v>
      </c>
      <c r="AE286" s="1462">
        <f t="shared" si="281"/>
        <v>0</v>
      </c>
      <c r="AF286" s="1334">
        <f t="shared" si="281"/>
        <v>0</v>
      </c>
      <c r="AG286" s="1333">
        <f t="shared" si="280"/>
        <v>0</v>
      </c>
      <c r="AH286" s="1335">
        <f t="shared" si="280"/>
        <v>0</v>
      </c>
      <c r="AI286" s="1333">
        <f t="shared" si="274"/>
        <v>0</v>
      </c>
      <c r="AJ286" s="1336">
        <f>AD286+AF286</f>
        <v>0</v>
      </c>
      <c r="AO286" s="1292" t="s">
        <v>383</v>
      </c>
      <c r="AP286" s="1293">
        <f t="shared" si="270"/>
        <v>0</v>
      </c>
      <c r="AQ286" s="1294">
        <f t="shared" si="271"/>
        <v>0</v>
      </c>
      <c r="AR286" s="112"/>
      <c r="AS286" s="11"/>
      <c r="AT286" s="11"/>
    </row>
    <row r="287" spans="1:46">
      <c r="A287" s="356" t="s">
        <v>470</v>
      </c>
      <c r="B287" s="289" t="s">
        <v>471</v>
      </c>
      <c r="C287" s="274">
        <v>60</v>
      </c>
      <c r="D287" s="1146" t="s">
        <v>45</v>
      </c>
      <c r="E287" s="936">
        <v>131.1</v>
      </c>
      <c r="F287" s="1556">
        <v>98.33</v>
      </c>
      <c r="G287" s="2863" t="s">
        <v>954</v>
      </c>
      <c r="H287" s="1147">
        <v>17.670000000000002</v>
      </c>
      <c r="I287" s="1655">
        <v>14.2</v>
      </c>
      <c r="J287" s="2862" t="s">
        <v>955</v>
      </c>
      <c r="K287" s="1544">
        <v>6</v>
      </c>
      <c r="L287" s="1954">
        <v>6</v>
      </c>
      <c r="M287" s="98"/>
      <c r="N287" s="112"/>
      <c r="O287" s="112"/>
      <c r="P287" s="112"/>
      <c r="Q287" s="787"/>
      <c r="R287" s="112"/>
      <c r="S287" s="107"/>
      <c r="T287" s="106"/>
      <c r="U287" s="144"/>
      <c r="V287" s="1200"/>
      <c r="X287" s="1200"/>
      <c r="AB287" s="1197"/>
      <c r="AD287" s="1197"/>
      <c r="AH287" s="1204"/>
      <c r="AJ287" s="1204"/>
      <c r="AO287" s="112"/>
    </row>
    <row r="288" spans="1:46">
      <c r="A288" s="678"/>
      <c r="B288" s="179" t="s">
        <v>472</v>
      </c>
      <c r="C288" s="1786"/>
      <c r="D288" s="258" t="s">
        <v>80</v>
      </c>
      <c r="E288" s="257">
        <v>17.201000000000001</v>
      </c>
      <c r="F288" s="1516">
        <v>16.329999999999998</v>
      </c>
      <c r="G288" s="2870" t="s">
        <v>1009</v>
      </c>
      <c r="H288" s="1488"/>
      <c r="I288" s="1654"/>
      <c r="J288" s="257" t="s">
        <v>93</v>
      </c>
      <c r="K288" s="257">
        <v>14</v>
      </c>
      <c r="L288" s="1515">
        <v>14</v>
      </c>
      <c r="M288" s="98"/>
      <c r="N288" s="112"/>
      <c r="O288" s="112"/>
      <c r="P288" s="112"/>
      <c r="Q288" s="112"/>
      <c r="R288" s="112"/>
      <c r="S288" s="107"/>
      <c r="T288" s="106"/>
      <c r="U288" s="144"/>
      <c r="Z288" t="s">
        <v>364</v>
      </c>
      <c r="AO288" s="144"/>
      <c r="AP288" s="112"/>
      <c r="AQ288" s="11"/>
    </row>
    <row r="289" spans="1:43" ht="15" thickBot="1">
      <c r="A289" s="442" t="s">
        <v>949</v>
      </c>
      <c r="B289" s="289" t="s">
        <v>956</v>
      </c>
      <c r="C289" s="290" t="s">
        <v>866</v>
      </c>
      <c r="D289" s="1519" t="s">
        <v>82</v>
      </c>
      <c r="E289" s="1151">
        <v>4.95</v>
      </c>
      <c r="F289" s="1525">
        <v>4.95</v>
      </c>
      <c r="G289" s="258" t="s">
        <v>85</v>
      </c>
      <c r="H289" s="257">
        <v>29.222999999999999</v>
      </c>
      <c r="I289" s="1512">
        <v>25.86</v>
      </c>
      <c r="J289" s="249" t="s">
        <v>79</v>
      </c>
      <c r="K289" s="257">
        <v>1.5</v>
      </c>
      <c r="L289" s="1515">
        <v>1.5</v>
      </c>
      <c r="M289" s="98"/>
      <c r="N289" s="182" t="s">
        <v>926</v>
      </c>
      <c r="Z289" s="105" t="str">
        <f>A285</f>
        <v>6- й   день</v>
      </c>
      <c r="AA289" s="2" t="s">
        <v>832</v>
      </c>
      <c r="AF289" s="139" t="str">
        <f>T291</f>
        <v>2 - я   неделя</v>
      </c>
      <c r="AH289" s="326" t="str">
        <f>I281</f>
        <v>ЗИМА - ВЕСНА    2023 -  __  г.г.</v>
      </c>
      <c r="AI289" s="72"/>
    </row>
    <row r="290" spans="1:43" ht="15" thickBot="1">
      <c r="A290" s="442" t="s">
        <v>950</v>
      </c>
      <c r="B290" s="2572" t="s">
        <v>951</v>
      </c>
      <c r="C290" s="290" t="s">
        <v>1104</v>
      </c>
      <c r="D290" s="1519" t="s">
        <v>54</v>
      </c>
      <c r="E290" s="1151">
        <v>0.44</v>
      </c>
      <c r="F290" s="1525">
        <v>0.44</v>
      </c>
      <c r="G290" s="258" t="s">
        <v>228</v>
      </c>
      <c r="H290" s="1154">
        <v>79.540000000000006</v>
      </c>
      <c r="I290" s="2759">
        <v>56.44</v>
      </c>
      <c r="J290" s="249" t="s">
        <v>663</v>
      </c>
      <c r="K290" s="1154">
        <v>2</v>
      </c>
      <c r="L290" s="1515">
        <v>2</v>
      </c>
      <c r="M290" s="98"/>
      <c r="N290" t="s">
        <v>364</v>
      </c>
      <c r="Z290" s="182" t="s">
        <v>926</v>
      </c>
      <c r="AL290" s="1646" t="s">
        <v>373</v>
      </c>
      <c r="AO290" s="47"/>
      <c r="AP290" s="47"/>
      <c r="AQ290" s="58"/>
    </row>
    <row r="291" spans="1:43" ht="15" thickBot="1">
      <c r="A291" s="314" t="s">
        <v>1018</v>
      </c>
      <c r="B291" s="2562" t="s">
        <v>960</v>
      </c>
      <c r="C291" s="17"/>
      <c r="D291" s="2869" t="s">
        <v>958</v>
      </c>
      <c r="E291" s="291"/>
      <c r="F291" s="997"/>
      <c r="G291" s="197" t="s">
        <v>159</v>
      </c>
      <c r="H291" s="257">
        <v>9</v>
      </c>
      <c r="I291" s="1512">
        <v>7.5</v>
      </c>
      <c r="J291" s="1517" t="s">
        <v>662</v>
      </c>
      <c r="K291" s="2122">
        <v>4.0000000000000002E-4</v>
      </c>
      <c r="L291" s="1523">
        <v>4.0000000000000002E-4</v>
      </c>
      <c r="M291" s="98"/>
      <c r="N291" s="105" t="str">
        <f>A285</f>
        <v>6- й   день</v>
      </c>
      <c r="O291" s="2" t="s">
        <v>832</v>
      </c>
      <c r="T291" s="139" t="s">
        <v>142</v>
      </c>
      <c r="V291" s="326" t="str">
        <f>I281</f>
        <v>ЗИМА - ВЕСНА    2023 -  __  г.г.</v>
      </c>
      <c r="W291" s="72"/>
      <c r="X291" s="1402"/>
      <c r="Z291" s="1190" t="s">
        <v>290</v>
      </c>
      <c r="AA291" s="1191" t="s">
        <v>365</v>
      </c>
      <c r="AB291" s="1192"/>
      <c r="AC291" s="1191" t="s">
        <v>366</v>
      </c>
      <c r="AD291" s="1192"/>
      <c r="AE291" s="1191" t="s">
        <v>367</v>
      </c>
      <c r="AF291" s="1192"/>
      <c r="AG291" s="1191" t="s">
        <v>371</v>
      </c>
      <c r="AH291" s="1192"/>
      <c r="AI291" s="1237" t="s">
        <v>372</v>
      </c>
      <c r="AJ291" s="1192"/>
      <c r="AL291" s="182" t="s">
        <v>926</v>
      </c>
      <c r="AM291" s="11"/>
      <c r="AN291" s="11"/>
      <c r="AO291" s="1190" t="s">
        <v>290</v>
      </c>
      <c r="AP291" s="1264" t="s">
        <v>374</v>
      </c>
      <c r="AQ291" s="1265"/>
    </row>
    <row r="292" spans="1:43" ht="15" thickBot="1">
      <c r="A292" s="1921" t="s">
        <v>354</v>
      </c>
      <c r="B292" s="289" t="s">
        <v>158</v>
      </c>
      <c r="C292" s="1701">
        <v>200</v>
      </c>
      <c r="D292" s="2868" t="s">
        <v>954</v>
      </c>
      <c r="E292" s="1531">
        <v>84.19</v>
      </c>
      <c r="F292" s="2752">
        <v>67.48</v>
      </c>
      <c r="G292" s="2725" t="s">
        <v>957</v>
      </c>
      <c r="H292" s="11"/>
      <c r="I292" s="11"/>
      <c r="J292" s="249" t="s">
        <v>534</v>
      </c>
      <c r="K292" s="1549">
        <v>0.2</v>
      </c>
      <c r="L292" s="1155">
        <v>0.2</v>
      </c>
      <c r="M292" s="98"/>
      <c r="Z292" s="1468" t="s">
        <v>398</v>
      </c>
      <c r="AA292" s="1193" t="s">
        <v>101</v>
      </c>
      <c r="AB292" s="1195" t="s">
        <v>102</v>
      </c>
      <c r="AC292" s="1238" t="s">
        <v>101</v>
      </c>
      <c r="AD292" s="1239" t="s">
        <v>102</v>
      </c>
      <c r="AE292" s="1238" t="s">
        <v>101</v>
      </c>
      <c r="AF292" s="1239" t="s">
        <v>102</v>
      </c>
      <c r="AG292" s="1193" t="s">
        <v>101</v>
      </c>
      <c r="AH292" s="1194" t="s">
        <v>102</v>
      </c>
      <c r="AI292" s="1240" t="s">
        <v>101</v>
      </c>
      <c r="AJ292" s="1194" t="s">
        <v>102</v>
      </c>
      <c r="AL292" s="65"/>
      <c r="AN292" s="38"/>
      <c r="AO292" s="38"/>
      <c r="AP292" s="1471" t="s">
        <v>101</v>
      </c>
      <c r="AQ292" s="1472" t="s">
        <v>102</v>
      </c>
    </row>
    <row r="293" spans="1:43">
      <c r="A293" s="256" t="s">
        <v>9</v>
      </c>
      <c r="B293" s="263" t="s">
        <v>10</v>
      </c>
      <c r="C293" s="1563">
        <v>50</v>
      </c>
      <c r="D293" s="2754" t="s">
        <v>1105</v>
      </c>
      <c r="E293" s="11"/>
      <c r="F293" s="11"/>
      <c r="G293" s="2864" t="s">
        <v>97</v>
      </c>
      <c r="H293" s="257">
        <v>5</v>
      </c>
      <c r="I293" s="1512">
        <v>5</v>
      </c>
      <c r="J293" s="2892"/>
      <c r="K293" s="11"/>
      <c r="L293" s="79"/>
      <c r="M293" s="98"/>
      <c r="N293" s="1486" t="s">
        <v>402</v>
      </c>
      <c r="O293" s="196"/>
      <c r="P293" s="196"/>
      <c r="Q293" s="196"/>
      <c r="R293" s="196"/>
      <c r="S293" s="196"/>
      <c r="T293" s="196"/>
      <c r="U293" s="196"/>
      <c r="V293" s="196"/>
      <c r="W293" s="196"/>
      <c r="X293" s="1188"/>
      <c r="Z293" s="1295" t="s">
        <v>69</v>
      </c>
      <c r="AA293" s="1337"/>
      <c r="AB293" s="1369"/>
      <c r="AC293" s="1337"/>
      <c r="AD293" s="1370"/>
      <c r="AE293" s="1337"/>
      <c r="AF293" s="1371"/>
      <c r="AG293" s="1233">
        <f t="shared" ref="AG293:AG316" si="282">AA293+AC293</f>
        <v>0</v>
      </c>
      <c r="AH293" s="1372">
        <f t="shared" ref="AH293:AH316" si="283">AB293+AD293</f>
        <v>0</v>
      </c>
      <c r="AI293" s="1233">
        <f t="shared" ref="AI293:AI316" si="284">AC293+AE293</f>
        <v>0</v>
      </c>
      <c r="AJ293" s="1373">
        <f t="shared" ref="AJ293:AJ316" si="285">AD293+AF293</f>
        <v>0</v>
      </c>
      <c r="AL293" s="1190" t="s">
        <v>290</v>
      </c>
      <c r="AM293" s="1242" t="s">
        <v>374</v>
      </c>
      <c r="AN293" s="1243"/>
      <c r="AO293" s="1295" t="s">
        <v>69</v>
      </c>
      <c r="AP293" s="1271">
        <f t="shared" ref="AP293:AP301" si="286">AA293+AC293+AE293</f>
        <v>0</v>
      </c>
      <c r="AQ293" s="1284">
        <f t="shared" ref="AQ293:AQ316" si="287">AB293+AD293+AF293</f>
        <v>0</v>
      </c>
    </row>
    <row r="294" spans="1:43" ht="15" thickBot="1">
      <c r="A294" s="256" t="s">
        <v>9</v>
      </c>
      <c r="B294" s="263" t="s">
        <v>389</v>
      </c>
      <c r="C294" s="1563">
        <v>30</v>
      </c>
      <c r="D294" s="258" t="s">
        <v>82</v>
      </c>
      <c r="E294" s="257">
        <v>3.1</v>
      </c>
      <c r="F294" s="1512">
        <v>3.1</v>
      </c>
      <c r="G294" s="2728" t="s">
        <v>952</v>
      </c>
      <c r="H294" s="1488"/>
      <c r="I294" s="1654"/>
      <c r="J294" s="1075"/>
      <c r="K294" s="11"/>
      <c r="L294" s="79"/>
      <c r="M294" s="98"/>
      <c r="N294" s="880"/>
      <c r="O294" s="17" t="s">
        <v>403</v>
      </c>
      <c r="P294" s="17"/>
      <c r="Q294" s="17"/>
      <c r="R294" s="17"/>
      <c r="S294" s="17"/>
      <c r="T294" s="17"/>
      <c r="U294" s="17"/>
      <c r="V294" s="17"/>
      <c r="W294" s="17"/>
      <c r="X294" s="1189"/>
      <c r="Z294" s="1295" t="s">
        <v>71</v>
      </c>
      <c r="AA294" s="1315"/>
      <c r="AB294" s="1374"/>
      <c r="AC294" s="1315"/>
      <c r="AD294" s="1375"/>
      <c r="AE294" s="1315"/>
      <c r="AF294" s="1376"/>
      <c r="AG294" s="1234">
        <f t="shared" si="282"/>
        <v>0</v>
      </c>
      <c r="AH294" s="1377">
        <f t="shared" si="283"/>
        <v>0</v>
      </c>
      <c r="AI294" s="1234">
        <f t="shared" si="284"/>
        <v>0</v>
      </c>
      <c r="AJ294" s="1306">
        <f t="shared" si="285"/>
        <v>0</v>
      </c>
      <c r="AL294" s="892"/>
      <c r="AM294" s="1244" t="s">
        <v>101</v>
      </c>
      <c r="AN294" s="1245" t="s">
        <v>102</v>
      </c>
      <c r="AO294" s="1295" t="s">
        <v>71</v>
      </c>
      <c r="AP294" s="1250">
        <f t="shared" si="286"/>
        <v>0</v>
      </c>
      <c r="AQ294" s="1275">
        <f t="shared" si="287"/>
        <v>0</v>
      </c>
    </row>
    <row r="295" spans="1:43" ht="15" thickBot="1">
      <c r="A295" s="69"/>
      <c r="B295" s="2885"/>
      <c r="C295" s="11"/>
      <c r="D295" s="1519" t="s">
        <v>54</v>
      </c>
      <c r="E295" s="1151">
        <v>0.31</v>
      </c>
      <c r="F295" s="1525">
        <v>0.31</v>
      </c>
      <c r="G295" s="258" t="s">
        <v>82</v>
      </c>
      <c r="H295" s="257">
        <v>5</v>
      </c>
      <c r="I295" s="1512">
        <v>5</v>
      </c>
      <c r="J295" s="1138" t="s">
        <v>262</v>
      </c>
      <c r="K295" s="47"/>
      <c r="L295" s="1524"/>
      <c r="M295" s="98"/>
      <c r="Z295" s="1295" t="s">
        <v>72</v>
      </c>
      <c r="AA295" s="1378"/>
      <c r="AB295" s="1434"/>
      <c r="AC295" s="1378">
        <f>E304</f>
        <v>5</v>
      </c>
      <c r="AD295" s="1380">
        <f>F304</f>
        <v>5</v>
      </c>
      <c r="AE295" s="1378"/>
      <c r="AF295" s="1381"/>
      <c r="AG295" s="1234">
        <f t="shared" si="282"/>
        <v>5</v>
      </c>
      <c r="AH295" s="1377">
        <f t="shared" si="283"/>
        <v>5</v>
      </c>
      <c r="AI295" s="1234">
        <f t="shared" si="284"/>
        <v>5</v>
      </c>
      <c r="AJ295" s="1306">
        <f t="shared" si="285"/>
        <v>5</v>
      </c>
      <c r="AL295" s="1246" t="s">
        <v>134</v>
      </c>
      <c r="AM295" s="1247">
        <f t="shared" ref="AM295:AM329" si="288">O299+Q299+S299</f>
        <v>74</v>
      </c>
      <c r="AN295" s="1248">
        <f t="shared" ref="AN295:AN329" si="289">P299+R299+T299</f>
        <v>74</v>
      </c>
      <c r="AO295" s="1295" t="s">
        <v>72</v>
      </c>
      <c r="AP295" s="1250">
        <f t="shared" si="286"/>
        <v>5</v>
      </c>
      <c r="AQ295" s="1275">
        <f t="shared" si="287"/>
        <v>5</v>
      </c>
    </row>
    <row r="296" spans="1:43" ht="15" thickBot="1">
      <c r="A296" s="69"/>
      <c r="B296" s="2885"/>
      <c r="C296" s="11"/>
      <c r="D296" s="2127" t="s">
        <v>471</v>
      </c>
      <c r="E296" s="76"/>
      <c r="F296" s="62"/>
      <c r="G296" s="258" t="s">
        <v>54</v>
      </c>
      <c r="H296" s="257">
        <v>0.5</v>
      </c>
      <c r="I296" s="1515">
        <v>0.5</v>
      </c>
      <c r="J296" s="1526" t="s">
        <v>100</v>
      </c>
      <c r="K296" s="1527" t="s">
        <v>101</v>
      </c>
      <c r="L296" s="1528" t="s">
        <v>102</v>
      </c>
      <c r="M296" s="98"/>
      <c r="Z296" s="1295" t="s">
        <v>73</v>
      </c>
      <c r="AA296" s="1315"/>
      <c r="AB296" s="1379"/>
      <c r="AC296" s="1315"/>
      <c r="AD296" s="1380"/>
      <c r="AE296" s="1315"/>
      <c r="AF296" s="1381"/>
      <c r="AG296" s="1234">
        <f t="shared" si="282"/>
        <v>0</v>
      </c>
      <c r="AH296" s="1377">
        <f t="shared" si="283"/>
        <v>0</v>
      </c>
      <c r="AI296" s="1234">
        <f t="shared" si="284"/>
        <v>0</v>
      </c>
      <c r="AJ296" s="1306">
        <f t="shared" si="285"/>
        <v>0</v>
      </c>
      <c r="AL296" s="1249" t="s">
        <v>133</v>
      </c>
      <c r="AM296" s="1250">
        <f t="shared" si="288"/>
        <v>150</v>
      </c>
      <c r="AN296" s="1251">
        <f t="shared" si="289"/>
        <v>150</v>
      </c>
      <c r="AO296" s="1295" t="s">
        <v>73</v>
      </c>
      <c r="AP296" s="1250">
        <f t="shared" si="286"/>
        <v>0</v>
      </c>
      <c r="AQ296" s="1275">
        <f t="shared" si="287"/>
        <v>0</v>
      </c>
    </row>
    <row r="297" spans="1:43" ht="15" thickBot="1">
      <c r="A297" s="69"/>
      <c r="B297" s="1607"/>
      <c r="C297" s="11"/>
      <c r="D297" s="1680" t="s">
        <v>473</v>
      </c>
      <c r="E297" s="1612"/>
      <c r="F297" s="1685"/>
      <c r="G297" s="2728" t="s">
        <v>953</v>
      </c>
      <c r="H297" s="1488"/>
      <c r="I297" s="1644"/>
      <c r="J297" s="1146" t="s">
        <v>86</v>
      </c>
      <c r="K297" s="1147">
        <v>26.8</v>
      </c>
      <c r="L297" s="1148">
        <v>25</v>
      </c>
      <c r="M297" s="98"/>
      <c r="N297" s="1190" t="s">
        <v>290</v>
      </c>
      <c r="O297" s="1191" t="s">
        <v>365</v>
      </c>
      <c r="P297" s="1192"/>
      <c r="Q297" s="1191" t="s">
        <v>366</v>
      </c>
      <c r="R297" s="1192"/>
      <c r="S297" s="1191" t="s">
        <v>367</v>
      </c>
      <c r="T297" s="1192"/>
      <c r="U297" s="1191" t="s">
        <v>368</v>
      </c>
      <c r="V297" s="1192"/>
      <c r="W297" s="1191" t="s">
        <v>369</v>
      </c>
      <c r="X297" s="1192"/>
      <c r="Z297" s="1295" t="s">
        <v>75</v>
      </c>
      <c r="AA297" s="1315"/>
      <c r="AB297" s="1374"/>
      <c r="AC297" s="1315"/>
      <c r="AD297" s="1375"/>
      <c r="AE297" s="1315"/>
      <c r="AF297" s="1376"/>
      <c r="AG297" s="1234">
        <f t="shared" si="282"/>
        <v>0</v>
      </c>
      <c r="AH297" s="1377">
        <f t="shared" si="283"/>
        <v>0</v>
      </c>
      <c r="AI297" s="1234">
        <f t="shared" si="284"/>
        <v>0</v>
      </c>
      <c r="AJ297" s="1306">
        <f t="shared" si="285"/>
        <v>0</v>
      </c>
      <c r="AL297" s="1249" t="s">
        <v>79</v>
      </c>
      <c r="AM297" s="1250">
        <f t="shared" si="288"/>
        <v>41.42</v>
      </c>
      <c r="AN297" s="1251">
        <f t="shared" si="289"/>
        <v>41.42</v>
      </c>
      <c r="AO297" s="1295" t="s">
        <v>75</v>
      </c>
      <c r="AP297" s="1250">
        <f t="shared" si="286"/>
        <v>0</v>
      </c>
      <c r="AQ297" s="1275">
        <f t="shared" si="287"/>
        <v>0</v>
      </c>
    </row>
    <row r="298" spans="1:43" ht="15" thickBot="1">
      <c r="A298" s="69"/>
      <c r="B298" s="2885"/>
      <c r="C298" s="11"/>
      <c r="D298" s="1529" t="s">
        <v>100</v>
      </c>
      <c r="E298" s="1510" t="s">
        <v>101</v>
      </c>
      <c r="F298" s="1511" t="s">
        <v>102</v>
      </c>
      <c r="G298" s="2685"/>
      <c r="H298" s="11"/>
      <c r="I298" s="11"/>
      <c r="J298" s="258" t="s">
        <v>50</v>
      </c>
      <c r="K298" s="257">
        <v>7</v>
      </c>
      <c r="L298" s="1149">
        <v>7</v>
      </c>
      <c r="M298" s="98"/>
      <c r="N298" s="892"/>
      <c r="O298" s="1193" t="s">
        <v>101</v>
      </c>
      <c r="P298" s="1194" t="s">
        <v>102</v>
      </c>
      <c r="Q298" s="1193" t="s">
        <v>101</v>
      </c>
      <c r="R298" s="1194" t="s">
        <v>102</v>
      </c>
      <c r="S298" s="1193" t="s">
        <v>101</v>
      </c>
      <c r="T298" s="1194" t="s">
        <v>102</v>
      </c>
      <c r="U298" s="1193" t="s">
        <v>101</v>
      </c>
      <c r="V298" s="1194" t="s">
        <v>102</v>
      </c>
      <c r="W298" s="1193" t="s">
        <v>101</v>
      </c>
      <c r="X298" s="1195" t="s">
        <v>102</v>
      </c>
      <c r="Z298" s="1295" t="s">
        <v>76</v>
      </c>
      <c r="AA298" s="1315"/>
      <c r="AB298" s="1382"/>
      <c r="AC298" s="1315"/>
      <c r="AD298" s="1375"/>
      <c r="AE298" s="1315"/>
      <c r="AF298" s="1376"/>
      <c r="AG298" s="1234">
        <f t="shared" si="282"/>
        <v>0</v>
      </c>
      <c r="AH298" s="1377">
        <f t="shared" si="283"/>
        <v>0</v>
      </c>
      <c r="AI298" s="1234">
        <f t="shared" si="284"/>
        <v>0</v>
      </c>
      <c r="AJ298" s="1306">
        <f t="shared" si="285"/>
        <v>0</v>
      </c>
      <c r="AL298" s="1252" t="s">
        <v>375</v>
      </c>
      <c r="AM298" s="1253">
        <f t="shared" si="288"/>
        <v>45</v>
      </c>
      <c r="AN298" s="1254">
        <f t="shared" si="289"/>
        <v>45</v>
      </c>
      <c r="AO298" s="1295" t="s">
        <v>76</v>
      </c>
      <c r="AP298" s="1250">
        <f t="shared" si="286"/>
        <v>0</v>
      </c>
      <c r="AQ298" s="1275">
        <f t="shared" si="287"/>
        <v>0</v>
      </c>
    </row>
    <row r="299" spans="1:43" ht="15" thickBot="1">
      <c r="A299" s="1443" t="s">
        <v>361</v>
      </c>
      <c r="B299" s="1444"/>
      <c r="C299" s="1798">
        <f>C287+C292+C293+C294+100+20+115+65</f>
        <v>640</v>
      </c>
      <c r="D299" s="2691" t="s">
        <v>471</v>
      </c>
      <c r="E299" s="2000">
        <v>60</v>
      </c>
      <c r="F299" s="3031">
        <v>60</v>
      </c>
      <c r="G299" s="65"/>
      <c r="H299" s="38"/>
      <c r="I299" s="38"/>
      <c r="J299" s="268" t="s">
        <v>81</v>
      </c>
      <c r="K299" s="1533">
        <v>190</v>
      </c>
      <c r="L299" s="1534">
        <v>190</v>
      </c>
      <c r="M299" s="98"/>
      <c r="N299" s="1487" t="s">
        <v>134</v>
      </c>
      <c r="O299" s="1209">
        <f>C294</f>
        <v>30</v>
      </c>
      <c r="P299" s="1403">
        <f>C294</f>
        <v>30</v>
      </c>
      <c r="Q299" s="1223">
        <f>C309</f>
        <v>44</v>
      </c>
      <c r="R299" s="1395">
        <f>C309</f>
        <v>44</v>
      </c>
      <c r="S299" s="1223"/>
      <c r="T299" s="1404"/>
      <c r="U299" s="1223">
        <f>O299+Q299</f>
        <v>74</v>
      </c>
      <c r="V299" s="1394">
        <f>P299+R299</f>
        <v>74</v>
      </c>
      <c r="W299" s="1223">
        <f>Q299+S299</f>
        <v>44</v>
      </c>
      <c r="X299" s="1395">
        <f>R299+T299</f>
        <v>44</v>
      </c>
      <c r="Z299" s="1296" t="s">
        <v>400</v>
      </c>
      <c r="AA299" s="1315">
        <f>H293</f>
        <v>5</v>
      </c>
      <c r="AB299" s="1374">
        <f>I293</f>
        <v>5</v>
      </c>
      <c r="AC299" s="1315">
        <f>K302</f>
        <v>35</v>
      </c>
      <c r="AD299" s="1375">
        <f>L302</f>
        <v>35</v>
      </c>
      <c r="AE299" s="1315"/>
      <c r="AF299" s="1376"/>
      <c r="AG299" s="1234">
        <f t="shared" si="282"/>
        <v>40</v>
      </c>
      <c r="AH299" s="1377">
        <f t="shared" si="283"/>
        <v>40</v>
      </c>
      <c r="AI299" s="1234">
        <f t="shared" si="284"/>
        <v>35</v>
      </c>
      <c r="AJ299" s="1306">
        <f t="shared" si="285"/>
        <v>35</v>
      </c>
      <c r="AL299" s="1249" t="s">
        <v>105</v>
      </c>
      <c r="AM299" s="1250">
        <f t="shared" si="288"/>
        <v>0</v>
      </c>
      <c r="AN299" s="1251">
        <f t="shared" si="289"/>
        <v>0</v>
      </c>
      <c r="AO299" s="1296" t="s">
        <v>400</v>
      </c>
      <c r="AP299" s="1250">
        <f t="shared" si="286"/>
        <v>40</v>
      </c>
      <c r="AQ299" s="1275">
        <f t="shared" si="287"/>
        <v>40</v>
      </c>
    </row>
    <row r="300" spans="1:43" ht="15" thickBot="1">
      <c r="A300" s="769"/>
      <c r="B300" s="381" t="s">
        <v>123</v>
      </c>
      <c r="C300" s="241"/>
      <c r="D300" s="2891" t="s">
        <v>1010</v>
      </c>
      <c r="E300" s="152"/>
      <c r="F300" s="2899"/>
      <c r="G300" s="3069" t="s">
        <v>965</v>
      </c>
      <c r="H300" s="226"/>
      <c r="I300" s="192"/>
      <c r="J300" s="2979" t="s">
        <v>966</v>
      </c>
      <c r="K300" s="152"/>
      <c r="L300" s="2980"/>
      <c r="M300" s="98"/>
      <c r="N300" s="1249" t="s">
        <v>133</v>
      </c>
      <c r="O300" s="1210">
        <f>C293</f>
        <v>50</v>
      </c>
      <c r="P300" s="1405">
        <f>C293</f>
        <v>50</v>
      </c>
      <c r="Q300" s="1210">
        <f>C308</f>
        <v>70</v>
      </c>
      <c r="R300" s="1406">
        <f>C308</f>
        <v>70</v>
      </c>
      <c r="S300" s="1210">
        <f>C323</f>
        <v>30</v>
      </c>
      <c r="T300" s="1405">
        <f>C323</f>
        <v>30</v>
      </c>
      <c r="U300" s="1210">
        <f t="shared" ref="U300:U335" si="290">O300+Q300</f>
        <v>120</v>
      </c>
      <c r="V300" s="1397">
        <f t="shared" ref="V300:V335" si="291">P300+R300</f>
        <v>120</v>
      </c>
      <c r="W300" s="1210">
        <f t="shared" ref="W300:W333" si="292">Q300+S300</f>
        <v>100</v>
      </c>
      <c r="X300" s="1306">
        <f t="shared" ref="X300:X335" si="293">R300+T300</f>
        <v>100</v>
      </c>
      <c r="Z300" s="1469" t="s">
        <v>399</v>
      </c>
      <c r="AA300" s="1322"/>
      <c r="AB300" s="1383"/>
      <c r="AC300" s="1322"/>
      <c r="AD300" s="1384"/>
      <c r="AE300" s="1322"/>
      <c r="AF300" s="1385"/>
      <c r="AG300" s="1235">
        <f t="shared" si="282"/>
        <v>0</v>
      </c>
      <c r="AH300" s="1386">
        <f t="shared" si="283"/>
        <v>0</v>
      </c>
      <c r="AI300" s="1235">
        <f t="shared" si="284"/>
        <v>0</v>
      </c>
      <c r="AJ300" s="1199">
        <f t="shared" si="285"/>
        <v>0</v>
      </c>
      <c r="AL300" s="483" t="s">
        <v>45</v>
      </c>
      <c r="AM300" s="1250">
        <f t="shared" si="288"/>
        <v>164.48</v>
      </c>
      <c r="AN300" s="1251">
        <f t="shared" si="289"/>
        <v>123.33</v>
      </c>
      <c r="AO300" s="1469" t="s">
        <v>399</v>
      </c>
      <c r="AP300" s="1259">
        <f t="shared" si="286"/>
        <v>0</v>
      </c>
      <c r="AQ300" s="1279">
        <f t="shared" si="287"/>
        <v>0</v>
      </c>
    </row>
    <row r="301" spans="1:43" ht="15" thickBot="1">
      <c r="A301" s="3070" t="s">
        <v>1094</v>
      </c>
      <c r="B301" s="289" t="s">
        <v>1095</v>
      </c>
      <c r="C301" s="2900">
        <v>60</v>
      </c>
      <c r="D301" s="1837" t="s">
        <v>100</v>
      </c>
      <c r="E301" s="169" t="s">
        <v>101</v>
      </c>
      <c r="F301" s="170" t="s">
        <v>102</v>
      </c>
      <c r="G301" s="2873" t="s">
        <v>1003</v>
      </c>
      <c r="H301" s="98"/>
      <c r="I301" s="98"/>
      <c r="J301" s="1938" t="s">
        <v>100</v>
      </c>
      <c r="K301" s="169" t="s">
        <v>101</v>
      </c>
      <c r="L301" s="1511" t="s">
        <v>102</v>
      </c>
      <c r="M301" s="98"/>
      <c r="N301" s="1249" t="s">
        <v>79</v>
      </c>
      <c r="O301" s="1210">
        <f>K289</f>
        <v>1.5</v>
      </c>
      <c r="P301" s="1727">
        <f>L289</f>
        <v>1.5</v>
      </c>
      <c r="Q301" s="1210"/>
      <c r="R301" s="1397"/>
      <c r="S301" s="1210">
        <f>E321+E322</f>
        <v>39.92</v>
      </c>
      <c r="T301" s="1408">
        <f>F321+F322</f>
        <v>39.92</v>
      </c>
      <c r="U301" s="1210">
        <f t="shared" si="290"/>
        <v>1.5</v>
      </c>
      <c r="V301" s="1397">
        <f t="shared" si="291"/>
        <v>1.5</v>
      </c>
      <c r="W301" s="1210">
        <f t="shared" si="292"/>
        <v>39.92</v>
      </c>
      <c r="X301" s="1306">
        <f t="shared" si="293"/>
        <v>39.92</v>
      </c>
      <c r="Z301" s="1297" t="s">
        <v>384</v>
      </c>
      <c r="AA301" s="1387">
        <f t="shared" ref="AA301:AF301" si="294">SUM(AA293:AA300)</f>
        <v>5</v>
      </c>
      <c r="AB301" s="1388">
        <f t="shared" si="294"/>
        <v>5</v>
      </c>
      <c r="AC301" s="1389">
        <f t="shared" si="294"/>
        <v>40</v>
      </c>
      <c r="AD301" s="1299">
        <f t="shared" si="294"/>
        <v>40</v>
      </c>
      <c r="AE301" s="1387">
        <f t="shared" si="294"/>
        <v>0</v>
      </c>
      <c r="AF301" s="1390">
        <f t="shared" si="294"/>
        <v>0</v>
      </c>
      <c r="AG301" s="1298">
        <f t="shared" si="282"/>
        <v>45</v>
      </c>
      <c r="AH301" s="1391">
        <f t="shared" si="283"/>
        <v>45</v>
      </c>
      <c r="AI301" s="1298">
        <f t="shared" si="284"/>
        <v>40</v>
      </c>
      <c r="AJ301" s="1392">
        <f t="shared" si="285"/>
        <v>40</v>
      </c>
      <c r="AL301" s="2490" t="s">
        <v>793</v>
      </c>
      <c r="AM301" s="2494">
        <f t="shared" si="288"/>
        <v>430.59900000000005</v>
      </c>
      <c r="AN301" s="1256">
        <f t="shared" si="289"/>
        <v>340.28800000000001</v>
      </c>
      <c r="AO301" s="1297" t="s">
        <v>384</v>
      </c>
      <c r="AP301" s="1298">
        <f t="shared" si="286"/>
        <v>45</v>
      </c>
      <c r="AQ301" s="1299">
        <f t="shared" si="287"/>
        <v>45</v>
      </c>
    </row>
    <row r="302" spans="1:43" ht="15" thickBot="1">
      <c r="A302" s="173" t="s">
        <v>1011</v>
      </c>
      <c r="B302" s="289" t="s">
        <v>1010</v>
      </c>
      <c r="C302" s="2901">
        <v>250</v>
      </c>
      <c r="D302" s="2575" t="s">
        <v>954</v>
      </c>
      <c r="E302" s="2084">
        <v>37.5</v>
      </c>
      <c r="F302" s="2902">
        <v>30</v>
      </c>
      <c r="G302" s="2095" t="s">
        <v>100</v>
      </c>
      <c r="H302" s="869" t="s">
        <v>101</v>
      </c>
      <c r="I302" s="870" t="s">
        <v>102</v>
      </c>
      <c r="J302" s="2699" t="s">
        <v>97</v>
      </c>
      <c r="K302" s="2700">
        <v>35</v>
      </c>
      <c r="L302" s="1581">
        <v>35</v>
      </c>
      <c r="M302" s="98"/>
      <c r="N302" s="1252" t="s">
        <v>375</v>
      </c>
      <c r="O302" s="1211">
        <f t="shared" ref="O302" si="295">AA301</f>
        <v>5</v>
      </c>
      <c r="P302" s="1435">
        <f t="shared" ref="P302" si="296">AB301</f>
        <v>5</v>
      </c>
      <c r="Q302" s="1211">
        <f t="shared" ref="Q302" si="297">AC301</f>
        <v>40</v>
      </c>
      <c r="R302" s="1409">
        <f t="shared" ref="R302" si="298">AD301</f>
        <v>40</v>
      </c>
      <c r="S302" s="1211">
        <f t="shared" ref="S302" si="299">AE301</f>
        <v>0</v>
      </c>
      <c r="T302" s="1410">
        <f t="shared" ref="T302" si="300">AF301</f>
        <v>0</v>
      </c>
      <c r="U302" s="1211">
        <f t="shared" si="290"/>
        <v>45</v>
      </c>
      <c r="V302" s="1254">
        <f t="shared" si="291"/>
        <v>45</v>
      </c>
      <c r="W302" s="1211">
        <f t="shared" si="292"/>
        <v>40</v>
      </c>
      <c r="X302" s="1409">
        <f t="shared" si="293"/>
        <v>40</v>
      </c>
      <c r="Z302" s="2376" t="s">
        <v>782</v>
      </c>
      <c r="AA302" s="1231"/>
      <c r="AB302" s="1710"/>
      <c r="AC302" s="1233"/>
      <c r="AD302" s="1393"/>
      <c r="AE302" s="1236"/>
      <c r="AF302" s="1719"/>
      <c r="AG302" s="1236">
        <f t="shared" si="282"/>
        <v>0</v>
      </c>
      <c r="AH302" s="1394">
        <f t="shared" si="283"/>
        <v>0</v>
      </c>
      <c r="AI302" s="1236">
        <f t="shared" si="284"/>
        <v>0</v>
      </c>
      <c r="AJ302" s="1395">
        <f t="shared" si="285"/>
        <v>0</v>
      </c>
      <c r="AL302" s="2491" t="s">
        <v>794</v>
      </c>
      <c r="AM302" s="1255">
        <f t="shared" si="288"/>
        <v>0</v>
      </c>
      <c r="AN302" s="1256">
        <f t="shared" si="289"/>
        <v>0</v>
      </c>
      <c r="AO302" s="2376" t="s">
        <v>782</v>
      </c>
      <c r="AP302" s="1470"/>
      <c r="AQ302" s="1484">
        <f t="shared" si="287"/>
        <v>0</v>
      </c>
    </row>
    <row r="303" spans="1:43" ht="12.75" customHeight="1">
      <c r="A303" s="173" t="s">
        <v>1002</v>
      </c>
      <c r="B303" s="2533" t="s">
        <v>965</v>
      </c>
      <c r="C303" s="2100">
        <v>100</v>
      </c>
      <c r="D303" s="197" t="s">
        <v>45</v>
      </c>
      <c r="E303" s="277">
        <v>33.380000000000003</v>
      </c>
      <c r="F303" s="2903">
        <v>25</v>
      </c>
      <c r="G303" s="136" t="s">
        <v>121</v>
      </c>
      <c r="H303" s="2904">
        <v>153.767</v>
      </c>
      <c r="I303" s="2905">
        <v>107.8</v>
      </c>
      <c r="J303" s="2176" t="s">
        <v>523</v>
      </c>
      <c r="K303" s="243">
        <v>73.5</v>
      </c>
      <c r="L303" s="1149">
        <v>73.5</v>
      </c>
      <c r="M303" s="98"/>
      <c r="N303" s="1249" t="s">
        <v>105</v>
      </c>
      <c r="O303" s="1210"/>
      <c r="P303" s="1203"/>
      <c r="Q303" s="1210"/>
      <c r="R303" s="1306"/>
      <c r="S303" s="1210"/>
      <c r="T303" s="1411"/>
      <c r="U303" s="1210">
        <f t="shared" si="290"/>
        <v>0</v>
      </c>
      <c r="V303" s="1397">
        <f t="shared" si="291"/>
        <v>0</v>
      </c>
      <c r="W303" s="1210">
        <f t="shared" si="292"/>
        <v>0</v>
      </c>
      <c r="X303" s="1306">
        <f t="shared" si="293"/>
        <v>0</v>
      </c>
      <c r="Z303" s="1267" t="s">
        <v>397</v>
      </c>
      <c r="AA303" s="1030"/>
      <c r="AB303" s="1711"/>
      <c r="AC303" s="1234">
        <f>K306</f>
        <v>119.36</v>
      </c>
      <c r="AD303" s="1396">
        <f>L306</f>
        <v>77.599999999999994</v>
      </c>
      <c r="AE303" s="1234"/>
      <c r="AF303" s="1414"/>
      <c r="AG303" s="1234">
        <f t="shared" si="282"/>
        <v>119.36</v>
      </c>
      <c r="AH303" s="1397">
        <f t="shared" si="283"/>
        <v>77.599999999999994</v>
      </c>
      <c r="AI303" s="1234">
        <f t="shared" si="284"/>
        <v>119.36</v>
      </c>
      <c r="AJ303" s="1306">
        <f t="shared" si="285"/>
        <v>77.599999999999994</v>
      </c>
      <c r="AL303" s="1249" t="s">
        <v>70</v>
      </c>
      <c r="AM303" s="1250">
        <f t="shared" si="288"/>
        <v>125</v>
      </c>
      <c r="AN303" s="1251">
        <f t="shared" si="289"/>
        <v>125</v>
      </c>
      <c r="AO303" s="1267" t="s">
        <v>397</v>
      </c>
      <c r="AP303" s="1470">
        <f t="shared" ref="AP303:AP316" si="301">AA303+AC303+AE303</f>
        <v>119.36</v>
      </c>
      <c r="AQ303" s="1484">
        <f t="shared" si="287"/>
        <v>77.599999999999994</v>
      </c>
    </row>
    <row r="304" spans="1:43">
      <c r="A304" s="2906"/>
      <c r="B304" s="179" t="s">
        <v>1003</v>
      </c>
      <c r="C304" s="2907"/>
      <c r="D304" s="197" t="s">
        <v>1012</v>
      </c>
      <c r="E304" s="243">
        <v>5</v>
      </c>
      <c r="F304" s="245">
        <v>5</v>
      </c>
      <c r="G304" s="2908" t="s">
        <v>1004</v>
      </c>
      <c r="H304" s="112"/>
      <c r="I304" s="108"/>
      <c r="J304" s="2176" t="s">
        <v>82</v>
      </c>
      <c r="K304" s="243">
        <v>3.5</v>
      </c>
      <c r="L304" s="1149">
        <v>3.5</v>
      </c>
      <c r="M304" s="98"/>
      <c r="N304" s="483" t="s">
        <v>45</v>
      </c>
      <c r="O304" s="1210">
        <f>E287</f>
        <v>131.1</v>
      </c>
      <c r="P304" s="1203">
        <f>F287</f>
        <v>98.33</v>
      </c>
      <c r="Q304" s="1723">
        <f>E303</f>
        <v>33.380000000000003</v>
      </c>
      <c r="R304" s="1397">
        <f>F303</f>
        <v>25</v>
      </c>
      <c r="S304" s="1210"/>
      <c r="T304" s="1411"/>
      <c r="U304" s="1210">
        <f t="shared" si="290"/>
        <v>164.48</v>
      </c>
      <c r="V304" s="1397">
        <f t="shared" si="291"/>
        <v>123.33</v>
      </c>
      <c r="W304" s="1210">
        <f t="shared" si="292"/>
        <v>33.380000000000003</v>
      </c>
      <c r="X304" s="1306">
        <f t="shared" si="293"/>
        <v>25</v>
      </c>
      <c r="Z304" s="1266" t="s">
        <v>273</v>
      </c>
      <c r="AA304" s="1030"/>
      <c r="AB304" s="1712"/>
      <c r="AC304" s="1234"/>
      <c r="AD304" s="1396"/>
      <c r="AE304" s="1234"/>
      <c r="AF304" s="1414"/>
      <c r="AG304" s="1234">
        <f t="shared" si="282"/>
        <v>0</v>
      </c>
      <c r="AH304" s="1397">
        <f t="shared" si="283"/>
        <v>0</v>
      </c>
      <c r="AI304" s="1234">
        <f t="shared" si="284"/>
        <v>0</v>
      </c>
      <c r="AJ304" s="1306">
        <f t="shared" si="285"/>
        <v>0</v>
      </c>
      <c r="AL304" s="1257" t="s">
        <v>104</v>
      </c>
      <c r="AM304" s="1250">
        <f t="shared" si="288"/>
        <v>26.8</v>
      </c>
      <c r="AN304" s="1251">
        <f t="shared" si="289"/>
        <v>25</v>
      </c>
      <c r="AO304" s="1266" t="s">
        <v>273</v>
      </c>
      <c r="AP304" s="1470">
        <f t="shared" si="301"/>
        <v>0</v>
      </c>
      <c r="AQ304" s="1484">
        <f t="shared" si="287"/>
        <v>0</v>
      </c>
    </row>
    <row r="305" spans="1:43">
      <c r="A305" s="173" t="s">
        <v>969</v>
      </c>
      <c r="B305" s="2533" t="s">
        <v>966</v>
      </c>
      <c r="C305" s="2100" t="s">
        <v>970</v>
      </c>
      <c r="D305" s="197" t="s">
        <v>94</v>
      </c>
      <c r="E305" s="243">
        <v>12.5</v>
      </c>
      <c r="F305" s="245">
        <v>10</v>
      </c>
      <c r="G305" s="197" t="s">
        <v>94</v>
      </c>
      <c r="H305" s="243">
        <v>6.03</v>
      </c>
      <c r="I305" s="245">
        <v>4.72</v>
      </c>
      <c r="J305" s="2888" t="s">
        <v>967</v>
      </c>
      <c r="K305" s="112"/>
      <c r="L305" s="79"/>
      <c r="M305" s="98"/>
      <c r="N305" s="2490" t="s">
        <v>793</v>
      </c>
      <c r="O305" s="1212">
        <f t="shared" ref="O305" si="302">AA316</f>
        <v>172.86</v>
      </c>
      <c r="P305" s="1412">
        <f t="shared" ref="P305" si="303">AB316</f>
        <v>151.18</v>
      </c>
      <c r="Q305" s="2492">
        <f t="shared" ref="Q305" si="304">AC316</f>
        <v>252.97900000000001</v>
      </c>
      <c r="R305" s="2493">
        <f t="shared" ref="R305" si="305">AD316</f>
        <v>185.108</v>
      </c>
      <c r="S305" s="1212">
        <f t="shared" ref="S305" si="306">AE316</f>
        <v>4.76</v>
      </c>
      <c r="T305" s="1414">
        <f t="shared" ref="T305" si="307">AF316</f>
        <v>4</v>
      </c>
      <c r="U305" s="2492">
        <f t="shared" si="290"/>
        <v>425.83900000000006</v>
      </c>
      <c r="V305" s="1256">
        <f t="shared" si="291"/>
        <v>336.28800000000001</v>
      </c>
      <c r="W305" s="2492">
        <f t="shared" si="292"/>
        <v>257.73900000000003</v>
      </c>
      <c r="X305" s="2493">
        <f t="shared" si="293"/>
        <v>189.108</v>
      </c>
      <c r="Z305" s="1268" t="s">
        <v>452</v>
      </c>
      <c r="AA305" s="1030">
        <f>E299</f>
        <v>60</v>
      </c>
      <c r="AB305" s="1713">
        <f>F299</f>
        <v>60</v>
      </c>
      <c r="AC305" s="1234"/>
      <c r="AD305" s="1396"/>
      <c r="AE305" s="1235"/>
      <c r="AF305" s="1720"/>
      <c r="AG305" s="1235">
        <f t="shared" si="282"/>
        <v>60</v>
      </c>
      <c r="AH305" s="1399">
        <f t="shared" si="283"/>
        <v>60</v>
      </c>
      <c r="AI305" s="1235">
        <f t="shared" si="284"/>
        <v>0</v>
      </c>
      <c r="AJ305" s="1199">
        <f t="shared" si="285"/>
        <v>0</v>
      </c>
      <c r="AL305" s="1249" t="s">
        <v>132</v>
      </c>
      <c r="AM305" s="1250">
        <f t="shared" si="288"/>
        <v>0</v>
      </c>
      <c r="AN305" s="1251">
        <f t="shared" si="289"/>
        <v>200</v>
      </c>
      <c r="AO305" s="1268" t="s">
        <v>452</v>
      </c>
      <c r="AP305" s="1470">
        <f t="shared" si="301"/>
        <v>60</v>
      </c>
      <c r="AQ305" s="1484">
        <f t="shared" si="287"/>
        <v>60</v>
      </c>
    </row>
    <row r="306" spans="1:43">
      <c r="A306" s="2906" t="s">
        <v>968</v>
      </c>
      <c r="B306" s="179" t="s">
        <v>967</v>
      </c>
      <c r="C306" s="2907"/>
      <c r="D306" s="197" t="s">
        <v>169</v>
      </c>
      <c r="E306" s="243">
        <v>12</v>
      </c>
      <c r="F306" s="245">
        <v>10</v>
      </c>
      <c r="G306" s="197" t="s">
        <v>589</v>
      </c>
      <c r="H306" s="243">
        <v>2.62</v>
      </c>
      <c r="I306" s="245">
        <v>2.1</v>
      </c>
      <c r="J306" s="2176" t="s">
        <v>153</v>
      </c>
      <c r="K306" s="243">
        <v>119.36</v>
      </c>
      <c r="L306" s="1515">
        <v>77.599999999999994</v>
      </c>
      <c r="M306" s="98"/>
      <c r="N306" s="2491" t="s">
        <v>794</v>
      </c>
      <c r="O306" s="1212">
        <f t="shared" ref="O306" si="308">AA323</f>
        <v>0</v>
      </c>
      <c r="P306" s="1412">
        <f t="shared" ref="P306" si="309">AB323</f>
        <v>0</v>
      </c>
      <c r="Q306" s="1212">
        <f t="shared" ref="Q306" si="310">AC323</f>
        <v>0</v>
      </c>
      <c r="R306" s="1413">
        <f t="shared" ref="R306" si="311">AD323</f>
        <v>0</v>
      </c>
      <c r="S306" s="1212">
        <f t="shared" ref="S306" si="312">AE323</f>
        <v>0</v>
      </c>
      <c r="T306" s="1414">
        <f t="shared" ref="T306" si="313">AF323</f>
        <v>0</v>
      </c>
      <c r="U306" s="1212">
        <f t="shared" si="290"/>
        <v>0</v>
      </c>
      <c r="V306" s="1256">
        <f t="shared" si="291"/>
        <v>0</v>
      </c>
      <c r="W306" s="1212">
        <f t="shared" si="292"/>
        <v>0</v>
      </c>
      <c r="X306" s="1413">
        <f t="shared" si="293"/>
        <v>0</v>
      </c>
      <c r="Z306" s="1268" t="s">
        <v>63</v>
      </c>
      <c r="AA306" s="1231"/>
      <c r="AB306" s="1710"/>
      <c r="AC306" s="1233"/>
      <c r="AD306" s="1393"/>
      <c r="AE306" s="1234"/>
      <c r="AF306" s="1414"/>
      <c r="AG306" s="1234">
        <f t="shared" si="282"/>
        <v>0</v>
      </c>
      <c r="AH306" s="1397">
        <f t="shared" si="283"/>
        <v>0</v>
      </c>
      <c r="AI306" s="1234">
        <f t="shared" si="284"/>
        <v>0</v>
      </c>
      <c r="AJ306" s="1306">
        <f t="shared" si="285"/>
        <v>0</v>
      </c>
      <c r="AL306" s="483" t="s">
        <v>85</v>
      </c>
      <c r="AM306" s="1250">
        <f t="shared" si="288"/>
        <v>29.222999999999999</v>
      </c>
      <c r="AN306" s="1251">
        <f t="shared" si="289"/>
        <v>25.86</v>
      </c>
      <c r="AO306" s="1268" t="s">
        <v>63</v>
      </c>
      <c r="AP306" s="1470">
        <f t="shared" si="301"/>
        <v>0</v>
      </c>
      <c r="AQ306" s="1484">
        <f t="shared" si="287"/>
        <v>0</v>
      </c>
    </row>
    <row r="307" spans="1:43" ht="15" thickBot="1">
      <c r="A307" s="2906" t="s">
        <v>423</v>
      </c>
      <c r="B307" s="179" t="s">
        <v>292</v>
      </c>
      <c r="C307" s="2907">
        <v>200</v>
      </c>
      <c r="D307" s="197" t="s">
        <v>89</v>
      </c>
      <c r="E307" s="243">
        <v>5</v>
      </c>
      <c r="F307" s="245">
        <v>5</v>
      </c>
      <c r="G307" s="198" t="s">
        <v>96</v>
      </c>
      <c r="H307" s="243">
        <v>2.62</v>
      </c>
      <c r="I307" s="245">
        <v>2.62</v>
      </c>
      <c r="J307" s="2175" t="s">
        <v>82</v>
      </c>
      <c r="K307" s="260">
        <v>2.8</v>
      </c>
      <c r="L307" s="1152">
        <v>2.8</v>
      </c>
      <c r="M307" s="98"/>
      <c r="N307" s="1249" t="s">
        <v>70</v>
      </c>
      <c r="O307" s="1213">
        <f t="shared" ref="O307" si="314">AA331</f>
        <v>0</v>
      </c>
      <c r="P307" s="1415">
        <f t="shared" ref="P307" si="315">AB331</f>
        <v>0</v>
      </c>
      <c r="Q307" s="1213">
        <f t="shared" ref="Q307" si="316">AC331</f>
        <v>0</v>
      </c>
      <c r="R307" s="1306">
        <f t="shared" ref="R307" si="317">AD331</f>
        <v>0</v>
      </c>
      <c r="S307" s="1213">
        <f t="shared" ref="S307" si="318">AE331</f>
        <v>125</v>
      </c>
      <c r="T307" s="1411">
        <f t="shared" ref="T307" si="319">AF331</f>
        <v>125</v>
      </c>
      <c r="U307" s="1213">
        <f t="shared" si="290"/>
        <v>0</v>
      </c>
      <c r="V307" s="1397">
        <f t="shared" si="291"/>
        <v>0</v>
      </c>
      <c r="W307" s="1213">
        <f t="shared" si="292"/>
        <v>125</v>
      </c>
      <c r="X307" s="1306">
        <f t="shared" si="293"/>
        <v>125</v>
      </c>
      <c r="Z307" s="1913" t="s">
        <v>537</v>
      </c>
      <c r="AA307" s="1030"/>
      <c r="AB307" s="1711"/>
      <c r="AC307" s="1234">
        <f>H308</f>
        <v>1.05</v>
      </c>
      <c r="AD307" s="1396">
        <f>I308</f>
        <v>0.78600000000000003</v>
      </c>
      <c r="AE307" s="1234"/>
      <c r="AF307" s="1414"/>
      <c r="AG307" s="1234">
        <f t="shared" si="282"/>
        <v>1.05</v>
      </c>
      <c r="AH307" s="1397">
        <f t="shared" si="283"/>
        <v>0.78600000000000003</v>
      </c>
      <c r="AI307" s="1234">
        <f t="shared" si="284"/>
        <v>1.05</v>
      </c>
      <c r="AJ307" s="1306">
        <f t="shared" si="285"/>
        <v>0.78600000000000003</v>
      </c>
      <c r="AL307" s="483" t="s">
        <v>401</v>
      </c>
      <c r="AM307" s="1250">
        <f t="shared" si="288"/>
        <v>79.540000000000006</v>
      </c>
      <c r="AN307" s="1251">
        <f t="shared" si="289"/>
        <v>56.44</v>
      </c>
      <c r="AO307" s="1913" t="s">
        <v>537</v>
      </c>
      <c r="AP307" s="1470">
        <f t="shared" si="301"/>
        <v>1.05</v>
      </c>
      <c r="AQ307" s="1484">
        <f t="shared" si="287"/>
        <v>0.78600000000000003</v>
      </c>
    </row>
    <row r="308" spans="1:43" ht="15" thickBot="1">
      <c r="A308" s="200" t="s">
        <v>9</v>
      </c>
      <c r="B308" s="263" t="s">
        <v>10</v>
      </c>
      <c r="C308" s="857">
        <v>70</v>
      </c>
      <c r="D308" s="197" t="s">
        <v>534</v>
      </c>
      <c r="E308" s="2109">
        <v>1.2</v>
      </c>
      <c r="F308" s="1983">
        <v>1.2</v>
      </c>
      <c r="G308" s="2886" t="s">
        <v>554</v>
      </c>
      <c r="H308" s="243">
        <v>1.05</v>
      </c>
      <c r="I308" s="245">
        <v>0.78600000000000003</v>
      </c>
      <c r="J308" s="1980" t="s">
        <v>1093</v>
      </c>
      <c r="K308" s="2004"/>
      <c r="L308" s="58"/>
      <c r="M308" s="98"/>
      <c r="N308" s="1257" t="s">
        <v>104</v>
      </c>
      <c r="O308" s="1213">
        <f t="shared" ref="O308" si="320">AA335</f>
        <v>26.8</v>
      </c>
      <c r="P308" s="1203">
        <f t="shared" ref="P308" si="321">AB335</f>
        <v>25</v>
      </c>
      <c r="Q308" s="1213">
        <f t="shared" ref="Q308" si="322">AC335</f>
        <v>0</v>
      </c>
      <c r="R308" s="1397">
        <f t="shared" ref="R308" si="323">AD335</f>
        <v>0</v>
      </c>
      <c r="S308" s="1213">
        <f t="shared" ref="S308" si="324">AE335</f>
        <v>0</v>
      </c>
      <c r="T308" s="1411">
        <f t="shared" ref="T308" si="325">AF335</f>
        <v>0</v>
      </c>
      <c r="U308" s="1210">
        <f t="shared" si="290"/>
        <v>26.8</v>
      </c>
      <c r="V308" s="1397">
        <f t="shared" si="291"/>
        <v>25</v>
      </c>
      <c r="W308" s="1210">
        <f t="shared" si="292"/>
        <v>0</v>
      </c>
      <c r="X308" s="1306">
        <f t="shared" si="293"/>
        <v>0</v>
      </c>
      <c r="Z308" s="1267" t="s">
        <v>538</v>
      </c>
      <c r="AA308" s="1030"/>
      <c r="AB308" s="1712"/>
      <c r="AC308" s="1234"/>
      <c r="AD308" s="1396"/>
      <c r="AE308" s="1234"/>
      <c r="AF308" s="1414"/>
      <c r="AG308" s="1234">
        <f t="shared" si="282"/>
        <v>0</v>
      </c>
      <c r="AH308" s="1397">
        <f t="shared" si="283"/>
        <v>0</v>
      </c>
      <c r="AI308" s="1234">
        <f t="shared" si="284"/>
        <v>0</v>
      </c>
      <c r="AJ308" s="1306">
        <f t="shared" si="285"/>
        <v>0</v>
      </c>
      <c r="AL308" s="1249" t="s">
        <v>121</v>
      </c>
      <c r="AM308" s="1250">
        <f t="shared" si="288"/>
        <v>153.767</v>
      </c>
      <c r="AN308" s="1251">
        <f t="shared" si="289"/>
        <v>107.8</v>
      </c>
      <c r="AO308" s="1267" t="s">
        <v>538</v>
      </c>
      <c r="AP308" s="1470">
        <f t="shared" si="301"/>
        <v>0</v>
      </c>
      <c r="AQ308" s="1484">
        <f t="shared" si="287"/>
        <v>0</v>
      </c>
    </row>
    <row r="309" spans="1:43" ht="15" thickBot="1">
      <c r="A309" s="200" t="s">
        <v>9</v>
      </c>
      <c r="B309" s="263" t="s">
        <v>389</v>
      </c>
      <c r="C309" s="276">
        <v>44</v>
      </c>
      <c r="D309" s="2108" t="s">
        <v>160</v>
      </c>
      <c r="E309" s="243">
        <v>0.01</v>
      </c>
      <c r="F309" s="2105">
        <v>0.01</v>
      </c>
      <c r="G309" s="2886" t="s">
        <v>1006</v>
      </c>
      <c r="H309" s="243">
        <v>0.52400000000000002</v>
      </c>
      <c r="I309" s="245">
        <v>0.26200000000000001</v>
      </c>
      <c r="J309" s="1837" t="s">
        <v>100</v>
      </c>
      <c r="K309" s="169" t="s">
        <v>101</v>
      </c>
      <c r="L309" s="1511" t="s">
        <v>102</v>
      </c>
      <c r="M309" s="98"/>
      <c r="N309" s="351" t="s">
        <v>973</v>
      </c>
      <c r="O309" s="1210"/>
      <c r="P309" s="1203"/>
      <c r="Q309" s="1210"/>
      <c r="R309" s="1306">
        <f>C307</f>
        <v>200</v>
      </c>
      <c r="S309" s="1210"/>
      <c r="T309" s="1411"/>
      <c r="U309" s="1210">
        <f t="shared" si="290"/>
        <v>0</v>
      </c>
      <c r="V309" s="1397">
        <f t="shared" si="291"/>
        <v>200</v>
      </c>
      <c r="W309" s="1210">
        <f t="shared" si="292"/>
        <v>0</v>
      </c>
      <c r="X309" s="1306">
        <f t="shared" si="293"/>
        <v>200</v>
      </c>
      <c r="Z309" s="1268" t="s">
        <v>125</v>
      </c>
      <c r="AA309" s="1030">
        <f>H287+E292</f>
        <v>101.86</v>
      </c>
      <c r="AB309" s="1712">
        <f>I287+F292</f>
        <v>81.680000000000007</v>
      </c>
      <c r="AC309" s="1234">
        <f>E302</f>
        <v>37.5</v>
      </c>
      <c r="AD309" s="1396">
        <f>F302</f>
        <v>30</v>
      </c>
      <c r="AE309" s="1234"/>
      <c r="AF309" s="1414"/>
      <c r="AG309" s="1234">
        <f t="shared" si="282"/>
        <v>139.36000000000001</v>
      </c>
      <c r="AH309" s="1397">
        <f t="shared" si="283"/>
        <v>111.68</v>
      </c>
      <c r="AI309" s="1234">
        <f t="shared" si="284"/>
        <v>37.5</v>
      </c>
      <c r="AJ309" s="1306">
        <f t="shared" si="285"/>
        <v>30</v>
      </c>
      <c r="AL309" s="1249" t="s">
        <v>65</v>
      </c>
      <c r="AM309" s="1250">
        <f t="shared" si="288"/>
        <v>67.39</v>
      </c>
      <c r="AN309" s="1251">
        <f t="shared" si="289"/>
        <v>56</v>
      </c>
      <c r="AO309" s="1268" t="s">
        <v>125</v>
      </c>
      <c r="AP309" s="1470">
        <f t="shared" si="301"/>
        <v>139.36000000000001</v>
      </c>
      <c r="AQ309" s="1484">
        <f t="shared" si="287"/>
        <v>111.68</v>
      </c>
    </row>
    <row r="310" spans="1:43">
      <c r="A310" s="2909" t="s">
        <v>644</v>
      </c>
      <c r="B310" s="263" t="s">
        <v>445</v>
      </c>
      <c r="C310" s="2910">
        <v>125</v>
      </c>
      <c r="D310" s="197" t="s">
        <v>523</v>
      </c>
      <c r="E310" s="243">
        <v>200</v>
      </c>
      <c r="F310" s="2105">
        <v>200</v>
      </c>
      <c r="G310" s="197" t="s">
        <v>547</v>
      </c>
      <c r="H310" s="243">
        <v>1.1000000000000001</v>
      </c>
      <c r="I310" s="245">
        <v>1.1000000000000001</v>
      </c>
      <c r="J310" s="136" t="s">
        <v>971</v>
      </c>
      <c r="K310" s="2866">
        <v>58.774999999999999</v>
      </c>
      <c r="L310" s="1555">
        <v>47.02</v>
      </c>
      <c r="M310" s="98"/>
      <c r="N310" s="483" t="s">
        <v>387</v>
      </c>
      <c r="O310" s="1210">
        <f t="shared" ref="O310" si="326">AA338</f>
        <v>29.222999999999999</v>
      </c>
      <c r="P310" s="1203">
        <f t="shared" ref="P310" si="327">AB338</f>
        <v>25.86</v>
      </c>
      <c r="Q310" s="1210">
        <f t="shared" ref="Q310" si="328">AC338</f>
        <v>0</v>
      </c>
      <c r="R310" s="1306">
        <f t="shared" ref="R310" si="329">AD338</f>
        <v>0</v>
      </c>
      <c r="S310" s="1210">
        <f t="shared" ref="S310" si="330">AE338</f>
        <v>0</v>
      </c>
      <c r="T310" s="1411">
        <f t="shared" ref="T310" si="331">AF338</f>
        <v>0</v>
      </c>
      <c r="U310" s="1210">
        <f t="shared" si="290"/>
        <v>29.222999999999999</v>
      </c>
      <c r="V310" s="1397">
        <f t="shared" si="291"/>
        <v>25.86</v>
      </c>
      <c r="W310" s="1210">
        <f t="shared" si="292"/>
        <v>0</v>
      </c>
      <c r="X310" s="1306">
        <f t="shared" si="293"/>
        <v>0</v>
      </c>
      <c r="Z310" s="1268" t="s">
        <v>87</v>
      </c>
      <c r="AA310" s="1030">
        <f>H291</f>
        <v>9</v>
      </c>
      <c r="AB310" s="1715">
        <f>I291</f>
        <v>7.5</v>
      </c>
      <c r="AC310" s="1234">
        <f>E306+H306</f>
        <v>14.620000000000001</v>
      </c>
      <c r="AD310" s="1912">
        <f>F306+I306</f>
        <v>12.1</v>
      </c>
      <c r="AE310" s="1234">
        <f>H323</f>
        <v>4.76</v>
      </c>
      <c r="AF310" s="1414">
        <f>I323</f>
        <v>4</v>
      </c>
      <c r="AG310" s="1234">
        <f t="shared" si="282"/>
        <v>23.62</v>
      </c>
      <c r="AH310" s="1397">
        <f t="shared" si="283"/>
        <v>19.600000000000001</v>
      </c>
      <c r="AI310" s="1234">
        <f t="shared" si="284"/>
        <v>19.380000000000003</v>
      </c>
      <c r="AJ310" s="1306">
        <f t="shared" si="285"/>
        <v>16.100000000000001</v>
      </c>
      <c r="AL310" s="1249" t="s">
        <v>60</v>
      </c>
      <c r="AM310" s="1250">
        <f t="shared" si="288"/>
        <v>17.201000000000001</v>
      </c>
      <c r="AN310" s="1251">
        <f t="shared" si="289"/>
        <v>16.329999999999998</v>
      </c>
      <c r="AO310" s="1268" t="s">
        <v>87</v>
      </c>
      <c r="AP310" s="1470">
        <f t="shared" si="301"/>
        <v>28.380000000000003</v>
      </c>
      <c r="AQ310" s="1484">
        <f t="shared" si="287"/>
        <v>23.6</v>
      </c>
    </row>
    <row r="311" spans="1:43">
      <c r="A311" s="109"/>
      <c r="B311" s="2074"/>
      <c r="C311" s="112"/>
      <c r="D311" s="2108" t="s">
        <v>417</v>
      </c>
      <c r="E311" s="243"/>
      <c r="F311" s="2105">
        <v>1.07</v>
      </c>
      <c r="G311" s="197" t="s">
        <v>89</v>
      </c>
      <c r="H311" s="243">
        <v>5</v>
      </c>
      <c r="I311" s="245">
        <v>5</v>
      </c>
      <c r="J311" s="2911" t="s">
        <v>972</v>
      </c>
      <c r="K311" s="872">
        <v>11.43</v>
      </c>
      <c r="L311" s="1608">
        <v>11</v>
      </c>
      <c r="M311" s="98"/>
      <c r="N311" s="1249" t="s">
        <v>388</v>
      </c>
      <c r="O311" s="1210">
        <f t="shared" ref="O311" si="332">AA342</f>
        <v>79.540000000000006</v>
      </c>
      <c r="P311" s="1415">
        <f t="shared" ref="P311" si="333">AB342</f>
        <v>56.44</v>
      </c>
      <c r="Q311" s="1210">
        <f t="shared" ref="Q311" si="334">AC342</f>
        <v>0</v>
      </c>
      <c r="R311" s="1397">
        <f t="shared" ref="R311" si="335">AD342</f>
        <v>0</v>
      </c>
      <c r="S311" s="1210">
        <f t="shared" ref="S311" si="336">AE342</f>
        <v>0</v>
      </c>
      <c r="T311" s="1416">
        <f t="shared" ref="T311" si="337">AF342</f>
        <v>0</v>
      </c>
      <c r="U311" s="1210">
        <f t="shared" si="290"/>
        <v>79.540000000000006</v>
      </c>
      <c r="V311" s="1397">
        <f t="shared" si="291"/>
        <v>56.44</v>
      </c>
      <c r="W311" s="1210">
        <f t="shared" si="292"/>
        <v>0</v>
      </c>
      <c r="X311" s="1306">
        <f t="shared" si="293"/>
        <v>0</v>
      </c>
      <c r="Z311" s="1268" t="s">
        <v>68</v>
      </c>
      <c r="AA311" s="1030"/>
      <c r="AB311" s="1715"/>
      <c r="AC311" s="1234">
        <f>E305+H305</f>
        <v>18.53</v>
      </c>
      <c r="AD311" s="1396">
        <f>F305+I305</f>
        <v>14.719999999999999</v>
      </c>
      <c r="AE311" s="1234"/>
      <c r="AF311" s="1414"/>
      <c r="AG311" s="1234">
        <f t="shared" si="282"/>
        <v>18.53</v>
      </c>
      <c r="AH311" s="1397">
        <f t="shared" si="283"/>
        <v>14.719999999999999</v>
      </c>
      <c r="AI311" s="1234">
        <f t="shared" si="284"/>
        <v>18.53</v>
      </c>
      <c r="AJ311" s="1306">
        <f t="shared" si="285"/>
        <v>14.719999999999999</v>
      </c>
      <c r="AL311" s="1249" t="s">
        <v>139</v>
      </c>
      <c r="AM311" s="1250">
        <f t="shared" si="288"/>
        <v>0</v>
      </c>
      <c r="AN311" s="1258">
        <f t="shared" si="289"/>
        <v>0</v>
      </c>
      <c r="AO311" s="1268" t="s">
        <v>68</v>
      </c>
      <c r="AP311" s="1470">
        <f t="shared" si="301"/>
        <v>18.53</v>
      </c>
      <c r="AQ311" s="1484">
        <f t="shared" si="287"/>
        <v>14.719999999999999</v>
      </c>
    </row>
    <row r="312" spans="1:43">
      <c r="A312" s="109"/>
      <c r="B312" s="2912"/>
      <c r="C312" s="112"/>
      <c r="D312" s="109"/>
      <c r="E312" s="112"/>
      <c r="F312" s="108"/>
      <c r="G312" s="2108" t="s">
        <v>336</v>
      </c>
      <c r="H312" s="2109">
        <v>2.1000000000000001E-2</v>
      </c>
      <c r="I312" s="1983">
        <v>2.1000000000000001E-2</v>
      </c>
      <c r="J312" s="2911" t="s">
        <v>89</v>
      </c>
      <c r="K312" s="243">
        <v>3</v>
      </c>
      <c r="L312" s="1523">
        <v>3</v>
      </c>
      <c r="M312" s="98"/>
      <c r="N312" s="1249" t="s">
        <v>121</v>
      </c>
      <c r="O312" s="1210"/>
      <c r="P312" s="1203"/>
      <c r="Q312" s="1213">
        <f>H303</f>
        <v>153.767</v>
      </c>
      <c r="R312" s="1397">
        <f>I303</f>
        <v>107.8</v>
      </c>
      <c r="S312" s="1210"/>
      <c r="T312" s="1411"/>
      <c r="U312" s="1210">
        <f t="shared" si="290"/>
        <v>153.767</v>
      </c>
      <c r="V312" s="1397">
        <f t="shared" si="291"/>
        <v>107.8</v>
      </c>
      <c r="W312" s="1210">
        <f t="shared" si="292"/>
        <v>153.767</v>
      </c>
      <c r="X312" s="1306">
        <f t="shared" si="293"/>
        <v>107.8</v>
      </c>
      <c r="Z312" s="1268" t="s">
        <v>74</v>
      </c>
      <c r="AA312" s="1030"/>
      <c r="AB312" s="1712"/>
      <c r="AC312" s="1234">
        <f>K310</f>
        <v>58.774999999999999</v>
      </c>
      <c r="AD312" s="1396">
        <f>L310</f>
        <v>47.02</v>
      </c>
      <c r="AE312" s="1234"/>
      <c r="AF312" s="1414"/>
      <c r="AG312" s="1234">
        <f t="shared" si="282"/>
        <v>58.774999999999999</v>
      </c>
      <c r="AH312" s="1397">
        <f t="shared" si="283"/>
        <v>47.02</v>
      </c>
      <c r="AI312" s="1234">
        <f t="shared" si="284"/>
        <v>58.774999999999999</v>
      </c>
      <c r="AJ312" s="1306">
        <f t="shared" si="285"/>
        <v>47.02</v>
      </c>
      <c r="AL312" s="1249" t="s">
        <v>64</v>
      </c>
      <c r="AM312" s="1250">
        <f t="shared" si="288"/>
        <v>0</v>
      </c>
      <c r="AN312" s="1258">
        <f t="shared" si="289"/>
        <v>0</v>
      </c>
      <c r="AO312" s="1268" t="s">
        <v>74</v>
      </c>
      <c r="AP312" s="1470">
        <f t="shared" si="301"/>
        <v>58.774999999999999</v>
      </c>
      <c r="AQ312" s="1484">
        <f t="shared" si="287"/>
        <v>47.02</v>
      </c>
    </row>
    <row r="313" spans="1:43">
      <c r="A313" s="109"/>
      <c r="B313" s="2912"/>
      <c r="C313" s="112"/>
      <c r="D313" s="109"/>
      <c r="E313" s="112"/>
      <c r="F313" s="108"/>
      <c r="G313" s="2886" t="s">
        <v>611</v>
      </c>
      <c r="H313" s="243">
        <v>0.63400000000000001</v>
      </c>
      <c r="I313" s="2105"/>
      <c r="J313" s="259" t="s">
        <v>54</v>
      </c>
      <c r="K313" s="260">
        <v>0.1</v>
      </c>
      <c r="L313" s="1152">
        <v>0.1</v>
      </c>
      <c r="M313" s="98"/>
      <c r="N313" s="1249" t="s">
        <v>65</v>
      </c>
      <c r="O313" s="1210"/>
      <c r="P313" s="1203"/>
      <c r="Q313" s="1210"/>
      <c r="R313" s="1306"/>
      <c r="S313" s="1210">
        <f>H321</f>
        <v>67.39</v>
      </c>
      <c r="T313" s="1411">
        <f>I321</f>
        <v>56</v>
      </c>
      <c r="U313" s="1210">
        <f t="shared" si="290"/>
        <v>0</v>
      </c>
      <c r="V313" s="1397">
        <f t="shared" si="291"/>
        <v>0</v>
      </c>
      <c r="W313" s="1210">
        <f t="shared" si="292"/>
        <v>67.39</v>
      </c>
      <c r="X313" s="1306">
        <f t="shared" si="293"/>
        <v>56</v>
      </c>
      <c r="Z313" s="1913" t="s">
        <v>1007</v>
      </c>
      <c r="AA313" s="1030"/>
      <c r="AB313" s="1716"/>
      <c r="AC313" s="1234">
        <f>H309</f>
        <v>0.52400000000000002</v>
      </c>
      <c r="AD313" s="1396">
        <f>I309</f>
        <v>0.26200000000000001</v>
      </c>
      <c r="AE313" s="1234"/>
      <c r="AF313" s="1414"/>
      <c r="AG313" s="1234">
        <f t="shared" si="282"/>
        <v>0.52400000000000002</v>
      </c>
      <c r="AH313" s="1397">
        <f t="shared" si="283"/>
        <v>0.26200000000000001</v>
      </c>
      <c r="AI313" s="1234">
        <f t="shared" si="284"/>
        <v>0.52400000000000002</v>
      </c>
      <c r="AJ313" s="1306">
        <f t="shared" si="285"/>
        <v>0.26200000000000001</v>
      </c>
      <c r="AL313" s="1249" t="s">
        <v>47</v>
      </c>
      <c r="AM313" s="1250">
        <f t="shared" si="288"/>
        <v>11.43</v>
      </c>
      <c r="AN313" s="1258">
        <f t="shared" si="289"/>
        <v>11</v>
      </c>
      <c r="AO313" s="1268" t="s">
        <v>129</v>
      </c>
      <c r="AP313" s="1470">
        <f t="shared" si="301"/>
        <v>0.52400000000000002</v>
      </c>
      <c r="AQ313" s="1484">
        <f t="shared" si="287"/>
        <v>0.26200000000000001</v>
      </c>
    </row>
    <row r="314" spans="1:43" ht="12.75" customHeight="1" thickBot="1">
      <c r="A314" s="69"/>
      <c r="B314" s="1607"/>
      <c r="C314" s="11"/>
      <c r="D314" s="69"/>
      <c r="E314" s="11"/>
      <c r="F314" s="79"/>
      <c r="G314" s="2887" t="s">
        <v>1008</v>
      </c>
      <c r="H314" s="1488"/>
      <c r="I314" s="1644"/>
      <c r="J314" s="246"/>
      <c r="K314" s="242"/>
      <c r="L314" s="1849"/>
      <c r="M314" s="98"/>
      <c r="N314" s="1249" t="s">
        <v>60</v>
      </c>
      <c r="O314" s="1794">
        <f>E288</f>
        <v>17.201000000000001</v>
      </c>
      <c r="P314" s="1417">
        <f>F288</f>
        <v>16.329999999999998</v>
      </c>
      <c r="Q314" s="1210"/>
      <c r="R314" s="1397"/>
      <c r="S314" s="1889"/>
      <c r="T314" s="1419"/>
      <c r="U314" s="1210">
        <f t="shared" si="290"/>
        <v>17.201000000000001</v>
      </c>
      <c r="V314" s="1397">
        <f t="shared" si="291"/>
        <v>16.329999999999998</v>
      </c>
      <c r="W314" s="1210">
        <f t="shared" si="292"/>
        <v>0</v>
      </c>
      <c r="X314" s="1306">
        <f t="shared" si="293"/>
        <v>0</v>
      </c>
      <c r="Z314" s="1268" t="s">
        <v>130</v>
      </c>
      <c r="AA314" s="1030"/>
      <c r="AB314" s="1717"/>
      <c r="AC314" s="1234"/>
      <c r="AD314" s="1396"/>
      <c r="AE314" s="1234"/>
      <c r="AF314" s="1414"/>
      <c r="AG314" s="1234">
        <f t="shared" si="282"/>
        <v>0</v>
      </c>
      <c r="AH314" s="1397">
        <f t="shared" si="283"/>
        <v>0</v>
      </c>
      <c r="AI314" s="1234">
        <f t="shared" si="284"/>
        <v>0</v>
      </c>
      <c r="AJ314" s="1306">
        <f t="shared" si="285"/>
        <v>0</v>
      </c>
      <c r="AL314" s="1249" t="s">
        <v>67</v>
      </c>
      <c r="AM314" s="1250">
        <f t="shared" si="288"/>
        <v>14</v>
      </c>
      <c r="AN314" s="1258">
        <f t="shared" si="289"/>
        <v>14</v>
      </c>
      <c r="AO314" s="1268" t="s">
        <v>130</v>
      </c>
      <c r="AP314" s="1470">
        <f t="shared" si="301"/>
        <v>0</v>
      </c>
      <c r="AQ314" s="1484">
        <f t="shared" si="287"/>
        <v>0</v>
      </c>
    </row>
    <row r="315" spans="1:43" ht="15" thickBot="1">
      <c r="A315" s="69"/>
      <c r="B315" s="2885"/>
      <c r="C315" s="11"/>
      <c r="D315" s="69"/>
      <c r="E315" s="11"/>
      <c r="F315" s="79"/>
      <c r="G315" s="197" t="s">
        <v>534</v>
      </c>
      <c r="H315" s="1549">
        <v>0.36</v>
      </c>
      <c r="I315" s="1155">
        <v>0.36</v>
      </c>
      <c r="J315" s="1797" t="s">
        <v>445</v>
      </c>
      <c r="K315" s="47"/>
      <c r="L315" s="58"/>
      <c r="M315" s="98"/>
      <c r="N315" s="1249" t="s">
        <v>139</v>
      </c>
      <c r="O315" s="1210"/>
      <c r="P315" s="1203"/>
      <c r="Q315" s="1210"/>
      <c r="R315" s="1306"/>
      <c r="S315" s="1210"/>
      <c r="T315" s="1411"/>
      <c r="U315" s="1210">
        <f t="shared" si="290"/>
        <v>0</v>
      </c>
      <c r="V315" s="1397">
        <f t="shared" si="291"/>
        <v>0</v>
      </c>
      <c r="W315" s="1210">
        <f t="shared" si="292"/>
        <v>0</v>
      </c>
      <c r="X315" s="1306">
        <f t="shared" si="293"/>
        <v>0</v>
      </c>
      <c r="Z315" s="1267" t="s">
        <v>96</v>
      </c>
      <c r="AA315" s="1232">
        <f>K290</f>
        <v>2</v>
      </c>
      <c r="AB315" s="1718">
        <f>L290</f>
        <v>2</v>
      </c>
      <c r="AC315" s="2415">
        <f>H307</f>
        <v>2.62</v>
      </c>
      <c r="AD315" s="1398">
        <f>I307</f>
        <v>2.62</v>
      </c>
      <c r="AE315" s="1235"/>
      <c r="AF315" s="1720"/>
      <c r="AG315" s="1235">
        <f t="shared" si="282"/>
        <v>4.62</v>
      </c>
      <c r="AH315" s="1399">
        <f t="shared" si="283"/>
        <v>4.62</v>
      </c>
      <c r="AI315" s="1235">
        <f t="shared" si="284"/>
        <v>2.62</v>
      </c>
      <c r="AJ315" s="1199">
        <f t="shared" si="285"/>
        <v>2.62</v>
      </c>
      <c r="AL315" s="1249" t="s">
        <v>82</v>
      </c>
      <c r="AM315" s="1250">
        <f t="shared" si="288"/>
        <v>34.4</v>
      </c>
      <c r="AN315" s="1258">
        <f t="shared" si="289"/>
        <v>34.4</v>
      </c>
      <c r="AO315" s="1267" t="s">
        <v>96</v>
      </c>
      <c r="AP315" s="1470">
        <f t="shared" si="301"/>
        <v>4.62</v>
      </c>
      <c r="AQ315" s="1484">
        <f t="shared" si="287"/>
        <v>4.62</v>
      </c>
    </row>
    <row r="316" spans="1:43" ht="14.25" customHeight="1" thickBot="1">
      <c r="A316" s="69"/>
      <c r="B316" s="1607"/>
      <c r="C316" s="11"/>
      <c r="D316" s="69"/>
      <c r="E316" s="11"/>
      <c r="F316" s="79"/>
      <c r="G316" s="197" t="s">
        <v>523</v>
      </c>
      <c r="H316" s="1154">
        <v>4.9800000000000004</v>
      </c>
      <c r="I316" s="1149">
        <v>4.9800000000000004</v>
      </c>
      <c r="J316" s="1529" t="s">
        <v>100</v>
      </c>
      <c r="K316" s="1510" t="s">
        <v>101</v>
      </c>
      <c r="L316" s="1511" t="s">
        <v>102</v>
      </c>
      <c r="M316" s="98"/>
      <c r="N316" s="1249" t="s">
        <v>64</v>
      </c>
      <c r="O316" s="1210"/>
      <c r="P316" s="1203"/>
      <c r="Q316" s="1210"/>
      <c r="R316" s="1306"/>
      <c r="S316" s="1210"/>
      <c r="T316" s="1411"/>
      <c r="U316" s="1210">
        <f t="shared" si="290"/>
        <v>0</v>
      </c>
      <c r="V316" s="1397">
        <f t="shared" si="291"/>
        <v>0</v>
      </c>
      <c r="W316" s="1210">
        <f t="shared" si="292"/>
        <v>0</v>
      </c>
      <c r="X316" s="1306">
        <f t="shared" si="293"/>
        <v>0</v>
      </c>
      <c r="Z316" s="2411" t="s">
        <v>783</v>
      </c>
      <c r="AA316" s="2412">
        <f>SUM(AA303:AA315)</f>
        <v>172.86</v>
      </c>
      <c r="AB316" s="2423">
        <f>SUM(AB303:AB315)</f>
        <v>151.18</v>
      </c>
      <c r="AC316" s="2424">
        <f t="shared" ref="AC316:AF316" si="338">SUM(AC303:AC315)</f>
        <v>252.97900000000001</v>
      </c>
      <c r="AD316" s="2425">
        <f t="shared" si="338"/>
        <v>185.108</v>
      </c>
      <c r="AE316" s="2426">
        <f t="shared" si="338"/>
        <v>4.76</v>
      </c>
      <c r="AF316" s="2413">
        <f t="shared" si="338"/>
        <v>4</v>
      </c>
      <c r="AG316" s="2011">
        <f t="shared" si="282"/>
        <v>425.83900000000006</v>
      </c>
      <c r="AH316" s="1397">
        <f t="shared" si="283"/>
        <v>336.28800000000001</v>
      </c>
      <c r="AI316" s="2011">
        <f t="shared" si="284"/>
        <v>257.73900000000003</v>
      </c>
      <c r="AJ316" s="1420">
        <f t="shared" si="285"/>
        <v>189.108</v>
      </c>
      <c r="AL316" s="1249" t="s">
        <v>89</v>
      </c>
      <c r="AM316" s="1250">
        <f t="shared" si="288"/>
        <v>13</v>
      </c>
      <c r="AN316" s="1258">
        <f t="shared" si="289"/>
        <v>13</v>
      </c>
      <c r="AO316" s="2411" t="s">
        <v>783</v>
      </c>
      <c r="AP316" s="2374">
        <f t="shared" si="301"/>
        <v>430.59900000000005</v>
      </c>
      <c r="AQ316" s="1484">
        <f t="shared" si="287"/>
        <v>340.28800000000001</v>
      </c>
    </row>
    <row r="317" spans="1:43" ht="14.25" customHeight="1">
      <c r="A317" s="69"/>
      <c r="B317" s="1607"/>
      <c r="C317" s="11"/>
      <c r="D317" s="69"/>
      <c r="E317" s="11"/>
      <c r="F317" s="79"/>
      <c r="G317" s="1564" t="s">
        <v>478</v>
      </c>
      <c r="H317" s="1549">
        <v>8.6E-3</v>
      </c>
      <c r="I317" s="1155">
        <v>8.6E-3</v>
      </c>
      <c r="J317" s="1146" t="s">
        <v>234</v>
      </c>
      <c r="K317" s="3049">
        <f>C310</f>
        <v>125</v>
      </c>
      <c r="L317" s="1590">
        <f>C310</f>
        <v>125</v>
      </c>
      <c r="M317" s="98"/>
      <c r="N317" s="1249" t="s">
        <v>408</v>
      </c>
      <c r="O317" s="1210"/>
      <c r="P317" s="1203"/>
      <c r="Q317" s="1210">
        <f>K311</f>
        <v>11.43</v>
      </c>
      <c r="R317" s="1306">
        <f>L311</f>
        <v>11</v>
      </c>
      <c r="S317" s="1210"/>
      <c r="T317" s="1411"/>
      <c r="U317" s="1210">
        <f t="shared" si="290"/>
        <v>11.43</v>
      </c>
      <c r="V317" s="1397">
        <f t="shared" si="291"/>
        <v>11</v>
      </c>
      <c r="W317" s="1210">
        <f t="shared" si="292"/>
        <v>11.43</v>
      </c>
      <c r="X317" s="1306">
        <f t="shared" si="293"/>
        <v>11</v>
      </c>
      <c r="Z317" s="2376" t="s">
        <v>878</v>
      </c>
      <c r="AA317" s="2372"/>
      <c r="AB317" s="2377"/>
      <c r="AC317" s="2378"/>
      <c r="AD317" s="2379"/>
      <c r="AE317" s="2378"/>
      <c r="AF317" s="2380"/>
      <c r="AL317" s="1249" t="s">
        <v>131</v>
      </c>
      <c r="AM317" s="1250">
        <f t="shared" si="288"/>
        <v>4.4999999999999998E-2</v>
      </c>
      <c r="AN317" s="1258">
        <f t="shared" si="289"/>
        <v>1.8</v>
      </c>
      <c r="AO317" s="2376" t="s">
        <v>877</v>
      </c>
    </row>
    <row r="318" spans="1:43" ht="15" thickBot="1">
      <c r="A318" s="1443" t="s">
        <v>362</v>
      </c>
      <c r="B318" s="1610"/>
      <c r="C318" s="1612">
        <f>C301+C302+C303+C307+C308+C309+C310+100+80</f>
        <v>1029</v>
      </c>
      <c r="D318" s="65"/>
      <c r="E318" s="38"/>
      <c r="F318" s="81"/>
      <c r="G318" s="2889" t="s">
        <v>1005</v>
      </c>
      <c r="H318" s="38"/>
      <c r="I318" s="81"/>
      <c r="J318" s="65"/>
      <c r="K318" s="38"/>
      <c r="L318" s="81"/>
      <c r="M318" s="98"/>
      <c r="N318" s="1249" t="s">
        <v>67</v>
      </c>
      <c r="O318" s="1210">
        <f>K288</f>
        <v>14</v>
      </c>
      <c r="P318" s="1203">
        <f>L288</f>
        <v>14</v>
      </c>
      <c r="Q318" s="1210"/>
      <c r="R318" s="1306"/>
      <c r="S318" s="1210"/>
      <c r="T318" s="1411"/>
      <c r="U318" s="1210">
        <f t="shared" si="290"/>
        <v>14</v>
      </c>
      <c r="V318" s="1397">
        <f t="shared" si="291"/>
        <v>14</v>
      </c>
      <c r="W318" s="1210">
        <f t="shared" si="292"/>
        <v>0</v>
      </c>
      <c r="X318" s="1306">
        <f t="shared" si="293"/>
        <v>0</v>
      </c>
      <c r="Z318" s="1268"/>
      <c r="AA318" s="1030"/>
      <c r="AB318" s="1712"/>
      <c r="AC318" s="1234"/>
      <c r="AD318" s="1396"/>
      <c r="AE318" s="1234"/>
      <c r="AF318" s="1414"/>
      <c r="AG318" s="1234">
        <f t="shared" ref="AG318:AG323" si="339">AA318+AC318</f>
        <v>0</v>
      </c>
      <c r="AH318" s="1397">
        <f t="shared" ref="AH318:AH323" si="340">AB318+AD318</f>
        <v>0</v>
      </c>
      <c r="AI318" s="1234">
        <f t="shared" ref="AI318:AI324" si="341">AC318+AE318</f>
        <v>0</v>
      </c>
      <c r="AJ318" s="1306">
        <f t="shared" ref="AJ318:AJ324" si="342">AD318+AF318</f>
        <v>0</v>
      </c>
      <c r="AL318" s="1249" t="s">
        <v>50</v>
      </c>
      <c r="AM318" s="1250">
        <f t="shared" si="288"/>
        <v>17.7</v>
      </c>
      <c r="AN318" s="1258">
        <f t="shared" si="289"/>
        <v>17.7</v>
      </c>
      <c r="AO318" s="1268"/>
      <c r="AP318" s="1470">
        <f t="shared" ref="AP318:AP324" si="343">AA318+AC318+AE318</f>
        <v>0</v>
      </c>
      <c r="AQ318" s="1484">
        <f t="shared" ref="AQ318:AQ324" si="344">AB318+AD318+AF318</f>
        <v>0</v>
      </c>
    </row>
    <row r="319" spans="1:43" ht="15" customHeight="1" thickBot="1">
      <c r="A319" s="382"/>
      <c r="B319" s="175" t="s">
        <v>232</v>
      </c>
      <c r="C319" s="770"/>
      <c r="D319" s="1681" t="s">
        <v>976</v>
      </c>
      <c r="E319" s="47"/>
      <c r="F319" s="47"/>
      <c r="G319" s="2703" t="s">
        <v>981</v>
      </c>
      <c r="H319" s="47"/>
      <c r="I319" s="58"/>
      <c r="J319" s="2896" t="s">
        <v>120</v>
      </c>
      <c r="K319" s="118"/>
      <c r="L319" s="241"/>
      <c r="M319" s="1442"/>
      <c r="N319" s="1249" t="s">
        <v>82</v>
      </c>
      <c r="O319" s="1210">
        <f>E289+H295+E294</f>
        <v>13.049999999999999</v>
      </c>
      <c r="P319" s="1415">
        <f>F289+I295+F294</f>
        <v>13.049999999999999</v>
      </c>
      <c r="Q319" s="1210">
        <f>K304+K307</f>
        <v>6.3</v>
      </c>
      <c r="R319" s="1397">
        <f>L304+L307</f>
        <v>6.3</v>
      </c>
      <c r="S319" s="1210">
        <f>E324+H322+K327+H328</f>
        <v>15.05</v>
      </c>
      <c r="T319" s="1416">
        <f>F324+I322+L327+I328</f>
        <v>15.05</v>
      </c>
      <c r="U319" s="1210">
        <f t="shared" si="290"/>
        <v>19.349999999999998</v>
      </c>
      <c r="V319" s="1397">
        <f t="shared" si="291"/>
        <v>19.349999999999998</v>
      </c>
      <c r="W319" s="1210">
        <f t="shared" si="292"/>
        <v>21.35</v>
      </c>
      <c r="X319" s="1306">
        <f t="shared" si="293"/>
        <v>21.35</v>
      </c>
      <c r="Z319" s="1268" t="s">
        <v>128</v>
      </c>
      <c r="AA319" s="1030"/>
      <c r="AB319" s="1712"/>
      <c r="AC319" s="1234"/>
      <c r="AD319" s="1396"/>
      <c r="AE319" s="1234"/>
      <c r="AF319" s="1414"/>
      <c r="AG319" s="1234">
        <f t="shared" si="339"/>
        <v>0</v>
      </c>
      <c r="AH319" s="1397">
        <f t="shared" si="340"/>
        <v>0</v>
      </c>
      <c r="AI319" s="1234">
        <f t="shared" si="341"/>
        <v>0</v>
      </c>
      <c r="AJ319" s="1306">
        <f t="shared" si="342"/>
        <v>0</v>
      </c>
      <c r="AL319" s="1249" t="s">
        <v>140</v>
      </c>
      <c r="AM319" s="1250">
        <f t="shared" si="288"/>
        <v>21</v>
      </c>
      <c r="AN319" s="1258">
        <f t="shared" si="289"/>
        <v>21</v>
      </c>
      <c r="AO319" s="1268" t="s">
        <v>128</v>
      </c>
      <c r="AP319" s="1470">
        <f t="shared" si="343"/>
        <v>0</v>
      </c>
      <c r="AQ319" s="1484">
        <f t="shared" si="344"/>
        <v>0</v>
      </c>
    </row>
    <row r="320" spans="1:43" ht="15" thickBot="1">
      <c r="A320" s="1083" t="s">
        <v>353</v>
      </c>
      <c r="B320" s="263" t="s">
        <v>90</v>
      </c>
      <c r="C320" s="857">
        <v>200</v>
      </c>
      <c r="D320" s="1623" t="s">
        <v>100</v>
      </c>
      <c r="E320" s="1500" t="s">
        <v>101</v>
      </c>
      <c r="F320" s="1501" t="s">
        <v>102</v>
      </c>
      <c r="G320" s="1623" t="s">
        <v>100</v>
      </c>
      <c r="H320" s="1500" t="s">
        <v>101</v>
      </c>
      <c r="I320" s="1501" t="s">
        <v>102</v>
      </c>
      <c r="J320" s="2897" t="s">
        <v>100</v>
      </c>
      <c r="K320" s="869" t="s">
        <v>101</v>
      </c>
      <c r="L320" s="2096" t="s">
        <v>102</v>
      </c>
      <c r="M320" s="98"/>
      <c r="N320" s="1249" t="s">
        <v>89</v>
      </c>
      <c r="O320" s="1210"/>
      <c r="P320" s="1203"/>
      <c r="Q320" s="1723">
        <f>E307+H311+K312</f>
        <v>13</v>
      </c>
      <c r="R320" s="1397">
        <f>F307+I311+L312</f>
        <v>13</v>
      </c>
      <c r="S320" s="1210"/>
      <c r="T320" s="1416"/>
      <c r="U320" s="1210">
        <f t="shared" si="290"/>
        <v>13</v>
      </c>
      <c r="V320" s="1397">
        <f t="shared" si="291"/>
        <v>13</v>
      </c>
      <c r="W320" s="1210">
        <f t="shared" si="292"/>
        <v>13</v>
      </c>
      <c r="X320" s="1306">
        <f t="shared" si="293"/>
        <v>13</v>
      </c>
      <c r="Z320" s="1268" t="s">
        <v>126</v>
      </c>
      <c r="AA320" s="1030"/>
      <c r="AB320" s="1716"/>
      <c r="AC320" s="1234"/>
      <c r="AD320" s="1396"/>
      <c r="AE320" s="1234"/>
      <c r="AF320" s="1414"/>
      <c r="AG320" s="1234">
        <f t="shared" si="339"/>
        <v>0</v>
      </c>
      <c r="AH320" s="1397">
        <f t="shared" si="340"/>
        <v>0</v>
      </c>
      <c r="AI320" s="1234">
        <f t="shared" si="341"/>
        <v>0</v>
      </c>
      <c r="AJ320" s="1306">
        <f t="shared" si="342"/>
        <v>0</v>
      </c>
      <c r="AL320" s="1249" t="s">
        <v>52</v>
      </c>
      <c r="AM320" s="1250">
        <f t="shared" si="288"/>
        <v>1.5</v>
      </c>
      <c r="AN320" s="1258">
        <f t="shared" si="289"/>
        <v>1.5</v>
      </c>
      <c r="AO320" s="1268" t="s">
        <v>126</v>
      </c>
      <c r="AP320" s="1470">
        <f t="shared" si="343"/>
        <v>0</v>
      </c>
      <c r="AQ320" s="1484">
        <f t="shared" si="344"/>
        <v>0</v>
      </c>
    </row>
    <row r="321" spans="1:43">
      <c r="A321" s="254" t="s">
        <v>975</v>
      </c>
      <c r="B321" s="2533" t="s">
        <v>976</v>
      </c>
      <c r="C321" s="1701">
        <v>90</v>
      </c>
      <c r="D321" s="1611" t="s">
        <v>977</v>
      </c>
      <c r="E321" s="1147">
        <v>37.35</v>
      </c>
      <c r="F321" s="1655">
        <v>37.35</v>
      </c>
      <c r="G321" s="2914" t="s">
        <v>65</v>
      </c>
      <c r="H321" s="1147">
        <v>67.39</v>
      </c>
      <c r="I321" s="1590">
        <v>56</v>
      </c>
      <c r="J321" s="136" t="s">
        <v>92</v>
      </c>
      <c r="K321" s="135">
        <v>1.5</v>
      </c>
      <c r="L321" s="1838">
        <v>1.5</v>
      </c>
      <c r="M321" s="98"/>
      <c r="N321" s="783" t="s">
        <v>144</v>
      </c>
      <c r="O321" s="1890">
        <f>P321/1000/0.04</f>
        <v>0</v>
      </c>
      <c r="P321" s="1415"/>
      <c r="Q321" s="1210"/>
      <c r="R321" s="1397"/>
      <c r="S321" s="1890">
        <f>T321/1000/0.04</f>
        <v>4.4999999999999998E-2</v>
      </c>
      <c r="T321" s="1416">
        <f>F325</f>
        <v>1.8</v>
      </c>
      <c r="U321" s="1210">
        <f t="shared" si="290"/>
        <v>0</v>
      </c>
      <c r="V321" s="1397">
        <f t="shared" si="291"/>
        <v>0</v>
      </c>
      <c r="W321" s="1210">
        <f t="shared" si="292"/>
        <v>4.4999999999999998E-2</v>
      </c>
      <c r="X321" s="1306">
        <f t="shared" si="293"/>
        <v>1.8</v>
      </c>
      <c r="Z321" s="1268" t="s">
        <v>395</v>
      </c>
      <c r="AA321" s="1030"/>
      <c r="AB321" s="1717"/>
      <c r="AC321" s="1234"/>
      <c r="AD321" s="1396"/>
      <c r="AE321" s="1234"/>
      <c r="AF321" s="1414"/>
      <c r="AG321" s="1234">
        <f t="shared" si="339"/>
        <v>0</v>
      </c>
      <c r="AH321" s="1397">
        <f t="shared" si="340"/>
        <v>0</v>
      </c>
      <c r="AI321" s="1234">
        <f t="shared" si="341"/>
        <v>0</v>
      </c>
      <c r="AJ321" s="1306">
        <f t="shared" si="342"/>
        <v>0</v>
      </c>
      <c r="AL321" s="1249" t="s">
        <v>138</v>
      </c>
      <c r="AM321" s="1250">
        <f t="shared" si="288"/>
        <v>0</v>
      </c>
      <c r="AN321" s="1258">
        <f t="shared" si="289"/>
        <v>0</v>
      </c>
      <c r="AO321" s="1268" t="s">
        <v>395</v>
      </c>
      <c r="AP321" s="1470">
        <f t="shared" si="343"/>
        <v>0</v>
      </c>
      <c r="AQ321" s="1484">
        <f t="shared" si="344"/>
        <v>0</v>
      </c>
    </row>
    <row r="322" spans="1:43" ht="15" thickBot="1">
      <c r="A322" s="2857" t="s">
        <v>796</v>
      </c>
      <c r="B322" s="263" t="s">
        <v>799</v>
      </c>
      <c r="C322" s="272">
        <v>10</v>
      </c>
      <c r="D322" s="258" t="s">
        <v>979</v>
      </c>
      <c r="E322" s="257">
        <v>2.57</v>
      </c>
      <c r="F322" s="1513">
        <v>2.57</v>
      </c>
      <c r="G322" s="1517" t="s">
        <v>82</v>
      </c>
      <c r="H322" s="1518">
        <v>3.2</v>
      </c>
      <c r="I322" s="1523">
        <v>3.2</v>
      </c>
      <c r="J322" s="259" t="s">
        <v>81</v>
      </c>
      <c r="K322" s="260">
        <v>66</v>
      </c>
      <c r="L322" s="270">
        <v>66</v>
      </c>
      <c r="M322" s="98"/>
      <c r="N322" s="1249" t="s">
        <v>50</v>
      </c>
      <c r="O322" s="1210">
        <f>K298</f>
        <v>7</v>
      </c>
      <c r="P322" s="1417">
        <f>L298</f>
        <v>7</v>
      </c>
      <c r="Q322" s="1210">
        <f>H310</f>
        <v>1.1000000000000001</v>
      </c>
      <c r="R322" s="1420">
        <f>I310</f>
        <v>1.1000000000000001</v>
      </c>
      <c r="S322" s="1210">
        <f>E323+K323</f>
        <v>9.6</v>
      </c>
      <c r="T322" s="1416">
        <f>F323+L323</f>
        <v>9.6</v>
      </c>
      <c r="U322" s="1210">
        <f t="shared" si="290"/>
        <v>8.1</v>
      </c>
      <c r="V322" s="1397">
        <f t="shared" si="291"/>
        <v>8.1</v>
      </c>
      <c r="W322" s="1210">
        <f t="shared" si="292"/>
        <v>10.7</v>
      </c>
      <c r="X322" s="1306">
        <f t="shared" si="293"/>
        <v>10.7</v>
      </c>
      <c r="Z322" s="1267"/>
      <c r="AA322" s="1030"/>
      <c r="AB322" s="1714"/>
      <c r="AC322" s="2011"/>
      <c r="AD322" s="1396"/>
      <c r="AE322" s="1234"/>
      <c r="AF322" s="1414"/>
      <c r="AG322" s="1234">
        <f t="shared" si="339"/>
        <v>0</v>
      </c>
      <c r="AH322" s="1397">
        <f t="shared" si="340"/>
        <v>0</v>
      </c>
      <c r="AI322" s="1234">
        <f t="shared" si="341"/>
        <v>0</v>
      </c>
      <c r="AJ322" s="1306">
        <f t="shared" si="342"/>
        <v>0</v>
      </c>
      <c r="AL322" s="1249" t="s">
        <v>137</v>
      </c>
      <c r="AM322" s="1250">
        <f t="shared" si="288"/>
        <v>0</v>
      </c>
      <c r="AN322" s="1258">
        <f t="shared" si="289"/>
        <v>0</v>
      </c>
      <c r="AO322" s="1267"/>
      <c r="AP322" s="1470">
        <f t="shared" si="343"/>
        <v>0</v>
      </c>
      <c r="AQ322" s="1484">
        <f t="shared" si="344"/>
        <v>0</v>
      </c>
    </row>
    <row r="323" spans="1:43" ht="15" thickBot="1">
      <c r="A323" s="256" t="s">
        <v>9</v>
      </c>
      <c r="B323" s="263" t="s">
        <v>676</v>
      </c>
      <c r="C323" s="272">
        <v>30</v>
      </c>
      <c r="D323" s="1564" t="s">
        <v>547</v>
      </c>
      <c r="E323" s="257">
        <v>2.6</v>
      </c>
      <c r="F323" s="1513">
        <v>2.6</v>
      </c>
      <c r="G323" s="249" t="s">
        <v>169</v>
      </c>
      <c r="H323" s="257">
        <v>4.76</v>
      </c>
      <c r="I323" s="1523">
        <v>4</v>
      </c>
      <c r="J323" s="198" t="s">
        <v>50</v>
      </c>
      <c r="K323" s="868">
        <v>7</v>
      </c>
      <c r="L323" s="1840">
        <v>7</v>
      </c>
      <c r="M323" s="98"/>
      <c r="N323" s="1249" t="s">
        <v>140</v>
      </c>
      <c r="O323" s="1210"/>
      <c r="P323" s="1203"/>
      <c r="Q323" s="1210"/>
      <c r="R323" s="1306"/>
      <c r="S323" s="1210">
        <f>K329</f>
        <v>21</v>
      </c>
      <c r="T323" s="1411">
        <f>L329</f>
        <v>21</v>
      </c>
      <c r="U323" s="1210">
        <f t="shared" si="290"/>
        <v>0</v>
      </c>
      <c r="V323" s="1397">
        <f t="shared" si="291"/>
        <v>0</v>
      </c>
      <c r="W323" s="1210">
        <f t="shared" si="292"/>
        <v>21</v>
      </c>
      <c r="X323" s="1306">
        <f t="shared" si="293"/>
        <v>21</v>
      </c>
      <c r="Z323" s="2411" t="s">
        <v>784</v>
      </c>
      <c r="AA323" s="2416">
        <f t="shared" ref="AA323:AF323" si="345">SUM(AA318:AA322)</f>
        <v>0</v>
      </c>
      <c r="AB323" s="2417">
        <f t="shared" si="345"/>
        <v>0</v>
      </c>
      <c r="AC323" s="2418">
        <f t="shared" si="345"/>
        <v>0</v>
      </c>
      <c r="AD323" s="2417">
        <f t="shared" si="345"/>
        <v>0</v>
      </c>
      <c r="AE323" s="2418">
        <f t="shared" si="345"/>
        <v>0</v>
      </c>
      <c r="AF323" s="2417">
        <f t="shared" si="345"/>
        <v>0</v>
      </c>
      <c r="AG323" s="2419">
        <f t="shared" si="339"/>
        <v>0</v>
      </c>
      <c r="AH323" s="2420">
        <f t="shared" si="340"/>
        <v>0</v>
      </c>
      <c r="AI323" s="2419">
        <f t="shared" si="341"/>
        <v>0</v>
      </c>
      <c r="AJ323" s="2421">
        <f t="shared" si="342"/>
        <v>0</v>
      </c>
      <c r="AL323" s="1249" t="s">
        <v>77</v>
      </c>
      <c r="AM323" s="1250">
        <f t="shared" si="288"/>
        <v>1.1200000000000001</v>
      </c>
      <c r="AN323" s="1258">
        <f t="shared" si="289"/>
        <v>1.1200000000000001</v>
      </c>
      <c r="AO323" s="2411" t="s">
        <v>784</v>
      </c>
      <c r="AP323" s="2374">
        <f t="shared" si="343"/>
        <v>0</v>
      </c>
      <c r="AQ323" s="1484">
        <f t="shared" si="344"/>
        <v>0</v>
      </c>
    </row>
    <row r="324" spans="1:43" ht="15" thickBot="1">
      <c r="A324" s="1887" t="s">
        <v>9</v>
      </c>
      <c r="B324" s="1822" t="s">
        <v>469</v>
      </c>
      <c r="C324" s="2131">
        <v>21</v>
      </c>
      <c r="D324" s="1564" t="s">
        <v>82</v>
      </c>
      <c r="E324" s="1518">
        <v>1.1200000000000001</v>
      </c>
      <c r="F324" s="1513">
        <v>1.1200000000000001</v>
      </c>
      <c r="G324" s="2915" t="s">
        <v>903</v>
      </c>
      <c r="H324" s="1518"/>
      <c r="I324" s="1523"/>
      <c r="J324" s="197" t="s">
        <v>81</v>
      </c>
      <c r="K324" s="243">
        <v>150</v>
      </c>
      <c r="L324" s="245">
        <v>150</v>
      </c>
      <c r="M324" s="98"/>
      <c r="N324" s="1249" t="s">
        <v>405</v>
      </c>
      <c r="O324" s="1210"/>
      <c r="P324" s="1203"/>
      <c r="Q324" s="1210"/>
      <c r="R324" s="1306"/>
      <c r="S324" s="1210">
        <f>K321</f>
        <v>1.5</v>
      </c>
      <c r="T324" s="1411">
        <f>L321</f>
        <v>1.5</v>
      </c>
      <c r="U324" s="1210">
        <f t="shared" si="290"/>
        <v>0</v>
      </c>
      <c r="V324" s="1397">
        <f t="shared" si="291"/>
        <v>0</v>
      </c>
      <c r="W324" s="1210">
        <f t="shared" si="292"/>
        <v>1.5</v>
      </c>
      <c r="X324" s="1306">
        <f t="shared" si="293"/>
        <v>1.5</v>
      </c>
      <c r="Z324" s="2406" t="s">
        <v>785</v>
      </c>
      <c r="AA324" s="2407">
        <f t="shared" ref="AA324:AF324" si="346">AA316+AA323</f>
        <v>172.86</v>
      </c>
      <c r="AB324" s="2428">
        <f t="shared" si="346"/>
        <v>151.18</v>
      </c>
      <c r="AC324" s="2442">
        <f t="shared" si="346"/>
        <v>252.97900000000001</v>
      </c>
      <c r="AD324" s="2441">
        <f t="shared" si="346"/>
        <v>185.108</v>
      </c>
      <c r="AE324" s="2407">
        <f t="shared" si="346"/>
        <v>4.76</v>
      </c>
      <c r="AF324" s="2427">
        <f t="shared" si="346"/>
        <v>4</v>
      </c>
      <c r="AG324" s="2448">
        <f>AA324+AC324</f>
        <v>425.83900000000006</v>
      </c>
      <c r="AH324" s="2409">
        <f>AB324+AD324</f>
        <v>336.28800000000001</v>
      </c>
      <c r="AI324" s="2408">
        <f t="shared" si="341"/>
        <v>257.73900000000003</v>
      </c>
      <c r="AJ324" s="2410">
        <f t="shared" si="342"/>
        <v>189.108</v>
      </c>
      <c r="AL324" s="1249" t="s">
        <v>54</v>
      </c>
      <c r="AM324" s="1250">
        <f t="shared" si="288"/>
        <v>3.66</v>
      </c>
      <c r="AN324" s="1258">
        <f t="shared" si="289"/>
        <v>4.1000000000000005</v>
      </c>
      <c r="AO324" s="1270" t="s">
        <v>135</v>
      </c>
      <c r="AP324" s="2447">
        <f t="shared" si="343"/>
        <v>430.59900000000005</v>
      </c>
      <c r="AQ324" s="2446">
        <f t="shared" si="344"/>
        <v>340.28800000000001</v>
      </c>
    </row>
    <row r="325" spans="1:43" ht="15" thickBot="1">
      <c r="A325" s="69"/>
      <c r="B325" s="2885"/>
      <c r="C325" s="11"/>
      <c r="D325" s="1564" t="s">
        <v>529</v>
      </c>
      <c r="E325" s="1518" t="s">
        <v>983</v>
      </c>
      <c r="F325" s="1513">
        <v>1.8</v>
      </c>
      <c r="G325" s="1517" t="s">
        <v>54</v>
      </c>
      <c r="H325" s="257">
        <v>0.4</v>
      </c>
      <c r="I325" s="1523">
        <v>0.4</v>
      </c>
      <c r="J325" s="1939" t="s">
        <v>227</v>
      </c>
      <c r="K325" s="47"/>
      <c r="L325" s="58"/>
      <c r="M325" s="98"/>
      <c r="N325" s="1249" t="s">
        <v>138</v>
      </c>
      <c r="O325" s="1210"/>
      <c r="P325" s="1203"/>
      <c r="Q325" s="1210"/>
      <c r="R325" s="1306"/>
      <c r="S325" s="1210"/>
      <c r="T325" s="1411"/>
      <c r="U325" s="1210">
        <f t="shared" si="290"/>
        <v>0</v>
      </c>
      <c r="V325" s="1397">
        <f t="shared" si="291"/>
        <v>0</v>
      </c>
      <c r="W325" s="1210">
        <f t="shared" si="292"/>
        <v>0</v>
      </c>
      <c r="X325" s="1306">
        <f t="shared" si="293"/>
        <v>0</v>
      </c>
      <c r="Z325" s="1300" t="s">
        <v>376</v>
      </c>
      <c r="AA325" s="1301"/>
      <c r="AB325" s="1302"/>
      <c r="AC325" s="1030"/>
      <c r="AD325" s="1303"/>
      <c r="AE325" s="1030"/>
      <c r="AF325" s="1304"/>
      <c r="AG325" s="1234"/>
      <c r="AH325" s="1305"/>
      <c r="AI325" s="1234"/>
      <c r="AJ325" s="1306"/>
      <c r="AL325" s="1249" t="s">
        <v>116</v>
      </c>
      <c r="AM325" s="1250">
        <f t="shared" si="288"/>
        <v>0</v>
      </c>
      <c r="AN325" s="1258">
        <f t="shared" si="289"/>
        <v>0</v>
      </c>
      <c r="AO325" s="1272" t="s">
        <v>376</v>
      </c>
      <c r="AP325" s="1250"/>
      <c r="AQ325" s="79"/>
    </row>
    <row r="326" spans="1:43" ht="15" thickBot="1">
      <c r="A326" s="69"/>
      <c r="B326" s="1607"/>
      <c r="C326" s="11"/>
      <c r="D326" s="1564" t="s">
        <v>978</v>
      </c>
      <c r="E326" s="257">
        <v>1.1200000000000001</v>
      </c>
      <c r="F326" s="1513">
        <v>1.1200000000000001</v>
      </c>
      <c r="G326" s="2746" t="s">
        <v>982</v>
      </c>
      <c r="H326" s="287"/>
      <c r="I326" s="2876"/>
      <c r="J326" s="1509" t="s">
        <v>100</v>
      </c>
      <c r="K326" s="1510" t="s">
        <v>101</v>
      </c>
      <c r="L326" s="1511" t="s">
        <v>102</v>
      </c>
      <c r="M326" s="98"/>
      <c r="N326" s="1249" t="s">
        <v>137</v>
      </c>
      <c r="O326" s="1210"/>
      <c r="P326" s="1203"/>
      <c r="Q326" s="1210"/>
      <c r="R326" s="1306"/>
      <c r="S326" s="1210"/>
      <c r="T326" s="1411"/>
      <c r="U326" s="1210">
        <f t="shared" si="290"/>
        <v>0</v>
      </c>
      <c r="V326" s="1397">
        <f t="shared" si="291"/>
        <v>0</v>
      </c>
      <c r="W326" s="1210">
        <f t="shared" si="292"/>
        <v>0</v>
      </c>
      <c r="X326" s="1306">
        <f t="shared" si="293"/>
        <v>0</v>
      </c>
      <c r="Z326" s="1925" t="s">
        <v>496</v>
      </c>
      <c r="AA326" s="2405"/>
      <c r="AB326" s="2394"/>
      <c r="AC326" s="1030"/>
      <c r="AD326" s="1275"/>
      <c r="AE326" s="1030"/>
      <c r="AF326" s="2395"/>
      <c r="AG326" s="1234">
        <f t="shared" ref="AG326:AG329" si="347">AA326+AC326</f>
        <v>0</v>
      </c>
      <c r="AH326" s="1312">
        <f t="shared" ref="AH326:AH329" si="348">AB326+AD326</f>
        <v>0</v>
      </c>
      <c r="AI326" s="1234">
        <f t="shared" ref="AI326:AI342" si="349">AC326+AE326</f>
        <v>0</v>
      </c>
      <c r="AJ326" s="1313">
        <f t="shared" ref="AJ326:AJ329" si="350">AD326+AF326</f>
        <v>0</v>
      </c>
      <c r="AL326" s="1219" t="s">
        <v>164</v>
      </c>
      <c r="AM326" s="1250">
        <f t="shared" si="288"/>
        <v>1.1099999999999999</v>
      </c>
      <c r="AN326" s="1258">
        <f t="shared" si="289"/>
        <v>1.1099999999999999</v>
      </c>
      <c r="AO326" s="1925" t="s">
        <v>496</v>
      </c>
      <c r="AP326" s="1274">
        <f t="shared" ref="AP326:AP342" si="351">AA326+AC326+AE326</f>
        <v>0</v>
      </c>
      <c r="AQ326" s="1275">
        <f t="shared" ref="AQ326:AQ342" si="352">AB326+AD326+AF326</f>
        <v>0</v>
      </c>
    </row>
    <row r="327" spans="1:43" ht="15" thickBot="1">
      <c r="A327" s="69"/>
      <c r="B327" s="1607"/>
      <c r="C327" s="11"/>
      <c r="D327" s="1564" t="s">
        <v>54</v>
      </c>
      <c r="E327" s="257">
        <v>0.59</v>
      </c>
      <c r="F327" s="1585">
        <v>0.59</v>
      </c>
      <c r="G327" s="249" t="s">
        <v>1014</v>
      </c>
      <c r="H327" s="291"/>
      <c r="I327" s="997"/>
      <c r="J327" s="1635" t="s">
        <v>82</v>
      </c>
      <c r="K327" s="1147">
        <v>10</v>
      </c>
      <c r="L327" s="1559">
        <v>10</v>
      </c>
      <c r="M327" s="98"/>
      <c r="N327" s="1249" t="s">
        <v>77</v>
      </c>
      <c r="O327" s="1210"/>
      <c r="P327" s="1203"/>
      <c r="Q327" s="1210"/>
      <c r="R327" s="1306"/>
      <c r="S327" s="1210">
        <f>E326</f>
        <v>1.1200000000000001</v>
      </c>
      <c r="T327" s="1411">
        <f>F326</f>
        <v>1.1200000000000001</v>
      </c>
      <c r="U327" s="1210">
        <f t="shared" si="290"/>
        <v>0</v>
      </c>
      <c r="V327" s="1397">
        <f t="shared" si="291"/>
        <v>0</v>
      </c>
      <c r="W327" s="1210">
        <f t="shared" si="292"/>
        <v>1.1200000000000001</v>
      </c>
      <c r="X327" s="1306">
        <f t="shared" si="293"/>
        <v>1.1200000000000001</v>
      </c>
      <c r="Z327" s="1307" t="s">
        <v>377</v>
      </c>
      <c r="AA327" s="1308"/>
      <c r="AB327" s="1309"/>
      <c r="AC327" s="1030"/>
      <c r="AD327" s="1310"/>
      <c r="AE327" s="2012">
        <f>K317</f>
        <v>125</v>
      </c>
      <c r="AF327" s="1311">
        <f>C310</f>
        <v>125</v>
      </c>
      <c r="AG327" s="1234">
        <f t="shared" si="347"/>
        <v>0</v>
      </c>
      <c r="AH327" s="1312">
        <f t="shared" si="348"/>
        <v>0</v>
      </c>
      <c r="AI327" s="1234">
        <f t="shared" si="349"/>
        <v>125</v>
      </c>
      <c r="AJ327" s="1313">
        <f t="shared" si="350"/>
        <v>125</v>
      </c>
      <c r="AL327" s="1220" t="s">
        <v>160</v>
      </c>
      <c r="AM327" s="1250">
        <f t="shared" si="288"/>
        <v>1.9E-2</v>
      </c>
      <c r="AN327" s="1258">
        <f t="shared" si="289"/>
        <v>1.9E-2</v>
      </c>
      <c r="AO327" s="1273" t="s">
        <v>377</v>
      </c>
      <c r="AP327" s="1274">
        <f t="shared" si="351"/>
        <v>125</v>
      </c>
      <c r="AQ327" s="1275">
        <f t="shared" si="352"/>
        <v>125</v>
      </c>
    </row>
    <row r="328" spans="1:43" ht="15" thickBot="1">
      <c r="A328" s="69"/>
      <c r="B328" s="1607"/>
      <c r="C328" s="11"/>
      <c r="D328" s="258" t="s">
        <v>523</v>
      </c>
      <c r="E328" s="257">
        <v>17.7</v>
      </c>
      <c r="F328" s="1513">
        <v>17.7</v>
      </c>
      <c r="G328" s="1489" t="s">
        <v>984</v>
      </c>
      <c r="H328" s="1595">
        <v>0.73</v>
      </c>
      <c r="I328" s="1567">
        <v>0.73</v>
      </c>
      <c r="J328" s="1797" t="s">
        <v>963</v>
      </c>
      <c r="K328" s="2976"/>
      <c r="L328" s="2977"/>
      <c r="M328" s="98"/>
      <c r="N328" s="483" t="s">
        <v>406</v>
      </c>
      <c r="O328" s="1210">
        <f>E295+H296+K292</f>
        <v>1.01</v>
      </c>
      <c r="P328" s="1203">
        <f>F290+L292+I296+F295</f>
        <v>1.4500000000000002</v>
      </c>
      <c r="Q328" s="1723">
        <f>E308+H315+K313</f>
        <v>1.6600000000000001</v>
      </c>
      <c r="R328" s="1397">
        <f>F308+I315+L313</f>
        <v>1.6600000000000001</v>
      </c>
      <c r="S328" s="1210">
        <f>E327+H325</f>
        <v>0.99</v>
      </c>
      <c r="T328" s="1411">
        <f>F327+I325</f>
        <v>0.99</v>
      </c>
      <c r="U328" s="1210">
        <f t="shared" si="290"/>
        <v>2.67</v>
      </c>
      <c r="V328" s="1397">
        <f t="shared" si="291"/>
        <v>3.1100000000000003</v>
      </c>
      <c r="W328" s="1210">
        <f t="shared" si="292"/>
        <v>2.6500000000000004</v>
      </c>
      <c r="X328" s="1306">
        <f t="shared" si="293"/>
        <v>2.6500000000000004</v>
      </c>
      <c r="Z328" s="1314" t="s">
        <v>378</v>
      </c>
      <c r="AA328" s="1315"/>
      <c r="AB328" s="1316"/>
      <c r="AC328" s="1030"/>
      <c r="AD328" s="1317"/>
      <c r="AE328" s="1318"/>
      <c r="AF328" s="1319"/>
      <c r="AG328" s="1234">
        <f t="shared" si="347"/>
        <v>0</v>
      </c>
      <c r="AH328" s="1312">
        <f t="shared" si="348"/>
        <v>0</v>
      </c>
      <c r="AI328" s="1234">
        <f t="shared" si="349"/>
        <v>0</v>
      </c>
      <c r="AJ328" s="1313">
        <f t="shared" si="350"/>
        <v>0</v>
      </c>
      <c r="AL328" s="1221" t="s">
        <v>370</v>
      </c>
      <c r="AM328" s="1250">
        <f t="shared" si="288"/>
        <v>1.07</v>
      </c>
      <c r="AN328" s="1258">
        <f t="shared" si="289"/>
        <v>1.07</v>
      </c>
      <c r="AO328" s="1276" t="s">
        <v>378</v>
      </c>
      <c r="AP328" s="1250">
        <f t="shared" si="351"/>
        <v>0</v>
      </c>
      <c r="AQ328" s="1275">
        <f t="shared" si="352"/>
        <v>0</v>
      </c>
    </row>
    <row r="329" spans="1:43" ht="15" thickBot="1">
      <c r="A329" s="1443" t="s">
        <v>363</v>
      </c>
      <c r="B329" s="1444"/>
      <c r="C329" s="38">
        <f>SUM(C320:C328)</f>
        <v>351</v>
      </c>
      <c r="D329" s="2750" t="s">
        <v>980</v>
      </c>
      <c r="E329" s="242"/>
      <c r="F329" s="2877"/>
      <c r="G329" s="1975"/>
      <c r="H329" s="242"/>
      <c r="I329" s="1849"/>
      <c r="J329" s="2974" t="s">
        <v>485</v>
      </c>
      <c r="K329" s="2000">
        <v>21</v>
      </c>
      <c r="L329" s="2975">
        <v>21</v>
      </c>
      <c r="M329" s="98"/>
      <c r="N329" s="1249" t="s">
        <v>407</v>
      </c>
      <c r="O329" s="1210"/>
      <c r="P329" s="1203"/>
      <c r="Q329" s="1210"/>
      <c r="R329" s="1306"/>
      <c r="S329" s="1210"/>
      <c r="T329" s="1411"/>
      <c r="U329" s="1210">
        <f t="shared" si="290"/>
        <v>0</v>
      </c>
      <c r="V329" s="1397">
        <f t="shared" si="291"/>
        <v>0</v>
      </c>
      <c r="W329" s="1210">
        <f t="shared" si="292"/>
        <v>0</v>
      </c>
      <c r="X329" s="1306">
        <f t="shared" si="293"/>
        <v>0</v>
      </c>
      <c r="Z329" s="1320" t="s">
        <v>379</v>
      </c>
      <c r="AA329" s="1315"/>
      <c r="AB329" s="1316"/>
      <c r="AC329" s="1030"/>
      <c r="AD329" s="1317"/>
      <c r="AE329" s="1234"/>
      <c r="AF329" s="1319"/>
      <c r="AG329" s="1234">
        <f t="shared" si="347"/>
        <v>0</v>
      </c>
      <c r="AH329" s="1312">
        <f t="shared" si="348"/>
        <v>0</v>
      </c>
      <c r="AI329" s="1234">
        <f t="shared" si="349"/>
        <v>0</v>
      </c>
      <c r="AJ329" s="1313">
        <f t="shared" si="350"/>
        <v>0</v>
      </c>
      <c r="AL329" s="1222" t="s">
        <v>136</v>
      </c>
      <c r="AM329" s="1259">
        <f t="shared" si="288"/>
        <v>2.1000000000000001E-2</v>
      </c>
      <c r="AN329" s="1260">
        <f t="shared" si="289"/>
        <v>2.1000000000000001E-2</v>
      </c>
      <c r="AO329" s="1277" t="s">
        <v>379</v>
      </c>
      <c r="AP329" s="1250">
        <f t="shared" si="351"/>
        <v>0</v>
      </c>
      <c r="AQ329" s="1275">
        <f t="shared" si="352"/>
        <v>0</v>
      </c>
    </row>
    <row r="330" spans="1:43" ht="15" thickBot="1">
      <c r="M330" s="98"/>
      <c r="N330" s="1219" t="s">
        <v>164</v>
      </c>
      <c r="O330" s="1214">
        <f>O331+O332+O333+O334</f>
        <v>4.0000000000000002E-4</v>
      </c>
      <c r="P330" s="1421">
        <f t="shared" ref="P330:T330" si="353">P331+P332+P333+P334</f>
        <v>4.0000000000000002E-4</v>
      </c>
      <c r="Q330" s="1214">
        <f>Q331+Q332+Q333+Q334</f>
        <v>1.1095999999999999</v>
      </c>
      <c r="R330" s="1422">
        <f t="shared" si="353"/>
        <v>1.1095999999999999</v>
      </c>
      <c r="S330" s="1224">
        <f t="shared" si="353"/>
        <v>0</v>
      </c>
      <c r="T330" s="1423">
        <f t="shared" si="353"/>
        <v>0</v>
      </c>
      <c r="U330" s="1730">
        <f t="shared" si="290"/>
        <v>1.1099999999999999</v>
      </c>
      <c r="V330" s="1397">
        <f t="shared" si="291"/>
        <v>1.1099999999999999</v>
      </c>
      <c r="W330" s="1210">
        <f t="shared" si="292"/>
        <v>1.1095999999999999</v>
      </c>
      <c r="X330" s="1306">
        <f t="shared" si="293"/>
        <v>1.1095999999999999</v>
      </c>
      <c r="Z330" s="1321" t="s">
        <v>380</v>
      </c>
      <c r="AA330" s="1322"/>
      <c r="AB330" s="1323"/>
      <c r="AC330" s="1232"/>
      <c r="AD330" s="1324"/>
      <c r="AE330" s="1235"/>
      <c r="AF330" s="1325"/>
      <c r="AG330" s="1235">
        <f>AA330+AC330</f>
        <v>0</v>
      </c>
      <c r="AH330" s="1326"/>
      <c r="AI330" s="1235">
        <f t="shared" si="349"/>
        <v>0</v>
      </c>
      <c r="AJ330" s="1327"/>
      <c r="AL330" s="490" t="s">
        <v>98</v>
      </c>
      <c r="AM330" s="1261">
        <f>O335+Q335+S335</f>
        <v>0</v>
      </c>
      <c r="AN330" s="1262">
        <f>P335+R335+T335</f>
        <v>0</v>
      </c>
      <c r="AO330" s="1278" t="s">
        <v>380</v>
      </c>
      <c r="AP330" s="1259">
        <f t="shared" si="351"/>
        <v>0</v>
      </c>
      <c r="AQ330" s="1279">
        <f t="shared" si="352"/>
        <v>0</v>
      </c>
    </row>
    <row r="331" spans="1:43" ht="14.25" customHeight="1" thickBot="1">
      <c r="M331" s="98"/>
      <c r="N331" s="1220" t="s">
        <v>160</v>
      </c>
      <c r="O331" s="1215">
        <f>K291</f>
        <v>4.0000000000000002E-4</v>
      </c>
      <c r="P331" s="1424">
        <f>L291</f>
        <v>4.0000000000000002E-4</v>
      </c>
      <c r="Q331" s="1215">
        <f>E309+H317</f>
        <v>1.8599999999999998E-2</v>
      </c>
      <c r="R331" s="1425">
        <f>F309+I317</f>
        <v>1.8599999999999998E-2</v>
      </c>
      <c r="S331" s="1225"/>
      <c r="T331" s="1424"/>
      <c r="U331" s="1229">
        <f t="shared" si="290"/>
        <v>1.9E-2</v>
      </c>
      <c r="V331" s="1425">
        <f t="shared" si="291"/>
        <v>1.9E-2</v>
      </c>
      <c r="W331" s="1211">
        <f t="shared" si="292"/>
        <v>1.8599999999999998E-2</v>
      </c>
      <c r="X331" s="1425">
        <f t="shared" si="293"/>
        <v>1.8599999999999998E-2</v>
      </c>
      <c r="Z331" s="1328" t="s">
        <v>381</v>
      </c>
      <c r="AA331" s="1329">
        <f>SUM(AA327:AA330)</f>
        <v>0</v>
      </c>
      <c r="AB331" s="1330">
        <f>AB327+AB328+AB329+AB330</f>
        <v>0</v>
      </c>
      <c r="AC331" s="1331">
        <f>AC327+AC328+AC329+AC330</f>
        <v>0</v>
      </c>
      <c r="AD331" s="1332">
        <f>AD327+AD328+AD329+AD330</f>
        <v>0</v>
      </c>
      <c r="AE331" s="1333">
        <f>SUM(AE327:AE330)</f>
        <v>125</v>
      </c>
      <c r="AF331" s="1334">
        <f>SUM(AF327:AF330)</f>
        <v>125</v>
      </c>
      <c r="AG331" s="1333">
        <f>AA331+AC331</f>
        <v>0</v>
      </c>
      <c r="AH331" s="1335">
        <f>AB331+AD331</f>
        <v>0</v>
      </c>
      <c r="AI331" s="1333">
        <f t="shared" si="349"/>
        <v>125</v>
      </c>
      <c r="AJ331" s="1336">
        <f>AD331+AF331</f>
        <v>125</v>
      </c>
      <c r="AO331" s="1280" t="s">
        <v>381</v>
      </c>
      <c r="AP331" s="1281">
        <f t="shared" si="351"/>
        <v>125</v>
      </c>
      <c r="AQ331" s="1282">
        <f t="shared" si="352"/>
        <v>125</v>
      </c>
    </row>
    <row r="332" spans="1:43" ht="12.75" customHeight="1">
      <c r="M332" s="98"/>
      <c r="N332" s="1221" t="s">
        <v>370</v>
      </c>
      <c r="O332" s="1216"/>
      <c r="P332" s="1426"/>
      <c r="Q332" s="1216">
        <f>F311</f>
        <v>1.07</v>
      </c>
      <c r="R332" s="1427">
        <f>F311</f>
        <v>1.07</v>
      </c>
      <c r="S332" s="1226"/>
      <c r="T332" s="1426"/>
      <c r="U332" s="1229">
        <f t="shared" si="290"/>
        <v>1.07</v>
      </c>
      <c r="V332" s="1425">
        <f t="shared" si="291"/>
        <v>1.07</v>
      </c>
      <c r="W332" s="1211">
        <f t="shared" si="292"/>
        <v>1.07</v>
      </c>
      <c r="X332" s="1425">
        <f t="shared" si="293"/>
        <v>1.07</v>
      </c>
      <c r="Z332" s="1460" t="s">
        <v>390</v>
      </c>
      <c r="AA332" s="1351">
        <f>K297</f>
        <v>26.8</v>
      </c>
      <c r="AB332" s="1449">
        <f>L297</f>
        <v>25</v>
      </c>
      <c r="AC332" s="1353"/>
      <c r="AD332" s="1452"/>
      <c r="AE332" s="1351"/>
      <c r="AF332" s="1449"/>
      <c r="AG332" s="1233"/>
      <c r="AH332" s="1455"/>
      <c r="AI332" s="1233">
        <f t="shared" si="349"/>
        <v>0</v>
      </c>
      <c r="AJ332" s="1458"/>
      <c r="AO332" s="1460" t="s">
        <v>390</v>
      </c>
      <c r="AP332" s="1271">
        <f t="shared" si="351"/>
        <v>26.8</v>
      </c>
      <c r="AQ332" s="1284">
        <f t="shared" si="352"/>
        <v>25</v>
      </c>
    </row>
    <row r="333" spans="1:43" ht="13.5" customHeight="1">
      <c r="M333" s="98"/>
      <c r="N333" s="1222" t="s">
        <v>136</v>
      </c>
      <c r="O333" s="1217"/>
      <c r="P333" s="1428"/>
      <c r="Q333" s="1217">
        <f>H312</f>
        <v>2.1000000000000001E-2</v>
      </c>
      <c r="R333" s="1429">
        <f>I312</f>
        <v>2.1000000000000001E-2</v>
      </c>
      <c r="S333" s="1227"/>
      <c r="T333" s="1428"/>
      <c r="U333" s="1229">
        <f t="shared" si="290"/>
        <v>2.1000000000000001E-2</v>
      </c>
      <c r="V333" s="1425">
        <f t="shared" si="291"/>
        <v>2.1000000000000001E-2</v>
      </c>
      <c r="W333" s="1211">
        <f t="shared" si="292"/>
        <v>2.1000000000000001E-2</v>
      </c>
      <c r="X333" s="1425">
        <f t="shared" si="293"/>
        <v>2.1000000000000001E-2</v>
      </c>
      <c r="Z333" s="1445" t="s">
        <v>391</v>
      </c>
      <c r="AA333" s="1357"/>
      <c r="AB333" s="1450"/>
      <c r="AC333" s="1359"/>
      <c r="AD333" s="1453"/>
      <c r="AE333" s="1357"/>
      <c r="AF333" s="1450"/>
      <c r="AG333" s="1234">
        <f t="shared" ref="AG333:AG335" si="354">AA333+AC333</f>
        <v>0</v>
      </c>
      <c r="AH333" s="1456">
        <f t="shared" ref="AH333:AH335" si="355">AB333+AD333</f>
        <v>0</v>
      </c>
      <c r="AI333" s="1234">
        <f t="shared" si="349"/>
        <v>0</v>
      </c>
      <c r="AJ333" s="1409">
        <f t="shared" ref="AJ333:AJ338" si="356">AD333+AF333</f>
        <v>0</v>
      </c>
      <c r="AO333" s="1445" t="s">
        <v>391</v>
      </c>
      <c r="AP333" s="1250">
        <f t="shared" si="351"/>
        <v>0</v>
      </c>
      <c r="AQ333" s="1275">
        <f t="shared" si="352"/>
        <v>0</v>
      </c>
    </row>
    <row r="334" spans="1:43" ht="12" customHeight="1" thickBot="1">
      <c r="B334" s="182" t="s">
        <v>925</v>
      </c>
      <c r="F334" s="2"/>
      <c r="G334" s="2"/>
      <c r="H334" s="2"/>
      <c r="K334" s="2"/>
      <c r="M334" s="98"/>
      <c r="N334" s="1222" t="s">
        <v>421</v>
      </c>
      <c r="O334" s="1217"/>
      <c r="P334" s="1428"/>
      <c r="Q334" s="1217"/>
      <c r="R334" s="1429"/>
      <c r="S334" s="1227"/>
      <c r="T334" s="1428"/>
      <c r="U334" s="1229">
        <f t="shared" si="290"/>
        <v>0</v>
      </c>
      <c r="V334" s="1425">
        <f t="shared" si="291"/>
        <v>0</v>
      </c>
      <c r="W334" s="1211">
        <f>Q334+S334</f>
        <v>0</v>
      </c>
      <c r="X334" s="1425">
        <f t="shared" si="293"/>
        <v>0</v>
      </c>
      <c r="Z334" s="1446" t="s">
        <v>456</v>
      </c>
      <c r="AA334" s="1363"/>
      <c r="AB334" s="1451"/>
      <c r="AC334" s="1365"/>
      <c r="AD334" s="1454"/>
      <c r="AE334" s="1363"/>
      <c r="AF334" s="1451"/>
      <c r="AG334" s="1235">
        <f t="shared" si="354"/>
        <v>0</v>
      </c>
      <c r="AH334" s="1457">
        <f t="shared" si="355"/>
        <v>0</v>
      </c>
      <c r="AI334" s="1235">
        <f t="shared" si="349"/>
        <v>0</v>
      </c>
      <c r="AJ334" s="1459">
        <f t="shared" si="356"/>
        <v>0</v>
      </c>
      <c r="AO334" s="1446" t="s">
        <v>392</v>
      </c>
      <c r="AP334" s="1259">
        <f t="shared" si="351"/>
        <v>0</v>
      </c>
      <c r="AQ334" s="1279">
        <f t="shared" si="352"/>
        <v>0</v>
      </c>
    </row>
    <row r="335" spans="1:43" ht="15" thickBot="1">
      <c r="B335"/>
      <c r="C335" s="105" t="s">
        <v>519</v>
      </c>
      <c r="E335" s="83"/>
      <c r="K335" s="1903" t="s">
        <v>118</v>
      </c>
      <c r="M335" s="98"/>
      <c r="N335" s="490" t="s">
        <v>98</v>
      </c>
      <c r="O335" s="1218"/>
      <c r="P335" s="1430"/>
      <c r="Q335" s="1218"/>
      <c r="R335" s="1431"/>
      <c r="S335" s="1228"/>
      <c r="T335" s="1432"/>
      <c r="U335" s="1230">
        <f t="shared" si="290"/>
        <v>0</v>
      </c>
      <c r="V335" s="1433">
        <f t="shared" si="291"/>
        <v>0</v>
      </c>
      <c r="W335" s="1230">
        <f>Q335+S335</f>
        <v>0</v>
      </c>
      <c r="X335" s="1433">
        <f t="shared" si="293"/>
        <v>0</v>
      </c>
      <c r="Z335" s="1447" t="s">
        <v>393</v>
      </c>
      <c r="AA335" s="1467">
        <f t="shared" ref="AA335:AF335" si="357">AA332+AA333+AA334</f>
        <v>26.8</v>
      </c>
      <c r="AB335" s="1392">
        <f t="shared" si="357"/>
        <v>25</v>
      </c>
      <c r="AC335" s="1448">
        <f t="shared" si="357"/>
        <v>0</v>
      </c>
      <c r="AD335" s="1390">
        <f t="shared" si="357"/>
        <v>0</v>
      </c>
      <c r="AE335" s="1467">
        <f t="shared" si="357"/>
        <v>0</v>
      </c>
      <c r="AF335" s="1392">
        <f t="shared" si="357"/>
        <v>0</v>
      </c>
      <c r="AG335" s="1298">
        <f t="shared" si="354"/>
        <v>26.8</v>
      </c>
      <c r="AH335" s="1391">
        <f t="shared" si="355"/>
        <v>25</v>
      </c>
      <c r="AI335" s="1298">
        <f t="shared" si="349"/>
        <v>0</v>
      </c>
      <c r="AJ335" s="1392">
        <f t="shared" si="356"/>
        <v>0</v>
      </c>
      <c r="AO335" s="1447" t="s">
        <v>393</v>
      </c>
      <c r="AP335" s="1298">
        <f t="shared" si="351"/>
        <v>26.8</v>
      </c>
      <c r="AQ335" s="1299">
        <f t="shared" si="352"/>
        <v>25</v>
      </c>
    </row>
    <row r="336" spans="1:43" ht="13.5" customHeight="1">
      <c r="A336" s="2" t="s">
        <v>832</v>
      </c>
      <c r="B336" s="2"/>
      <c r="C336" s="85"/>
      <c r="E336" s="139" t="s">
        <v>142</v>
      </c>
      <c r="H336" s="86"/>
      <c r="I336" s="1888" t="s">
        <v>518</v>
      </c>
      <c r="J336" s="664"/>
      <c r="M336" s="98"/>
      <c r="Z336" s="1283" t="s">
        <v>385</v>
      </c>
      <c r="AA336" s="1337">
        <f>H289</f>
        <v>29.222999999999999</v>
      </c>
      <c r="AB336" s="1338">
        <f>I289</f>
        <v>25.86</v>
      </c>
      <c r="AC336" s="1233"/>
      <c r="AD336" s="1339"/>
      <c r="AE336" s="1337"/>
      <c r="AF336" s="1338"/>
      <c r="AG336" s="1233"/>
      <c r="AH336" s="1340">
        <f>AB336+AD336</f>
        <v>25.86</v>
      </c>
      <c r="AI336" s="1233">
        <f t="shared" si="349"/>
        <v>0</v>
      </c>
      <c r="AJ336" s="1341">
        <f t="shared" si="356"/>
        <v>0</v>
      </c>
      <c r="AO336" s="1283" t="s">
        <v>252</v>
      </c>
      <c r="AP336" s="1271">
        <f t="shared" si="351"/>
        <v>29.222999999999999</v>
      </c>
      <c r="AQ336" s="1284">
        <f t="shared" si="352"/>
        <v>25.86</v>
      </c>
    </row>
    <row r="337" spans="1:46" ht="15" thickBot="1">
      <c r="M337" s="98"/>
      <c r="N337" s="717"/>
      <c r="O337" s="107"/>
      <c r="P337" s="15"/>
      <c r="T337" s="11"/>
      <c r="U337" s="11"/>
      <c r="V337" s="11"/>
      <c r="Z337" s="1285" t="s">
        <v>386</v>
      </c>
      <c r="AA337" s="1322"/>
      <c r="AB337" s="1342"/>
      <c r="AC337" s="1235"/>
      <c r="AD337" s="1952"/>
      <c r="AE337" s="1322"/>
      <c r="AF337" s="1342"/>
      <c r="AG337" s="1235">
        <f>AA337+AC337</f>
        <v>0</v>
      </c>
      <c r="AH337" s="1344">
        <f>AB337+AD337</f>
        <v>0</v>
      </c>
      <c r="AI337" s="1235">
        <f t="shared" si="349"/>
        <v>0</v>
      </c>
      <c r="AJ337" s="1345">
        <f t="shared" si="356"/>
        <v>0</v>
      </c>
      <c r="AO337" s="1285" t="s">
        <v>150</v>
      </c>
      <c r="AP337" s="1259">
        <f t="shared" si="351"/>
        <v>0</v>
      </c>
      <c r="AQ337" s="1279">
        <f t="shared" si="352"/>
        <v>0</v>
      </c>
    </row>
    <row r="338" spans="1:46" ht="13.5" customHeight="1" thickBot="1">
      <c r="A338" s="34" t="s">
        <v>2</v>
      </c>
      <c r="B338" s="87" t="s">
        <v>3</v>
      </c>
      <c r="C338" s="88" t="s">
        <v>4</v>
      </c>
      <c r="D338" s="90" t="s">
        <v>61</v>
      </c>
      <c r="E338" s="76"/>
      <c r="F338" s="76"/>
      <c r="G338" s="76"/>
      <c r="H338" s="76"/>
      <c r="I338" s="76"/>
      <c r="J338" s="76"/>
      <c r="K338" s="76"/>
      <c r="L338" s="62"/>
      <c r="M338" s="98"/>
      <c r="O338" s="82"/>
      <c r="X338" s="1200"/>
      <c r="Z338" s="1286" t="s">
        <v>382</v>
      </c>
      <c r="AA338" s="1346">
        <f t="shared" ref="AA338:AF338" si="358">SUM(AA336:AA337)</f>
        <v>29.222999999999999</v>
      </c>
      <c r="AB338" s="1347">
        <f t="shared" si="358"/>
        <v>25.86</v>
      </c>
      <c r="AC338" s="1348">
        <f t="shared" si="358"/>
        <v>0</v>
      </c>
      <c r="AD338" s="1288">
        <f t="shared" si="358"/>
        <v>0</v>
      </c>
      <c r="AE338" s="1346">
        <f t="shared" si="358"/>
        <v>0</v>
      </c>
      <c r="AF338" s="1347">
        <f t="shared" si="358"/>
        <v>0</v>
      </c>
      <c r="AG338" s="1287">
        <f>AA338+AC338</f>
        <v>29.222999999999999</v>
      </c>
      <c r="AH338" s="1349">
        <f>AB338+AD338</f>
        <v>25.86</v>
      </c>
      <c r="AI338" s="1287">
        <f t="shared" si="349"/>
        <v>0</v>
      </c>
      <c r="AJ338" s="1350">
        <f t="shared" si="356"/>
        <v>0</v>
      </c>
      <c r="AO338" s="1286" t="s">
        <v>382</v>
      </c>
      <c r="AP338" s="1287">
        <f t="shared" si="351"/>
        <v>29.222999999999999</v>
      </c>
      <c r="AQ338" s="1288">
        <f t="shared" si="352"/>
        <v>25.86</v>
      </c>
    </row>
    <row r="339" spans="1:46" ht="15" thickBot="1">
      <c r="A339" s="278" t="s">
        <v>5</v>
      </c>
      <c r="B339"/>
      <c r="C339" s="279" t="s">
        <v>62</v>
      </c>
      <c r="D339" s="69"/>
      <c r="E339" s="11"/>
      <c r="F339" s="11"/>
      <c r="G339" s="11"/>
      <c r="H339" s="11"/>
      <c r="I339" s="11"/>
      <c r="L339" s="79"/>
      <c r="M339" s="98"/>
      <c r="O339" s="575"/>
      <c r="P339" s="104"/>
      <c r="Q339" s="7"/>
      <c r="R339" s="1789"/>
      <c r="S339" s="385"/>
      <c r="T339" s="384"/>
      <c r="U339" s="89"/>
      <c r="V339" s="143"/>
      <c r="X339" s="1200"/>
      <c r="Z339" s="1289" t="s">
        <v>250</v>
      </c>
      <c r="AA339" s="1351"/>
      <c r="AB339" s="1352"/>
      <c r="AC339" s="1353"/>
      <c r="AD339" s="1354"/>
      <c r="AE339" s="1351"/>
      <c r="AF339" s="1352"/>
      <c r="AG339" s="1233"/>
      <c r="AH339" s="1355"/>
      <c r="AI339" s="1233">
        <f t="shared" si="349"/>
        <v>0</v>
      </c>
      <c r="AJ339" s="1356"/>
      <c r="AM339" s="1263"/>
      <c r="AN339" s="315"/>
      <c r="AO339" s="1289" t="s">
        <v>250</v>
      </c>
      <c r="AP339" s="1271">
        <f t="shared" si="351"/>
        <v>0</v>
      </c>
      <c r="AQ339" s="1284">
        <f t="shared" si="352"/>
        <v>0</v>
      </c>
    </row>
    <row r="340" spans="1:46" ht="16.2" thickBot="1">
      <c r="A340" s="775" t="s">
        <v>944</v>
      </c>
      <c r="B340" s="76"/>
      <c r="C340" s="1663"/>
      <c r="D340" s="1675" t="s">
        <v>638</v>
      </c>
      <c r="E340" s="47"/>
      <c r="F340" s="47"/>
      <c r="G340" s="1578" t="s">
        <v>497</v>
      </c>
      <c r="H340" s="1599"/>
      <c r="I340" s="1524"/>
      <c r="J340" s="1110" t="s">
        <v>235</v>
      </c>
      <c r="K340" s="47"/>
      <c r="L340" s="58"/>
      <c r="M340" s="98"/>
      <c r="O340" s="82"/>
      <c r="Q340" s="92"/>
      <c r="R340" s="14"/>
      <c r="S340" s="151"/>
      <c r="X340" s="302"/>
      <c r="Z340" s="1290" t="s">
        <v>103</v>
      </c>
      <c r="AA340" s="1357"/>
      <c r="AB340" s="1358"/>
      <c r="AC340" s="1359"/>
      <c r="AD340" s="1360"/>
      <c r="AE340" s="1357"/>
      <c r="AF340" s="1358"/>
      <c r="AG340" s="1234">
        <f t="shared" ref="AG340:AG342" si="359">AA340+AC340</f>
        <v>0</v>
      </c>
      <c r="AH340" s="1361">
        <f t="shared" ref="AH340:AH342" si="360">AB340+AD340</f>
        <v>0</v>
      </c>
      <c r="AI340" s="1234">
        <f t="shared" si="349"/>
        <v>0</v>
      </c>
      <c r="AJ340" s="1362">
        <f>AD340+AF340</f>
        <v>0</v>
      </c>
      <c r="AM340" s="1263"/>
      <c r="AN340" s="1400"/>
      <c r="AO340" s="1290" t="s">
        <v>103</v>
      </c>
      <c r="AP340" s="1250">
        <f t="shared" si="351"/>
        <v>0</v>
      </c>
      <c r="AQ340" s="1275">
        <f t="shared" si="352"/>
        <v>0</v>
      </c>
    </row>
    <row r="341" spans="1:46" ht="15" thickBot="1">
      <c r="A341" s="1538"/>
      <c r="B341" s="176" t="s">
        <v>156</v>
      </c>
      <c r="C341" s="141"/>
      <c r="D341" s="1540" t="s">
        <v>100</v>
      </c>
      <c r="E341" s="1500" t="s">
        <v>101</v>
      </c>
      <c r="F341" s="1624" t="s">
        <v>102</v>
      </c>
      <c r="G341" s="1623" t="s">
        <v>100</v>
      </c>
      <c r="H341" s="1500" t="s">
        <v>101</v>
      </c>
      <c r="I341" s="1624" t="s">
        <v>102</v>
      </c>
      <c r="J341" s="1529" t="s">
        <v>100</v>
      </c>
      <c r="K341" s="1510" t="s">
        <v>101</v>
      </c>
      <c r="L341" s="1511" t="s">
        <v>102</v>
      </c>
      <c r="M341" s="98"/>
      <c r="T341" s="11"/>
      <c r="U341" s="11"/>
      <c r="V341" s="11"/>
      <c r="X341" s="1196"/>
      <c r="Z341" s="1291" t="s">
        <v>251</v>
      </c>
      <c r="AA341" s="1363">
        <f>H290</f>
        <v>79.540000000000006</v>
      </c>
      <c r="AB341" s="2865">
        <f>I290</f>
        <v>56.44</v>
      </c>
      <c r="AC341" s="1365"/>
      <c r="AD341" s="1366"/>
      <c r="AE341" s="1363"/>
      <c r="AF341" s="1364"/>
      <c r="AG341" s="1235">
        <f t="shared" si="359"/>
        <v>79.540000000000006</v>
      </c>
      <c r="AH341" s="1367">
        <f t="shared" si="360"/>
        <v>56.44</v>
      </c>
      <c r="AI341" s="1235">
        <f t="shared" si="349"/>
        <v>0</v>
      </c>
      <c r="AJ341" s="1368">
        <f>AD341+AF341</f>
        <v>0</v>
      </c>
      <c r="AM341" s="1401"/>
      <c r="AN341" s="84"/>
      <c r="AO341" s="1291" t="s">
        <v>251</v>
      </c>
      <c r="AP341" s="1259">
        <f t="shared" si="351"/>
        <v>79.540000000000006</v>
      </c>
      <c r="AQ341" s="1279">
        <f t="shared" si="352"/>
        <v>56.44</v>
      </c>
    </row>
    <row r="342" spans="1:46" ht="15" thickBot="1">
      <c r="A342" s="442" t="s">
        <v>346</v>
      </c>
      <c r="B342" s="2568" t="s">
        <v>167</v>
      </c>
      <c r="C342" s="390">
        <v>60</v>
      </c>
      <c r="D342" s="1146" t="s">
        <v>161</v>
      </c>
      <c r="E342" s="936" t="s">
        <v>570</v>
      </c>
      <c r="F342" s="1556">
        <v>91</v>
      </c>
      <c r="G342" s="1507" t="s">
        <v>141</v>
      </c>
      <c r="H342" s="1558">
        <v>108.8</v>
      </c>
      <c r="I342" s="1559">
        <v>87.04</v>
      </c>
      <c r="J342" s="2575" t="s">
        <v>60</v>
      </c>
      <c r="K342" s="1658">
        <v>200</v>
      </c>
      <c r="L342" s="1659">
        <v>200</v>
      </c>
      <c r="M342" s="98"/>
      <c r="T342" s="56"/>
      <c r="U342" s="14"/>
      <c r="V342" s="149"/>
      <c r="X342" s="1196"/>
      <c r="Z342" s="1461" t="s">
        <v>383</v>
      </c>
      <c r="AA342" s="1462">
        <f t="shared" ref="AA342:AF342" si="361">AA339+AA340+AA341</f>
        <v>79.540000000000006</v>
      </c>
      <c r="AB342" s="1334">
        <f t="shared" si="361"/>
        <v>56.44</v>
      </c>
      <c r="AC342" s="1462">
        <f t="shared" si="361"/>
        <v>0</v>
      </c>
      <c r="AD342" s="1334">
        <f t="shared" si="361"/>
        <v>0</v>
      </c>
      <c r="AE342" s="1462">
        <f t="shared" si="361"/>
        <v>0</v>
      </c>
      <c r="AF342" s="1334">
        <f t="shared" si="361"/>
        <v>0</v>
      </c>
      <c r="AG342" s="1333">
        <f t="shared" si="359"/>
        <v>79.540000000000006</v>
      </c>
      <c r="AH342" s="1335">
        <f t="shared" si="360"/>
        <v>56.44</v>
      </c>
      <c r="AI342" s="1333">
        <f t="shared" si="349"/>
        <v>0</v>
      </c>
      <c r="AJ342" s="1336">
        <f>AD342+AF342</f>
        <v>0</v>
      </c>
      <c r="AO342" s="1292" t="s">
        <v>383</v>
      </c>
      <c r="AP342" s="1293">
        <f t="shared" si="351"/>
        <v>79.540000000000006</v>
      </c>
      <c r="AQ342" s="1294">
        <f t="shared" si="352"/>
        <v>56.44</v>
      </c>
    </row>
    <row r="343" spans="1:46">
      <c r="A343" s="180"/>
      <c r="B343" s="2562" t="s">
        <v>331</v>
      </c>
      <c r="C343" s="295"/>
      <c r="D343" s="258" t="s">
        <v>80</v>
      </c>
      <c r="E343" s="257">
        <v>34</v>
      </c>
      <c r="F343" s="1516">
        <v>34</v>
      </c>
      <c r="G343" s="2745" t="s">
        <v>900</v>
      </c>
      <c r="H343" s="1488"/>
      <c r="I343" s="1644"/>
      <c r="J343" s="1853" t="s">
        <v>107</v>
      </c>
      <c r="K343" s="1520">
        <v>5</v>
      </c>
      <c r="L343" s="1521">
        <v>5</v>
      </c>
    </row>
    <row r="344" spans="1:46">
      <c r="A344" s="442" t="s">
        <v>501</v>
      </c>
      <c r="B344" s="289" t="s">
        <v>574</v>
      </c>
      <c r="C344" s="274" t="s">
        <v>744</v>
      </c>
      <c r="D344" s="1519" t="s">
        <v>82</v>
      </c>
      <c r="E344" s="1151">
        <v>4.0999999999999996</v>
      </c>
      <c r="F344" s="1525">
        <v>4.0999999999999996</v>
      </c>
      <c r="G344" s="249" t="s">
        <v>85</v>
      </c>
      <c r="H344" s="257">
        <v>41.13</v>
      </c>
      <c r="I344" s="1149">
        <v>36.4</v>
      </c>
      <c r="J344" s="1561" t="s">
        <v>50</v>
      </c>
      <c r="K344" s="1154">
        <v>7</v>
      </c>
      <c r="L344" s="1515">
        <v>7</v>
      </c>
      <c r="M344" s="98"/>
      <c r="P344" s="11"/>
      <c r="Q344" s="11"/>
      <c r="Z344" t="s">
        <v>364</v>
      </c>
      <c r="AO344" s="144"/>
      <c r="AP344" s="112"/>
      <c r="AQ344" s="11"/>
    </row>
    <row r="345" spans="1:46" ht="15" thickBot="1">
      <c r="A345" s="314" t="s">
        <v>498</v>
      </c>
      <c r="B345" s="2562" t="s">
        <v>500</v>
      </c>
      <c r="C345" s="79"/>
      <c r="D345" s="258" t="s">
        <v>54</v>
      </c>
      <c r="E345" s="257">
        <v>0.6</v>
      </c>
      <c r="F345" s="1669">
        <v>0.6</v>
      </c>
      <c r="G345" s="2745" t="s">
        <v>901</v>
      </c>
      <c r="H345" s="1488"/>
      <c r="I345" s="1644"/>
      <c r="J345" s="1522" t="s">
        <v>81</v>
      </c>
      <c r="K345" s="1520">
        <v>20</v>
      </c>
      <c r="L345" s="1521">
        <v>20</v>
      </c>
      <c r="M345" s="98"/>
      <c r="Z345" s="105" t="str">
        <f>A340</f>
        <v>7- й   день</v>
      </c>
      <c r="AA345" s="2" t="s">
        <v>832</v>
      </c>
      <c r="AF345" s="139" t="str">
        <f>T347</f>
        <v>2 - я   неделя</v>
      </c>
      <c r="AH345" s="326" t="str">
        <f>I336</f>
        <v>ЗИМА - ВЕСНА    2023 -  __  г.г.</v>
      </c>
      <c r="AI345" s="72"/>
      <c r="AS345" s="55"/>
      <c r="AT345" s="759"/>
    </row>
    <row r="346" spans="1:46" ht="15" thickBot="1">
      <c r="A346" s="1802" t="s">
        <v>457</v>
      </c>
      <c r="B346" s="289" t="s">
        <v>297</v>
      </c>
      <c r="C346" s="781">
        <v>200</v>
      </c>
      <c r="D346" s="69"/>
      <c r="E346" s="11"/>
      <c r="F346" s="11"/>
      <c r="G346" s="249" t="s">
        <v>68</v>
      </c>
      <c r="H346" s="257">
        <v>8</v>
      </c>
      <c r="I346" s="1515">
        <v>6.43</v>
      </c>
      <c r="J346" s="449"/>
      <c r="K346" s="196"/>
      <c r="L346" s="177"/>
      <c r="M346" s="98"/>
      <c r="N346" t="s">
        <v>364</v>
      </c>
      <c r="AL346" s="1646" t="s">
        <v>373</v>
      </c>
      <c r="AO346" s="47"/>
      <c r="AP346" s="47"/>
      <c r="AQ346" s="58"/>
      <c r="AS346" s="360"/>
      <c r="AT346" s="360"/>
    </row>
    <row r="347" spans="1:46" ht="15" thickBot="1">
      <c r="A347" s="314"/>
      <c r="B347" s="2580" t="s">
        <v>298</v>
      </c>
      <c r="C347" s="295"/>
      <c r="D347" s="69"/>
      <c r="E347" s="11"/>
      <c r="F347" s="11"/>
      <c r="G347" s="2745" t="s">
        <v>902</v>
      </c>
      <c r="H347" s="1488"/>
      <c r="I347" s="1644"/>
      <c r="J347" s="1797" t="s">
        <v>445</v>
      </c>
      <c r="K347" s="47"/>
      <c r="L347" s="58"/>
      <c r="M347" s="98"/>
      <c r="N347" s="105" t="str">
        <f>A340</f>
        <v>7- й   день</v>
      </c>
      <c r="O347" s="2" t="s">
        <v>832</v>
      </c>
      <c r="T347" s="139" t="s">
        <v>142</v>
      </c>
      <c r="V347" s="326" t="str">
        <f>I336</f>
        <v>ЗИМА - ВЕСНА    2023 -  __  г.г.</v>
      </c>
      <c r="W347" s="72"/>
      <c r="X347" s="1402"/>
      <c r="Z347" s="1190" t="s">
        <v>290</v>
      </c>
      <c r="AA347" s="1191" t="s">
        <v>365</v>
      </c>
      <c r="AB347" s="1192"/>
      <c r="AC347" s="1191" t="s">
        <v>366</v>
      </c>
      <c r="AD347" s="1192"/>
      <c r="AE347" s="1191" t="s">
        <v>367</v>
      </c>
      <c r="AF347" s="1192"/>
      <c r="AG347" s="1191" t="s">
        <v>371</v>
      </c>
      <c r="AH347" s="1192"/>
      <c r="AI347" s="1237" t="s">
        <v>372</v>
      </c>
      <c r="AJ347" s="1192"/>
      <c r="AL347" s="11"/>
      <c r="AM347" s="11"/>
      <c r="AN347" s="11"/>
      <c r="AO347" s="1190" t="s">
        <v>290</v>
      </c>
      <c r="AP347" s="1264" t="s">
        <v>374</v>
      </c>
      <c r="AQ347" s="1265"/>
      <c r="AS347" s="360"/>
      <c r="AT347" s="360"/>
    </row>
    <row r="348" spans="1:46" ht="15" thickBot="1">
      <c r="A348" s="256" t="s">
        <v>9</v>
      </c>
      <c r="B348" s="263" t="s">
        <v>10</v>
      </c>
      <c r="C348" s="272">
        <v>70</v>
      </c>
      <c r="D348" s="69"/>
      <c r="E348" s="11"/>
      <c r="F348" s="11"/>
      <c r="G348" s="1854" t="s">
        <v>109</v>
      </c>
      <c r="H348" s="257">
        <v>4.8</v>
      </c>
      <c r="I348" s="1149">
        <v>3.84</v>
      </c>
      <c r="J348" s="1529" t="s">
        <v>100</v>
      </c>
      <c r="K348" s="1510" t="s">
        <v>101</v>
      </c>
      <c r="L348" s="1511" t="s">
        <v>102</v>
      </c>
      <c r="M348" s="98"/>
      <c r="Z348" s="1468" t="s">
        <v>398</v>
      </c>
      <c r="AA348" s="1193" t="s">
        <v>101</v>
      </c>
      <c r="AB348" s="1195" t="s">
        <v>102</v>
      </c>
      <c r="AC348" s="1238" t="s">
        <v>101</v>
      </c>
      <c r="AD348" s="1239" t="s">
        <v>102</v>
      </c>
      <c r="AE348" s="1238" t="s">
        <v>101</v>
      </c>
      <c r="AF348" s="1239" t="s">
        <v>102</v>
      </c>
      <c r="AG348" s="1193" t="s">
        <v>101</v>
      </c>
      <c r="AH348" s="1194" t="s">
        <v>102</v>
      </c>
      <c r="AI348" s="1240" t="s">
        <v>101</v>
      </c>
      <c r="AJ348" s="1194" t="s">
        <v>102</v>
      </c>
      <c r="AL348" s="65"/>
      <c r="AN348" s="38"/>
      <c r="AO348" s="38"/>
      <c r="AP348" s="1471" t="s">
        <v>101</v>
      </c>
      <c r="AQ348" s="1472" t="s">
        <v>102</v>
      </c>
      <c r="AS348" s="14"/>
      <c r="AT348" s="14"/>
    </row>
    <row r="349" spans="1:46">
      <c r="A349" s="256" t="s">
        <v>9</v>
      </c>
      <c r="B349" s="263" t="s">
        <v>389</v>
      </c>
      <c r="C349" s="272">
        <v>40</v>
      </c>
      <c r="D349" s="69"/>
      <c r="E349" s="11"/>
      <c r="F349" s="11"/>
      <c r="G349" s="2746" t="s">
        <v>903</v>
      </c>
      <c r="H349" s="1488"/>
      <c r="I349" s="1644"/>
      <c r="J349" s="1146" t="s">
        <v>234</v>
      </c>
      <c r="K349" s="3049">
        <f>C350</f>
        <v>100</v>
      </c>
      <c r="L349" s="1590">
        <f>C350</f>
        <v>100</v>
      </c>
      <c r="M349" s="98"/>
      <c r="N349" s="1486" t="s">
        <v>402</v>
      </c>
      <c r="O349" s="196"/>
      <c r="P349" s="196"/>
      <c r="Q349" s="196"/>
      <c r="R349" s="196"/>
      <c r="S349" s="196"/>
      <c r="T349" s="196"/>
      <c r="U349" s="196"/>
      <c r="V349" s="196"/>
      <c r="W349" s="196"/>
      <c r="X349" s="1188"/>
      <c r="Z349" s="1295" t="s">
        <v>69</v>
      </c>
      <c r="AA349" s="1337"/>
      <c r="AB349" s="1369"/>
      <c r="AC349" s="1337"/>
      <c r="AD349" s="1370"/>
      <c r="AE349" s="1337"/>
      <c r="AF349" s="1371"/>
      <c r="AG349" s="1233">
        <f t="shared" ref="AG349:AG358" si="362">AA349+AC349</f>
        <v>0</v>
      </c>
      <c r="AH349" s="1372">
        <f t="shared" ref="AH349:AH358" si="363">AB349+AD349</f>
        <v>0</v>
      </c>
      <c r="AI349" s="1233">
        <f t="shared" ref="AI349:AI358" si="364">AC349+AE349</f>
        <v>0</v>
      </c>
      <c r="AJ349" s="1373">
        <f t="shared" ref="AJ349:AJ358" si="365">AD349+AF349</f>
        <v>0</v>
      </c>
      <c r="AL349" s="1190" t="s">
        <v>290</v>
      </c>
      <c r="AM349" s="1242" t="s">
        <v>374</v>
      </c>
      <c r="AN349" s="1243"/>
      <c r="AO349" s="1295" t="s">
        <v>69</v>
      </c>
      <c r="AP349" s="1271">
        <f t="shared" ref="AP349:AP357" si="366">AA349+AC349+AE349</f>
        <v>0</v>
      </c>
      <c r="AQ349" s="1284">
        <f t="shared" ref="AQ349:AQ357" si="367">AB349+AD349+AF349</f>
        <v>0</v>
      </c>
      <c r="AS349" s="14"/>
      <c r="AT349" s="14"/>
    </row>
    <row r="350" spans="1:46" ht="15" thickBot="1">
      <c r="A350" s="2002" t="s">
        <v>644</v>
      </c>
      <c r="B350" s="249" t="s">
        <v>445</v>
      </c>
      <c r="C350" s="415">
        <v>100</v>
      </c>
      <c r="D350" s="69"/>
      <c r="E350" s="11"/>
      <c r="F350" s="11"/>
      <c r="G350" s="249" t="s">
        <v>96</v>
      </c>
      <c r="H350" s="1154">
        <v>3.6</v>
      </c>
      <c r="I350" s="1515">
        <v>3.6</v>
      </c>
      <c r="J350" s="65"/>
      <c r="K350" s="38"/>
      <c r="L350" s="81"/>
      <c r="M350" s="98"/>
      <c r="N350" s="880"/>
      <c r="O350" s="17" t="s">
        <v>403</v>
      </c>
      <c r="P350" s="17"/>
      <c r="Q350" s="17"/>
      <c r="R350" s="17"/>
      <c r="S350" s="17"/>
      <c r="T350" s="17"/>
      <c r="U350" s="17"/>
      <c r="V350" s="17"/>
      <c r="W350" s="17"/>
      <c r="X350" s="1189"/>
      <c r="Z350" s="1295" t="s">
        <v>71</v>
      </c>
      <c r="AA350" s="1315"/>
      <c r="AB350" s="1374"/>
      <c r="AC350" s="1315"/>
      <c r="AD350" s="1375"/>
      <c r="AE350" s="1315"/>
      <c r="AF350" s="1376"/>
      <c r="AG350" s="1234">
        <f t="shared" si="362"/>
        <v>0</v>
      </c>
      <c r="AH350" s="1377">
        <f t="shared" si="363"/>
        <v>0</v>
      </c>
      <c r="AI350" s="1234">
        <f t="shared" si="364"/>
        <v>0</v>
      </c>
      <c r="AJ350" s="1306">
        <f t="shared" si="365"/>
        <v>0</v>
      </c>
      <c r="AL350" s="892"/>
      <c r="AM350" s="1244" t="s">
        <v>101</v>
      </c>
      <c r="AN350" s="1245" t="s">
        <v>102</v>
      </c>
      <c r="AO350" s="1295" t="s">
        <v>71</v>
      </c>
      <c r="AP350" s="1250">
        <f t="shared" si="366"/>
        <v>0</v>
      </c>
      <c r="AQ350" s="1275">
        <f t="shared" si="367"/>
        <v>0</v>
      </c>
      <c r="AS350" s="11"/>
      <c r="AT350" s="11"/>
    </row>
    <row r="351" spans="1:46">
      <c r="A351" s="69"/>
      <c r="B351" s="1605"/>
      <c r="C351" s="79"/>
      <c r="D351" s="69"/>
      <c r="E351" s="11"/>
      <c r="F351" s="11"/>
      <c r="G351" s="2746" t="s">
        <v>904</v>
      </c>
      <c r="H351" s="1488"/>
      <c r="I351" s="1644"/>
      <c r="J351" s="1818" t="s">
        <v>167</v>
      </c>
      <c r="K351" s="1855"/>
      <c r="L351" s="62"/>
      <c r="M351" s="98"/>
      <c r="Q351" s="396"/>
      <c r="R351" s="396"/>
      <c r="Z351" s="1295" t="s">
        <v>72</v>
      </c>
      <c r="AA351" s="1378"/>
      <c r="AB351" s="1434"/>
      <c r="AC351" s="1378"/>
      <c r="AD351" s="1380"/>
      <c r="AE351" s="1378"/>
      <c r="AF351" s="1381"/>
      <c r="AG351" s="1234">
        <f t="shared" si="362"/>
        <v>0</v>
      </c>
      <c r="AH351" s="1377">
        <f t="shared" si="363"/>
        <v>0</v>
      </c>
      <c r="AI351" s="1234">
        <f t="shared" si="364"/>
        <v>0</v>
      </c>
      <c r="AJ351" s="1306">
        <f t="shared" si="365"/>
        <v>0</v>
      </c>
      <c r="AL351" s="1246" t="s">
        <v>134</v>
      </c>
      <c r="AM351" s="1247">
        <f t="shared" ref="AM351:AM356" si="368">O355+Q355+S355</f>
        <v>90</v>
      </c>
      <c r="AN351" s="1248">
        <f t="shared" ref="AN351:AN356" si="369">P355+R355+T355</f>
        <v>90</v>
      </c>
      <c r="AO351" s="1295" t="s">
        <v>72</v>
      </c>
      <c r="AP351" s="1250">
        <f t="shared" si="366"/>
        <v>0</v>
      </c>
      <c r="AQ351" s="1275">
        <f t="shared" si="367"/>
        <v>0</v>
      </c>
      <c r="AS351" s="11"/>
      <c r="AT351" s="11"/>
    </row>
    <row r="352" spans="1:46" ht="15" thickBot="1">
      <c r="A352" s="69"/>
      <c r="B352" s="1607"/>
      <c r="C352" s="79"/>
      <c r="D352" s="69"/>
      <c r="E352" s="11"/>
      <c r="F352" s="11"/>
      <c r="G352" s="249" t="s">
        <v>82</v>
      </c>
      <c r="H352" s="257">
        <v>1.6</v>
      </c>
      <c r="I352" s="1149">
        <v>1.6</v>
      </c>
      <c r="J352" s="1856" t="s">
        <v>331</v>
      </c>
      <c r="K352" s="1803"/>
      <c r="L352" s="1541"/>
      <c r="M352" s="98"/>
      <c r="Z352" s="1295" t="s">
        <v>73</v>
      </c>
      <c r="AA352" s="1315"/>
      <c r="AB352" s="1379"/>
      <c r="AC352" s="1315"/>
      <c r="AD352" s="1380"/>
      <c r="AE352" s="1315"/>
      <c r="AF352" s="1381"/>
      <c r="AG352" s="1234">
        <f t="shared" si="362"/>
        <v>0</v>
      </c>
      <c r="AH352" s="1377">
        <f t="shared" si="363"/>
        <v>0</v>
      </c>
      <c r="AI352" s="1234">
        <f t="shared" si="364"/>
        <v>0</v>
      </c>
      <c r="AJ352" s="1306">
        <f t="shared" si="365"/>
        <v>0</v>
      </c>
      <c r="AL352" s="1249" t="s">
        <v>133</v>
      </c>
      <c r="AM352" s="1250">
        <f t="shared" si="368"/>
        <v>187.2</v>
      </c>
      <c r="AN352" s="1251">
        <f t="shared" si="369"/>
        <v>187.2</v>
      </c>
      <c r="AO352" s="1295" t="s">
        <v>73</v>
      </c>
      <c r="AP352" s="1250">
        <f t="shared" si="366"/>
        <v>0</v>
      </c>
      <c r="AQ352" s="1275">
        <f t="shared" si="367"/>
        <v>0</v>
      </c>
      <c r="AS352" s="11"/>
      <c r="AT352" s="11"/>
    </row>
    <row r="353" spans="1:53" ht="15" thickBot="1">
      <c r="A353" s="69"/>
      <c r="B353" s="1607"/>
      <c r="C353" s="79"/>
      <c r="D353" s="69"/>
      <c r="E353" s="11"/>
      <c r="F353" s="11"/>
      <c r="G353" s="249" t="s">
        <v>83</v>
      </c>
      <c r="H353" s="257">
        <v>0.28000000000000003</v>
      </c>
      <c r="I353" s="1523">
        <v>0.28000000000000003</v>
      </c>
      <c r="J353" s="1529" t="s">
        <v>100</v>
      </c>
      <c r="K353" s="1510" t="s">
        <v>101</v>
      </c>
      <c r="L353" s="1511" t="s">
        <v>102</v>
      </c>
      <c r="M353" s="98"/>
      <c r="N353" s="1190" t="s">
        <v>290</v>
      </c>
      <c r="O353" s="1191" t="s">
        <v>365</v>
      </c>
      <c r="P353" s="1192"/>
      <c r="Q353" s="1191" t="s">
        <v>366</v>
      </c>
      <c r="R353" s="1192"/>
      <c r="S353" s="1191" t="s">
        <v>367</v>
      </c>
      <c r="T353" s="1192"/>
      <c r="U353" s="1191" t="s">
        <v>368</v>
      </c>
      <c r="V353" s="1192"/>
      <c r="W353" s="1191" t="s">
        <v>369</v>
      </c>
      <c r="X353" s="1192"/>
      <c r="Z353" s="1295" t="s">
        <v>75</v>
      </c>
      <c r="AA353" s="1315"/>
      <c r="AB353" s="1374"/>
      <c r="AC353" s="1315"/>
      <c r="AD353" s="1375"/>
      <c r="AE353" s="1315"/>
      <c r="AF353" s="1376"/>
      <c r="AG353" s="1234">
        <f t="shared" si="362"/>
        <v>0</v>
      </c>
      <c r="AH353" s="1377">
        <f t="shared" si="363"/>
        <v>0</v>
      </c>
      <c r="AI353" s="1234">
        <f t="shared" si="364"/>
        <v>0</v>
      </c>
      <c r="AJ353" s="1306">
        <f t="shared" si="365"/>
        <v>0</v>
      </c>
      <c r="AL353" s="1249" t="s">
        <v>79</v>
      </c>
      <c r="AM353" s="1250">
        <f t="shared" si="368"/>
        <v>1.35</v>
      </c>
      <c r="AN353" s="1251">
        <f t="shared" si="369"/>
        <v>1.35</v>
      </c>
      <c r="AO353" s="1295" t="s">
        <v>75</v>
      </c>
      <c r="AP353" s="1250">
        <f t="shared" si="366"/>
        <v>0</v>
      </c>
      <c r="AQ353" s="1275">
        <f t="shared" si="367"/>
        <v>0</v>
      </c>
      <c r="AS353" s="11"/>
      <c r="AT353" s="11"/>
      <c r="AU353" s="11"/>
      <c r="AV353" s="11"/>
      <c r="AW353" s="11"/>
      <c r="AX353" s="11"/>
      <c r="AY353" s="11"/>
      <c r="AZ353" s="11"/>
      <c r="BA353" s="11"/>
    </row>
    <row r="354" spans="1:53" ht="15" thickBot="1">
      <c r="A354" s="1443" t="s">
        <v>361</v>
      </c>
      <c r="B354" s="1444"/>
      <c r="C354" s="1725">
        <f>C342+C346+C348+C349+120+80+C350</f>
        <v>670</v>
      </c>
      <c r="D354" s="65"/>
      <c r="E354" s="38"/>
      <c r="F354" s="38"/>
      <c r="G354" s="2747" t="s">
        <v>160</v>
      </c>
      <c r="H354" s="1533">
        <v>9.4000000000000004E-3</v>
      </c>
      <c r="I354" s="1534">
        <v>9.4000000000000004E-3</v>
      </c>
      <c r="J354" s="1611" t="s">
        <v>458</v>
      </c>
      <c r="K354" s="1579">
        <v>93</v>
      </c>
      <c r="L354" s="1673">
        <v>60</v>
      </c>
      <c r="M354" s="98"/>
      <c r="N354" s="892"/>
      <c r="O354" s="1193" t="s">
        <v>101</v>
      </c>
      <c r="P354" s="1194" t="s">
        <v>102</v>
      </c>
      <c r="Q354" s="1193" t="s">
        <v>101</v>
      </c>
      <c r="R354" s="1194" t="s">
        <v>102</v>
      </c>
      <c r="S354" s="1193" t="s">
        <v>101</v>
      </c>
      <c r="T354" s="1194" t="s">
        <v>102</v>
      </c>
      <c r="U354" s="1193" t="s">
        <v>101</v>
      </c>
      <c r="V354" s="1194" t="s">
        <v>102</v>
      </c>
      <c r="W354" s="1193" t="s">
        <v>101</v>
      </c>
      <c r="X354" s="1195" t="s">
        <v>102</v>
      </c>
      <c r="Z354" s="1295" t="s">
        <v>76</v>
      </c>
      <c r="AA354" s="1315"/>
      <c r="AB354" s="1382"/>
      <c r="AC354" s="1315"/>
      <c r="AD354" s="1375"/>
      <c r="AE354" s="1315"/>
      <c r="AF354" s="1376"/>
      <c r="AG354" s="1234">
        <f t="shared" si="362"/>
        <v>0</v>
      </c>
      <c r="AH354" s="1377">
        <f t="shared" si="363"/>
        <v>0</v>
      </c>
      <c r="AI354" s="1234">
        <f t="shared" si="364"/>
        <v>0</v>
      </c>
      <c r="AJ354" s="1306">
        <f t="shared" si="365"/>
        <v>0</v>
      </c>
      <c r="AL354" s="1252" t="s">
        <v>375</v>
      </c>
      <c r="AM354" s="1253">
        <f t="shared" si="368"/>
        <v>0</v>
      </c>
      <c r="AN354" s="1254">
        <f t="shared" si="369"/>
        <v>0</v>
      </c>
      <c r="AO354" s="1295" t="s">
        <v>76</v>
      </c>
      <c r="AP354" s="1250">
        <f t="shared" si="366"/>
        <v>0</v>
      </c>
      <c r="AQ354" s="1275">
        <f t="shared" si="367"/>
        <v>0</v>
      </c>
      <c r="AU354" s="11"/>
      <c r="AV354" s="11"/>
      <c r="AW354" s="11"/>
      <c r="AX354" s="11"/>
      <c r="AY354" s="11"/>
      <c r="AZ354" s="11"/>
      <c r="BA354" s="11"/>
    </row>
    <row r="355" spans="1:53" ht="15" thickBot="1">
      <c r="A355" s="382"/>
      <c r="B355" s="175" t="s">
        <v>123</v>
      </c>
      <c r="C355" s="76"/>
      <c r="D355" s="1664" t="s">
        <v>631</v>
      </c>
      <c r="E355" s="1495"/>
      <c r="F355" s="1496"/>
      <c r="G355" s="681" t="s">
        <v>533</v>
      </c>
      <c r="H355" s="1536"/>
      <c r="I355" s="1953"/>
      <c r="J355" s="1626" t="s">
        <v>821</v>
      </c>
      <c r="K355" s="1241"/>
      <c r="L355" s="1964"/>
      <c r="M355" s="98"/>
      <c r="N355" s="1487" t="s">
        <v>134</v>
      </c>
      <c r="O355" s="1209">
        <f>C349</f>
        <v>40</v>
      </c>
      <c r="P355" s="1403">
        <f>C349</f>
        <v>40</v>
      </c>
      <c r="Q355" s="1223">
        <f>C364</f>
        <v>50</v>
      </c>
      <c r="R355" s="1395">
        <f>C364</f>
        <v>50</v>
      </c>
      <c r="S355" s="1223"/>
      <c r="T355" s="1404"/>
      <c r="U355" s="1223">
        <f>O355+Q355</f>
        <v>90</v>
      </c>
      <c r="V355" s="1394">
        <f>P355+R355</f>
        <v>90</v>
      </c>
      <c r="W355" s="1223">
        <f>Q355+S355</f>
        <v>50</v>
      </c>
      <c r="X355" s="1395">
        <f>R355+T355</f>
        <v>50</v>
      </c>
      <c r="Z355" s="1296" t="s">
        <v>400</v>
      </c>
      <c r="AA355" s="1315"/>
      <c r="AB355" s="1374"/>
      <c r="AC355" s="1315"/>
      <c r="AD355" s="1375"/>
      <c r="AE355" s="1315"/>
      <c r="AF355" s="1376"/>
      <c r="AG355" s="1234">
        <f t="shared" si="362"/>
        <v>0</v>
      </c>
      <c r="AH355" s="1377">
        <f t="shared" si="363"/>
        <v>0</v>
      </c>
      <c r="AI355" s="1234">
        <f t="shared" si="364"/>
        <v>0</v>
      </c>
      <c r="AJ355" s="1306">
        <f t="shared" si="365"/>
        <v>0</v>
      </c>
      <c r="AL355" s="1249" t="s">
        <v>105</v>
      </c>
      <c r="AM355" s="1250">
        <f t="shared" si="368"/>
        <v>18.309999999999999</v>
      </c>
      <c r="AN355" s="1251">
        <f t="shared" si="369"/>
        <v>18.309999999999999</v>
      </c>
      <c r="AO355" s="1296" t="s">
        <v>400</v>
      </c>
      <c r="AP355" s="1250">
        <f t="shared" si="366"/>
        <v>0</v>
      </c>
      <c r="AQ355" s="1275">
        <f t="shared" si="367"/>
        <v>0</v>
      </c>
      <c r="AU355" s="11"/>
      <c r="AV355" s="11"/>
      <c r="AW355" s="11"/>
      <c r="AX355" s="11"/>
      <c r="AY355" s="11"/>
      <c r="AZ355" s="11"/>
      <c r="BA355" s="11"/>
    </row>
    <row r="356" spans="1:53" ht="15" thickBot="1">
      <c r="A356" s="254" t="s">
        <v>1053</v>
      </c>
      <c r="B356" s="289" t="s">
        <v>1054</v>
      </c>
      <c r="C356" s="397">
        <v>60</v>
      </c>
      <c r="D356" s="1706" t="s">
        <v>632</v>
      </c>
      <c r="E356" s="1503"/>
      <c r="F356" s="1504"/>
      <c r="G356" s="1526" t="s">
        <v>100</v>
      </c>
      <c r="H356" s="1527" t="s">
        <v>101</v>
      </c>
      <c r="I356" s="1528" t="s">
        <v>102</v>
      </c>
      <c r="J356" s="1554" t="s">
        <v>100</v>
      </c>
      <c r="K356" s="1510" t="s">
        <v>101</v>
      </c>
      <c r="L356" s="1511" t="s">
        <v>102</v>
      </c>
      <c r="M356" s="98"/>
      <c r="N356" s="1249" t="s">
        <v>133</v>
      </c>
      <c r="O356" s="1210">
        <f>C348</f>
        <v>70</v>
      </c>
      <c r="P356" s="1405">
        <f>C348</f>
        <v>70</v>
      </c>
      <c r="Q356" s="1210">
        <f>K359+C363</f>
        <v>87.2</v>
      </c>
      <c r="R356" s="1406">
        <f>C363+L359</f>
        <v>87.2</v>
      </c>
      <c r="S356" s="1210">
        <f>C379</f>
        <v>30</v>
      </c>
      <c r="T356" s="1405">
        <f>C379</f>
        <v>30</v>
      </c>
      <c r="U356" s="1210">
        <f t="shared" ref="U356:U360" si="370">O356+Q356</f>
        <v>157.19999999999999</v>
      </c>
      <c r="V356" s="1397">
        <f t="shared" ref="V356:V360" si="371">P356+R356</f>
        <v>157.19999999999999</v>
      </c>
      <c r="W356" s="1210">
        <f t="shared" ref="W356:W360" si="372">Q356+S356</f>
        <v>117.2</v>
      </c>
      <c r="X356" s="1306">
        <f t="shared" ref="X356:X360" si="373">R356+T356</f>
        <v>117.2</v>
      </c>
      <c r="Z356" s="1469" t="s">
        <v>399</v>
      </c>
      <c r="AA356" s="1322"/>
      <c r="AB356" s="1383"/>
      <c r="AC356" s="1322"/>
      <c r="AD356" s="1384"/>
      <c r="AE356" s="1322"/>
      <c r="AF356" s="1385"/>
      <c r="AG356" s="1235">
        <f t="shared" si="362"/>
        <v>0</v>
      </c>
      <c r="AH356" s="1386">
        <f t="shared" si="363"/>
        <v>0</v>
      </c>
      <c r="AI356" s="1235">
        <f t="shared" si="364"/>
        <v>0</v>
      </c>
      <c r="AJ356" s="1199">
        <f t="shared" si="365"/>
        <v>0</v>
      </c>
      <c r="AL356" s="483" t="s">
        <v>45</v>
      </c>
      <c r="AM356" s="1250">
        <f t="shared" si="368"/>
        <v>182.75</v>
      </c>
      <c r="AN356" s="1251">
        <f t="shared" si="369"/>
        <v>136.19200000000001</v>
      </c>
      <c r="AO356" s="1469" t="s">
        <v>399</v>
      </c>
      <c r="AP356" s="1259">
        <f t="shared" si="366"/>
        <v>0</v>
      </c>
      <c r="AQ356" s="1279">
        <f t="shared" si="367"/>
        <v>0</v>
      </c>
      <c r="AU356" s="11"/>
      <c r="AV356" s="110"/>
      <c r="AW356" s="11"/>
      <c r="AX356" s="11"/>
      <c r="AY356" s="11"/>
      <c r="AZ356" s="11"/>
      <c r="BA356" s="11"/>
    </row>
    <row r="357" spans="1:53" ht="15" thickBot="1">
      <c r="A357" s="69"/>
      <c r="B357" s="2658" t="s">
        <v>1055</v>
      </c>
      <c r="C357" s="79"/>
      <c r="D357" s="1529" t="s">
        <v>100</v>
      </c>
      <c r="E357" s="1510" t="s">
        <v>101</v>
      </c>
      <c r="F357" s="1511" t="s">
        <v>102</v>
      </c>
      <c r="G357" s="1146" t="s">
        <v>45</v>
      </c>
      <c r="H357" s="1591">
        <v>101.7</v>
      </c>
      <c r="I357" s="1793">
        <v>75.680000000000007</v>
      </c>
      <c r="J357" s="1146" t="s">
        <v>121</v>
      </c>
      <c r="K357" s="2693">
        <v>131.80000000000001</v>
      </c>
      <c r="L357" s="1590">
        <v>92.4</v>
      </c>
      <c r="M357" s="98"/>
      <c r="N357" s="1249" t="s">
        <v>79</v>
      </c>
      <c r="O357" s="1210"/>
      <c r="P357" s="1727"/>
      <c r="Q357" s="1210">
        <f>H372</f>
        <v>1.35</v>
      </c>
      <c r="R357" s="1397">
        <f>I372</f>
        <v>1.35</v>
      </c>
      <c r="S357" s="1210"/>
      <c r="T357" s="1408"/>
      <c r="U357" s="1210">
        <f t="shared" si="370"/>
        <v>1.35</v>
      </c>
      <c r="V357" s="1397">
        <f t="shared" si="371"/>
        <v>1.35</v>
      </c>
      <c r="W357" s="1210">
        <f t="shared" si="372"/>
        <v>1.35</v>
      </c>
      <c r="X357" s="1306">
        <f t="shared" si="373"/>
        <v>1.35</v>
      </c>
      <c r="Z357" s="1297" t="s">
        <v>384</v>
      </c>
      <c r="AA357" s="1387">
        <f t="shared" ref="AA357:AF357" si="374">SUM(AA349:AA356)</f>
        <v>0</v>
      </c>
      <c r="AB357" s="1388">
        <f t="shared" si="374"/>
        <v>0</v>
      </c>
      <c r="AC357" s="1389">
        <f t="shared" si="374"/>
        <v>0</v>
      </c>
      <c r="AD357" s="1299">
        <f t="shared" si="374"/>
        <v>0</v>
      </c>
      <c r="AE357" s="1387">
        <f t="shared" si="374"/>
        <v>0</v>
      </c>
      <c r="AF357" s="1390">
        <f t="shared" si="374"/>
        <v>0</v>
      </c>
      <c r="AG357" s="1298">
        <f t="shared" si="362"/>
        <v>0</v>
      </c>
      <c r="AH357" s="1391">
        <f t="shared" si="363"/>
        <v>0</v>
      </c>
      <c r="AI357" s="1298">
        <f t="shared" si="364"/>
        <v>0</v>
      </c>
      <c r="AJ357" s="1392">
        <f t="shared" si="365"/>
        <v>0</v>
      </c>
      <c r="AL357" s="2490" t="s">
        <v>793</v>
      </c>
      <c r="AM357" s="2494">
        <f t="shared" ref="AM357:AM385" si="375">O361+Q361+S361</f>
        <v>581.46900000000005</v>
      </c>
      <c r="AN357" s="1256">
        <f t="shared" ref="AN357:AN385" si="376">P361+R361+T361</f>
        <v>446.64000000000004</v>
      </c>
      <c r="AO357" s="1297" t="s">
        <v>384</v>
      </c>
      <c r="AP357" s="1298">
        <f t="shared" si="366"/>
        <v>0</v>
      </c>
      <c r="AQ357" s="1299">
        <f t="shared" si="367"/>
        <v>0</v>
      </c>
      <c r="AU357" s="143"/>
      <c r="AV357" s="384"/>
      <c r="AW357" s="89"/>
      <c r="AX357" s="143"/>
      <c r="AY357" s="11"/>
      <c r="AZ357" s="11"/>
      <c r="BA357" s="11"/>
    </row>
    <row r="358" spans="1:53">
      <c r="A358" s="1826" t="s">
        <v>811</v>
      </c>
      <c r="B358" s="289" t="s">
        <v>631</v>
      </c>
      <c r="C358" s="1661">
        <v>250</v>
      </c>
      <c r="D358" s="1611" t="s">
        <v>105</v>
      </c>
      <c r="E358" s="1692">
        <v>18.309999999999999</v>
      </c>
      <c r="F358" s="1693">
        <v>18.309999999999999</v>
      </c>
      <c r="G358" s="2725" t="s">
        <v>907</v>
      </c>
      <c r="J358" s="258" t="s">
        <v>80</v>
      </c>
      <c r="K358" s="257">
        <v>22.4</v>
      </c>
      <c r="L358" s="1523">
        <v>22.4</v>
      </c>
      <c r="M358" s="98"/>
      <c r="N358" s="1252" t="s">
        <v>375</v>
      </c>
      <c r="O358" s="1211">
        <f t="shared" ref="O358:T358" si="377">AA357</f>
        <v>0</v>
      </c>
      <c r="P358" s="1435">
        <f t="shared" si="377"/>
        <v>0</v>
      </c>
      <c r="Q358" s="1211">
        <f t="shared" si="377"/>
        <v>0</v>
      </c>
      <c r="R358" s="1409">
        <f t="shared" si="377"/>
        <v>0</v>
      </c>
      <c r="S358" s="1211">
        <f t="shared" si="377"/>
        <v>0</v>
      </c>
      <c r="T358" s="1410">
        <f t="shared" si="377"/>
        <v>0</v>
      </c>
      <c r="U358" s="1211">
        <f t="shared" si="370"/>
        <v>0</v>
      </c>
      <c r="V358" s="1254">
        <f t="shared" si="371"/>
        <v>0</v>
      </c>
      <c r="W358" s="1211">
        <f t="shared" si="372"/>
        <v>0</v>
      </c>
      <c r="X358" s="1409">
        <f t="shared" si="373"/>
        <v>0</v>
      </c>
      <c r="Z358" s="2376" t="s">
        <v>782</v>
      </c>
      <c r="AA358" s="1231"/>
      <c r="AB358" s="1710"/>
      <c r="AC358" s="1233"/>
      <c r="AD358" s="1393"/>
      <c r="AE358" s="1236"/>
      <c r="AF358" s="1719"/>
      <c r="AG358" s="1236">
        <f t="shared" si="362"/>
        <v>0</v>
      </c>
      <c r="AH358" s="1394">
        <f t="shared" si="363"/>
        <v>0</v>
      </c>
      <c r="AI358" s="1236">
        <f t="shared" si="364"/>
        <v>0</v>
      </c>
      <c r="AJ358" s="1395">
        <f t="shared" si="365"/>
        <v>0</v>
      </c>
      <c r="AL358" s="2491" t="s">
        <v>794</v>
      </c>
      <c r="AM358" s="1255">
        <f t="shared" si="375"/>
        <v>69.42</v>
      </c>
      <c r="AN358" s="1256">
        <f t="shared" si="376"/>
        <v>48.6</v>
      </c>
      <c r="AO358" s="2376" t="s">
        <v>782</v>
      </c>
      <c r="AP358" s="1470"/>
      <c r="AQ358" s="1484">
        <f t="shared" ref="AQ358:AQ372" si="378">AB358+AD358+AF358</f>
        <v>0</v>
      </c>
      <c r="AU358" s="387"/>
      <c r="AV358" s="110"/>
      <c r="AW358" s="106"/>
      <c r="AX358" s="137"/>
      <c r="AY358" s="11"/>
      <c r="AZ358" s="11"/>
      <c r="BA358" s="11"/>
    </row>
    <row r="359" spans="1:53">
      <c r="A359" s="180"/>
      <c r="B359" s="2562" t="s">
        <v>632</v>
      </c>
      <c r="C359" s="17"/>
      <c r="D359" s="258" t="s">
        <v>45</v>
      </c>
      <c r="E359" s="257">
        <v>40.049999999999997</v>
      </c>
      <c r="F359" s="1149">
        <v>30</v>
      </c>
      <c r="G359" s="258" t="s">
        <v>68</v>
      </c>
      <c r="H359" s="257">
        <v>42.581000000000003</v>
      </c>
      <c r="I359" s="1513">
        <v>34.07</v>
      </c>
      <c r="J359" s="1519" t="s">
        <v>78</v>
      </c>
      <c r="K359" s="257">
        <v>17.2</v>
      </c>
      <c r="L359" s="1523">
        <v>17.2</v>
      </c>
      <c r="M359" s="98"/>
      <c r="N359" s="1249" t="s">
        <v>105</v>
      </c>
      <c r="O359" s="1210"/>
      <c r="P359" s="1203"/>
      <c r="Q359" s="1210">
        <f>E358</f>
        <v>18.309999999999999</v>
      </c>
      <c r="R359" s="1306">
        <f>F358</f>
        <v>18.309999999999999</v>
      </c>
      <c r="S359" s="1210"/>
      <c r="T359" s="1411"/>
      <c r="U359" s="1210">
        <f t="shared" si="370"/>
        <v>18.309999999999999</v>
      </c>
      <c r="V359" s="1397">
        <f t="shared" si="371"/>
        <v>18.309999999999999</v>
      </c>
      <c r="W359" s="1210">
        <f t="shared" si="372"/>
        <v>18.309999999999999</v>
      </c>
      <c r="X359" s="1306">
        <f t="shared" si="373"/>
        <v>18.309999999999999</v>
      </c>
      <c r="Z359" s="1267" t="s">
        <v>397</v>
      </c>
      <c r="AA359" s="1030">
        <f>K354</f>
        <v>93</v>
      </c>
      <c r="AB359" s="1711">
        <f>L354</f>
        <v>60</v>
      </c>
      <c r="AC359" s="1234"/>
      <c r="AD359" s="1396"/>
      <c r="AE359" s="1234"/>
      <c r="AF359" s="1414"/>
      <c r="AG359" s="1234">
        <f t="shared" ref="AG359:AJ362" si="379">AA359+AC359</f>
        <v>93</v>
      </c>
      <c r="AH359" s="1397">
        <f t="shared" si="379"/>
        <v>60</v>
      </c>
      <c r="AI359" s="1234">
        <f t="shared" si="379"/>
        <v>0</v>
      </c>
      <c r="AJ359" s="1306">
        <f t="shared" si="379"/>
        <v>0</v>
      </c>
      <c r="AL359" s="1249" t="s">
        <v>70</v>
      </c>
      <c r="AM359" s="1250">
        <f t="shared" si="375"/>
        <v>100</v>
      </c>
      <c r="AN359" s="1251">
        <f t="shared" si="376"/>
        <v>100</v>
      </c>
      <c r="AO359" s="1267" t="s">
        <v>397</v>
      </c>
      <c r="AP359" s="1470">
        <f t="shared" ref="AP359:AP372" si="380">AA359+AC359+AE359</f>
        <v>93</v>
      </c>
      <c r="AQ359" s="1484">
        <f t="shared" si="378"/>
        <v>60</v>
      </c>
      <c r="AU359" s="387"/>
      <c r="AV359" s="107"/>
      <c r="AW359" s="106"/>
      <c r="AX359" s="150"/>
      <c r="AY359" s="11"/>
      <c r="AZ359" s="11"/>
      <c r="BA359" s="11"/>
    </row>
    <row r="360" spans="1:53">
      <c r="A360" s="254" t="s">
        <v>636</v>
      </c>
      <c r="B360" s="1822" t="s">
        <v>820</v>
      </c>
      <c r="C360" s="290">
        <v>120</v>
      </c>
      <c r="D360" s="258" t="s">
        <v>94</v>
      </c>
      <c r="E360" s="257">
        <v>12.5</v>
      </c>
      <c r="F360" s="1523">
        <v>10</v>
      </c>
      <c r="G360" s="2725" t="s">
        <v>1064</v>
      </c>
      <c r="J360" s="1519" t="s">
        <v>534</v>
      </c>
      <c r="K360" s="1151">
        <v>0.47</v>
      </c>
      <c r="L360" s="1567">
        <v>0.47</v>
      </c>
      <c r="M360" s="98"/>
      <c r="N360" s="483" t="s">
        <v>45</v>
      </c>
      <c r="O360" s="1210"/>
      <c r="P360" s="1203"/>
      <c r="Q360" s="1723">
        <f>E359+H357</f>
        <v>141.75</v>
      </c>
      <c r="R360" s="1397">
        <f>I357+F359</f>
        <v>105.68</v>
      </c>
      <c r="S360" s="1210">
        <f>E379</f>
        <v>41</v>
      </c>
      <c r="T360" s="1411">
        <f>F379</f>
        <v>30.512</v>
      </c>
      <c r="U360" s="1210">
        <f t="shared" si="370"/>
        <v>141.75</v>
      </c>
      <c r="V360" s="1397">
        <f t="shared" si="371"/>
        <v>105.68</v>
      </c>
      <c r="W360" s="1210">
        <f t="shared" si="372"/>
        <v>182.75</v>
      </c>
      <c r="X360" s="1306">
        <f t="shared" si="373"/>
        <v>136.19200000000001</v>
      </c>
      <c r="Z360" s="1266" t="s">
        <v>273</v>
      </c>
      <c r="AA360" s="1030"/>
      <c r="AB360" s="1712"/>
      <c r="AC360" s="1234"/>
      <c r="AD360" s="1396"/>
      <c r="AE360" s="1234"/>
      <c r="AF360" s="1414"/>
      <c r="AG360" s="1234">
        <f t="shared" si="379"/>
        <v>0</v>
      </c>
      <c r="AH360" s="1397">
        <f t="shared" si="379"/>
        <v>0</v>
      </c>
      <c r="AI360" s="1234">
        <f t="shared" si="379"/>
        <v>0</v>
      </c>
      <c r="AJ360" s="1306">
        <f t="shared" si="379"/>
        <v>0</v>
      </c>
      <c r="AL360" s="1257" t="s">
        <v>104</v>
      </c>
      <c r="AM360" s="1250">
        <f t="shared" si="375"/>
        <v>15</v>
      </c>
      <c r="AN360" s="1251">
        <f t="shared" si="376"/>
        <v>15</v>
      </c>
      <c r="AO360" s="1266" t="s">
        <v>273</v>
      </c>
      <c r="AP360" s="1470">
        <f t="shared" si="380"/>
        <v>0</v>
      </c>
      <c r="AQ360" s="1484">
        <f t="shared" si="378"/>
        <v>0</v>
      </c>
      <c r="AU360" s="387"/>
      <c r="AV360" s="107"/>
      <c r="AW360" s="106"/>
      <c r="AX360" s="150"/>
      <c r="AY360" s="11"/>
      <c r="AZ360" s="11"/>
      <c r="BA360" s="11"/>
    </row>
    <row r="361" spans="1:53">
      <c r="A361" s="254" t="s">
        <v>1061</v>
      </c>
      <c r="B361" s="289" t="s">
        <v>1062</v>
      </c>
      <c r="C361" s="290">
        <v>180</v>
      </c>
      <c r="D361" s="2725" t="s">
        <v>897</v>
      </c>
      <c r="E361" s="11"/>
      <c r="F361" s="79"/>
      <c r="G361" s="261" t="s">
        <v>74</v>
      </c>
      <c r="H361" s="257">
        <v>37.5</v>
      </c>
      <c r="I361" s="1513">
        <v>30</v>
      </c>
      <c r="J361" s="258" t="s">
        <v>528</v>
      </c>
      <c r="K361" s="1549">
        <v>12</v>
      </c>
      <c r="L361" s="1155">
        <v>12</v>
      </c>
      <c r="M361" s="98"/>
      <c r="N361" s="2490" t="s">
        <v>793</v>
      </c>
      <c r="O361" s="1212">
        <f t="shared" ref="O361:T361" si="381">AA372</f>
        <v>218.20000000000002</v>
      </c>
      <c r="P361" s="1412">
        <f t="shared" si="381"/>
        <v>160.91000000000003</v>
      </c>
      <c r="Q361" s="2492">
        <f t="shared" si="381"/>
        <v>214.40899999999999</v>
      </c>
      <c r="R361" s="2493">
        <f t="shared" si="381"/>
        <v>173.53</v>
      </c>
      <c r="S361" s="1212">
        <f t="shared" si="381"/>
        <v>148.86000000000001</v>
      </c>
      <c r="T361" s="1414">
        <f t="shared" si="381"/>
        <v>112.2</v>
      </c>
      <c r="U361" s="2492">
        <f t="shared" ref="U361:X363" si="382">O361+Q361</f>
        <v>432.60900000000004</v>
      </c>
      <c r="V361" s="1256">
        <f t="shared" si="382"/>
        <v>334.44000000000005</v>
      </c>
      <c r="W361" s="2492">
        <f t="shared" si="382"/>
        <v>363.26900000000001</v>
      </c>
      <c r="X361" s="2493">
        <f t="shared" si="382"/>
        <v>285.73</v>
      </c>
      <c r="Z361" s="1268" t="s">
        <v>452</v>
      </c>
      <c r="AA361" s="1030"/>
      <c r="AB361" s="1713"/>
      <c r="AC361" s="1234"/>
      <c r="AD361" s="1396"/>
      <c r="AE361" s="1235"/>
      <c r="AF361" s="1720"/>
      <c r="AG361" s="1235">
        <f t="shared" si="379"/>
        <v>0</v>
      </c>
      <c r="AH361" s="1399">
        <f t="shared" si="379"/>
        <v>0</v>
      </c>
      <c r="AI361" s="1235">
        <f t="shared" si="379"/>
        <v>0</v>
      </c>
      <c r="AJ361" s="1199">
        <f t="shared" si="379"/>
        <v>0</v>
      </c>
      <c r="AL361" s="1249" t="s">
        <v>132</v>
      </c>
      <c r="AM361" s="1250">
        <f t="shared" si="375"/>
        <v>200</v>
      </c>
      <c r="AN361" s="1251">
        <f t="shared" si="376"/>
        <v>200</v>
      </c>
      <c r="AO361" s="1268" t="s">
        <v>452</v>
      </c>
      <c r="AP361" s="1470">
        <f t="shared" si="380"/>
        <v>0</v>
      </c>
      <c r="AQ361" s="1484">
        <f t="shared" si="378"/>
        <v>0</v>
      </c>
      <c r="AU361" s="818"/>
      <c r="AV361" s="107"/>
      <c r="AW361" s="106"/>
      <c r="AX361" s="150"/>
      <c r="AY361" s="11"/>
      <c r="AZ361" s="11"/>
      <c r="BA361" s="11"/>
    </row>
    <row r="362" spans="1:53">
      <c r="A362" s="256" t="s">
        <v>514</v>
      </c>
      <c r="B362" s="263" t="s">
        <v>296</v>
      </c>
      <c r="C362" s="1563">
        <v>200</v>
      </c>
      <c r="D362" s="258" t="s">
        <v>169</v>
      </c>
      <c r="E362" s="257">
        <v>12</v>
      </c>
      <c r="F362" s="1523">
        <v>10</v>
      </c>
      <c r="G362" s="258" t="s">
        <v>589</v>
      </c>
      <c r="H362" s="257">
        <v>18.899999999999999</v>
      </c>
      <c r="I362" s="1513">
        <v>15.12</v>
      </c>
      <c r="J362" s="258" t="s">
        <v>82</v>
      </c>
      <c r="K362" s="1549">
        <v>9</v>
      </c>
      <c r="L362" s="1155">
        <v>9</v>
      </c>
      <c r="M362" s="98"/>
      <c r="N362" s="2491" t="s">
        <v>794</v>
      </c>
      <c r="O362" s="1212">
        <f t="shared" ref="O362:T362" si="383">AA379</f>
        <v>0</v>
      </c>
      <c r="P362" s="1412">
        <f t="shared" si="383"/>
        <v>0</v>
      </c>
      <c r="Q362" s="1212">
        <f t="shared" si="383"/>
        <v>69.42</v>
      </c>
      <c r="R362" s="1413">
        <f t="shared" si="383"/>
        <v>48.6</v>
      </c>
      <c r="S362" s="1212">
        <f t="shared" si="383"/>
        <v>0</v>
      </c>
      <c r="T362" s="1414">
        <f t="shared" si="383"/>
        <v>0</v>
      </c>
      <c r="U362" s="1212">
        <f t="shared" si="382"/>
        <v>69.42</v>
      </c>
      <c r="V362" s="1256">
        <f t="shared" si="382"/>
        <v>48.6</v>
      </c>
      <c r="W362" s="1212">
        <f t="shared" si="382"/>
        <v>69.42</v>
      </c>
      <c r="X362" s="1413">
        <f t="shared" si="382"/>
        <v>48.6</v>
      </c>
      <c r="Z362" s="1268" t="s">
        <v>63</v>
      </c>
      <c r="AA362" s="1231"/>
      <c r="AB362" s="1710"/>
      <c r="AC362" s="1233"/>
      <c r="AD362" s="1393"/>
      <c r="AE362" s="1234"/>
      <c r="AF362" s="1414"/>
      <c r="AG362" s="1234">
        <f t="shared" si="379"/>
        <v>0</v>
      </c>
      <c r="AH362" s="1397">
        <f t="shared" si="379"/>
        <v>0</v>
      </c>
      <c r="AI362" s="1234">
        <f t="shared" si="379"/>
        <v>0</v>
      </c>
      <c r="AJ362" s="1306">
        <f t="shared" si="379"/>
        <v>0</v>
      </c>
      <c r="AL362" s="483" t="s">
        <v>85</v>
      </c>
      <c r="AM362" s="1250">
        <f t="shared" si="375"/>
        <v>41.13</v>
      </c>
      <c r="AN362" s="1251">
        <f t="shared" si="376"/>
        <v>36.4</v>
      </c>
      <c r="AO362" s="1268" t="s">
        <v>63</v>
      </c>
      <c r="AP362" s="1470">
        <f t="shared" si="380"/>
        <v>0</v>
      </c>
      <c r="AQ362" s="1484">
        <f t="shared" si="378"/>
        <v>0</v>
      </c>
      <c r="AU362" s="818"/>
      <c r="AV362" s="92"/>
      <c r="AW362" s="229"/>
      <c r="AX362" s="308"/>
      <c r="AY362" s="11"/>
      <c r="AZ362" s="11"/>
      <c r="BA362" s="11"/>
    </row>
    <row r="363" spans="1:53" ht="15" thickBot="1">
      <c r="A363" s="256" t="s">
        <v>9</v>
      </c>
      <c r="B363" s="263" t="s">
        <v>10</v>
      </c>
      <c r="C363" s="1618">
        <v>70</v>
      </c>
      <c r="D363" s="2725" t="s">
        <v>905</v>
      </c>
      <c r="E363" s="11"/>
      <c r="F363" s="79"/>
      <c r="G363" s="2725" t="s">
        <v>1065</v>
      </c>
      <c r="J363" s="69"/>
      <c r="K363" s="11"/>
      <c r="L363" s="79"/>
      <c r="M363" s="98"/>
      <c r="N363" s="1249" t="s">
        <v>70</v>
      </c>
      <c r="O363" s="1213">
        <f t="shared" ref="O363:T363" si="384">AA387</f>
        <v>100</v>
      </c>
      <c r="P363" s="1415">
        <f t="shared" si="384"/>
        <v>100</v>
      </c>
      <c r="Q363" s="1213">
        <f t="shared" si="384"/>
        <v>0</v>
      </c>
      <c r="R363" s="1306">
        <f t="shared" si="384"/>
        <v>0</v>
      </c>
      <c r="S363" s="1213">
        <f t="shared" si="384"/>
        <v>0</v>
      </c>
      <c r="T363" s="1411">
        <f t="shared" si="384"/>
        <v>0</v>
      </c>
      <c r="U363" s="1213">
        <f t="shared" si="382"/>
        <v>100</v>
      </c>
      <c r="V363" s="1397">
        <f t="shared" si="382"/>
        <v>100</v>
      </c>
      <c r="W363" s="1213">
        <f t="shared" si="382"/>
        <v>0</v>
      </c>
      <c r="X363" s="1306">
        <f t="shared" si="382"/>
        <v>0</v>
      </c>
      <c r="Z363" s="1913" t="s">
        <v>537</v>
      </c>
      <c r="AA363" s="1030"/>
      <c r="AB363" s="1711"/>
      <c r="AC363" s="1234"/>
      <c r="AD363" s="1396"/>
      <c r="AE363" s="1234"/>
      <c r="AF363" s="1414"/>
      <c r="AG363" s="1234">
        <f t="shared" ref="AG363:AG364" si="385">AA363+AC363</f>
        <v>0</v>
      </c>
      <c r="AH363" s="1397">
        <f t="shared" ref="AH363:AH364" si="386">AB363+AD363</f>
        <v>0</v>
      </c>
      <c r="AI363" s="1234">
        <f t="shared" ref="AI363:AI364" si="387">AC363+AE363</f>
        <v>0</v>
      </c>
      <c r="AJ363" s="1306">
        <f t="shared" ref="AJ363:AJ364" si="388">AD363+AF363</f>
        <v>0</v>
      </c>
      <c r="AL363" s="483" t="s">
        <v>401</v>
      </c>
      <c r="AM363" s="1250">
        <f t="shared" si="375"/>
        <v>0</v>
      </c>
      <c r="AN363" s="1251">
        <f t="shared" si="376"/>
        <v>0</v>
      </c>
      <c r="AO363" s="1913" t="s">
        <v>537</v>
      </c>
      <c r="AP363" s="1470">
        <f t="shared" si="380"/>
        <v>0</v>
      </c>
      <c r="AQ363" s="1484">
        <f t="shared" si="378"/>
        <v>0</v>
      </c>
      <c r="AU363" s="864"/>
      <c r="AV363" s="92"/>
      <c r="AW363" s="14"/>
      <c r="AX363" s="151"/>
      <c r="AY363" s="11"/>
      <c r="AZ363" s="11"/>
      <c r="BA363" s="11"/>
    </row>
    <row r="364" spans="1:53" ht="15" thickBot="1">
      <c r="A364" s="256" t="s">
        <v>9</v>
      </c>
      <c r="B364" s="263" t="s">
        <v>389</v>
      </c>
      <c r="C364" s="1563">
        <v>50</v>
      </c>
      <c r="D364" s="1561" t="s">
        <v>96</v>
      </c>
      <c r="E364" s="1562">
        <v>2.5</v>
      </c>
      <c r="F364" s="1515">
        <v>2.5</v>
      </c>
      <c r="G364" s="258" t="s">
        <v>141</v>
      </c>
      <c r="H364" s="257">
        <v>77.238</v>
      </c>
      <c r="I364" s="1513">
        <v>61.79</v>
      </c>
      <c r="J364" s="1626" t="s">
        <v>637</v>
      </c>
      <c r="K364" s="1993"/>
      <c r="L364" s="1994"/>
      <c r="M364" s="98"/>
      <c r="N364" s="1257" t="s">
        <v>104</v>
      </c>
      <c r="O364" s="1213">
        <f t="shared" ref="O364:T364" si="389">AA391</f>
        <v>0</v>
      </c>
      <c r="P364" s="1203">
        <f t="shared" si="389"/>
        <v>0</v>
      </c>
      <c r="Q364" s="1213">
        <f t="shared" si="389"/>
        <v>0</v>
      </c>
      <c r="R364" s="1397">
        <f t="shared" si="389"/>
        <v>0</v>
      </c>
      <c r="S364" s="1213">
        <f t="shared" si="389"/>
        <v>15</v>
      </c>
      <c r="T364" s="1411">
        <f t="shared" si="389"/>
        <v>15</v>
      </c>
      <c r="U364" s="1210">
        <f t="shared" ref="U364:U385" si="390">O364+Q364</f>
        <v>0</v>
      </c>
      <c r="V364" s="1397">
        <f t="shared" ref="V364:V391" si="391">P364+R364</f>
        <v>0</v>
      </c>
      <c r="W364" s="1210">
        <f t="shared" ref="W364:W389" si="392">Q364+S364</f>
        <v>15</v>
      </c>
      <c r="X364" s="1306">
        <f t="shared" ref="X364:X391" si="393">R364+T364</f>
        <v>15</v>
      </c>
      <c r="Z364" s="1267" t="s">
        <v>538</v>
      </c>
      <c r="AA364" s="1030"/>
      <c r="AB364" s="1712"/>
      <c r="AC364" s="1234"/>
      <c r="AD364" s="1396"/>
      <c r="AE364" s="1234"/>
      <c r="AF364" s="1414"/>
      <c r="AG364" s="1234">
        <f t="shared" si="385"/>
        <v>0</v>
      </c>
      <c r="AH364" s="1397">
        <f t="shared" si="386"/>
        <v>0</v>
      </c>
      <c r="AI364" s="1234">
        <f t="shared" si="387"/>
        <v>0</v>
      </c>
      <c r="AJ364" s="1306">
        <f t="shared" si="388"/>
        <v>0</v>
      </c>
      <c r="AL364" s="1249" t="s">
        <v>121</v>
      </c>
      <c r="AM364" s="1250">
        <f t="shared" si="375"/>
        <v>131.80000000000001</v>
      </c>
      <c r="AN364" s="1251">
        <f t="shared" si="376"/>
        <v>92.4</v>
      </c>
      <c r="AO364" s="1267" t="s">
        <v>538</v>
      </c>
      <c r="AP364" s="1470">
        <f t="shared" si="380"/>
        <v>0</v>
      </c>
      <c r="AQ364" s="1484">
        <f t="shared" si="378"/>
        <v>0</v>
      </c>
      <c r="AU364" s="387"/>
      <c r="AV364" s="11"/>
      <c r="AW364" s="11"/>
      <c r="AX364" s="11"/>
      <c r="AY364" s="11"/>
      <c r="AZ364" s="11"/>
      <c r="BA364" s="11"/>
    </row>
    <row r="365" spans="1:53" ht="15" thickBot="1">
      <c r="A365" s="69"/>
      <c r="B365" s="1607"/>
      <c r="C365" s="11"/>
      <c r="D365" s="2725" t="s">
        <v>906</v>
      </c>
      <c r="E365" s="11"/>
      <c r="F365" s="79"/>
      <c r="G365" s="2725" t="s">
        <v>1066</v>
      </c>
      <c r="J365" s="1509" t="s">
        <v>100</v>
      </c>
      <c r="K365" s="1527" t="s">
        <v>101</v>
      </c>
      <c r="L365" s="1528" t="s">
        <v>102</v>
      </c>
      <c r="M365" s="98"/>
      <c r="N365" s="351" t="s">
        <v>591</v>
      </c>
      <c r="O365" s="1210"/>
      <c r="P365" s="1203"/>
      <c r="Q365" s="1210">
        <f>C362</f>
        <v>200</v>
      </c>
      <c r="R365" s="1306">
        <f>C362</f>
        <v>200</v>
      </c>
      <c r="S365" s="1210"/>
      <c r="T365" s="1411"/>
      <c r="U365" s="1210">
        <f t="shared" si="390"/>
        <v>200</v>
      </c>
      <c r="V365" s="1397">
        <f t="shared" si="391"/>
        <v>200</v>
      </c>
      <c r="W365" s="1210">
        <f t="shared" si="392"/>
        <v>200</v>
      </c>
      <c r="X365" s="1306">
        <f t="shared" si="393"/>
        <v>200</v>
      </c>
      <c r="Z365" s="1268" t="s">
        <v>125</v>
      </c>
      <c r="AA365" s="1030">
        <f>H342</f>
        <v>108.8</v>
      </c>
      <c r="AB365" s="1712">
        <f>I342</f>
        <v>87.04</v>
      </c>
      <c r="AC365" s="1234">
        <f>H364</f>
        <v>77.238</v>
      </c>
      <c r="AD365" s="1396">
        <f>I364</f>
        <v>61.79</v>
      </c>
      <c r="AE365" s="1234">
        <f>E381</f>
        <v>68.86</v>
      </c>
      <c r="AF365" s="1414">
        <f>F381</f>
        <v>48.2</v>
      </c>
      <c r="AG365" s="1234">
        <f t="shared" ref="AG365:AJ372" si="394">AA365+AC365</f>
        <v>186.03800000000001</v>
      </c>
      <c r="AH365" s="1397">
        <f t="shared" si="394"/>
        <v>148.83000000000001</v>
      </c>
      <c r="AI365" s="1234">
        <f t="shared" si="394"/>
        <v>146.09800000000001</v>
      </c>
      <c r="AJ365" s="1306">
        <f t="shared" si="394"/>
        <v>109.99000000000001</v>
      </c>
      <c r="AL365" s="1249" t="s">
        <v>65</v>
      </c>
      <c r="AM365" s="1250">
        <f t="shared" si="375"/>
        <v>0</v>
      </c>
      <c r="AN365" s="1251">
        <f t="shared" si="376"/>
        <v>0</v>
      </c>
      <c r="AO365" s="1268" t="s">
        <v>125</v>
      </c>
      <c r="AP365" s="1470">
        <f t="shared" si="380"/>
        <v>254.89800000000002</v>
      </c>
      <c r="AQ365" s="1484">
        <f t="shared" si="378"/>
        <v>197.03000000000003</v>
      </c>
      <c r="AU365" s="387"/>
      <c r="AV365" s="11"/>
      <c r="AW365" s="11"/>
      <c r="AX365" s="11"/>
      <c r="AY365" s="11"/>
      <c r="AZ365" s="11"/>
      <c r="BA365" s="11"/>
    </row>
    <row r="366" spans="1:53">
      <c r="A366" s="69"/>
      <c r="B366" s="1607"/>
      <c r="C366" s="11"/>
      <c r="D366" s="2108" t="s">
        <v>82</v>
      </c>
      <c r="E366" s="257">
        <v>5</v>
      </c>
      <c r="F366" s="1523">
        <v>5</v>
      </c>
      <c r="G366" s="258" t="s">
        <v>82</v>
      </c>
      <c r="H366" s="257">
        <v>7.2</v>
      </c>
      <c r="I366" s="1513">
        <v>7.2</v>
      </c>
      <c r="J366" s="1146" t="s">
        <v>128</v>
      </c>
      <c r="K366" s="1628">
        <v>69.42</v>
      </c>
      <c r="L366" s="1673">
        <v>48.6</v>
      </c>
      <c r="M366" s="98"/>
      <c r="N366" s="483" t="s">
        <v>387</v>
      </c>
      <c r="O366" s="1210">
        <f t="shared" ref="O366:T366" si="395">AA394</f>
        <v>41.13</v>
      </c>
      <c r="P366" s="1203">
        <f t="shared" si="395"/>
        <v>36.4</v>
      </c>
      <c r="Q366" s="1210">
        <f t="shared" si="395"/>
        <v>0</v>
      </c>
      <c r="R366" s="1306">
        <f t="shared" si="395"/>
        <v>0</v>
      </c>
      <c r="S366" s="1210">
        <f t="shared" si="395"/>
        <v>0</v>
      </c>
      <c r="T366" s="1411">
        <f t="shared" si="395"/>
        <v>0</v>
      </c>
      <c r="U366" s="1210">
        <f t="shared" si="390"/>
        <v>41.13</v>
      </c>
      <c r="V366" s="1397">
        <f t="shared" si="391"/>
        <v>36.4</v>
      </c>
      <c r="W366" s="1210">
        <f t="shared" si="392"/>
        <v>0</v>
      </c>
      <c r="X366" s="1306">
        <f t="shared" si="393"/>
        <v>0</v>
      </c>
      <c r="Z366" s="1268" t="s">
        <v>87</v>
      </c>
      <c r="AA366" s="1030">
        <f>H348</f>
        <v>4.8</v>
      </c>
      <c r="AB366" s="1715">
        <f>I348</f>
        <v>3.84</v>
      </c>
      <c r="AC366" s="1234">
        <f>E362+H362+K367</f>
        <v>38.04</v>
      </c>
      <c r="AD366" s="1912">
        <f>F362+I362+L367</f>
        <v>31.119999999999997</v>
      </c>
      <c r="AE366" s="1234"/>
      <c r="AF366" s="1414"/>
      <c r="AG366" s="1234">
        <f t="shared" si="394"/>
        <v>42.839999999999996</v>
      </c>
      <c r="AH366" s="1397">
        <f t="shared" si="394"/>
        <v>34.959999999999994</v>
      </c>
      <c r="AI366" s="1234">
        <f t="shared" si="394"/>
        <v>38.04</v>
      </c>
      <c r="AJ366" s="1306">
        <f t="shared" si="394"/>
        <v>31.119999999999997</v>
      </c>
      <c r="AL366" s="1249" t="s">
        <v>60</v>
      </c>
      <c r="AM366" s="1250">
        <f t="shared" si="375"/>
        <v>256.39999999999998</v>
      </c>
      <c r="AN366" s="1251">
        <f t="shared" si="376"/>
        <v>256.39999999999998</v>
      </c>
      <c r="AO366" s="1268" t="s">
        <v>87</v>
      </c>
      <c r="AP366" s="1470">
        <f t="shared" si="380"/>
        <v>42.839999999999996</v>
      </c>
      <c r="AQ366" s="1484">
        <f t="shared" si="378"/>
        <v>34.959999999999994</v>
      </c>
      <c r="AV366" s="11"/>
      <c r="AW366" s="11"/>
      <c r="AX366" s="11"/>
      <c r="AY366" s="11"/>
      <c r="AZ366" s="11"/>
      <c r="BA366" s="11"/>
    </row>
    <row r="367" spans="1:53">
      <c r="A367" s="69"/>
      <c r="B367" s="1607"/>
      <c r="C367" s="11"/>
      <c r="D367" s="258" t="s">
        <v>534</v>
      </c>
      <c r="E367" s="1549">
        <v>1</v>
      </c>
      <c r="F367" s="1155">
        <v>1</v>
      </c>
      <c r="G367" s="258" t="s">
        <v>54</v>
      </c>
      <c r="H367" s="1518">
        <v>0.63</v>
      </c>
      <c r="I367" s="2732">
        <v>0.63</v>
      </c>
      <c r="J367" s="258" t="s">
        <v>159</v>
      </c>
      <c r="K367" s="1154">
        <v>7.14</v>
      </c>
      <c r="L367" s="1560">
        <v>6</v>
      </c>
      <c r="M367" s="98"/>
      <c r="N367" s="1249" t="s">
        <v>388</v>
      </c>
      <c r="O367" s="1210">
        <f t="shared" ref="O367:T367" si="396">AA398</f>
        <v>0</v>
      </c>
      <c r="P367" s="1415">
        <f t="shared" si="396"/>
        <v>0</v>
      </c>
      <c r="Q367" s="1210">
        <f t="shared" si="396"/>
        <v>0</v>
      </c>
      <c r="R367" s="1397">
        <f t="shared" si="396"/>
        <v>0</v>
      </c>
      <c r="S367" s="1210">
        <f t="shared" si="396"/>
        <v>0</v>
      </c>
      <c r="T367" s="1416">
        <f t="shared" si="396"/>
        <v>0</v>
      </c>
      <c r="U367" s="1210">
        <f t="shared" si="390"/>
        <v>0</v>
      </c>
      <c r="V367" s="1397">
        <f t="shared" si="391"/>
        <v>0</v>
      </c>
      <c r="W367" s="1210">
        <f t="shared" si="392"/>
        <v>0</v>
      </c>
      <c r="X367" s="1306">
        <f t="shared" si="393"/>
        <v>0</v>
      </c>
      <c r="Z367" s="1268" t="s">
        <v>68</v>
      </c>
      <c r="AA367" s="1030">
        <f>H346</f>
        <v>8</v>
      </c>
      <c r="AB367" s="1715">
        <f>I346</f>
        <v>6.43</v>
      </c>
      <c r="AC367" s="1234">
        <f>E360+H359</f>
        <v>55.081000000000003</v>
      </c>
      <c r="AD367" s="1396">
        <f>F360+I359</f>
        <v>44.07</v>
      </c>
      <c r="AE367" s="1234">
        <f>E377</f>
        <v>80</v>
      </c>
      <c r="AF367" s="1414">
        <f>F377</f>
        <v>64</v>
      </c>
      <c r="AG367" s="1234">
        <f t="shared" si="394"/>
        <v>63.081000000000003</v>
      </c>
      <c r="AH367" s="1397">
        <f t="shared" si="394"/>
        <v>50.5</v>
      </c>
      <c r="AI367" s="1234">
        <f t="shared" si="394"/>
        <v>135.08100000000002</v>
      </c>
      <c r="AJ367" s="1306">
        <f t="shared" si="394"/>
        <v>108.07</v>
      </c>
      <c r="AL367" s="1249" t="s">
        <v>139</v>
      </c>
      <c r="AM367" s="1250">
        <f t="shared" si="375"/>
        <v>0</v>
      </c>
      <c r="AN367" s="1258">
        <f t="shared" si="376"/>
        <v>0</v>
      </c>
      <c r="AO367" s="1268" t="s">
        <v>68</v>
      </c>
      <c r="AP367" s="1470">
        <f t="shared" si="380"/>
        <v>143.08100000000002</v>
      </c>
      <c r="AQ367" s="1484">
        <f t="shared" si="378"/>
        <v>114.5</v>
      </c>
      <c r="AV367" s="11"/>
      <c r="AW367" s="11"/>
      <c r="AX367" s="11"/>
      <c r="AY367" s="11"/>
      <c r="AZ367" s="11"/>
      <c r="BA367" s="11"/>
    </row>
    <row r="368" spans="1:53">
      <c r="A368" s="69"/>
      <c r="B368" s="1607"/>
      <c r="C368" s="11"/>
      <c r="D368" s="1564" t="s">
        <v>160</v>
      </c>
      <c r="E368" s="257">
        <v>0.01</v>
      </c>
      <c r="F368" s="1515">
        <v>0.01</v>
      </c>
      <c r="G368" s="1564" t="s">
        <v>160</v>
      </c>
      <c r="H368" s="257">
        <v>7.1999999999999995E-2</v>
      </c>
      <c r="I368" s="1516">
        <v>7.1999999999999995E-2</v>
      </c>
      <c r="J368" s="1519" t="s">
        <v>547</v>
      </c>
      <c r="K368" s="1154">
        <v>3</v>
      </c>
      <c r="L368" s="1560">
        <v>3</v>
      </c>
      <c r="M368" s="98"/>
      <c r="N368" s="1249" t="s">
        <v>121</v>
      </c>
      <c r="O368" s="1210"/>
      <c r="P368" s="1203"/>
      <c r="Q368" s="1213">
        <f>K357</f>
        <v>131.80000000000001</v>
      </c>
      <c r="R368" s="1306">
        <f>L357</f>
        <v>92.4</v>
      </c>
      <c r="S368" s="1210"/>
      <c r="T368" s="1411"/>
      <c r="U368" s="1210">
        <f t="shared" si="390"/>
        <v>131.80000000000001</v>
      </c>
      <c r="V368" s="1397">
        <f t="shared" si="391"/>
        <v>92.4</v>
      </c>
      <c r="W368" s="1210">
        <f t="shared" si="392"/>
        <v>131.80000000000001</v>
      </c>
      <c r="X368" s="1306">
        <f t="shared" si="393"/>
        <v>92.4</v>
      </c>
      <c r="Z368" s="1268" t="s">
        <v>74</v>
      </c>
      <c r="AA368" s="1030"/>
      <c r="AB368" s="1712"/>
      <c r="AC368" s="1234">
        <f>H361</f>
        <v>37.5</v>
      </c>
      <c r="AD368" s="1396">
        <f>I361</f>
        <v>30</v>
      </c>
      <c r="AE368" s="1234"/>
      <c r="AF368" s="1414"/>
      <c r="AG368" s="1234">
        <f t="shared" si="394"/>
        <v>37.5</v>
      </c>
      <c r="AH368" s="1397">
        <f t="shared" si="394"/>
        <v>30</v>
      </c>
      <c r="AI368" s="1234">
        <f t="shared" si="394"/>
        <v>37.5</v>
      </c>
      <c r="AJ368" s="1306">
        <f t="shared" si="394"/>
        <v>30</v>
      </c>
      <c r="AL368" s="1249" t="s">
        <v>64</v>
      </c>
      <c r="AM368" s="1250">
        <f t="shared" si="375"/>
        <v>0</v>
      </c>
      <c r="AN368" s="1258">
        <f t="shared" si="376"/>
        <v>0</v>
      </c>
      <c r="AO368" s="1268" t="s">
        <v>74</v>
      </c>
      <c r="AP368" s="1470">
        <f t="shared" si="380"/>
        <v>37.5</v>
      </c>
      <c r="AQ368" s="1484">
        <f t="shared" si="378"/>
        <v>30</v>
      </c>
      <c r="AV368" s="11"/>
      <c r="AW368" s="11"/>
      <c r="AX368" s="11"/>
      <c r="AY368" s="11"/>
      <c r="AZ368" s="11"/>
      <c r="BA368" s="11"/>
    </row>
    <row r="369" spans="1:53">
      <c r="A369" s="69"/>
      <c r="B369" s="1607"/>
      <c r="C369" s="11"/>
      <c r="D369" s="258" t="s">
        <v>523</v>
      </c>
      <c r="E369" s="257">
        <v>212.5</v>
      </c>
      <c r="F369" s="1515">
        <v>212.5</v>
      </c>
      <c r="G369" s="1866" t="s">
        <v>1063</v>
      </c>
      <c r="H369" s="257">
        <v>13.5</v>
      </c>
      <c r="I369" s="1512">
        <v>13.5</v>
      </c>
      <c r="J369" s="258" t="s">
        <v>89</v>
      </c>
      <c r="K369" s="257">
        <v>3</v>
      </c>
      <c r="L369" s="1560">
        <v>3</v>
      </c>
      <c r="M369" s="98"/>
      <c r="N369" s="1249" t="s">
        <v>65</v>
      </c>
      <c r="O369" s="1210"/>
      <c r="P369" s="1203"/>
      <c r="Q369" s="1210"/>
      <c r="R369" s="1306"/>
      <c r="S369" s="1210"/>
      <c r="T369" s="1411"/>
      <c r="U369" s="1210">
        <f t="shared" si="390"/>
        <v>0</v>
      </c>
      <c r="V369" s="1397">
        <f t="shared" si="391"/>
        <v>0</v>
      </c>
      <c r="W369" s="1210">
        <f t="shared" si="392"/>
        <v>0</v>
      </c>
      <c r="X369" s="1306">
        <f t="shared" si="393"/>
        <v>0</v>
      </c>
      <c r="Z369" s="1268" t="s">
        <v>129</v>
      </c>
      <c r="AA369" s="1030"/>
      <c r="AB369" s="1716"/>
      <c r="AC369" s="1234"/>
      <c r="AD369" s="1396"/>
      <c r="AE369" s="1234"/>
      <c r="AF369" s="1414"/>
      <c r="AG369" s="1234">
        <f t="shared" si="394"/>
        <v>0</v>
      </c>
      <c r="AH369" s="1397">
        <f t="shared" si="394"/>
        <v>0</v>
      </c>
      <c r="AI369" s="1234">
        <f t="shared" si="394"/>
        <v>0</v>
      </c>
      <c r="AJ369" s="1306">
        <f t="shared" si="394"/>
        <v>0</v>
      </c>
      <c r="AL369" s="1249" t="s">
        <v>47</v>
      </c>
      <c r="AM369" s="1250">
        <f t="shared" si="375"/>
        <v>0</v>
      </c>
      <c r="AN369" s="1258">
        <f t="shared" si="376"/>
        <v>0</v>
      </c>
      <c r="AO369" s="1268" t="s">
        <v>129</v>
      </c>
      <c r="AP369" s="1470">
        <f t="shared" si="380"/>
        <v>0</v>
      </c>
      <c r="AQ369" s="1484">
        <f t="shared" si="378"/>
        <v>0</v>
      </c>
      <c r="AV369" s="11"/>
      <c r="AW369" s="11"/>
      <c r="AX369" s="11"/>
      <c r="AY369" s="11"/>
      <c r="AZ369" s="11"/>
      <c r="BA369" s="11"/>
    </row>
    <row r="370" spans="1:53">
      <c r="A370" s="69"/>
      <c r="B370" s="1607"/>
      <c r="C370" s="11"/>
      <c r="D370" s="69"/>
      <c r="E370" s="11"/>
      <c r="F370" s="79"/>
      <c r="G370" s="261" t="s">
        <v>663</v>
      </c>
      <c r="H370" s="257">
        <v>4.05</v>
      </c>
      <c r="I370" s="1512">
        <v>4.05</v>
      </c>
      <c r="J370" s="69"/>
      <c r="K370" s="11"/>
      <c r="L370" s="79"/>
      <c r="M370" s="98"/>
      <c r="N370" s="1249" t="s">
        <v>60</v>
      </c>
      <c r="O370" s="1794">
        <f>E343+K342</f>
        <v>234</v>
      </c>
      <c r="P370" s="1417">
        <f>F343+L342</f>
        <v>234</v>
      </c>
      <c r="Q370" s="1210">
        <f>K358</f>
        <v>22.4</v>
      </c>
      <c r="R370" s="1397">
        <f>L358</f>
        <v>22.4</v>
      </c>
      <c r="S370" s="1210"/>
      <c r="T370" s="1419"/>
      <c r="U370" s="1210">
        <f t="shared" si="390"/>
        <v>256.39999999999998</v>
      </c>
      <c r="V370" s="1397">
        <f t="shared" si="391"/>
        <v>256.39999999999998</v>
      </c>
      <c r="W370" s="1210">
        <f t="shared" si="392"/>
        <v>22.4</v>
      </c>
      <c r="X370" s="1306">
        <f t="shared" si="393"/>
        <v>22.4</v>
      </c>
      <c r="Z370" s="1268" t="s">
        <v>127</v>
      </c>
      <c r="AA370" s="1030"/>
      <c r="AB370" s="1717"/>
      <c r="AC370" s="1234"/>
      <c r="AD370" s="1396"/>
      <c r="AE370" s="1234"/>
      <c r="AF370" s="1414"/>
      <c r="AG370" s="1234">
        <f t="shared" si="394"/>
        <v>0</v>
      </c>
      <c r="AH370" s="1397">
        <f t="shared" si="394"/>
        <v>0</v>
      </c>
      <c r="AI370" s="1234">
        <f t="shared" si="394"/>
        <v>0</v>
      </c>
      <c r="AJ370" s="1306">
        <f t="shared" si="394"/>
        <v>0</v>
      </c>
      <c r="AL370" s="1249" t="s">
        <v>67</v>
      </c>
      <c r="AM370" s="1250">
        <f t="shared" si="375"/>
        <v>0</v>
      </c>
      <c r="AN370" s="1258">
        <f t="shared" si="376"/>
        <v>0</v>
      </c>
      <c r="AO370" s="1268" t="s">
        <v>127</v>
      </c>
      <c r="AP370" s="1470">
        <f t="shared" si="380"/>
        <v>0</v>
      </c>
      <c r="AQ370" s="1484">
        <f t="shared" si="378"/>
        <v>0</v>
      </c>
      <c r="AV370" s="11"/>
      <c r="AW370" s="11"/>
      <c r="AX370" s="11"/>
      <c r="AY370" s="11"/>
      <c r="AZ370" s="11"/>
      <c r="BA370" s="11"/>
    </row>
    <row r="371" spans="1:53" ht="15" thickBot="1">
      <c r="A371" s="69"/>
      <c r="B371" s="1607"/>
      <c r="C371" s="11"/>
      <c r="D371" s="69"/>
      <c r="E371" s="11"/>
      <c r="F371" s="79"/>
      <c r="G371" s="258" t="s">
        <v>258</v>
      </c>
      <c r="H371" s="257">
        <v>1.35</v>
      </c>
      <c r="I371" s="1512">
        <v>1.35</v>
      </c>
      <c r="J371" s="69"/>
      <c r="K371" s="11"/>
      <c r="L371" s="79"/>
      <c r="M371" s="98"/>
      <c r="N371" s="1249" t="s">
        <v>139</v>
      </c>
      <c r="O371" s="1210"/>
      <c r="P371" s="1203"/>
      <c r="Q371" s="1210"/>
      <c r="R371" s="1306"/>
      <c r="S371" s="1210"/>
      <c r="T371" s="1411"/>
      <c r="U371" s="1210">
        <f t="shared" si="390"/>
        <v>0</v>
      </c>
      <c r="V371" s="1397">
        <f t="shared" si="391"/>
        <v>0</v>
      </c>
      <c r="W371" s="1210">
        <f t="shared" si="392"/>
        <v>0</v>
      </c>
      <c r="X371" s="1306">
        <f t="shared" si="393"/>
        <v>0</v>
      </c>
      <c r="Z371" s="1267" t="s">
        <v>96</v>
      </c>
      <c r="AA371" s="1232">
        <f>H350</f>
        <v>3.6</v>
      </c>
      <c r="AB371" s="1718">
        <f>I350</f>
        <v>3.6</v>
      </c>
      <c r="AC371" s="2415">
        <f>E364+H370</f>
        <v>6.55</v>
      </c>
      <c r="AD371" s="1398">
        <f>F364+I370</f>
        <v>6.55</v>
      </c>
      <c r="AE371" s="1235"/>
      <c r="AF371" s="1720"/>
      <c r="AG371" s="1235">
        <f t="shared" si="394"/>
        <v>10.15</v>
      </c>
      <c r="AH371" s="1399">
        <f t="shared" si="394"/>
        <v>10.15</v>
      </c>
      <c r="AI371" s="1235">
        <f t="shared" si="394"/>
        <v>6.55</v>
      </c>
      <c r="AJ371" s="1199">
        <f t="shared" si="394"/>
        <v>6.55</v>
      </c>
      <c r="AL371" s="1249" t="s">
        <v>82</v>
      </c>
      <c r="AM371" s="1250">
        <f t="shared" si="375"/>
        <v>28.249999999999996</v>
      </c>
      <c r="AN371" s="1258">
        <f t="shared" si="376"/>
        <v>28.25</v>
      </c>
      <c r="AO371" s="1267" t="s">
        <v>96</v>
      </c>
      <c r="AP371" s="1470">
        <f t="shared" si="380"/>
        <v>10.15</v>
      </c>
      <c r="AQ371" s="1484">
        <f t="shared" si="378"/>
        <v>10.15</v>
      </c>
      <c r="AU371" s="11"/>
      <c r="AV371" s="11"/>
      <c r="AW371" s="11"/>
      <c r="AX371" s="11"/>
      <c r="AY371" s="11"/>
      <c r="AZ371" s="11"/>
      <c r="BA371" s="11"/>
    </row>
    <row r="372" spans="1:53" ht="15" thickBot="1">
      <c r="A372" s="69"/>
      <c r="B372" s="1607"/>
      <c r="C372" s="11"/>
      <c r="D372" s="69"/>
      <c r="E372" s="11"/>
      <c r="F372" s="79"/>
      <c r="G372" s="1917" t="s">
        <v>449</v>
      </c>
      <c r="H372" s="257">
        <v>1.35</v>
      </c>
      <c r="I372" s="1512">
        <v>1.35</v>
      </c>
      <c r="J372" s="69"/>
      <c r="K372" s="11"/>
      <c r="L372" s="79"/>
      <c r="M372" s="98"/>
      <c r="N372" s="1249" t="s">
        <v>64</v>
      </c>
      <c r="O372" s="1210"/>
      <c r="P372" s="1203"/>
      <c r="Q372" s="1210"/>
      <c r="R372" s="1306"/>
      <c r="S372" s="1210"/>
      <c r="T372" s="1411"/>
      <c r="U372" s="1210">
        <f t="shared" si="390"/>
        <v>0</v>
      </c>
      <c r="V372" s="1397">
        <f t="shared" si="391"/>
        <v>0</v>
      </c>
      <c r="W372" s="1210">
        <f t="shared" si="392"/>
        <v>0</v>
      </c>
      <c r="X372" s="1306">
        <f t="shared" si="393"/>
        <v>0</v>
      </c>
      <c r="Z372" s="2411" t="s">
        <v>783</v>
      </c>
      <c r="AA372" s="2412">
        <f t="shared" ref="AA372:AF372" si="397">SUM(AA359:AA371)</f>
        <v>218.20000000000002</v>
      </c>
      <c r="AB372" s="2423">
        <f t="shared" si="397"/>
        <v>160.91000000000003</v>
      </c>
      <c r="AC372" s="2424">
        <f t="shared" si="397"/>
        <v>214.40899999999999</v>
      </c>
      <c r="AD372" s="2425">
        <f t="shared" si="397"/>
        <v>173.53</v>
      </c>
      <c r="AE372" s="2426">
        <f t="shared" si="397"/>
        <v>148.86000000000001</v>
      </c>
      <c r="AF372" s="2413">
        <f t="shared" si="397"/>
        <v>112.2</v>
      </c>
      <c r="AG372" s="2011">
        <f t="shared" si="394"/>
        <v>432.60900000000004</v>
      </c>
      <c r="AH372" s="1397">
        <f t="shared" si="394"/>
        <v>334.44000000000005</v>
      </c>
      <c r="AI372" s="2011">
        <f t="shared" si="394"/>
        <v>363.26900000000001</v>
      </c>
      <c r="AJ372" s="1420">
        <f t="shared" si="394"/>
        <v>285.73</v>
      </c>
      <c r="AL372" s="1249" t="s">
        <v>89</v>
      </c>
      <c r="AM372" s="1250">
        <f t="shared" si="375"/>
        <v>6.2</v>
      </c>
      <c r="AN372" s="1258">
        <f t="shared" si="376"/>
        <v>6.2</v>
      </c>
      <c r="AO372" s="2411" t="s">
        <v>783</v>
      </c>
      <c r="AP372" s="2374">
        <f t="shared" si="380"/>
        <v>581.46900000000005</v>
      </c>
      <c r="AQ372" s="1484">
        <f t="shared" si="378"/>
        <v>446.64000000000004</v>
      </c>
    </row>
    <row r="373" spans="1:53">
      <c r="A373" s="69"/>
      <c r="B373" s="1607"/>
      <c r="C373" s="11"/>
      <c r="D373" s="69"/>
      <c r="E373" s="11"/>
      <c r="F373" s="79"/>
      <c r="G373" s="2765" t="s">
        <v>547</v>
      </c>
      <c r="H373" s="1549">
        <v>0.48599999999999999</v>
      </c>
      <c r="I373" s="1550">
        <v>0.48599999999999999</v>
      </c>
      <c r="J373" s="69"/>
      <c r="K373" s="11"/>
      <c r="L373" s="79"/>
      <c r="M373" s="98"/>
      <c r="N373" s="1249" t="s">
        <v>408</v>
      </c>
      <c r="O373" s="1210"/>
      <c r="P373" s="1203"/>
      <c r="Q373" s="1210"/>
      <c r="R373" s="1306"/>
      <c r="S373" s="1210"/>
      <c r="T373" s="1411"/>
      <c r="U373" s="1210">
        <f t="shared" si="390"/>
        <v>0</v>
      </c>
      <c r="V373" s="1397">
        <f t="shared" si="391"/>
        <v>0</v>
      </c>
      <c r="W373" s="1210">
        <f t="shared" si="392"/>
        <v>0</v>
      </c>
      <c r="X373" s="1306">
        <f t="shared" si="393"/>
        <v>0</v>
      </c>
      <c r="Z373" s="2376" t="s">
        <v>878</v>
      </c>
      <c r="AA373" s="2372"/>
      <c r="AB373" s="2377"/>
      <c r="AC373" s="2378"/>
      <c r="AD373" s="2379"/>
      <c r="AE373" s="2378"/>
      <c r="AF373" s="2380"/>
      <c r="AL373" s="1249" t="s">
        <v>131</v>
      </c>
      <c r="AM373" s="1250">
        <f t="shared" si="375"/>
        <v>2.4499999999999997</v>
      </c>
      <c r="AN373" s="1258">
        <f t="shared" si="376"/>
        <v>98</v>
      </c>
      <c r="AO373" s="2376" t="s">
        <v>877</v>
      </c>
    </row>
    <row r="374" spans="1:53" ht="15" thickBot="1">
      <c r="A374" s="1443" t="s">
        <v>362</v>
      </c>
      <c r="B374" s="1610"/>
      <c r="C374" s="38">
        <f>SUM(C356:C364)</f>
        <v>930</v>
      </c>
      <c r="D374" s="65"/>
      <c r="E374" s="38"/>
      <c r="F374" s="81"/>
      <c r="G374" s="268" t="s">
        <v>54</v>
      </c>
      <c r="H374" s="1617">
        <v>0.216</v>
      </c>
      <c r="I374" s="2748">
        <v>0.216</v>
      </c>
      <c r="J374" s="65"/>
      <c r="K374" s="38"/>
      <c r="L374" s="81"/>
      <c r="M374" s="98"/>
      <c r="N374" s="1249" t="s">
        <v>67</v>
      </c>
      <c r="O374" s="1210"/>
      <c r="P374" s="1203"/>
      <c r="Q374" s="1210"/>
      <c r="R374" s="1306"/>
      <c r="S374" s="1210"/>
      <c r="T374" s="1411"/>
      <c r="U374" s="1210">
        <f t="shared" si="390"/>
        <v>0</v>
      </c>
      <c r="V374" s="1397">
        <f t="shared" si="391"/>
        <v>0</v>
      </c>
      <c r="W374" s="1210">
        <f t="shared" si="392"/>
        <v>0</v>
      </c>
      <c r="X374" s="1306">
        <f t="shared" si="393"/>
        <v>0</v>
      </c>
      <c r="Z374" s="1268" t="s">
        <v>130</v>
      </c>
      <c r="AA374" s="1030"/>
      <c r="AB374" s="1712"/>
      <c r="AC374" s="1234"/>
      <c r="AD374" s="1396"/>
      <c r="AE374" s="1234"/>
      <c r="AF374" s="1414"/>
      <c r="AG374" s="1234">
        <f t="shared" ref="AG374:AJ379" si="398">AA374+AC374</f>
        <v>0</v>
      </c>
      <c r="AH374" s="1397">
        <f t="shared" si="398"/>
        <v>0</v>
      </c>
      <c r="AI374" s="1234">
        <f t="shared" si="398"/>
        <v>0</v>
      </c>
      <c r="AJ374" s="1306">
        <f t="shared" si="398"/>
        <v>0</v>
      </c>
      <c r="AL374" s="1249" t="s">
        <v>50</v>
      </c>
      <c r="AM374" s="1250">
        <f t="shared" si="375"/>
        <v>17</v>
      </c>
      <c r="AN374" s="1258">
        <f t="shared" si="376"/>
        <v>17</v>
      </c>
      <c r="AO374" s="1268"/>
      <c r="AP374" s="1470">
        <f t="shared" ref="AP374:AQ380" si="399">AA374+AC374+AE374</f>
        <v>0</v>
      </c>
      <c r="AQ374" s="1484">
        <f t="shared" si="399"/>
        <v>0</v>
      </c>
    </row>
    <row r="375" spans="1:53" ht="15" thickBot="1">
      <c r="A375" s="382"/>
      <c r="B375" s="175" t="s">
        <v>232</v>
      </c>
      <c r="C375" s="676"/>
      <c r="D375" s="2089" t="s">
        <v>689</v>
      </c>
      <c r="E375" s="47"/>
      <c r="F375" s="47"/>
      <c r="G375" s="1241"/>
      <c r="H375" s="47"/>
      <c r="I375" s="47"/>
      <c r="J375" s="681" t="s">
        <v>488</v>
      </c>
      <c r="K375" s="1536"/>
      <c r="L375" s="1537"/>
      <c r="M375" s="1442"/>
      <c r="N375" s="1249" t="s">
        <v>82</v>
      </c>
      <c r="O375" s="1210">
        <f>E344+H352</f>
        <v>5.6999999999999993</v>
      </c>
      <c r="P375" s="1415">
        <f>F344+I352</f>
        <v>5.6999999999999993</v>
      </c>
      <c r="Q375" s="1210">
        <f>E366+H366+H371+K362</f>
        <v>22.549999999999997</v>
      </c>
      <c r="R375" s="1397">
        <f>I371+I366+L362+F366</f>
        <v>22.55</v>
      </c>
      <c r="S375" s="1210"/>
      <c r="T375" s="1416"/>
      <c r="U375" s="1210">
        <f t="shared" si="390"/>
        <v>28.249999999999996</v>
      </c>
      <c r="V375" s="1397">
        <f t="shared" si="391"/>
        <v>28.25</v>
      </c>
      <c r="W375" s="1210">
        <f t="shared" si="392"/>
        <v>22.549999999999997</v>
      </c>
      <c r="X375" s="1306">
        <f t="shared" si="393"/>
        <v>22.55</v>
      </c>
      <c r="Z375" s="1268" t="s">
        <v>128</v>
      </c>
      <c r="AA375" s="1030"/>
      <c r="AB375" s="1712"/>
      <c r="AC375" s="1234">
        <f>K366</f>
        <v>69.42</v>
      </c>
      <c r="AD375" s="1396">
        <f>L366</f>
        <v>48.6</v>
      </c>
      <c r="AE375" s="1234"/>
      <c r="AF375" s="1414"/>
      <c r="AG375" s="1234">
        <f t="shared" si="398"/>
        <v>69.42</v>
      </c>
      <c r="AH375" s="1397">
        <f t="shared" si="398"/>
        <v>48.6</v>
      </c>
      <c r="AI375" s="1234">
        <f t="shared" si="398"/>
        <v>69.42</v>
      </c>
      <c r="AJ375" s="1306">
        <f t="shared" si="398"/>
        <v>48.6</v>
      </c>
      <c r="AL375" s="1249" t="s">
        <v>140</v>
      </c>
      <c r="AM375" s="1250">
        <f t="shared" si="375"/>
        <v>0</v>
      </c>
      <c r="AN375" s="1258">
        <f t="shared" si="376"/>
        <v>0</v>
      </c>
      <c r="AO375" s="1268" t="s">
        <v>128</v>
      </c>
      <c r="AP375" s="1470">
        <f t="shared" si="399"/>
        <v>69.42</v>
      </c>
      <c r="AQ375" s="1484">
        <f t="shared" si="399"/>
        <v>48.6</v>
      </c>
    </row>
    <row r="376" spans="1:53" ht="15" thickBot="1">
      <c r="A376" s="254" t="s">
        <v>487</v>
      </c>
      <c r="B376" s="271" t="s">
        <v>488</v>
      </c>
      <c r="C376" s="397">
        <v>200</v>
      </c>
      <c r="D376" s="1529" t="s">
        <v>100</v>
      </c>
      <c r="E376" s="1510" t="s">
        <v>101</v>
      </c>
      <c r="F376" s="1609" t="s">
        <v>102</v>
      </c>
      <c r="G376" s="1509" t="s">
        <v>100</v>
      </c>
      <c r="H376" s="1510" t="s">
        <v>101</v>
      </c>
      <c r="I376" s="1511" t="s">
        <v>102</v>
      </c>
      <c r="J376" s="1502" t="s">
        <v>490</v>
      </c>
      <c r="K376" s="1540"/>
      <c r="L376" s="1541"/>
      <c r="M376" s="98"/>
      <c r="N376" s="1249" t="s">
        <v>89</v>
      </c>
      <c r="O376" s="1210"/>
      <c r="P376" s="1203"/>
      <c r="Q376" s="1723">
        <f>K369</f>
        <v>3</v>
      </c>
      <c r="R376" s="1397">
        <f>L369</f>
        <v>3</v>
      </c>
      <c r="S376" s="1210">
        <f>H379+H380</f>
        <v>3.2</v>
      </c>
      <c r="T376" s="1411">
        <f>I379+I380</f>
        <v>3.2</v>
      </c>
      <c r="U376" s="1210">
        <f t="shared" si="390"/>
        <v>3</v>
      </c>
      <c r="V376" s="1397">
        <f t="shared" si="391"/>
        <v>3</v>
      </c>
      <c r="W376" s="1210">
        <f t="shared" si="392"/>
        <v>6.2</v>
      </c>
      <c r="X376" s="1306">
        <f t="shared" si="393"/>
        <v>6.2</v>
      </c>
      <c r="Z376" s="1268" t="s">
        <v>126</v>
      </c>
      <c r="AA376" s="1030"/>
      <c r="AB376" s="1716"/>
      <c r="AC376" s="1234"/>
      <c r="AD376" s="1396"/>
      <c r="AE376" s="1234"/>
      <c r="AF376" s="1414"/>
      <c r="AG376" s="1234">
        <f t="shared" si="398"/>
        <v>0</v>
      </c>
      <c r="AH376" s="1397">
        <f t="shared" si="398"/>
        <v>0</v>
      </c>
      <c r="AI376" s="1234">
        <f t="shared" si="398"/>
        <v>0</v>
      </c>
      <c r="AJ376" s="1306">
        <f t="shared" si="398"/>
        <v>0</v>
      </c>
      <c r="AL376" s="1249" t="s">
        <v>52</v>
      </c>
      <c r="AM376" s="1250">
        <f t="shared" si="375"/>
        <v>0</v>
      </c>
      <c r="AN376" s="1258">
        <f t="shared" si="376"/>
        <v>0</v>
      </c>
      <c r="AO376" s="1268" t="s">
        <v>126</v>
      </c>
      <c r="AP376" s="1470">
        <f t="shared" si="399"/>
        <v>0</v>
      </c>
      <c r="AQ376" s="1484">
        <f t="shared" si="399"/>
        <v>0</v>
      </c>
    </row>
    <row r="377" spans="1:53" ht="15" thickBot="1">
      <c r="A377" s="314"/>
      <c r="B377" s="351" t="s">
        <v>489</v>
      </c>
      <c r="C377" s="295"/>
      <c r="D377" s="1146" t="s">
        <v>68</v>
      </c>
      <c r="E377" s="1147">
        <v>80</v>
      </c>
      <c r="F377" s="1655">
        <v>64</v>
      </c>
      <c r="G377" s="1507" t="s">
        <v>693</v>
      </c>
      <c r="H377" s="1147" t="s">
        <v>694</v>
      </c>
      <c r="I377" s="1590">
        <v>7</v>
      </c>
      <c r="J377" s="384" t="s">
        <v>100</v>
      </c>
      <c r="K377" s="1498" t="s">
        <v>101</v>
      </c>
      <c r="L377" s="1539" t="s">
        <v>102</v>
      </c>
      <c r="M377" s="98"/>
      <c r="N377" s="783" t="s">
        <v>144</v>
      </c>
      <c r="O377" s="1890">
        <f>P377/1000/0.04</f>
        <v>2.2749999999999999</v>
      </c>
      <c r="P377" s="1415">
        <f>F342</f>
        <v>91</v>
      </c>
      <c r="Q377" s="1210"/>
      <c r="R377" s="1397"/>
      <c r="S377" s="1890">
        <f>T377/1000/0.04</f>
        <v>0.17499999999999999</v>
      </c>
      <c r="T377" s="1416">
        <f>I377</f>
        <v>7</v>
      </c>
      <c r="U377" s="1210">
        <f t="shared" si="390"/>
        <v>2.2749999999999999</v>
      </c>
      <c r="V377" s="1397">
        <f t="shared" si="391"/>
        <v>91</v>
      </c>
      <c r="W377" s="1210">
        <f t="shared" si="392"/>
        <v>0.17499999999999999</v>
      </c>
      <c r="X377" s="1306">
        <f t="shared" si="393"/>
        <v>7</v>
      </c>
      <c r="Z377" s="1268" t="s">
        <v>395</v>
      </c>
      <c r="AA377" s="1030"/>
      <c r="AB377" s="1717"/>
      <c r="AC377" s="1234"/>
      <c r="AD377" s="1396"/>
      <c r="AE377" s="1234"/>
      <c r="AF377" s="1414"/>
      <c r="AG377" s="1234">
        <f t="shared" si="398"/>
        <v>0</v>
      </c>
      <c r="AH377" s="1397">
        <f t="shared" si="398"/>
        <v>0</v>
      </c>
      <c r="AI377" s="1234">
        <f t="shared" si="398"/>
        <v>0</v>
      </c>
      <c r="AJ377" s="1306">
        <f t="shared" si="398"/>
        <v>0</v>
      </c>
      <c r="AL377" s="1249" t="s">
        <v>138</v>
      </c>
      <c r="AM377" s="1250">
        <f t="shared" si="375"/>
        <v>0</v>
      </c>
      <c r="AN377" s="1258">
        <f t="shared" si="376"/>
        <v>0</v>
      </c>
      <c r="AO377" s="1268" t="s">
        <v>395</v>
      </c>
      <c r="AP377" s="1470">
        <f t="shared" si="399"/>
        <v>0</v>
      </c>
      <c r="AQ377" s="1484">
        <f t="shared" si="399"/>
        <v>0</v>
      </c>
    </row>
    <row r="378" spans="1:53" ht="16.5" customHeight="1" thickBot="1">
      <c r="A378" s="254" t="s">
        <v>692</v>
      </c>
      <c r="B378" s="2533" t="s">
        <v>689</v>
      </c>
      <c r="C378" s="397">
        <v>120</v>
      </c>
      <c r="D378" s="2725" t="s">
        <v>908</v>
      </c>
      <c r="E378" s="11"/>
      <c r="F378" s="11"/>
      <c r="G378" s="2749" t="s">
        <v>567</v>
      </c>
      <c r="H378" s="1531">
        <v>9.6</v>
      </c>
      <c r="I378" s="2752">
        <v>9.6</v>
      </c>
      <c r="J378" s="1146" t="s">
        <v>491</v>
      </c>
      <c r="K378" s="1147">
        <v>15</v>
      </c>
      <c r="L378" s="1148">
        <v>15</v>
      </c>
      <c r="M378" s="98"/>
      <c r="N378" s="1249" t="s">
        <v>50</v>
      </c>
      <c r="O378" s="1210">
        <f>K344</f>
        <v>7</v>
      </c>
      <c r="P378" s="1417">
        <f>L344</f>
        <v>7</v>
      </c>
      <c r="Q378" s="1210">
        <f>K368</f>
        <v>3</v>
      </c>
      <c r="R378" s="1420">
        <f>L368</f>
        <v>3</v>
      </c>
      <c r="S378" s="1210">
        <f>K379</f>
        <v>7</v>
      </c>
      <c r="T378" s="1416">
        <f>L379</f>
        <v>7</v>
      </c>
      <c r="U378" s="1210">
        <f t="shared" si="390"/>
        <v>10</v>
      </c>
      <c r="V378" s="1397">
        <f t="shared" si="391"/>
        <v>10</v>
      </c>
      <c r="W378" s="1210">
        <f t="shared" si="392"/>
        <v>10</v>
      </c>
      <c r="X378" s="1306">
        <f t="shared" si="393"/>
        <v>10</v>
      </c>
      <c r="Z378" s="1267"/>
      <c r="AA378" s="1030"/>
      <c r="AB378" s="1714"/>
      <c r="AC378" s="2011"/>
      <c r="AD378" s="1396"/>
      <c r="AE378" s="1234"/>
      <c r="AF378" s="1414"/>
      <c r="AG378" s="1234">
        <f t="shared" si="398"/>
        <v>0</v>
      </c>
      <c r="AH378" s="1397">
        <f t="shared" si="398"/>
        <v>0</v>
      </c>
      <c r="AI378" s="1234">
        <f t="shared" si="398"/>
        <v>0</v>
      </c>
      <c r="AJ378" s="1306">
        <f t="shared" si="398"/>
        <v>0</v>
      </c>
      <c r="AL378" s="1249" t="s">
        <v>137</v>
      </c>
      <c r="AM378" s="1250">
        <f t="shared" si="375"/>
        <v>5</v>
      </c>
      <c r="AN378" s="1258">
        <f t="shared" si="376"/>
        <v>5</v>
      </c>
      <c r="AO378" s="1267"/>
      <c r="AP378" s="1470">
        <f t="shared" si="399"/>
        <v>0</v>
      </c>
      <c r="AQ378" s="1484">
        <f t="shared" si="399"/>
        <v>0</v>
      </c>
    </row>
    <row r="379" spans="1:53" ht="15" thickBot="1">
      <c r="A379" s="256" t="s">
        <v>9</v>
      </c>
      <c r="B379" s="263" t="s">
        <v>10</v>
      </c>
      <c r="C379" s="272">
        <v>30</v>
      </c>
      <c r="D379" s="1564" t="s">
        <v>45</v>
      </c>
      <c r="E379" s="1518">
        <v>41</v>
      </c>
      <c r="F379" s="1585">
        <v>30.512</v>
      </c>
      <c r="G379" s="249" t="s">
        <v>89</v>
      </c>
      <c r="H379" s="257">
        <v>1.6</v>
      </c>
      <c r="I379" s="1512">
        <v>1.6</v>
      </c>
      <c r="J379" s="258" t="s">
        <v>50</v>
      </c>
      <c r="K379" s="257">
        <v>7</v>
      </c>
      <c r="L379" s="1149">
        <v>7</v>
      </c>
      <c r="M379" s="98"/>
      <c r="N379" s="1249" t="s">
        <v>140</v>
      </c>
      <c r="O379" s="1210"/>
      <c r="P379" s="1203"/>
      <c r="Q379" s="1210"/>
      <c r="R379" s="1306"/>
      <c r="S379" s="1210"/>
      <c r="T379" s="1411"/>
      <c r="U379" s="1210">
        <f t="shared" si="390"/>
        <v>0</v>
      </c>
      <c r="V379" s="1397">
        <f t="shared" si="391"/>
        <v>0</v>
      </c>
      <c r="W379" s="1210">
        <f t="shared" si="392"/>
        <v>0</v>
      </c>
      <c r="X379" s="1306">
        <f t="shared" si="393"/>
        <v>0</v>
      </c>
      <c r="Z379" s="2411" t="s">
        <v>784</v>
      </c>
      <c r="AA379" s="2416">
        <f t="shared" ref="AA379:AF379" si="400">SUM(AA374:AA378)</f>
        <v>0</v>
      </c>
      <c r="AB379" s="2417">
        <f t="shared" si="400"/>
        <v>0</v>
      </c>
      <c r="AC379" s="2418">
        <f t="shared" si="400"/>
        <v>69.42</v>
      </c>
      <c r="AD379" s="2417">
        <f t="shared" si="400"/>
        <v>48.6</v>
      </c>
      <c r="AE379" s="2418">
        <f t="shared" si="400"/>
        <v>0</v>
      </c>
      <c r="AF379" s="2417">
        <f t="shared" si="400"/>
        <v>0</v>
      </c>
      <c r="AG379" s="2419">
        <f t="shared" si="398"/>
        <v>69.42</v>
      </c>
      <c r="AH379" s="2420">
        <f t="shared" si="398"/>
        <v>48.6</v>
      </c>
      <c r="AI379" s="2419">
        <f t="shared" si="398"/>
        <v>69.42</v>
      </c>
      <c r="AJ379" s="2421">
        <f t="shared" si="398"/>
        <v>48.6</v>
      </c>
      <c r="AL379" s="1249" t="s">
        <v>77</v>
      </c>
      <c r="AM379" s="1250">
        <f t="shared" si="375"/>
        <v>0</v>
      </c>
      <c r="AN379" s="1258">
        <f t="shared" si="376"/>
        <v>0</v>
      </c>
      <c r="AO379" s="2411" t="s">
        <v>784</v>
      </c>
      <c r="AP379" s="2374">
        <f t="shared" si="399"/>
        <v>69.42</v>
      </c>
      <c r="AQ379" s="1484">
        <f t="shared" si="399"/>
        <v>48.6</v>
      </c>
    </row>
    <row r="380" spans="1:53" ht="15" thickBot="1">
      <c r="A380" s="69"/>
      <c r="B380" s="1607"/>
      <c r="C380" s="11"/>
      <c r="D380" s="2725" t="s">
        <v>909</v>
      </c>
      <c r="E380" s="11"/>
      <c r="F380" s="11"/>
      <c r="G380" s="249" t="s">
        <v>691</v>
      </c>
      <c r="H380" s="257">
        <v>1.6</v>
      </c>
      <c r="I380" s="1513">
        <v>1.6</v>
      </c>
      <c r="J380" s="258" t="s">
        <v>263</v>
      </c>
      <c r="K380" s="257">
        <v>0.2</v>
      </c>
      <c r="L380" s="1523">
        <v>0.2</v>
      </c>
      <c r="M380" s="98"/>
      <c r="N380" s="1249" t="s">
        <v>405</v>
      </c>
      <c r="O380" s="1210"/>
      <c r="P380" s="1203"/>
      <c r="Q380" s="1210"/>
      <c r="R380" s="1306"/>
      <c r="S380" s="1210"/>
      <c r="T380" s="1411"/>
      <c r="U380" s="1210">
        <f t="shared" si="390"/>
        <v>0</v>
      </c>
      <c r="V380" s="1397">
        <f t="shared" si="391"/>
        <v>0</v>
      </c>
      <c r="W380" s="1210">
        <f t="shared" si="392"/>
        <v>0</v>
      </c>
      <c r="X380" s="1306">
        <f t="shared" si="393"/>
        <v>0</v>
      </c>
      <c r="Z380" s="2406" t="s">
        <v>785</v>
      </c>
      <c r="AA380" s="2407">
        <f t="shared" ref="AA380:AF380" si="401">AA372+AA379</f>
        <v>218.20000000000002</v>
      </c>
      <c r="AB380" s="2428">
        <f t="shared" si="401"/>
        <v>160.91000000000003</v>
      </c>
      <c r="AC380" s="2442">
        <f t="shared" si="401"/>
        <v>283.82900000000001</v>
      </c>
      <c r="AD380" s="2441">
        <f t="shared" si="401"/>
        <v>222.13</v>
      </c>
      <c r="AE380" s="2407">
        <f t="shared" si="401"/>
        <v>148.86000000000001</v>
      </c>
      <c r="AF380" s="2427">
        <f t="shared" si="401"/>
        <v>112.2</v>
      </c>
      <c r="AG380" s="2448">
        <f>AA380+AC380</f>
        <v>502.029</v>
      </c>
      <c r="AH380" s="2409">
        <f>AB380+AD380</f>
        <v>383.04</v>
      </c>
      <c r="AI380" s="2408">
        <f t="shared" ref="AI380" si="402">AC380+AE380</f>
        <v>432.68900000000002</v>
      </c>
      <c r="AJ380" s="2410">
        <f t="shared" ref="AJ380" si="403">AD380+AF380</f>
        <v>334.33</v>
      </c>
      <c r="AL380" s="1249" t="s">
        <v>54</v>
      </c>
      <c r="AM380" s="1250">
        <f t="shared" si="375"/>
        <v>3.5959999999999996</v>
      </c>
      <c r="AN380" s="1258">
        <f t="shared" si="376"/>
        <v>3.5959999999999996</v>
      </c>
      <c r="AO380" s="1270" t="s">
        <v>135</v>
      </c>
      <c r="AP380" s="2447">
        <f t="shared" si="399"/>
        <v>650.88900000000001</v>
      </c>
      <c r="AQ380" s="2446">
        <f t="shared" si="399"/>
        <v>495.24</v>
      </c>
    </row>
    <row r="381" spans="1:53">
      <c r="A381" s="69"/>
      <c r="B381" s="1607"/>
      <c r="C381" s="11"/>
      <c r="D381" s="1564" t="s">
        <v>690</v>
      </c>
      <c r="E381" s="257">
        <v>68.86</v>
      </c>
      <c r="F381" s="1585">
        <v>48.2</v>
      </c>
      <c r="G381" s="249" t="s">
        <v>534</v>
      </c>
      <c r="H381" s="257">
        <v>0.4</v>
      </c>
      <c r="I381" s="1512">
        <v>0.4</v>
      </c>
      <c r="J381" s="258" t="s">
        <v>81</v>
      </c>
      <c r="K381" s="257">
        <v>203</v>
      </c>
      <c r="L381" s="1149">
        <v>203</v>
      </c>
      <c r="M381" s="98"/>
      <c r="N381" s="1249" t="s">
        <v>138</v>
      </c>
      <c r="O381" s="1210"/>
      <c r="P381" s="1203"/>
      <c r="Q381" s="1210"/>
      <c r="R381" s="1306"/>
      <c r="S381" s="1210"/>
      <c r="T381" s="1411"/>
      <c r="U381" s="1210">
        <f t="shared" si="390"/>
        <v>0</v>
      </c>
      <c r="V381" s="1397">
        <f t="shared" si="391"/>
        <v>0</v>
      </c>
      <c r="W381" s="1210">
        <f t="shared" si="392"/>
        <v>0</v>
      </c>
      <c r="X381" s="1306">
        <f t="shared" si="393"/>
        <v>0</v>
      </c>
      <c r="Z381" s="1300" t="s">
        <v>376</v>
      </c>
      <c r="AA381" s="1301"/>
      <c r="AB381" s="1302"/>
      <c r="AC381" s="1030"/>
      <c r="AD381" s="1303"/>
      <c r="AE381" s="1030"/>
      <c r="AF381" s="1304"/>
      <c r="AG381" s="1234"/>
      <c r="AH381" s="1305"/>
      <c r="AI381" s="1234"/>
      <c r="AJ381" s="1306"/>
      <c r="AL381" s="1249" t="s">
        <v>116</v>
      </c>
      <c r="AM381" s="1250">
        <f t="shared" si="375"/>
        <v>0</v>
      </c>
      <c r="AN381" s="1258">
        <f t="shared" si="376"/>
        <v>0</v>
      </c>
      <c r="AO381" s="1272" t="s">
        <v>376</v>
      </c>
      <c r="AP381" s="1250"/>
      <c r="AQ381" s="79"/>
    </row>
    <row r="382" spans="1:53" ht="15" thickBot="1">
      <c r="A382" s="1443" t="s">
        <v>363</v>
      </c>
      <c r="B382" s="1444"/>
      <c r="C382" s="81">
        <f>SUM(C376:C380)</f>
        <v>350</v>
      </c>
      <c r="D382" s="2750" t="s">
        <v>910</v>
      </c>
      <c r="E382" s="38"/>
      <c r="F382" s="38"/>
      <c r="G382" s="2751"/>
      <c r="H382" s="1670"/>
      <c r="I382" s="2753"/>
      <c r="J382" s="65"/>
      <c r="K382" s="1670"/>
      <c r="L382" s="1842"/>
      <c r="M382" s="98"/>
      <c r="N382" s="1249" t="s">
        <v>137</v>
      </c>
      <c r="O382" s="1210">
        <f>K343</f>
        <v>5</v>
      </c>
      <c r="P382" s="1203">
        <f>L343</f>
        <v>5</v>
      </c>
      <c r="Q382" s="1210"/>
      <c r="R382" s="1306"/>
      <c r="S382" s="1210"/>
      <c r="T382" s="1411"/>
      <c r="U382" s="1210">
        <f t="shared" si="390"/>
        <v>5</v>
      </c>
      <c r="V382" s="1397">
        <f t="shared" si="391"/>
        <v>5</v>
      </c>
      <c r="W382" s="1210">
        <f t="shared" si="392"/>
        <v>0</v>
      </c>
      <c r="X382" s="1306">
        <f t="shared" si="393"/>
        <v>0</v>
      </c>
      <c r="Z382" s="1925" t="s">
        <v>496</v>
      </c>
      <c r="AA382" s="2405"/>
      <c r="AB382" s="2394"/>
      <c r="AC382" s="1030"/>
      <c r="AD382" s="1275"/>
      <c r="AE382" s="1030"/>
      <c r="AF382" s="2395"/>
      <c r="AG382" s="1234">
        <f t="shared" ref="AG382" si="404">AA382+AC382</f>
        <v>0</v>
      </c>
      <c r="AH382" s="1312">
        <f t="shared" ref="AH382" si="405">AB382+AD382</f>
        <v>0</v>
      </c>
      <c r="AI382" s="1234">
        <f t="shared" ref="AI382" si="406">AC382+AE382</f>
        <v>0</v>
      </c>
      <c r="AJ382" s="1313">
        <f t="shared" ref="AJ382" si="407">AD382+AF382</f>
        <v>0</v>
      </c>
      <c r="AL382" s="1219" t="s">
        <v>164</v>
      </c>
      <c r="AM382" s="1250">
        <f t="shared" si="375"/>
        <v>0.29139999999999999</v>
      </c>
      <c r="AN382" s="1258">
        <f t="shared" si="376"/>
        <v>0.29139999999999999</v>
      </c>
      <c r="AO382" s="1925" t="s">
        <v>496</v>
      </c>
      <c r="AP382" s="1274">
        <f t="shared" ref="AP382:AP398" si="408">AA382+AC382+AE382</f>
        <v>0</v>
      </c>
      <c r="AQ382" s="1275">
        <f t="shared" ref="AQ382:AQ398" si="409">AB382+AD382+AF382</f>
        <v>0</v>
      </c>
    </row>
    <row r="383" spans="1:53">
      <c r="M383" s="98"/>
      <c r="N383" s="1249" t="s">
        <v>77</v>
      </c>
      <c r="O383" s="1210"/>
      <c r="P383" s="1203"/>
      <c r="Q383" s="1210"/>
      <c r="R383" s="1306"/>
      <c r="S383" s="1210"/>
      <c r="T383" s="1411"/>
      <c r="U383" s="1210">
        <f t="shared" si="390"/>
        <v>0</v>
      </c>
      <c r="V383" s="1397">
        <f t="shared" si="391"/>
        <v>0</v>
      </c>
      <c r="W383" s="1210">
        <f t="shared" si="392"/>
        <v>0</v>
      </c>
      <c r="X383" s="1306">
        <f t="shared" si="393"/>
        <v>0</v>
      </c>
      <c r="Z383" s="1307" t="s">
        <v>377</v>
      </c>
      <c r="AA383" s="1308">
        <f>K349</f>
        <v>100</v>
      </c>
      <c r="AB383" s="1309">
        <f>C350</f>
        <v>100</v>
      </c>
      <c r="AC383" s="1030"/>
      <c r="AD383" s="1310"/>
      <c r="AE383" s="1234"/>
      <c r="AF383" s="1311"/>
      <c r="AG383" s="1234">
        <f t="shared" ref="AG383:AJ385" si="410">AA383+AC383</f>
        <v>100</v>
      </c>
      <c r="AH383" s="1312">
        <f t="shared" si="410"/>
        <v>100</v>
      </c>
      <c r="AI383" s="1234">
        <f t="shared" si="410"/>
        <v>0</v>
      </c>
      <c r="AJ383" s="1313">
        <f t="shared" si="410"/>
        <v>0</v>
      </c>
      <c r="AL383" s="1220" t="s">
        <v>160</v>
      </c>
      <c r="AM383" s="1250">
        <f t="shared" si="375"/>
        <v>9.1399999999999995E-2</v>
      </c>
      <c r="AN383" s="1258">
        <f t="shared" si="376"/>
        <v>9.1399999999999995E-2</v>
      </c>
      <c r="AO383" s="1273" t="s">
        <v>377</v>
      </c>
      <c r="AP383" s="1274">
        <f t="shared" si="408"/>
        <v>100</v>
      </c>
      <c r="AQ383" s="1275">
        <f t="shared" si="409"/>
        <v>100</v>
      </c>
    </row>
    <row r="384" spans="1:53">
      <c r="M384" s="98"/>
      <c r="N384" s="483" t="s">
        <v>406</v>
      </c>
      <c r="O384" s="1210">
        <f>E345+H353</f>
        <v>0.88</v>
      </c>
      <c r="P384" s="1203">
        <f>F345+I353</f>
        <v>0.88</v>
      </c>
      <c r="Q384" s="1723">
        <f>E367+H367+H374+K360</f>
        <v>2.3159999999999998</v>
      </c>
      <c r="R384" s="1397">
        <f>F367+I374+L360+I367</f>
        <v>2.3159999999999998</v>
      </c>
      <c r="S384" s="1210">
        <f>H381</f>
        <v>0.4</v>
      </c>
      <c r="T384" s="1411">
        <f>I381</f>
        <v>0.4</v>
      </c>
      <c r="U384" s="1210">
        <f t="shared" si="390"/>
        <v>3.1959999999999997</v>
      </c>
      <c r="V384" s="1397">
        <f t="shared" si="391"/>
        <v>3.1959999999999997</v>
      </c>
      <c r="W384" s="1210">
        <f t="shared" si="392"/>
        <v>2.7159999999999997</v>
      </c>
      <c r="X384" s="1306">
        <f t="shared" si="393"/>
        <v>2.7159999999999997</v>
      </c>
      <c r="Z384" s="1314" t="s">
        <v>378</v>
      </c>
      <c r="AA384" s="1315"/>
      <c r="AB384" s="1316"/>
      <c r="AC384" s="1030"/>
      <c r="AD384" s="1317"/>
      <c r="AE384" s="1318"/>
      <c r="AF384" s="1319"/>
      <c r="AG384" s="1234">
        <f t="shared" si="410"/>
        <v>0</v>
      </c>
      <c r="AH384" s="1312">
        <f t="shared" si="410"/>
        <v>0</v>
      </c>
      <c r="AI384" s="1234">
        <f t="shared" si="410"/>
        <v>0</v>
      </c>
      <c r="AJ384" s="1313">
        <f t="shared" si="410"/>
        <v>0</v>
      </c>
      <c r="AL384" s="1221" t="s">
        <v>370</v>
      </c>
      <c r="AM384" s="1250">
        <f t="shared" si="375"/>
        <v>0</v>
      </c>
      <c r="AN384" s="1258">
        <f t="shared" si="376"/>
        <v>0</v>
      </c>
      <c r="AO384" s="1276" t="s">
        <v>378</v>
      </c>
      <c r="AP384" s="1250">
        <f t="shared" si="408"/>
        <v>0</v>
      </c>
      <c r="AQ384" s="1275">
        <f t="shared" si="409"/>
        <v>0</v>
      </c>
    </row>
    <row r="385" spans="1:46">
      <c r="M385" s="98"/>
      <c r="N385" s="1249" t="s">
        <v>407</v>
      </c>
      <c r="O385" s="1210"/>
      <c r="P385" s="1203"/>
      <c r="Q385" s="1210"/>
      <c r="R385" s="1306"/>
      <c r="S385" s="1210"/>
      <c r="T385" s="1411"/>
      <c r="U385" s="1210">
        <f t="shared" si="390"/>
        <v>0</v>
      </c>
      <c r="V385" s="1397">
        <f t="shared" si="391"/>
        <v>0</v>
      </c>
      <c r="W385" s="1210">
        <f t="shared" si="392"/>
        <v>0</v>
      </c>
      <c r="X385" s="1306">
        <f t="shared" si="393"/>
        <v>0</v>
      </c>
      <c r="Z385" s="1320" t="s">
        <v>379</v>
      </c>
      <c r="AA385" s="1315"/>
      <c r="AB385" s="1316"/>
      <c r="AC385" s="1030"/>
      <c r="AD385" s="1317"/>
      <c r="AE385" s="1234"/>
      <c r="AF385" s="1319"/>
      <c r="AG385" s="1234">
        <f t="shared" si="410"/>
        <v>0</v>
      </c>
      <c r="AH385" s="1312">
        <f t="shared" si="410"/>
        <v>0</v>
      </c>
      <c r="AI385" s="1234">
        <f t="shared" si="410"/>
        <v>0</v>
      </c>
      <c r="AJ385" s="1313">
        <f t="shared" si="410"/>
        <v>0</v>
      </c>
      <c r="AL385" s="1222" t="s">
        <v>136</v>
      </c>
      <c r="AM385" s="1259">
        <f t="shared" si="375"/>
        <v>0.2</v>
      </c>
      <c r="AN385" s="1260">
        <f t="shared" si="376"/>
        <v>0.2</v>
      </c>
      <c r="AO385" s="1277" t="s">
        <v>379</v>
      </c>
      <c r="AP385" s="1250">
        <f t="shared" si="408"/>
        <v>0</v>
      </c>
      <c r="AQ385" s="1275">
        <f t="shared" si="409"/>
        <v>0</v>
      </c>
    </row>
    <row r="386" spans="1:46" ht="15" thickBot="1">
      <c r="M386" s="98"/>
      <c r="N386" s="1219" t="s">
        <v>164</v>
      </c>
      <c r="O386" s="1214">
        <f t="shared" ref="O386:T386" si="411">O387+O388+O389+O390</f>
        <v>9.4000000000000004E-3</v>
      </c>
      <c r="P386" s="1421">
        <f t="shared" si="411"/>
        <v>9.4000000000000004E-3</v>
      </c>
      <c r="Q386" s="1214">
        <f t="shared" si="411"/>
        <v>8.199999999999999E-2</v>
      </c>
      <c r="R386" s="1422">
        <f t="shared" si="411"/>
        <v>8.199999999999999E-2</v>
      </c>
      <c r="S386" s="1224">
        <f t="shared" si="411"/>
        <v>0.2</v>
      </c>
      <c r="T386" s="1423">
        <f t="shared" si="411"/>
        <v>0.2</v>
      </c>
      <c r="U386" s="1730">
        <f t="shared" ref="U386:U391" si="412">O386+Q386</f>
        <v>9.1399999999999995E-2</v>
      </c>
      <c r="V386" s="1397">
        <f t="shared" si="391"/>
        <v>9.1399999999999995E-2</v>
      </c>
      <c r="W386" s="1210">
        <f t="shared" si="392"/>
        <v>0.28200000000000003</v>
      </c>
      <c r="X386" s="1306">
        <f t="shared" si="393"/>
        <v>0.28200000000000003</v>
      </c>
      <c r="Z386" s="1321" t="s">
        <v>380</v>
      </c>
      <c r="AA386" s="1322"/>
      <c r="AB386" s="1323"/>
      <c r="AC386" s="1232"/>
      <c r="AD386" s="1324"/>
      <c r="AE386" s="1235"/>
      <c r="AF386" s="1325"/>
      <c r="AG386" s="1235">
        <f>AA386+AC386</f>
        <v>0</v>
      </c>
      <c r="AH386" s="1326"/>
      <c r="AI386" s="1235">
        <f t="shared" ref="AI386:AI398" si="413">AC386+AE386</f>
        <v>0</v>
      </c>
      <c r="AJ386" s="1327"/>
      <c r="AL386" s="490" t="s">
        <v>98</v>
      </c>
      <c r="AM386" s="1261">
        <f>O391+Q391+S391</f>
        <v>21.6</v>
      </c>
      <c r="AN386" s="1262">
        <f>P391+R391+T391</f>
        <v>21.6</v>
      </c>
      <c r="AO386" s="1278" t="s">
        <v>380</v>
      </c>
      <c r="AP386" s="1259">
        <f t="shared" si="408"/>
        <v>0</v>
      </c>
      <c r="AQ386" s="1279">
        <f t="shared" si="409"/>
        <v>0</v>
      </c>
    </row>
    <row r="387" spans="1:46" ht="15" thickBot="1">
      <c r="M387" s="98"/>
      <c r="N387" s="1220" t="s">
        <v>160</v>
      </c>
      <c r="O387" s="1215">
        <f>H354</f>
        <v>9.4000000000000004E-3</v>
      </c>
      <c r="P387" s="1424">
        <f>I354</f>
        <v>9.4000000000000004E-3</v>
      </c>
      <c r="Q387" s="1215">
        <f>E368+H368</f>
        <v>8.199999999999999E-2</v>
      </c>
      <c r="R387" s="1425">
        <f>F368+I368</f>
        <v>8.199999999999999E-2</v>
      </c>
      <c r="S387" s="1225"/>
      <c r="T387" s="1424"/>
      <c r="U387" s="1229">
        <f t="shared" si="412"/>
        <v>9.1399999999999995E-2</v>
      </c>
      <c r="V387" s="1425">
        <f t="shared" si="391"/>
        <v>9.1399999999999995E-2</v>
      </c>
      <c r="W387" s="1211">
        <f t="shared" si="392"/>
        <v>8.199999999999999E-2</v>
      </c>
      <c r="X387" s="1425">
        <f t="shared" si="393"/>
        <v>8.199999999999999E-2</v>
      </c>
      <c r="Z387" s="1328" t="s">
        <v>381</v>
      </c>
      <c r="AA387" s="1329">
        <f>SUM(AA383:AA386)</f>
        <v>100</v>
      </c>
      <c r="AB387" s="1330">
        <f>AB383+AB384+AB385+AB386</f>
        <v>100</v>
      </c>
      <c r="AC387" s="1331">
        <f>AC383+AC384+AC385+AC386</f>
        <v>0</v>
      </c>
      <c r="AD387" s="1332">
        <f>AD383+AD384+AD385+AD386</f>
        <v>0</v>
      </c>
      <c r="AE387" s="1333">
        <f>SUM(AE383:AE386)</f>
        <v>0</v>
      </c>
      <c r="AF387" s="1334">
        <f>SUM(AF383:AF386)</f>
        <v>0</v>
      </c>
      <c r="AG387" s="1333">
        <f>AA387+AC387</f>
        <v>100</v>
      </c>
      <c r="AH387" s="1335">
        <f>AB387+AD387</f>
        <v>100</v>
      </c>
      <c r="AI387" s="1333">
        <f t="shared" si="413"/>
        <v>0</v>
      </c>
      <c r="AJ387" s="1336">
        <f>AD387+AF387</f>
        <v>0</v>
      </c>
      <c r="AO387" s="1280" t="s">
        <v>381</v>
      </c>
      <c r="AP387" s="1281">
        <f t="shared" si="408"/>
        <v>100</v>
      </c>
      <c r="AQ387" s="1282">
        <f t="shared" si="409"/>
        <v>100</v>
      </c>
      <c r="AS387" s="11"/>
      <c r="AT387" s="11"/>
    </row>
    <row r="388" spans="1:46">
      <c r="M388" s="98"/>
      <c r="N388" s="1221" t="s">
        <v>370</v>
      </c>
      <c r="O388" s="1216"/>
      <c r="P388" s="1426"/>
      <c r="Q388" s="1216"/>
      <c r="R388" s="1427"/>
      <c r="S388" s="1226"/>
      <c r="T388" s="1426"/>
      <c r="U388" s="1229">
        <f t="shared" si="412"/>
        <v>0</v>
      </c>
      <c r="V388" s="1425">
        <f t="shared" si="391"/>
        <v>0</v>
      </c>
      <c r="W388" s="1211">
        <f t="shared" si="392"/>
        <v>0</v>
      </c>
      <c r="X388" s="1425">
        <f t="shared" si="393"/>
        <v>0</v>
      </c>
      <c r="Z388" s="1460" t="s">
        <v>390</v>
      </c>
      <c r="AA388" s="1351"/>
      <c r="AB388" s="1449"/>
      <c r="AC388" s="1353"/>
      <c r="AD388" s="1452"/>
      <c r="AE388" s="1351"/>
      <c r="AF388" s="1449"/>
      <c r="AG388" s="1233"/>
      <c r="AH388" s="1455"/>
      <c r="AI388" s="1233">
        <f t="shared" si="413"/>
        <v>0</v>
      </c>
      <c r="AJ388" s="1458"/>
      <c r="AO388" s="1460" t="s">
        <v>390</v>
      </c>
      <c r="AP388" s="1271">
        <f t="shared" si="408"/>
        <v>0</v>
      </c>
      <c r="AQ388" s="1284">
        <f t="shared" si="409"/>
        <v>0</v>
      </c>
      <c r="AS388" s="11"/>
      <c r="AT388" s="11"/>
    </row>
    <row r="389" spans="1:46">
      <c r="M389" s="98"/>
      <c r="N389" s="1222" t="s">
        <v>136</v>
      </c>
      <c r="O389" s="1217"/>
      <c r="P389" s="1428"/>
      <c r="Q389" s="1217"/>
      <c r="R389" s="1429"/>
      <c r="S389" s="1227">
        <f>K380</f>
        <v>0.2</v>
      </c>
      <c r="T389" s="1428">
        <f>L380</f>
        <v>0.2</v>
      </c>
      <c r="U389" s="1229">
        <f t="shared" si="412"/>
        <v>0</v>
      </c>
      <c r="V389" s="1425">
        <f t="shared" si="391"/>
        <v>0</v>
      </c>
      <c r="W389" s="1211">
        <f t="shared" si="392"/>
        <v>0.2</v>
      </c>
      <c r="X389" s="1425">
        <f t="shared" si="393"/>
        <v>0.2</v>
      </c>
      <c r="Z389" s="1445" t="s">
        <v>391</v>
      </c>
      <c r="AA389" s="1357"/>
      <c r="AB389" s="1450"/>
      <c r="AC389" s="1359"/>
      <c r="AD389" s="1453"/>
      <c r="AE389" s="1357">
        <f>K378</f>
        <v>15</v>
      </c>
      <c r="AF389" s="1450">
        <f>L378</f>
        <v>15</v>
      </c>
      <c r="AG389" s="1234">
        <f t="shared" ref="AG389:AH391" si="414">AA389+AC389</f>
        <v>0</v>
      </c>
      <c r="AH389" s="1456">
        <f t="shared" si="414"/>
        <v>0</v>
      </c>
      <c r="AI389" s="1234">
        <f t="shared" si="413"/>
        <v>15</v>
      </c>
      <c r="AJ389" s="1409">
        <f t="shared" ref="AJ389:AJ394" si="415">AD389+AF389</f>
        <v>15</v>
      </c>
      <c r="AO389" s="1445" t="s">
        <v>391</v>
      </c>
      <c r="AP389" s="1250">
        <f t="shared" si="408"/>
        <v>15</v>
      </c>
      <c r="AQ389" s="1275">
        <f t="shared" si="409"/>
        <v>15</v>
      </c>
      <c r="AS389" s="11"/>
      <c r="AT389" s="11"/>
    </row>
    <row r="390" spans="1:46" ht="15" thickBot="1">
      <c r="M390" s="98"/>
      <c r="N390" s="1222" t="s">
        <v>421</v>
      </c>
      <c r="O390" s="1217"/>
      <c r="P390" s="1428"/>
      <c r="Q390" s="1217"/>
      <c r="R390" s="1429"/>
      <c r="S390" s="1227"/>
      <c r="T390" s="1428"/>
      <c r="U390" s="1229">
        <f t="shared" si="412"/>
        <v>0</v>
      </c>
      <c r="V390" s="1425">
        <f t="shared" si="391"/>
        <v>0</v>
      </c>
      <c r="W390" s="1211">
        <f>Q390+S390</f>
        <v>0</v>
      </c>
      <c r="X390" s="1425">
        <f t="shared" si="393"/>
        <v>0</v>
      </c>
      <c r="Z390" s="1446" t="s">
        <v>456</v>
      </c>
      <c r="AA390" s="1363"/>
      <c r="AB390" s="1451"/>
      <c r="AC390" s="1365"/>
      <c r="AD390" s="1454"/>
      <c r="AE390" s="1363"/>
      <c r="AF390" s="1451"/>
      <c r="AG390" s="1235">
        <f t="shared" si="414"/>
        <v>0</v>
      </c>
      <c r="AH390" s="1457">
        <f t="shared" si="414"/>
        <v>0</v>
      </c>
      <c r="AI390" s="1235">
        <f t="shared" si="413"/>
        <v>0</v>
      </c>
      <c r="AJ390" s="1459">
        <f t="shared" si="415"/>
        <v>0</v>
      </c>
      <c r="AO390" s="1446" t="s">
        <v>392</v>
      </c>
      <c r="AP390" s="1259">
        <f t="shared" si="408"/>
        <v>0</v>
      </c>
      <c r="AQ390" s="1279">
        <f t="shared" si="409"/>
        <v>0</v>
      </c>
      <c r="AR390" s="779"/>
      <c r="AS390" s="11"/>
      <c r="AT390" s="11"/>
    </row>
    <row r="391" spans="1:46" ht="15" thickBot="1">
      <c r="M391" s="98"/>
      <c r="N391" s="490" t="s">
        <v>98</v>
      </c>
      <c r="O391" s="1218"/>
      <c r="P391" s="1430"/>
      <c r="Q391" s="1218">
        <f>K361</f>
        <v>12</v>
      </c>
      <c r="R391" s="1431">
        <f>L361</f>
        <v>12</v>
      </c>
      <c r="S391" s="1228">
        <f>H378</f>
        <v>9.6</v>
      </c>
      <c r="T391" s="1432">
        <f>I378</f>
        <v>9.6</v>
      </c>
      <c r="U391" s="1230">
        <f t="shared" si="412"/>
        <v>12</v>
      </c>
      <c r="V391" s="1433">
        <f t="shared" si="391"/>
        <v>12</v>
      </c>
      <c r="W391" s="1230">
        <f>Q391+S391</f>
        <v>21.6</v>
      </c>
      <c r="X391" s="1433">
        <f t="shared" si="393"/>
        <v>21.6</v>
      </c>
      <c r="Z391" s="1447" t="s">
        <v>393</v>
      </c>
      <c r="AA391" s="1467">
        <f t="shared" ref="AA391:AF391" si="416">AA388+AA389+AA390</f>
        <v>0</v>
      </c>
      <c r="AB391" s="1392">
        <f t="shared" si="416"/>
        <v>0</v>
      </c>
      <c r="AC391" s="1448">
        <f t="shared" si="416"/>
        <v>0</v>
      </c>
      <c r="AD391" s="1390">
        <f t="shared" si="416"/>
        <v>0</v>
      </c>
      <c r="AE391" s="1467">
        <f t="shared" si="416"/>
        <v>15</v>
      </c>
      <c r="AF391" s="1392">
        <f t="shared" si="416"/>
        <v>15</v>
      </c>
      <c r="AG391" s="1298">
        <f t="shared" si="414"/>
        <v>0</v>
      </c>
      <c r="AH391" s="1391">
        <f t="shared" si="414"/>
        <v>0</v>
      </c>
      <c r="AI391" s="1298">
        <f t="shared" si="413"/>
        <v>15</v>
      </c>
      <c r="AJ391" s="1392">
        <f t="shared" si="415"/>
        <v>15</v>
      </c>
      <c r="AO391" s="1447" t="s">
        <v>393</v>
      </c>
      <c r="AP391" s="1298">
        <f t="shared" si="408"/>
        <v>15</v>
      </c>
      <c r="AQ391" s="1299">
        <f t="shared" si="409"/>
        <v>15</v>
      </c>
      <c r="AR391" s="779"/>
      <c r="AS391" s="11"/>
      <c r="AT391" s="11"/>
    </row>
    <row r="392" spans="1:46">
      <c r="M392" s="98"/>
      <c r="Z392" s="1283" t="s">
        <v>385</v>
      </c>
      <c r="AA392" s="1337">
        <f>H344</f>
        <v>41.13</v>
      </c>
      <c r="AB392" s="1338">
        <f>I344</f>
        <v>36.4</v>
      </c>
      <c r="AC392" s="1233"/>
      <c r="AD392" s="1339"/>
      <c r="AE392" s="1337"/>
      <c r="AF392" s="1338"/>
      <c r="AG392" s="1233"/>
      <c r="AH392" s="1340">
        <f>AB392+AD392</f>
        <v>36.4</v>
      </c>
      <c r="AI392" s="1233">
        <f t="shared" si="413"/>
        <v>0</v>
      </c>
      <c r="AJ392" s="1341">
        <f t="shared" si="415"/>
        <v>0</v>
      </c>
      <c r="AO392" s="1283" t="s">
        <v>252</v>
      </c>
      <c r="AP392" s="1271">
        <f t="shared" si="408"/>
        <v>41.13</v>
      </c>
      <c r="AQ392" s="1284">
        <f t="shared" si="409"/>
        <v>36.4</v>
      </c>
      <c r="AR392" s="779"/>
      <c r="AS392" s="11"/>
      <c r="AT392" s="11"/>
    </row>
    <row r="393" spans="1:46" ht="15" thickBot="1">
      <c r="M393" s="98"/>
      <c r="N393" s="56"/>
      <c r="O393" s="14"/>
      <c r="P393" s="387"/>
      <c r="T393" s="11"/>
      <c r="U393" s="11"/>
      <c r="V393" s="11"/>
      <c r="Z393" s="1285" t="s">
        <v>386</v>
      </c>
      <c r="AA393" s="1322"/>
      <c r="AB393" s="1342"/>
      <c r="AC393" s="1235"/>
      <c r="AD393" s="1952"/>
      <c r="AE393" s="1322"/>
      <c r="AF393" s="1342"/>
      <c r="AG393" s="1235">
        <f>AA393+AC393</f>
        <v>0</v>
      </c>
      <c r="AH393" s="1344">
        <f>AB393+AD393</f>
        <v>0</v>
      </c>
      <c r="AI393" s="1235">
        <f t="shared" si="413"/>
        <v>0</v>
      </c>
      <c r="AJ393" s="1345">
        <f t="shared" si="415"/>
        <v>0</v>
      </c>
      <c r="AO393" s="1285" t="s">
        <v>150</v>
      </c>
      <c r="AP393" s="1259">
        <f t="shared" si="408"/>
        <v>0</v>
      </c>
      <c r="AQ393" s="1279">
        <f t="shared" si="409"/>
        <v>0</v>
      </c>
      <c r="AR393" s="112"/>
      <c r="AS393" s="11"/>
      <c r="AT393" s="11"/>
    </row>
    <row r="394" spans="1:46" ht="15" thickBot="1">
      <c r="A394" s="7"/>
      <c r="B394" s="354"/>
      <c r="C394" s="377"/>
      <c r="D394" s="2434"/>
      <c r="E394" s="1987"/>
      <c r="F394" s="1988"/>
      <c r="G394" s="7"/>
      <c r="H394" s="14"/>
      <c r="I394" s="149"/>
      <c r="J394" s="11"/>
      <c r="K394" s="14"/>
      <c r="L394" s="149"/>
      <c r="M394" s="98"/>
      <c r="N394" s="2729"/>
      <c r="O394" s="11"/>
      <c r="P394" s="11"/>
      <c r="T394" s="11"/>
      <c r="U394" s="11"/>
      <c r="V394" s="11"/>
      <c r="X394" s="1200"/>
      <c r="Z394" s="1286" t="s">
        <v>382</v>
      </c>
      <c r="AA394" s="1346">
        <f t="shared" ref="AA394:AF394" si="417">SUM(AA392:AA393)</f>
        <v>41.13</v>
      </c>
      <c r="AB394" s="1347">
        <f t="shared" si="417"/>
        <v>36.4</v>
      </c>
      <c r="AC394" s="1348">
        <f t="shared" si="417"/>
        <v>0</v>
      </c>
      <c r="AD394" s="1288">
        <f t="shared" si="417"/>
        <v>0</v>
      </c>
      <c r="AE394" s="1346">
        <f t="shared" si="417"/>
        <v>0</v>
      </c>
      <c r="AF394" s="1347">
        <f t="shared" si="417"/>
        <v>0</v>
      </c>
      <c r="AG394" s="1287">
        <f>AA394+AC394</f>
        <v>41.13</v>
      </c>
      <c r="AH394" s="1349">
        <f>AB394+AD394</f>
        <v>36.4</v>
      </c>
      <c r="AI394" s="1287">
        <f t="shared" si="413"/>
        <v>0</v>
      </c>
      <c r="AJ394" s="1350">
        <f t="shared" si="415"/>
        <v>0</v>
      </c>
      <c r="AO394" s="1286" t="s">
        <v>382</v>
      </c>
      <c r="AP394" s="1287">
        <f t="shared" si="408"/>
        <v>41.13</v>
      </c>
      <c r="AQ394" s="1288">
        <f t="shared" si="409"/>
        <v>36.4</v>
      </c>
      <c r="AR394" s="112"/>
      <c r="AS394" s="11"/>
      <c r="AT394" s="11"/>
    </row>
    <row r="395" spans="1:46">
      <c r="A395" s="56"/>
      <c r="B395" s="14"/>
      <c r="C395" s="387"/>
      <c r="D395" s="2434"/>
      <c r="E395" s="41"/>
      <c r="F395" s="387"/>
      <c r="G395" s="7"/>
      <c r="H395" s="14"/>
      <c r="I395" s="387"/>
      <c r="J395" s="11"/>
      <c r="K395" s="14"/>
      <c r="L395" s="387"/>
      <c r="M395" s="98"/>
      <c r="T395" s="11"/>
      <c r="U395" s="11"/>
      <c r="V395" s="11"/>
      <c r="X395" s="1200"/>
      <c r="Z395" s="1289" t="s">
        <v>250</v>
      </c>
      <c r="AA395" s="1351"/>
      <c r="AB395" s="1352"/>
      <c r="AC395" s="1353"/>
      <c r="AD395" s="1354"/>
      <c r="AE395" s="1351"/>
      <c r="AF395" s="1352"/>
      <c r="AG395" s="1233"/>
      <c r="AH395" s="1355"/>
      <c r="AI395" s="1233">
        <f t="shared" si="413"/>
        <v>0</v>
      </c>
      <c r="AJ395" s="1356"/>
      <c r="AM395" s="1263"/>
      <c r="AN395" s="315"/>
      <c r="AO395" s="1289" t="s">
        <v>250</v>
      </c>
      <c r="AP395" s="1271">
        <f t="shared" si="408"/>
        <v>0</v>
      </c>
      <c r="AQ395" s="1284">
        <f t="shared" si="409"/>
        <v>0</v>
      </c>
      <c r="AR395" s="112"/>
      <c r="AS395" s="11"/>
      <c r="AT395" s="11"/>
    </row>
    <row r="396" spans="1:46">
      <c r="A396" s="92"/>
      <c r="B396" s="14"/>
      <c r="C396" s="387"/>
      <c r="D396" s="2434"/>
      <c r="E396" s="41"/>
      <c r="F396" s="387"/>
      <c r="G396" s="56"/>
      <c r="H396" s="14"/>
      <c r="I396" s="387"/>
      <c r="J396" s="11"/>
      <c r="K396" s="11"/>
      <c r="L396" s="11"/>
      <c r="M396" s="98"/>
      <c r="N396" s="11"/>
      <c r="O396" s="11"/>
      <c r="P396" s="11"/>
      <c r="Q396" s="11"/>
      <c r="T396" s="11"/>
      <c r="U396" s="11"/>
      <c r="V396" s="11"/>
      <c r="X396" s="302"/>
      <c r="Z396" s="1290" t="s">
        <v>103</v>
      </c>
      <c r="AA396" s="1357"/>
      <c r="AB396" s="1358"/>
      <c r="AC396" s="1359"/>
      <c r="AD396" s="1360"/>
      <c r="AE396" s="1357"/>
      <c r="AF396" s="1358"/>
      <c r="AG396" s="1234">
        <f t="shared" ref="AG396:AH398" si="418">AA396+AC396</f>
        <v>0</v>
      </c>
      <c r="AH396" s="1361">
        <f t="shared" si="418"/>
        <v>0</v>
      </c>
      <c r="AI396" s="1234">
        <f t="shared" si="413"/>
        <v>0</v>
      </c>
      <c r="AJ396" s="1362">
        <f>AD396+AF396</f>
        <v>0</v>
      </c>
      <c r="AM396" s="1263"/>
      <c r="AN396" s="1400"/>
      <c r="AO396" s="1290" t="s">
        <v>103</v>
      </c>
      <c r="AP396" s="1250">
        <f t="shared" si="408"/>
        <v>0</v>
      </c>
      <c r="AQ396" s="1275">
        <f t="shared" si="409"/>
        <v>0</v>
      </c>
      <c r="AR396" s="112"/>
      <c r="AS396" s="11"/>
      <c r="AT396" s="11"/>
    </row>
    <row r="397" spans="1:46" ht="15" thickBot="1">
      <c r="A397" s="7"/>
      <c r="B397" s="14"/>
      <c r="C397" s="149"/>
      <c r="D397" s="11"/>
      <c r="E397" s="11"/>
      <c r="F397" s="11"/>
      <c r="G397" s="7"/>
      <c r="H397" s="14"/>
      <c r="I397" s="149"/>
      <c r="J397" s="11"/>
      <c r="K397" s="11"/>
      <c r="L397" s="11"/>
      <c r="M397" s="98"/>
      <c r="N397" s="7"/>
      <c r="O397" s="14"/>
      <c r="P397" s="387"/>
      <c r="Q397" s="11"/>
      <c r="T397" s="11"/>
      <c r="U397" s="11"/>
      <c r="V397" s="11"/>
      <c r="X397" s="1196"/>
      <c r="Z397" s="1291" t="s">
        <v>251</v>
      </c>
      <c r="AA397" s="1363"/>
      <c r="AB397" s="1364"/>
      <c r="AC397" s="1365"/>
      <c r="AD397" s="1366"/>
      <c r="AE397" s="1363"/>
      <c r="AF397" s="1364"/>
      <c r="AG397" s="1235">
        <f t="shared" si="418"/>
        <v>0</v>
      </c>
      <c r="AH397" s="1367">
        <f t="shared" si="418"/>
        <v>0</v>
      </c>
      <c r="AI397" s="1235">
        <f t="shared" si="413"/>
        <v>0</v>
      </c>
      <c r="AJ397" s="1368">
        <f>AD397+AF397</f>
        <v>0</v>
      </c>
      <c r="AM397" s="1401"/>
      <c r="AN397" s="84"/>
      <c r="AO397" s="1291" t="s">
        <v>251</v>
      </c>
      <c r="AP397" s="1259">
        <f t="shared" si="408"/>
        <v>0</v>
      </c>
      <c r="AQ397" s="1279">
        <f t="shared" si="409"/>
        <v>0</v>
      </c>
      <c r="AR397" s="112"/>
      <c r="AS397" s="11"/>
      <c r="AT397" s="11"/>
    </row>
    <row r="398" spans="1:46" ht="15" thickBot="1">
      <c r="A398" s="7"/>
      <c r="B398" s="14"/>
      <c r="C398" s="387"/>
      <c r="D398" s="11"/>
      <c r="E398" s="11"/>
      <c r="F398" s="11"/>
      <c r="G398" s="7"/>
      <c r="H398" s="14"/>
      <c r="I398" s="149"/>
      <c r="J398" s="11"/>
      <c r="K398" s="11"/>
      <c r="L398" s="11"/>
      <c r="M398" s="98"/>
      <c r="N398" s="2729"/>
      <c r="O398" s="11"/>
      <c r="P398" s="11"/>
      <c r="Q398" s="11"/>
      <c r="T398" s="56"/>
      <c r="U398" s="14"/>
      <c r="V398" s="149"/>
      <c r="X398" s="1196"/>
      <c r="Z398" s="1461" t="s">
        <v>383</v>
      </c>
      <c r="AA398" s="1462">
        <f t="shared" ref="AA398:AF398" si="419">AA395+AA396+AA397</f>
        <v>0</v>
      </c>
      <c r="AB398" s="1334">
        <f t="shared" si="419"/>
        <v>0</v>
      </c>
      <c r="AC398" s="1462">
        <f t="shared" si="419"/>
        <v>0</v>
      </c>
      <c r="AD398" s="1334">
        <f t="shared" si="419"/>
        <v>0</v>
      </c>
      <c r="AE398" s="1462">
        <f t="shared" si="419"/>
        <v>0</v>
      </c>
      <c r="AF398" s="1334">
        <f t="shared" si="419"/>
        <v>0</v>
      </c>
      <c r="AG398" s="1333">
        <f t="shared" si="418"/>
        <v>0</v>
      </c>
      <c r="AH398" s="1335">
        <f t="shared" si="418"/>
        <v>0</v>
      </c>
      <c r="AI398" s="1333">
        <f t="shared" si="413"/>
        <v>0</v>
      </c>
      <c r="AJ398" s="1336">
        <f>AD398+AF398</f>
        <v>0</v>
      </c>
      <c r="AO398" s="1292" t="s">
        <v>383</v>
      </c>
      <c r="AP398" s="1293">
        <f t="shared" si="408"/>
        <v>0</v>
      </c>
      <c r="AQ398" s="1294">
        <f t="shared" si="409"/>
        <v>0</v>
      </c>
      <c r="AR398" s="112"/>
      <c r="AS398" s="11"/>
      <c r="AT398" s="11"/>
    </row>
    <row r="399" spans="1:46">
      <c r="B399" s="182" t="s">
        <v>925</v>
      </c>
      <c r="F399" s="2"/>
      <c r="G399" s="2"/>
      <c r="H399" s="2"/>
      <c r="K399" s="2"/>
      <c r="M399" s="98"/>
      <c r="T399" s="11"/>
      <c r="U399" s="11"/>
      <c r="V399" s="11"/>
      <c r="X399" s="1201"/>
      <c r="AB399" s="1197"/>
      <c r="AD399" s="1198"/>
      <c r="AF399" s="14"/>
      <c r="AH399" s="387"/>
      <c r="AJ399" s="1205"/>
      <c r="AO399" s="11"/>
      <c r="AP399" s="11"/>
      <c r="AR399" s="11"/>
    </row>
    <row r="400" spans="1:46" ht="15.6">
      <c r="C400" s="1657" t="s">
        <v>519</v>
      </c>
      <c r="K400" s="1904" t="s">
        <v>118</v>
      </c>
      <c r="M400" s="98"/>
      <c r="Z400" t="s">
        <v>364</v>
      </c>
      <c r="AO400" s="144"/>
      <c r="AP400" s="112"/>
      <c r="AQ400" s="11"/>
    </row>
    <row r="401" spans="1:65" ht="15" thickBot="1">
      <c r="A401" s="2" t="s">
        <v>832</v>
      </c>
      <c r="B401" s="2"/>
      <c r="C401" s="85"/>
      <c r="E401" s="139" t="s">
        <v>142</v>
      </c>
      <c r="H401" s="86"/>
      <c r="I401" t="s">
        <v>518</v>
      </c>
      <c r="J401" s="664"/>
      <c r="M401" s="98"/>
      <c r="Z401" s="105" t="str">
        <f>N403</f>
        <v>8 - й день</v>
      </c>
      <c r="AA401" s="2" t="s">
        <v>832</v>
      </c>
      <c r="AF401" s="139" t="str">
        <f>E401</f>
        <v>2 - я   неделя</v>
      </c>
      <c r="AH401" s="326" t="str">
        <f>I401</f>
        <v>ЗИМА - ВЕСНА    2023 -  __  г.г.</v>
      </c>
      <c r="AI401" s="72"/>
      <c r="AS401" s="55"/>
      <c r="AT401" s="759"/>
    </row>
    <row r="402" spans="1:65" ht="15" thickBot="1">
      <c r="A402" s="34" t="s">
        <v>2</v>
      </c>
      <c r="B402" s="87" t="s">
        <v>3</v>
      </c>
      <c r="C402" s="88" t="s">
        <v>4</v>
      </c>
      <c r="D402" s="90" t="s">
        <v>61</v>
      </c>
      <c r="E402" s="76"/>
      <c r="F402" s="76"/>
      <c r="G402" s="76"/>
      <c r="H402" s="76"/>
      <c r="I402" s="76"/>
      <c r="J402" s="76"/>
      <c r="K402" s="76"/>
      <c r="L402" s="62"/>
      <c r="M402" s="98"/>
      <c r="N402" t="s">
        <v>364</v>
      </c>
      <c r="Z402" s="1190" t="s">
        <v>290</v>
      </c>
      <c r="AA402" s="1191" t="s">
        <v>365</v>
      </c>
      <c r="AB402" s="1192"/>
      <c r="AC402" s="1191" t="s">
        <v>366</v>
      </c>
      <c r="AD402" s="1192"/>
      <c r="AE402" s="1191" t="s">
        <v>367</v>
      </c>
      <c r="AF402" s="1192"/>
      <c r="AG402" s="1191" t="s">
        <v>371</v>
      </c>
      <c r="AH402" s="1192"/>
      <c r="AI402" s="1237" t="s">
        <v>372</v>
      </c>
      <c r="AJ402" s="1192"/>
      <c r="AO402" s="1190" t="s">
        <v>290</v>
      </c>
      <c r="AP402" s="1264" t="s">
        <v>374</v>
      </c>
      <c r="AQ402" s="1265"/>
      <c r="AS402" s="360"/>
      <c r="AT402" s="360"/>
      <c r="BB402" s="11"/>
      <c r="BC402" s="11"/>
      <c r="BD402" s="11"/>
      <c r="BE402" s="11"/>
      <c r="BF402" s="11"/>
      <c r="BG402" s="11"/>
      <c r="BH402" s="11"/>
      <c r="BI402" s="11"/>
      <c r="BJ402" s="11"/>
      <c r="BK402" s="11"/>
      <c r="BL402" s="11"/>
      <c r="BM402" s="11"/>
    </row>
    <row r="403" spans="1:65" ht="15" thickBot="1">
      <c r="A403" s="278" t="s">
        <v>5</v>
      </c>
      <c r="B403"/>
      <c r="C403" s="279" t="s">
        <v>62</v>
      </c>
      <c r="D403" s="69"/>
      <c r="E403" s="11"/>
      <c r="F403" s="11"/>
      <c r="G403" s="11"/>
      <c r="H403" s="11"/>
      <c r="I403" s="11"/>
      <c r="L403" s="79"/>
      <c r="M403" s="98"/>
      <c r="N403" s="105" t="str">
        <f>A404</f>
        <v>8 - й день</v>
      </c>
      <c r="O403" s="2" t="s">
        <v>832</v>
      </c>
      <c r="T403" s="139" t="str">
        <f>E401</f>
        <v>2 - я   неделя</v>
      </c>
      <c r="V403" s="326" t="str">
        <f>I401</f>
        <v>ЗИМА - ВЕСНА    2023 -  __  г.г.</v>
      </c>
      <c r="W403" s="72"/>
      <c r="X403" s="1402"/>
      <c r="Z403" s="1468" t="s">
        <v>398</v>
      </c>
      <c r="AA403" s="1193" t="s">
        <v>101</v>
      </c>
      <c r="AB403" s="1195" t="s">
        <v>102</v>
      </c>
      <c r="AC403" s="1238" t="s">
        <v>101</v>
      </c>
      <c r="AD403" s="1239" t="s">
        <v>102</v>
      </c>
      <c r="AE403" s="1238" t="s">
        <v>101</v>
      </c>
      <c r="AF403" s="1239" t="s">
        <v>102</v>
      </c>
      <c r="AG403" s="1193" t="s">
        <v>101</v>
      </c>
      <c r="AH403" s="1194" t="s">
        <v>102</v>
      </c>
      <c r="AI403" s="1240" t="s">
        <v>101</v>
      </c>
      <c r="AJ403" s="1194" t="s">
        <v>102</v>
      </c>
      <c r="AL403" s="93" t="s">
        <v>373</v>
      </c>
      <c r="AM403" s="11"/>
      <c r="AN403" s="11"/>
      <c r="AO403" s="38"/>
      <c r="AP403" s="1471" t="s">
        <v>101</v>
      </c>
      <c r="AQ403" s="1472" t="s">
        <v>102</v>
      </c>
      <c r="AS403" s="360"/>
      <c r="AT403" s="360"/>
      <c r="BB403" s="11"/>
      <c r="BC403" s="1986"/>
      <c r="BD403" s="95"/>
      <c r="BE403" s="3"/>
      <c r="BF403" s="11"/>
      <c r="BG403" s="11"/>
      <c r="BH403" s="11"/>
      <c r="BI403" s="11"/>
      <c r="BJ403" s="11"/>
      <c r="BK403" s="11"/>
      <c r="BL403" s="11"/>
      <c r="BM403" s="11"/>
    </row>
    <row r="404" spans="1:65" ht="16.2" thickBot="1">
      <c r="A404" s="2853" t="s">
        <v>945</v>
      </c>
      <c r="B404" s="118"/>
      <c r="C404" s="2854"/>
      <c r="D404" s="1675" t="s">
        <v>265</v>
      </c>
      <c r="E404" s="47"/>
      <c r="F404" s="1964"/>
      <c r="G404" s="681" t="s">
        <v>509</v>
      </c>
      <c r="H404" s="1646"/>
      <c r="I404" s="1537"/>
      <c r="J404" s="1578" t="s">
        <v>337</v>
      </c>
      <c r="K404" s="1552"/>
      <c r="L404" s="58"/>
      <c r="M404" s="98"/>
      <c r="Z404" s="1295" t="s">
        <v>69</v>
      </c>
      <c r="AA404" s="1337"/>
      <c r="AB404" s="1369"/>
      <c r="AC404" s="1337"/>
      <c r="AD404" s="1370"/>
      <c r="AE404" s="1337"/>
      <c r="AF404" s="1371"/>
      <c r="AG404" s="1233">
        <f t="shared" ref="AG404:AG433" si="420">AA404+AC404</f>
        <v>0</v>
      </c>
      <c r="AH404" s="1372">
        <f t="shared" ref="AH404:AH433" si="421">AB404+AD404</f>
        <v>0</v>
      </c>
      <c r="AI404" s="1233">
        <f t="shared" ref="AI404:AI433" si="422">AC404+AE404</f>
        <v>0</v>
      </c>
      <c r="AJ404" s="1373">
        <f t="shared" ref="AJ404:AJ433" si="423">AD404+AF404</f>
        <v>0</v>
      </c>
      <c r="AL404" s="65"/>
      <c r="AN404" s="38"/>
      <c r="AO404" s="1295" t="s">
        <v>69</v>
      </c>
      <c r="AP404" s="1271">
        <f t="shared" ref="AP404:AP412" si="424">AA404+AC404+AE404</f>
        <v>0</v>
      </c>
      <c r="AQ404" s="1284">
        <f t="shared" ref="AQ404:AQ412" si="425">AB404+AD404+AF404</f>
        <v>0</v>
      </c>
      <c r="AS404" s="14"/>
      <c r="AT404" s="14"/>
      <c r="BB404" s="143"/>
      <c r="BC404" s="384"/>
      <c r="BD404" s="89"/>
      <c r="BE404" s="143"/>
      <c r="BF404" s="11"/>
      <c r="BG404" s="11"/>
      <c r="BH404" s="11"/>
      <c r="BI404" s="11"/>
      <c r="BJ404" s="11"/>
      <c r="BK404" s="11"/>
      <c r="BL404" s="11"/>
      <c r="BM404" s="11"/>
    </row>
    <row r="405" spans="1:65" ht="15" thickBot="1">
      <c r="A405" s="90"/>
      <c r="B405" s="175" t="s">
        <v>156</v>
      </c>
      <c r="C405" s="62"/>
      <c r="D405" s="1689" t="s">
        <v>100</v>
      </c>
      <c r="E405" s="1690" t="s">
        <v>101</v>
      </c>
      <c r="F405" s="1691" t="s">
        <v>102</v>
      </c>
      <c r="G405" s="1502" t="s">
        <v>510</v>
      </c>
      <c r="H405" s="1612"/>
      <c r="I405" s="1685"/>
      <c r="J405" s="1589" t="s">
        <v>100</v>
      </c>
      <c r="K405" s="1527" t="s">
        <v>101</v>
      </c>
      <c r="L405" s="1528" t="s">
        <v>102</v>
      </c>
      <c r="M405" s="98"/>
      <c r="N405" s="1486" t="s">
        <v>402</v>
      </c>
      <c r="O405" s="196"/>
      <c r="P405" s="196"/>
      <c r="Q405" s="196"/>
      <c r="R405" s="196"/>
      <c r="S405" s="196"/>
      <c r="T405" s="196"/>
      <c r="U405" s="196"/>
      <c r="V405" s="196"/>
      <c r="W405" s="196"/>
      <c r="X405" s="1188"/>
      <c r="Z405" s="1295" t="s">
        <v>71</v>
      </c>
      <c r="AA405" s="1315"/>
      <c r="AB405" s="1374"/>
      <c r="AC405" s="1315"/>
      <c r="AD405" s="1375"/>
      <c r="AE405" s="1315"/>
      <c r="AF405" s="1376"/>
      <c r="AG405" s="1234">
        <f t="shared" si="420"/>
        <v>0</v>
      </c>
      <c r="AH405" s="1377">
        <f t="shared" si="421"/>
        <v>0</v>
      </c>
      <c r="AI405" s="1234">
        <f t="shared" si="422"/>
        <v>0</v>
      </c>
      <c r="AJ405" s="1306">
        <f t="shared" si="423"/>
        <v>0</v>
      </c>
      <c r="AL405" s="1190" t="s">
        <v>290</v>
      </c>
      <c r="AM405" s="1242" t="s">
        <v>374</v>
      </c>
      <c r="AN405" s="1243"/>
      <c r="AO405" s="1295" t="s">
        <v>71</v>
      </c>
      <c r="AP405" s="1250">
        <f t="shared" si="424"/>
        <v>0</v>
      </c>
      <c r="AQ405" s="1275">
        <f t="shared" si="425"/>
        <v>0</v>
      </c>
      <c r="AS405" s="14"/>
      <c r="AT405" s="14"/>
      <c r="BB405" s="11"/>
      <c r="BC405" s="7"/>
      <c r="BD405" s="757"/>
      <c r="BE405" s="758"/>
      <c r="BF405" s="11"/>
      <c r="BG405" s="11"/>
      <c r="BH405" s="11"/>
      <c r="BI405" s="11"/>
      <c r="BJ405" s="11"/>
      <c r="BK405" s="11"/>
      <c r="BL405" s="11"/>
      <c r="BM405" s="11"/>
    </row>
    <row r="406" spans="1:65" ht="15" thickBot="1">
      <c r="A406" s="3070" t="s">
        <v>1067</v>
      </c>
      <c r="B406" s="277" t="s">
        <v>337</v>
      </c>
      <c r="C406" s="871">
        <v>60</v>
      </c>
      <c r="D406" s="1146" t="s">
        <v>150</v>
      </c>
      <c r="E406" s="1544">
        <v>91.37</v>
      </c>
      <c r="F406" s="1954">
        <v>79</v>
      </c>
      <c r="G406" s="384" t="s">
        <v>100</v>
      </c>
      <c r="H406" s="1498" t="s">
        <v>101</v>
      </c>
      <c r="I406" s="1539" t="s">
        <v>102</v>
      </c>
      <c r="J406" s="1557" t="s">
        <v>74</v>
      </c>
      <c r="K406" s="1558">
        <v>56.174999999999997</v>
      </c>
      <c r="L406" s="1559">
        <v>45</v>
      </c>
      <c r="M406" s="98"/>
      <c r="N406" s="880"/>
      <c r="O406" s="17" t="s">
        <v>403</v>
      </c>
      <c r="P406" s="17"/>
      <c r="Q406" s="17"/>
      <c r="R406" s="17"/>
      <c r="S406" s="17"/>
      <c r="T406" s="17"/>
      <c r="U406" s="17"/>
      <c r="V406" s="17"/>
      <c r="W406" s="17"/>
      <c r="X406" s="1189"/>
      <c r="Z406" s="1295" t="s">
        <v>72</v>
      </c>
      <c r="AA406" s="1378"/>
      <c r="AB406" s="1434"/>
      <c r="AC406" s="1378"/>
      <c r="AD406" s="1380"/>
      <c r="AE406" s="1378"/>
      <c r="AF406" s="1381"/>
      <c r="AG406" s="1234">
        <f t="shared" si="420"/>
        <v>0</v>
      </c>
      <c r="AH406" s="1377">
        <f t="shared" si="421"/>
        <v>0</v>
      </c>
      <c r="AI406" s="1234">
        <f t="shared" si="422"/>
        <v>0</v>
      </c>
      <c r="AJ406" s="1306">
        <f t="shared" si="423"/>
        <v>0</v>
      </c>
      <c r="AL406" s="892"/>
      <c r="AM406" s="1244" t="s">
        <v>101</v>
      </c>
      <c r="AN406" s="1245" t="s">
        <v>102</v>
      </c>
      <c r="AO406" s="1295" t="s">
        <v>72</v>
      </c>
      <c r="AP406" s="1250">
        <f t="shared" si="424"/>
        <v>0</v>
      </c>
      <c r="AQ406" s="1275">
        <f t="shared" si="425"/>
        <v>0</v>
      </c>
      <c r="AS406" s="11"/>
      <c r="AT406" s="11"/>
      <c r="BB406" s="149"/>
      <c r="BC406" s="7"/>
      <c r="BD406" s="14"/>
      <c r="BE406" s="149"/>
      <c r="BF406" s="11"/>
      <c r="BG406" s="11"/>
      <c r="BH406" s="11"/>
      <c r="BI406" s="11"/>
      <c r="BJ406" s="11"/>
      <c r="BK406" s="11"/>
      <c r="BL406" s="11"/>
      <c r="BM406" s="11"/>
    </row>
    <row r="407" spans="1:65">
      <c r="A407" s="200" t="s">
        <v>503</v>
      </c>
      <c r="B407" s="179" t="s">
        <v>149</v>
      </c>
      <c r="C407" s="276" t="s">
        <v>856</v>
      </c>
      <c r="D407" s="258" t="s">
        <v>45</v>
      </c>
      <c r="E407" s="1696">
        <v>168.67</v>
      </c>
      <c r="F407" s="1989">
        <v>124</v>
      </c>
      <c r="G407" s="1505" t="s">
        <v>86</v>
      </c>
      <c r="H407" s="1147">
        <v>20</v>
      </c>
      <c r="I407" s="1148">
        <v>20</v>
      </c>
      <c r="J407" s="1561" t="s">
        <v>96</v>
      </c>
      <c r="K407" s="1562">
        <v>16.8</v>
      </c>
      <c r="L407" s="1515">
        <v>16.8</v>
      </c>
      <c r="M407" s="98"/>
      <c r="Z407" s="1295" t="s">
        <v>73</v>
      </c>
      <c r="AA407" s="1315"/>
      <c r="AB407" s="1379"/>
      <c r="AC407" s="1315"/>
      <c r="AD407" s="1380"/>
      <c r="AE407" s="1315"/>
      <c r="AF407" s="1381"/>
      <c r="AG407" s="1234">
        <f t="shared" si="420"/>
        <v>0</v>
      </c>
      <c r="AH407" s="1377">
        <f t="shared" si="421"/>
        <v>0</v>
      </c>
      <c r="AI407" s="1234">
        <f t="shared" si="422"/>
        <v>0</v>
      </c>
      <c r="AJ407" s="1306">
        <f t="shared" si="423"/>
        <v>0</v>
      </c>
      <c r="AL407" s="1246" t="s">
        <v>134</v>
      </c>
      <c r="AM407" s="1247">
        <f t="shared" ref="AM407:AM412" si="426">O411+Q411+S411</f>
        <v>80</v>
      </c>
      <c r="AN407" s="1248">
        <f t="shared" ref="AN407:AN412" si="427">P411+R411+T411</f>
        <v>80</v>
      </c>
      <c r="AO407" s="1295" t="s">
        <v>73</v>
      </c>
      <c r="AP407" s="1250">
        <f t="shared" si="424"/>
        <v>0</v>
      </c>
      <c r="AQ407" s="1275">
        <f t="shared" si="425"/>
        <v>0</v>
      </c>
      <c r="AS407" s="11"/>
      <c r="AT407" s="11"/>
      <c r="BB407" s="149"/>
      <c r="BC407" s="7"/>
      <c r="BD407" s="14"/>
      <c r="BE407" s="387"/>
      <c r="BF407" s="11"/>
      <c r="BG407" s="11"/>
      <c r="BH407" s="11"/>
      <c r="BI407" s="11"/>
      <c r="BJ407" s="11"/>
      <c r="BK407" s="11"/>
      <c r="BL407" s="11"/>
      <c r="BM407" s="11"/>
    </row>
    <row r="408" spans="1:65" ht="15" thickBot="1">
      <c r="A408" s="173" t="s">
        <v>511</v>
      </c>
      <c r="B408" s="289" t="s">
        <v>509</v>
      </c>
      <c r="C408" s="3120">
        <v>200</v>
      </c>
      <c r="D408" s="258" t="s">
        <v>159</v>
      </c>
      <c r="E408" s="1518">
        <v>15.45</v>
      </c>
      <c r="F408" s="1149">
        <v>12.4</v>
      </c>
      <c r="G408" s="2176" t="s">
        <v>50</v>
      </c>
      <c r="H408" s="243">
        <v>10</v>
      </c>
      <c r="I408" s="2073">
        <v>10</v>
      </c>
      <c r="J408" s="258" t="s">
        <v>159</v>
      </c>
      <c r="K408" s="262">
        <v>13.5</v>
      </c>
      <c r="L408" s="1560">
        <v>10.8</v>
      </c>
      <c r="M408" s="702"/>
      <c r="Z408" s="1295" t="s">
        <v>75</v>
      </c>
      <c r="AA408" s="1315"/>
      <c r="AB408" s="1374"/>
      <c r="AC408" s="1315"/>
      <c r="AD408" s="1375"/>
      <c r="AE408" s="1315"/>
      <c r="AF408" s="1376"/>
      <c r="AG408" s="1234">
        <f t="shared" si="420"/>
        <v>0</v>
      </c>
      <c r="AH408" s="1377">
        <f t="shared" si="421"/>
        <v>0</v>
      </c>
      <c r="AI408" s="1234">
        <f t="shared" si="422"/>
        <v>0</v>
      </c>
      <c r="AJ408" s="1306">
        <f t="shared" si="423"/>
        <v>0</v>
      </c>
      <c r="AL408" s="1249" t="s">
        <v>133</v>
      </c>
      <c r="AM408" s="1250">
        <f t="shared" si="426"/>
        <v>150</v>
      </c>
      <c r="AN408" s="1251">
        <f t="shared" si="427"/>
        <v>150</v>
      </c>
      <c r="AO408" s="1295" t="s">
        <v>75</v>
      </c>
      <c r="AP408" s="1250">
        <f t="shared" si="424"/>
        <v>0</v>
      </c>
      <c r="AQ408" s="1275">
        <f t="shared" si="425"/>
        <v>0</v>
      </c>
      <c r="AS408" s="11"/>
      <c r="AT408" s="11"/>
      <c r="BB408" s="377"/>
      <c r="BC408" s="7"/>
      <c r="BD408" s="41"/>
      <c r="BE408" s="865"/>
      <c r="BF408" s="11"/>
      <c r="BG408" s="11"/>
      <c r="BH408" s="11"/>
      <c r="BI408" s="11"/>
      <c r="BJ408" s="11"/>
      <c r="BK408" s="11"/>
      <c r="BL408" s="11"/>
      <c r="BM408" s="11"/>
    </row>
    <row r="409" spans="1:65">
      <c r="A409" s="2135"/>
      <c r="B409" s="179" t="s">
        <v>510</v>
      </c>
      <c r="C409" s="2380"/>
      <c r="D409" s="258" t="s">
        <v>96</v>
      </c>
      <c r="E409" s="1518">
        <v>7.44</v>
      </c>
      <c r="F409" s="1149">
        <v>7.44</v>
      </c>
      <c r="G409" s="448" t="s">
        <v>263</v>
      </c>
      <c r="H409" s="1531">
        <v>0.2</v>
      </c>
      <c r="I409" s="1532">
        <v>0.2</v>
      </c>
      <c r="J409" s="1564" t="s">
        <v>89</v>
      </c>
      <c r="K409" s="1549">
        <v>4.8</v>
      </c>
      <c r="L409" s="1155">
        <v>4.8</v>
      </c>
      <c r="M409" s="98"/>
      <c r="N409" s="1190" t="s">
        <v>290</v>
      </c>
      <c r="O409" s="1191" t="s">
        <v>365</v>
      </c>
      <c r="P409" s="1192"/>
      <c r="Q409" s="1191" t="s">
        <v>366</v>
      </c>
      <c r="R409" s="1192"/>
      <c r="S409" s="1191" t="s">
        <v>367</v>
      </c>
      <c r="T409" s="1192"/>
      <c r="U409" s="1191" t="s">
        <v>368</v>
      </c>
      <c r="V409" s="1192"/>
      <c r="W409" s="1191" t="s">
        <v>369</v>
      </c>
      <c r="X409" s="1192"/>
      <c r="Z409" s="1295" t="s">
        <v>76</v>
      </c>
      <c r="AA409" s="1315"/>
      <c r="AB409" s="1382"/>
      <c r="AC409" s="1315"/>
      <c r="AD409" s="1375"/>
      <c r="AE409" s="1315"/>
      <c r="AF409" s="1376"/>
      <c r="AG409" s="1234">
        <f t="shared" si="420"/>
        <v>0</v>
      </c>
      <c r="AH409" s="1377">
        <f t="shared" si="421"/>
        <v>0</v>
      </c>
      <c r="AI409" s="1234">
        <f t="shared" si="422"/>
        <v>0</v>
      </c>
      <c r="AJ409" s="1306">
        <f t="shared" si="423"/>
        <v>0</v>
      </c>
      <c r="AL409" s="1249" t="s">
        <v>79</v>
      </c>
      <c r="AM409" s="1250">
        <f t="shared" si="426"/>
        <v>7.8000000000000007</v>
      </c>
      <c r="AN409" s="1251">
        <f t="shared" si="427"/>
        <v>7.8000000000000007</v>
      </c>
      <c r="AO409" s="1295" t="s">
        <v>76</v>
      </c>
      <c r="AP409" s="1250">
        <f t="shared" si="424"/>
        <v>0</v>
      </c>
      <c r="AQ409" s="1275">
        <f t="shared" si="425"/>
        <v>0</v>
      </c>
      <c r="AS409" s="11"/>
      <c r="AT409" s="11"/>
      <c r="BB409" s="149"/>
      <c r="BC409" s="93"/>
      <c r="BD409" s="11"/>
      <c r="BE409" s="11"/>
      <c r="BF409" s="11"/>
      <c r="BG409" s="11"/>
      <c r="BH409" s="11"/>
      <c r="BI409" s="11"/>
      <c r="BJ409" s="11"/>
      <c r="BK409" s="11"/>
      <c r="BL409" s="11"/>
      <c r="BM409" s="11"/>
    </row>
    <row r="410" spans="1:65" ht="15" thickBot="1">
      <c r="A410" s="3121" t="s">
        <v>9</v>
      </c>
      <c r="B410" s="263" t="s">
        <v>10</v>
      </c>
      <c r="C410" s="276">
        <v>60</v>
      </c>
      <c r="D410" s="1561" t="s">
        <v>82</v>
      </c>
      <c r="E410" s="1154">
        <v>7.44</v>
      </c>
      <c r="F410" s="1515">
        <v>7.44</v>
      </c>
      <c r="G410" s="261" t="s">
        <v>81</v>
      </c>
      <c r="H410" s="257">
        <v>203</v>
      </c>
      <c r="I410" s="1149">
        <v>203</v>
      </c>
      <c r="J410" s="1565" t="s">
        <v>335</v>
      </c>
      <c r="K410" s="257">
        <v>0.67500000000000004</v>
      </c>
      <c r="L410" s="1566">
        <v>0.67500000000000004</v>
      </c>
      <c r="M410" s="98"/>
      <c r="N410" s="892"/>
      <c r="O410" s="1193" t="s">
        <v>101</v>
      </c>
      <c r="P410" s="1194" t="s">
        <v>102</v>
      </c>
      <c r="Q410" s="1193" t="s">
        <v>101</v>
      </c>
      <c r="R410" s="1194" t="s">
        <v>102</v>
      </c>
      <c r="S410" s="1193" t="s">
        <v>101</v>
      </c>
      <c r="T410" s="1194" t="s">
        <v>102</v>
      </c>
      <c r="U410" s="1193" t="s">
        <v>101</v>
      </c>
      <c r="V410" s="1194" t="s">
        <v>102</v>
      </c>
      <c r="W410" s="1193" t="s">
        <v>101</v>
      </c>
      <c r="X410" s="1195" t="s">
        <v>102</v>
      </c>
      <c r="Z410" s="1296" t="s">
        <v>400</v>
      </c>
      <c r="AA410" s="1315"/>
      <c r="AB410" s="1374"/>
      <c r="AC410" s="1709">
        <f>K417</f>
        <v>45.5</v>
      </c>
      <c r="AD410" s="1968">
        <f>L417</f>
        <v>45.5</v>
      </c>
      <c r="AE410" s="1315"/>
      <c r="AF410" s="1376"/>
      <c r="AG410" s="1234">
        <f t="shared" si="420"/>
        <v>45.5</v>
      </c>
      <c r="AH410" s="1377">
        <f t="shared" si="421"/>
        <v>45.5</v>
      </c>
      <c r="AI410" s="1234">
        <f t="shared" si="422"/>
        <v>45.5</v>
      </c>
      <c r="AJ410" s="1306">
        <f t="shared" si="423"/>
        <v>45.5</v>
      </c>
      <c r="AL410" s="1252" t="s">
        <v>375</v>
      </c>
      <c r="AM410" s="1253">
        <f t="shared" si="426"/>
        <v>45.5</v>
      </c>
      <c r="AN410" s="1254">
        <f t="shared" si="427"/>
        <v>45.5</v>
      </c>
      <c r="AO410" s="1296" t="s">
        <v>400</v>
      </c>
      <c r="AP410" s="1250">
        <f t="shared" si="424"/>
        <v>45.5</v>
      </c>
      <c r="AQ410" s="1275">
        <f t="shared" si="425"/>
        <v>45.5</v>
      </c>
      <c r="BB410" s="149"/>
      <c r="BC410" s="7"/>
      <c r="BD410" s="55"/>
      <c r="BE410" s="387"/>
      <c r="BF410" s="11"/>
      <c r="BG410" s="11"/>
      <c r="BH410" s="11"/>
      <c r="BI410" s="11"/>
      <c r="BJ410" s="11"/>
      <c r="BK410" s="11"/>
      <c r="BL410" s="11"/>
      <c r="BM410" s="11"/>
    </row>
    <row r="411" spans="1:65" ht="15" thickBot="1">
      <c r="A411" s="3121" t="s">
        <v>9</v>
      </c>
      <c r="B411" s="263" t="s">
        <v>389</v>
      </c>
      <c r="C411" s="276">
        <v>40</v>
      </c>
      <c r="D411" s="258" t="s">
        <v>163</v>
      </c>
      <c r="E411" s="1154">
        <v>9.4000000000000004E-3</v>
      </c>
      <c r="F411" s="1515">
        <v>9.4000000000000004E-3</v>
      </c>
      <c r="G411" s="69"/>
      <c r="I411" s="79"/>
      <c r="J411" s="1564" t="s">
        <v>336</v>
      </c>
      <c r="K411" s="1549">
        <v>0.3</v>
      </c>
      <c r="L411" s="1155">
        <v>0.3</v>
      </c>
      <c r="M411" s="98"/>
      <c r="N411" s="1487" t="s">
        <v>134</v>
      </c>
      <c r="O411" s="1209">
        <f>C411</f>
        <v>40</v>
      </c>
      <c r="P411" s="1403">
        <f>C411</f>
        <v>40</v>
      </c>
      <c r="Q411" s="1223">
        <f>C422</f>
        <v>40</v>
      </c>
      <c r="R411" s="1395">
        <f>C422</f>
        <v>40</v>
      </c>
      <c r="S411" s="1223"/>
      <c r="T411" s="1404"/>
      <c r="U411" s="1223">
        <f>O411+Q411</f>
        <v>80</v>
      </c>
      <c r="V411" s="1394">
        <f>P411+R411</f>
        <v>80</v>
      </c>
      <c r="W411" s="1223">
        <f>Q411+S411</f>
        <v>40</v>
      </c>
      <c r="X411" s="1395">
        <f>R411+T411</f>
        <v>40</v>
      </c>
      <c r="Z411" s="1469" t="s">
        <v>399</v>
      </c>
      <c r="AA411" s="1322"/>
      <c r="AB411" s="1383"/>
      <c r="AC411" s="1322"/>
      <c r="AD411" s="1384"/>
      <c r="AE411" s="1322"/>
      <c r="AF411" s="1385"/>
      <c r="AG411" s="1235">
        <f t="shared" si="420"/>
        <v>0</v>
      </c>
      <c r="AH411" s="1386">
        <f t="shared" si="421"/>
        <v>0</v>
      </c>
      <c r="AI411" s="1235">
        <f t="shared" si="422"/>
        <v>0</v>
      </c>
      <c r="AJ411" s="1199">
        <f t="shared" si="423"/>
        <v>0</v>
      </c>
      <c r="AL411" s="1249" t="s">
        <v>105</v>
      </c>
      <c r="AM411" s="1250">
        <f t="shared" si="426"/>
        <v>0</v>
      </c>
      <c r="AN411" s="1251">
        <f t="shared" si="427"/>
        <v>0</v>
      </c>
      <c r="AO411" s="1469" t="s">
        <v>399</v>
      </c>
      <c r="AP411" s="1259">
        <f t="shared" si="424"/>
        <v>0</v>
      </c>
      <c r="AQ411" s="1279">
        <f t="shared" si="425"/>
        <v>0</v>
      </c>
      <c r="BB411" s="11"/>
      <c r="BC411" s="7"/>
      <c r="BD411" s="354"/>
      <c r="BE411" s="377"/>
      <c r="BF411" s="11"/>
      <c r="BG411" s="11"/>
      <c r="BH411" s="11"/>
      <c r="BI411" s="11"/>
      <c r="BJ411" s="11"/>
      <c r="BK411" s="11"/>
      <c r="BL411" s="11"/>
      <c r="BM411" s="11"/>
    </row>
    <row r="412" spans="1:65" ht="15" thickBot="1">
      <c r="A412" s="109"/>
      <c r="B412" s="2074"/>
      <c r="C412" s="112"/>
      <c r="D412" s="1561" t="s">
        <v>54</v>
      </c>
      <c r="E412" s="1154">
        <v>1</v>
      </c>
      <c r="F412" s="1515">
        <v>1</v>
      </c>
      <c r="G412" s="69"/>
      <c r="I412" s="79"/>
      <c r="J412" s="258" t="s">
        <v>534</v>
      </c>
      <c r="K412" s="257">
        <v>0.22500000000000001</v>
      </c>
      <c r="L412" s="1515">
        <v>0.22500000000000001</v>
      </c>
      <c r="M412" s="98"/>
      <c r="N412" s="1249" t="s">
        <v>133</v>
      </c>
      <c r="O412" s="1210">
        <f>C410</f>
        <v>60</v>
      </c>
      <c r="P412" s="1405">
        <f>C410</f>
        <v>60</v>
      </c>
      <c r="Q412" s="1210">
        <f>C421</f>
        <v>70</v>
      </c>
      <c r="R412" s="1406">
        <f>C421</f>
        <v>70</v>
      </c>
      <c r="S412" s="1210">
        <f>C438</f>
        <v>20</v>
      </c>
      <c r="T412" s="1405">
        <f>C438</f>
        <v>20</v>
      </c>
      <c r="U412" s="1210">
        <f t="shared" ref="U412:U416" si="428">O412+Q412</f>
        <v>130</v>
      </c>
      <c r="V412" s="1397">
        <f t="shared" ref="V412:V416" si="429">P412+R412</f>
        <v>130</v>
      </c>
      <c r="W412" s="1210">
        <f t="shared" ref="W412:W416" si="430">Q412+S412</f>
        <v>90</v>
      </c>
      <c r="X412" s="1306">
        <f t="shared" ref="X412:X416" si="431">R412+T412</f>
        <v>90</v>
      </c>
      <c r="Z412" s="1297" t="s">
        <v>384</v>
      </c>
      <c r="AA412" s="1387">
        <f t="shared" ref="AA412:AF412" si="432">SUM(AA404:AA411)</f>
        <v>0</v>
      </c>
      <c r="AB412" s="1388">
        <f t="shared" si="432"/>
        <v>0</v>
      </c>
      <c r="AC412" s="1389">
        <f t="shared" si="432"/>
        <v>45.5</v>
      </c>
      <c r="AD412" s="1299">
        <f t="shared" si="432"/>
        <v>45.5</v>
      </c>
      <c r="AE412" s="1387">
        <f t="shared" si="432"/>
        <v>0</v>
      </c>
      <c r="AF412" s="1390">
        <f t="shared" si="432"/>
        <v>0</v>
      </c>
      <c r="AG412" s="1298">
        <f t="shared" si="420"/>
        <v>45.5</v>
      </c>
      <c r="AH412" s="1391">
        <f t="shared" si="421"/>
        <v>45.5</v>
      </c>
      <c r="AI412" s="1298">
        <f t="shared" si="422"/>
        <v>45.5</v>
      </c>
      <c r="AJ412" s="1392">
        <f t="shared" si="423"/>
        <v>45.5</v>
      </c>
      <c r="AL412" s="483" t="s">
        <v>45</v>
      </c>
      <c r="AM412" s="1250">
        <f t="shared" si="426"/>
        <v>256.89999999999998</v>
      </c>
      <c r="AN412" s="1251">
        <f t="shared" si="427"/>
        <v>191.17000000000002</v>
      </c>
      <c r="AO412" s="1297" t="s">
        <v>384</v>
      </c>
      <c r="AP412" s="1298">
        <f t="shared" si="424"/>
        <v>45.5</v>
      </c>
      <c r="AQ412" s="1299">
        <f t="shared" si="425"/>
        <v>45.5</v>
      </c>
      <c r="BB412" s="149"/>
      <c r="BC412" s="7"/>
      <c r="BD412" s="14"/>
      <c r="BE412" s="149"/>
      <c r="BF412" s="11"/>
      <c r="BG412" s="11"/>
      <c r="BH412" s="11"/>
      <c r="BI412" s="11"/>
      <c r="BJ412" s="11"/>
      <c r="BK412" s="11"/>
      <c r="BL412" s="11"/>
      <c r="BM412" s="11"/>
    </row>
    <row r="413" spans="1:65" ht="15" thickBot="1">
      <c r="A413" s="2116" t="s">
        <v>361</v>
      </c>
      <c r="B413" s="2117"/>
      <c r="C413" s="3122">
        <f>C406+C408+C410+C411+50+155</f>
        <v>565</v>
      </c>
      <c r="D413" s="1660" t="s">
        <v>409</v>
      </c>
      <c r="E413" s="1638"/>
      <c r="F413" s="1569">
        <v>0.9</v>
      </c>
      <c r="G413" s="65"/>
      <c r="H413" s="38"/>
      <c r="I413" s="81"/>
      <c r="J413" s="1656"/>
      <c r="K413" s="1670"/>
      <c r="L413" s="1842"/>
      <c r="M413" s="1437"/>
      <c r="N413" s="1249" t="s">
        <v>79</v>
      </c>
      <c r="O413" s="1210"/>
      <c r="P413" s="1727"/>
      <c r="Q413" s="1210">
        <f>E424</f>
        <v>2.5</v>
      </c>
      <c r="R413" s="1397">
        <f>F424</f>
        <v>2.5</v>
      </c>
      <c r="S413" s="1210">
        <f>E437+H437</f>
        <v>5.3000000000000007</v>
      </c>
      <c r="T413" s="1408">
        <f>F437+I437</f>
        <v>5.3000000000000007</v>
      </c>
      <c r="U413" s="1210">
        <f t="shared" si="428"/>
        <v>2.5</v>
      </c>
      <c r="V413" s="1397">
        <f t="shared" si="429"/>
        <v>2.5</v>
      </c>
      <c r="W413" s="1210">
        <f t="shared" si="430"/>
        <v>7.8000000000000007</v>
      </c>
      <c r="X413" s="1306">
        <f t="shared" si="431"/>
        <v>7.8000000000000007</v>
      </c>
      <c r="Z413" s="2376" t="s">
        <v>782</v>
      </c>
      <c r="AA413" s="1231"/>
      <c r="AB413" s="1710"/>
      <c r="AC413" s="1233"/>
      <c r="AD413" s="1393"/>
      <c r="AE413" s="1236"/>
      <c r="AF413" s="1473"/>
      <c r="AG413" s="1236">
        <f t="shared" si="420"/>
        <v>0</v>
      </c>
      <c r="AH413" s="1394">
        <f t="shared" si="421"/>
        <v>0</v>
      </c>
      <c r="AI413" s="1236">
        <f t="shared" si="422"/>
        <v>0</v>
      </c>
      <c r="AJ413" s="1395">
        <f t="shared" si="423"/>
        <v>0</v>
      </c>
      <c r="AL413" s="2490" t="s">
        <v>793</v>
      </c>
      <c r="AM413" s="2494">
        <f t="shared" ref="AM413:AM441" si="433">O417+Q417+S417</f>
        <v>322.64</v>
      </c>
      <c r="AN413" s="1256">
        <f t="shared" ref="AN413:AN441" si="434">P417+R417+T417</f>
        <v>267.15999999999997</v>
      </c>
      <c r="AO413" s="2376" t="s">
        <v>782</v>
      </c>
      <c r="AP413" s="1470"/>
      <c r="AQ413" s="1484">
        <f t="shared" ref="AQ413:AQ427" si="435">AB413+AD413+AF413</f>
        <v>0</v>
      </c>
      <c r="BB413" s="149"/>
      <c r="BC413" s="92"/>
      <c r="BD413" s="41"/>
      <c r="BE413" s="149"/>
      <c r="BF413" s="11"/>
      <c r="BG413" s="11"/>
      <c r="BH413" s="11"/>
      <c r="BI413" s="11"/>
      <c r="BJ413" s="11"/>
      <c r="BK413" s="11"/>
      <c r="BL413" s="11"/>
      <c r="BM413" s="11"/>
    </row>
    <row r="414" spans="1:65" ht="15" thickBot="1">
      <c r="A414" s="769"/>
      <c r="B414" s="381" t="s">
        <v>123</v>
      </c>
      <c r="C414" s="241"/>
      <c r="D414" s="1577" t="s">
        <v>588</v>
      </c>
      <c r="E414" s="47"/>
      <c r="F414" s="58"/>
      <c r="G414" s="2871" t="s">
        <v>1069</v>
      </c>
      <c r="H414" s="1495"/>
      <c r="I414" s="1496"/>
      <c r="J414" s="1675" t="s">
        <v>594</v>
      </c>
      <c r="K414" s="47"/>
      <c r="L414" s="58"/>
      <c r="M414" s="98"/>
      <c r="N414" s="1252" t="s">
        <v>375</v>
      </c>
      <c r="O414" s="1211">
        <f t="shared" ref="O414:T414" si="436">AA412</f>
        <v>0</v>
      </c>
      <c r="P414" s="1435">
        <f t="shared" si="436"/>
        <v>0</v>
      </c>
      <c r="Q414" s="1211">
        <f t="shared" si="436"/>
        <v>45.5</v>
      </c>
      <c r="R414" s="1409">
        <f t="shared" si="436"/>
        <v>45.5</v>
      </c>
      <c r="S414" s="1211">
        <f t="shared" si="436"/>
        <v>0</v>
      </c>
      <c r="T414" s="1410">
        <f t="shared" si="436"/>
        <v>0</v>
      </c>
      <c r="U414" s="1211">
        <f t="shared" si="428"/>
        <v>45.5</v>
      </c>
      <c r="V414" s="1254">
        <f t="shared" si="429"/>
        <v>45.5</v>
      </c>
      <c r="W414" s="1211">
        <f t="shared" si="430"/>
        <v>45.5</v>
      </c>
      <c r="X414" s="1409">
        <f t="shared" si="431"/>
        <v>45.5</v>
      </c>
      <c r="Z414" s="1267" t="s">
        <v>397</v>
      </c>
      <c r="AA414" s="1030"/>
      <c r="AB414" s="1711"/>
      <c r="AC414" s="1234"/>
      <c r="AD414" s="1396"/>
      <c r="AE414" s="1234"/>
      <c r="AF414" s="1474"/>
      <c r="AG414" s="1234">
        <f t="shared" si="420"/>
        <v>0</v>
      </c>
      <c r="AH414" s="1397">
        <f t="shared" si="421"/>
        <v>0</v>
      </c>
      <c r="AI414" s="1234">
        <f t="shared" si="422"/>
        <v>0</v>
      </c>
      <c r="AJ414" s="1306">
        <f t="shared" si="423"/>
        <v>0</v>
      </c>
      <c r="AL414" s="2491" t="s">
        <v>794</v>
      </c>
      <c r="AM414" s="2494">
        <f t="shared" si="433"/>
        <v>0</v>
      </c>
      <c r="AN414" s="1256">
        <f t="shared" si="434"/>
        <v>0</v>
      </c>
      <c r="AO414" s="1267" t="s">
        <v>397</v>
      </c>
      <c r="AP414" s="1470">
        <f t="shared" ref="AP414:AP427" si="437">AA414+AC414+AE414</f>
        <v>0</v>
      </c>
      <c r="AQ414" s="1484">
        <f t="shared" si="435"/>
        <v>0</v>
      </c>
      <c r="BB414" s="93"/>
      <c r="BC414" s="92"/>
      <c r="BD414" s="14"/>
      <c r="BE414" s="149"/>
      <c r="BF414" s="11"/>
      <c r="BG414" s="11"/>
      <c r="BH414" s="11"/>
      <c r="BI414" s="11"/>
      <c r="BJ414" s="11"/>
      <c r="BK414" s="11"/>
      <c r="BL414" s="11"/>
      <c r="BM414" s="11"/>
    </row>
    <row r="415" spans="1:65" ht="15" thickBot="1">
      <c r="A415" s="3123" t="s">
        <v>1068</v>
      </c>
      <c r="B415" s="2568" t="s">
        <v>1069</v>
      </c>
      <c r="C415" s="2900">
        <v>60</v>
      </c>
      <c r="D415" s="1509" t="s">
        <v>100</v>
      </c>
      <c r="E415" s="1510" t="s">
        <v>101</v>
      </c>
      <c r="F415" s="1511" t="s">
        <v>102</v>
      </c>
      <c r="G415" s="1686" t="s">
        <v>1070</v>
      </c>
      <c r="H415" s="1503"/>
      <c r="I415" s="1504"/>
      <c r="J415" s="1526" t="s">
        <v>100</v>
      </c>
      <c r="K415" s="1527" t="s">
        <v>101</v>
      </c>
      <c r="L415" s="1528" t="s">
        <v>102</v>
      </c>
      <c r="M415" s="98"/>
      <c r="N415" s="1249" t="s">
        <v>105</v>
      </c>
      <c r="O415" s="1210"/>
      <c r="P415" s="1203"/>
      <c r="Q415" s="1210"/>
      <c r="R415" s="1306"/>
      <c r="S415" s="1210"/>
      <c r="T415" s="1411"/>
      <c r="U415" s="1210">
        <f t="shared" si="428"/>
        <v>0</v>
      </c>
      <c r="V415" s="1397">
        <f t="shared" si="429"/>
        <v>0</v>
      </c>
      <c r="W415" s="1210">
        <f t="shared" si="430"/>
        <v>0</v>
      </c>
      <c r="X415" s="1306">
        <f t="shared" si="431"/>
        <v>0</v>
      </c>
      <c r="Z415" s="1266" t="s">
        <v>273</v>
      </c>
      <c r="AA415" s="1030"/>
      <c r="AB415" s="1712"/>
      <c r="AC415" s="1234"/>
      <c r="AD415" s="1396"/>
      <c r="AE415" s="1234"/>
      <c r="AF415" s="1474"/>
      <c r="AG415" s="1234">
        <f t="shared" si="420"/>
        <v>0</v>
      </c>
      <c r="AH415" s="1397">
        <f t="shared" si="421"/>
        <v>0</v>
      </c>
      <c r="AI415" s="1234">
        <f t="shared" si="422"/>
        <v>0</v>
      </c>
      <c r="AJ415" s="1306">
        <f t="shared" si="423"/>
        <v>0</v>
      </c>
      <c r="AL415" s="1249" t="s">
        <v>70</v>
      </c>
      <c r="AM415" s="1274">
        <f t="shared" si="433"/>
        <v>143</v>
      </c>
      <c r="AN415" s="1251">
        <f t="shared" si="434"/>
        <v>100</v>
      </c>
      <c r="AO415" s="1266" t="s">
        <v>273</v>
      </c>
      <c r="AP415" s="1470">
        <f t="shared" si="437"/>
        <v>0</v>
      </c>
      <c r="AQ415" s="1484">
        <f t="shared" si="435"/>
        <v>0</v>
      </c>
      <c r="BB415" s="93"/>
      <c r="BC415" s="92"/>
      <c r="BD415" s="14"/>
      <c r="BE415" s="149"/>
      <c r="BF415" s="11"/>
      <c r="BG415" s="11"/>
      <c r="BH415" s="11"/>
      <c r="BI415" s="11"/>
      <c r="BJ415" s="11"/>
      <c r="BK415" s="11"/>
      <c r="BL415" s="11"/>
      <c r="BM415" s="11"/>
    </row>
    <row r="416" spans="1:65" ht="15" thickBot="1">
      <c r="A416" s="109"/>
      <c r="B416" s="2562" t="s">
        <v>1070</v>
      </c>
      <c r="C416" s="98"/>
      <c r="D416" s="1611" t="s">
        <v>141</v>
      </c>
      <c r="E416" s="1147">
        <v>87.5</v>
      </c>
      <c r="F416" s="1590">
        <v>70</v>
      </c>
      <c r="G416" s="1623" t="s">
        <v>100</v>
      </c>
      <c r="H416" s="1500" t="s">
        <v>101</v>
      </c>
      <c r="I416" s="1624" t="s">
        <v>102</v>
      </c>
      <c r="J416" s="1676" t="s">
        <v>228</v>
      </c>
      <c r="K416" s="1544">
        <v>170.75</v>
      </c>
      <c r="L416" s="1954">
        <v>135.5</v>
      </c>
      <c r="M416" s="98"/>
      <c r="N416" s="483" t="s">
        <v>45</v>
      </c>
      <c r="O416" s="1723">
        <f>E407</f>
        <v>168.67</v>
      </c>
      <c r="P416" s="1417">
        <f>F407</f>
        <v>124</v>
      </c>
      <c r="Q416" s="1210"/>
      <c r="R416" s="1306"/>
      <c r="S416" s="1210">
        <f>E435</f>
        <v>88.23</v>
      </c>
      <c r="T416" s="1411">
        <f>F435</f>
        <v>67.17</v>
      </c>
      <c r="U416" s="1210">
        <f t="shared" si="428"/>
        <v>168.67</v>
      </c>
      <c r="V416" s="1397">
        <f t="shared" si="429"/>
        <v>124</v>
      </c>
      <c r="W416" s="1210">
        <f t="shared" si="430"/>
        <v>88.23</v>
      </c>
      <c r="X416" s="1306">
        <f t="shared" si="431"/>
        <v>67.17</v>
      </c>
      <c r="Z416" s="1268" t="s">
        <v>452</v>
      </c>
      <c r="AA416" s="1030"/>
      <c r="AB416" s="1713"/>
      <c r="AC416" s="1234"/>
      <c r="AD416" s="1396"/>
      <c r="AE416" s="1235"/>
      <c r="AF416" s="1475"/>
      <c r="AG416" s="1235">
        <f t="shared" si="420"/>
        <v>0</v>
      </c>
      <c r="AH416" s="1399">
        <f t="shared" si="421"/>
        <v>0</v>
      </c>
      <c r="AI416" s="1235">
        <f t="shared" si="422"/>
        <v>0</v>
      </c>
      <c r="AJ416" s="1199">
        <f t="shared" si="423"/>
        <v>0</v>
      </c>
      <c r="AL416" s="1257" t="s">
        <v>104</v>
      </c>
      <c r="AM416" s="1250">
        <f t="shared" si="433"/>
        <v>20</v>
      </c>
      <c r="AN416" s="1251">
        <f t="shared" si="434"/>
        <v>20</v>
      </c>
      <c r="AO416" s="1268" t="s">
        <v>452</v>
      </c>
      <c r="AP416" s="1470">
        <f t="shared" si="437"/>
        <v>0</v>
      </c>
      <c r="AQ416" s="1484">
        <f t="shared" si="435"/>
        <v>0</v>
      </c>
      <c r="BB416" s="384"/>
      <c r="BC416" s="7"/>
      <c r="BD416" s="14"/>
      <c r="BE416" s="149"/>
      <c r="BF416" s="11"/>
      <c r="BG416" s="11"/>
      <c r="BH416" s="11"/>
      <c r="BI416" s="11"/>
      <c r="BJ416" s="11"/>
      <c r="BK416" s="11"/>
      <c r="BL416" s="11"/>
      <c r="BM416" s="11"/>
    </row>
    <row r="417" spans="1:65">
      <c r="A417" s="200" t="s">
        <v>629</v>
      </c>
      <c r="B417" s="2533" t="s">
        <v>588</v>
      </c>
      <c r="C417" s="3124">
        <v>250</v>
      </c>
      <c r="D417" s="258" t="s">
        <v>94</v>
      </c>
      <c r="E417" s="257">
        <v>12.5</v>
      </c>
      <c r="F417" s="1523">
        <v>10</v>
      </c>
      <c r="G417" s="1146" t="s">
        <v>68</v>
      </c>
      <c r="H417" s="1506">
        <v>45</v>
      </c>
      <c r="I417" s="1555">
        <v>36</v>
      </c>
      <c r="J417" s="1564" t="s">
        <v>97</v>
      </c>
      <c r="K417" s="1548">
        <v>45.5</v>
      </c>
      <c r="L417" s="1955">
        <v>45.5</v>
      </c>
      <c r="M417" s="98"/>
      <c r="N417" s="2490" t="s">
        <v>793</v>
      </c>
      <c r="O417" s="1212">
        <f t="shared" ref="O417:T417" si="438">AA427</f>
        <v>109.36500000000001</v>
      </c>
      <c r="P417" s="1412">
        <f t="shared" si="438"/>
        <v>92.44</v>
      </c>
      <c r="Q417" s="2492">
        <f t="shared" si="438"/>
        <v>213.27499999999998</v>
      </c>
      <c r="R417" s="2493">
        <f t="shared" si="438"/>
        <v>174.72</v>
      </c>
      <c r="S417" s="1212">
        <f t="shared" si="438"/>
        <v>0</v>
      </c>
      <c r="T417" s="1414">
        <f t="shared" si="438"/>
        <v>0</v>
      </c>
      <c r="U417" s="2492">
        <f t="shared" ref="U417:X419" si="439">O417+Q417</f>
        <v>322.64</v>
      </c>
      <c r="V417" s="1256">
        <f t="shared" si="439"/>
        <v>267.15999999999997</v>
      </c>
      <c r="W417" s="2492">
        <f t="shared" si="439"/>
        <v>213.27499999999998</v>
      </c>
      <c r="X417" s="2493">
        <f t="shared" si="439"/>
        <v>174.72</v>
      </c>
      <c r="Z417" s="1268" t="s">
        <v>63</v>
      </c>
      <c r="AA417" s="1231"/>
      <c r="AB417" s="1710"/>
      <c r="AC417" s="1233"/>
      <c r="AD417" s="1393"/>
      <c r="AE417" s="1234"/>
      <c r="AF417" s="1474"/>
      <c r="AG417" s="1234">
        <f t="shared" si="420"/>
        <v>0</v>
      </c>
      <c r="AH417" s="1397">
        <f t="shared" si="421"/>
        <v>0</v>
      </c>
      <c r="AI417" s="1234">
        <f t="shared" si="422"/>
        <v>0</v>
      </c>
      <c r="AJ417" s="1306">
        <f t="shared" si="423"/>
        <v>0</v>
      </c>
      <c r="AL417" s="1249" t="s">
        <v>132</v>
      </c>
      <c r="AM417" s="1250">
        <f t="shared" si="433"/>
        <v>0</v>
      </c>
      <c r="AN417" s="1251">
        <f t="shared" si="434"/>
        <v>0</v>
      </c>
      <c r="AO417" s="1268" t="s">
        <v>63</v>
      </c>
      <c r="AP417" s="1470">
        <f t="shared" si="437"/>
        <v>0</v>
      </c>
      <c r="AQ417" s="1484">
        <f t="shared" si="435"/>
        <v>0</v>
      </c>
      <c r="BB417" s="151"/>
      <c r="BC417" s="56"/>
      <c r="BD417" s="14"/>
      <c r="BE417" s="151"/>
      <c r="BF417" s="11"/>
      <c r="BG417" s="11"/>
      <c r="BH417" s="11"/>
      <c r="BI417" s="11"/>
      <c r="BJ417" s="11"/>
      <c r="BK417" s="11"/>
      <c r="BL417" s="11"/>
      <c r="BM417" s="11"/>
    </row>
    <row r="418" spans="1:65">
      <c r="A418" s="200" t="s">
        <v>592</v>
      </c>
      <c r="B418" s="263" t="s">
        <v>593</v>
      </c>
      <c r="C418" s="3125" t="s">
        <v>865</v>
      </c>
      <c r="D418" s="2725" t="s">
        <v>897</v>
      </c>
      <c r="E418" s="11"/>
      <c r="F418" s="79"/>
      <c r="G418" s="258" t="s">
        <v>589</v>
      </c>
      <c r="H418" s="257">
        <v>11.175000000000001</v>
      </c>
      <c r="I418" s="1523">
        <v>9</v>
      </c>
      <c r="J418" s="1530" t="s">
        <v>81</v>
      </c>
      <c r="K418" s="257">
        <v>95.55</v>
      </c>
      <c r="L418" s="1523">
        <v>95.55</v>
      </c>
      <c r="M418" s="98"/>
      <c r="N418" s="2491" t="s">
        <v>794</v>
      </c>
      <c r="O418" s="1212">
        <f t="shared" ref="O418:T418" si="440">AA433</f>
        <v>0</v>
      </c>
      <c r="P418" s="1412">
        <f t="shared" si="440"/>
        <v>0</v>
      </c>
      <c r="Q418" s="1212">
        <f t="shared" si="440"/>
        <v>0</v>
      </c>
      <c r="R418" s="1413">
        <f t="shared" si="440"/>
        <v>0</v>
      </c>
      <c r="S418" s="1212">
        <f t="shared" si="440"/>
        <v>0</v>
      </c>
      <c r="T418" s="1414">
        <f t="shared" si="440"/>
        <v>0</v>
      </c>
      <c r="U418" s="1212">
        <f t="shared" si="439"/>
        <v>0</v>
      </c>
      <c r="V418" s="1256">
        <f t="shared" si="439"/>
        <v>0</v>
      </c>
      <c r="W418" s="1212">
        <f t="shared" si="439"/>
        <v>0</v>
      </c>
      <c r="X418" s="1413">
        <f t="shared" si="439"/>
        <v>0</v>
      </c>
      <c r="Z418" s="1913" t="s">
        <v>537</v>
      </c>
      <c r="AA418" s="1030"/>
      <c r="AB418" s="1711"/>
      <c r="AC418" s="1234">
        <f>E422</f>
        <v>3.25</v>
      </c>
      <c r="AD418" s="1396">
        <f>F422</f>
        <v>2.5</v>
      </c>
      <c r="AE418" s="1234"/>
      <c r="AF418" s="1474"/>
      <c r="AG418" s="1234">
        <f t="shared" si="420"/>
        <v>3.25</v>
      </c>
      <c r="AH418" s="1397">
        <f t="shared" si="421"/>
        <v>2.5</v>
      </c>
      <c r="AI418" s="1234">
        <f t="shared" si="422"/>
        <v>3.25</v>
      </c>
      <c r="AJ418" s="1306">
        <f t="shared" si="423"/>
        <v>2.5</v>
      </c>
      <c r="AL418" s="483" t="s">
        <v>85</v>
      </c>
      <c r="AM418" s="1250">
        <f t="shared" si="433"/>
        <v>91.37</v>
      </c>
      <c r="AN418" s="1251">
        <f t="shared" si="434"/>
        <v>79</v>
      </c>
      <c r="AO418" s="1913" t="s">
        <v>537</v>
      </c>
      <c r="AP418" s="1470">
        <f t="shared" si="437"/>
        <v>3.25</v>
      </c>
      <c r="AQ418" s="1484">
        <f t="shared" si="435"/>
        <v>2.5</v>
      </c>
      <c r="BB418" s="11"/>
      <c r="BC418" s="56"/>
      <c r="BD418" s="14"/>
      <c r="BE418" s="151"/>
      <c r="BF418" s="11"/>
      <c r="BG418" s="11"/>
      <c r="BH418" s="11"/>
      <c r="BI418" s="11"/>
      <c r="BJ418" s="11"/>
      <c r="BK418" s="11"/>
      <c r="BL418" s="11"/>
      <c r="BM418" s="11"/>
    </row>
    <row r="419" spans="1:65">
      <c r="A419" s="256" t="s">
        <v>698</v>
      </c>
      <c r="B419" s="263" t="s">
        <v>697</v>
      </c>
      <c r="C419" s="275">
        <v>200</v>
      </c>
      <c r="D419" s="258" t="s">
        <v>169</v>
      </c>
      <c r="E419" s="257">
        <v>12</v>
      </c>
      <c r="F419" s="1523">
        <v>10</v>
      </c>
      <c r="G419" s="1564" t="s">
        <v>590</v>
      </c>
      <c r="H419" s="1549">
        <v>9</v>
      </c>
      <c r="I419" s="1155">
        <v>9</v>
      </c>
      <c r="J419" s="2108" t="s">
        <v>82</v>
      </c>
      <c r="K419" s="1549">
        <v>8.3000000000000007</v>
      </c>
      <c r="L419" s="1155">
        <v>8.3000000000000007</v>
      </c>
      <c r="M419" s="98"/>
      <c r="N419" s="1249" t="s">
        <v>70</v>
      </c>
      <c r="O419" s="1889">
        <f t="shared" ref="O419:T419" si="441">AA441</f>
        <v>0</v>
      </c>
      <c r="P419" s="1417">
        <f t="shared" si="441"/>
        <v>0</v>
      </c>
      <c r="Q419" s="1213">
        <f t="shared" si="441"/>
        <v>143</v>
      </c>
      <c r="R419" s="1306">
        <f t="shared" si="441"/>
        <v>100</v>
      </c>
      <c r="S419" s="1213">
        <f t="shared" si="441"/>
        <v>0</v>
      </c>
      <c r="T419" s="1411">
        <f t="shared" si="441"/>
        <v>0</v>
      </c>
      <c r="U419" s="1213">
        <f t="shared" si="439"/>
        <v>143</v>
      </c>
      <c r="V419" s="1397">
        <f t="shared" si="439"/>
        <v>100</v>
      </c>
      <c r="W419" s="1213">
        <f t="shared" si="439"/>
        <v>143</v>
      </c>
      <c r="X419" s="1306">
        <f t="shared" si="439"/>
        <v>100</v>
      </c>
      <c r="Z419" s="1267" t="s">
        <v>396</v>
      </c>
      <c r="AA419" s="1030"/>
      <c r="AB419" s="1712"/>
      <c r="AC419" s="1234"/>
      <c r="AD419" s="1396"/>
      <c r="AE419" s="1234"/>
      <c r="AF419" s="1474"/>
      <c r="AG419" s="1234">
        <f t="shared" si="420"/>
        <v>0</v>
      </c>
      <c r="AH419" s="1397">
        <f t="shared" si="421"/>
        <v>0</v>
      </c>
      <c r="AI419" s="1234">
        <f t="shared" si="422"/>
        <v>0</v>
      </c>
      <c r="AJ419" s="1306">
        <f t="shared" si="423"/>
        <v>0</v>
      </c>
      <c r="AL419" s="483" t="s">
        <v>401</v>
      </c>
      <c r="AM419" s="1250">
        <f t="shared" si="433"/>
        <v>170.75</v>
      </c>
      <c r="AN419" s="1251">
        <f t="shared" si="434"/>
        <v>135.5</v>
      </c>
      <c r="AO419" s="1267" t="s">
        <v>396</v>
      </c>
      <c r="AP419" s="1470">
        <f t="shared" si="437"/>
        <v>0</v>
      </c>
      <c r="AQ419" s="1484">
        <f t="shared" si="435"/>
        <v>0</v>
      </c>
      <c r="BB419" s="11"/>
      <c r="BC419" s="7"/>
      <c r="BD419" s="14"/>
      <c r="BE419" s="149"/>
      <c r="BF419" s="11"/>
      <c r="BG419" s="11"/>
      <c r="BH419" s="11"/>
      <c r="BI419" s="11"/>
      <c r="BJ419" s="11"/>
      <c r="BK419" s="11"/>
      <c r="BL419" s="11"/>
      <c r="BM419" s="11"/>
    </row>
    <row r="420" spans="1:65">
      <c r="A420" s="1887" t="s">
        <v>9</v>
      </c>
      <c r="B420" s="1822" t="s">
        <v>469</v>
      </c>
      <c r="C420" s="361">
        <v>50</v>
      </c>
      <c r="D420" s="2725" t="s">
        <v>880</v>
      </c>
      <c r="E420" s="11"/>
      <c r="F420" s="79"/>
      <c r="G420" s="1522" t="s">
        <v>89</v>
      </c>
      <c r="H420" s="1520">
        <v>6</v>
      </c>
      <c r="I420" s="1608">
        <v>6</v>
      </c>
      <c r="J420" s="1150" t="s">
        <v>166</v>
      </c>
      <c r="K420" s="1678">
        <v>10.4</v>
      </c>
      <c r="L420" s="1155">
        <v>9.1</v>
      </c>
      <c r="M420" s="98"/>
      <c r="N420" s="1257" t="s">
        <v>104</v>
      </c>
      <c r="O420" s="1889">
        <f t="shared" ref="O420:T420" si="442">AA445</f>
        <v>20</v>
      </c>
      <c r="P420" s="1203">
        <f t="shared" si="442"/>
        <v>20</v>
      </c>
      <c r="Q420" s="1213">
        <f t="shared" si="442"/>
        <v>0</v>
      </c>
      <c r="R420" s="1397">
        <f t="shared" si="442"/>
        <v>0</v>
      </c>
      <c r="S420" s="1213">
        <f t="shared" si="442"/>
        <v>0</v>
      </c>
      <c r="T420" s="1411">
        <f t="shared" si="442"/>
        <v>0</v>
      </c>
      <c r="U420" s="1210">
        <f t="shared" ref="U420:U442" si="443">O420+Q420</f>
        <v>20</v>
      </c>
      <c r="V420" s="1397">
        <f t="shared" ref="V420:V447" si="444">P420+R420</f>
        <v>20</v>
      </c>
      <c r="W420" s="1210">
        <f t="shared" ref="W420:W445" si="445">Q420+S420</f>
        <v>0</v>
      </c>
      <c r="X420" s="1306">
        <f t="shared" ref="X420:X447" si="446">R420+T420</f>
        <v>0</v>
      </c>
      <c r="Z420" s="1268" t="s">
        <v>125</v>
      </c>
      <c r="AA420" s="1030"/>
      <c r="AB420" s="1712"/>
      <c r="AC420" s="1234">
        <f>E416</f>
        <v>87.5</v>
      </c>
      <c r="AD420" s="1396">
        <f>F416</f>
        <v>70</v>
      </c>
      <c r="AE420" s="1234"/>
      <c r="AF420" s="1474"/>
      <c r="AG420" s="1234">
        <f t="shared" si="420"/>
        <v>87.5</v>
      </c>
      <c r="AH420" s="1397">
        <f t="shared" si="421"/>
        <v>70</v>
      </c>
      <c r="AI420" s="1234">
        <f t="shared" si="422"/>
        <v>87.5</v>
      </c>
      <c r="AJ420" s="1306">
        <f t="shared" si="423"/>
        <v>70</v>
      </c>
      <c r="AL420" s="1249" t="s">
        <v>121</v>
      </c>
      <c r="AM420" s="1250">
        <f t="shared" si="433"/>
        <v>0</v>
      </c>
      <c r="AN420" s="1251">
        <f t="shared" si="434"/>
        <v>0</v>
      </c>
      <c r="AO420" s="1268" t="s">
        <v>125</v>
      </c>
      <c r="AP420" s="1470">
        <f t="shared" si="437"/>
        <v>87.5</v>
      </c>
      <c r="AQ420" s="1484">
        <f t="shared" si="435"/>
        <v>70</v>
      </c>
      <c r="BB420" s="11"/>
      <c r="BC420" s="11"/>
      <c r="BD420" s="11"/>
      <c r="BE420" s="11"/>
      <c r="BF420" s="11"/>
      <c r="BG420" s="11"/>
      <c r="BH420" s="11"/>
      <c r="BI420" s="11"/>
      <c r="BJ420" s="11"/>
      <c r="BK420" s="11"/>
      <c r="BL420" s="11"/>
      <c r="BM420" s="11"/>
    </row>
    <row r="421" spans="1:65">
      <c r="A421" s="256" t="s">
        <v>9</v>
      </c>
      <c r="B421" s="263" t="s">
        <v>10</v>
      </c>
      <c r="C421" s="272">
        <v>70</v>
      </c>
      <c r="D421" s="258" t="s">
        <v>89</v>
      </c>
      <c r="E421" s="257">
        <v>5</v>
      </c>
      <c r="F421" s="1523">
        <v>5</v>
      </c>
      <c r="G421" s="258" t="s">
        <v>50</v>
      </c>
      <c r="H421" s="257">
        <v>2.1</v>
      </c>
      <c r="I421" s="1523">
        <v>2.1</v>
      </c>
      <c r="J421" s="1150" t="s">
        <v>68</v>
      </c>
      <c r="K421" s="1678">
        <v>16.25</v>
      </c>
      <c r="L421" s="1608">
        <v>13</v>
      </c>
      <c r="M421" s="98"/>
      <c r="N421" s="1249" t="s">
        <v>132</v>
      </c>
      <c r="O421" s="1210"/>
      <c r="P421" s="1203"/>
      <c r="Q421" s="1210"/>
      <c r="R421" s="1306"/>
      <c r="S421" s="1210"/>
      <c r="T421" s="1411"/>
      <c r="U421" s="1210">
        <f t="shared" si="443"/>
        <v>0</v>
      </c>
      <c r="V421" s="1397">
        <f t="shared" si="444"/>
        <v>0</v>
      </c>
      <c r="W421" s="1210">
        <f t="shared" si="445"/>
        <v>0</v>
      </c>
      <c r="X421" s="1306">
        <f t="shared" si="446"/>
        <v>0</v>
      </c>
      <c r="Z421" s="1268" t="s">
        <v>87</v>
      </c>
      <c r="AA421" s="1030">
        <f>E408+K408</f>
        <v>28.95</v>
      </c>
      <c r="AB421" s="1715">
        <f>F408+L408</f>
        <v>23.200000000000003</v>
      </c>
      <c r="AC421" s="1234">
        <f>E419+K420+H418</f>
        <v>33.575000000000003</v>
      </c>
      <c r="AD421" s="1396">
        <f>F419+L420+I418</f>
        <v>28.1</v>
      </c>
      <c r="AE421" s="1234"/>
      <c r="AF421" s="1474"/>
      <c r="AG421" s="1234">
        <f t="shared" si="420"/>
        <v>62.525000000000006</v>
      </c>
      <c r="AH421" s="1397">
        <f t="shared" si="421"/>
        <v>51.300000000000004</v>
      </c>
      <c r="AI421" s="1234">
        <f t="shared" si="422"/>
        <v>33.575000000000003</v>
      </c>
      <c r="AJ421" s="1306">
        <f t="shared" si="423"/>
        <v>28.1</v>
      </c>
      <c r="AL421" s="1249" t="s">
        <v>65</v>
      </c>
      <c r="AM421" s="1250">
        <f t="shared" si="433"/>
        <v>0</v>
      </c>
      <c r="AN421" s="1251">
        <f t="shared" si="434"/>
        <v>0</v>
      </c>
      <c r="AO421" s="1268" t="s">
        <v>87</v>
      </c>
      <c r="AP421" s="1470">
        <f t="shared" si="437"/>
        <v>62.525000000000006</v>
      </c>
      <c r="AQ421" s="1484">
        <f t="shared" si="435"/>
        <v>51.300000000000004</v>
      </c>
      <c r="BB421" s="11"/>
      <c r="BC421" s="11"/>
      <c r="BD421" s="11"/>
      <c r="BE421" s="11"/>
      <c r="BF421" s="11"/>
      <c r="BG421" s="11"/>
      <c r="BH421" s="11"/>
      <c r="BI421" s="11"/>
      <c r="BJ421" s="11"/>
      <c r="BK421" s="11"/>
      <c r="BL421" s="11"/>
      <c r="BM421" s="11"/>
    </row>
    <row r="422" spans="1:65">
      <c r="A422" s="256" t="s">
        <v>9</v>
      </c>
      <c r="B422" s="263" t="s">
        <v>389</v>
      </c>
      <c r="C422" s="272">
        <v>40</v>
      </c>
      <c r="D422" s="258" t="s">
        <v>554</v>
      </c>
      <c r="E422" s="1154">
        <v>3.25</v>
      </c>
      <c r="F422" s="1515">
        <v>2.5</v>
      </c>
      <c r="G422" s="258" t="s">
        <v>136</v>
      </c>
      <c r="H422" s="257">
        <v>0.52500000000000002</v>
      </c>
      <c r="I422" s="1149">
        <v>0.52500000000000002</v>
      </c>
      <c r="J422" s="258" t="s">
        <v>96</v>
      </c>
      <c r="K422" s="1549">
        <v>3.9</v>
      </c>
      <c r="L422" s="1155">
        <v>3.82</v>
      </c>
      <c r="M422" s="98"/>
      <c r="N422" s="483" t="s">
        <v>387</v>
      </c>
      <c r="O422" s="1210">
        <f t="shared" ref="O422:T422" si="447">AA448</f>
        <v>91.37</v>
      </c>
      <c r="P422" s="1203">
        <f t="shared" si="447"/>
        <v>79</v>
      </c>
      <c r="Q422" s="1210">
        <f t="shared" si="447"/>
        <v>0</v>
      </c>
      <c r="R422" s="1306">
        <f t="shared" si="447"/>
        <v>0</v>
      </c>
      <c r="S422" s="1210">
        <f t="shared" si="447"/>
        <v>0</v>
      </c>
      <c r="T422" s="1411">
        <f t="shared" si="447"/>
        <v>0</v>
      </c>
      <c r="U422" s="1210">
        <f t="shared" si="443"/>
        <v>91.37</v>
      </c>
      <c r="V422" s="1397">
        <f t="shared" si="444"/>
        <v>79</v>
      </c>
      <c r="W422" s="1210">
        <f t="shared" si="445"/>
        <v>0</v>
      </c>
      <c r="X422" s="1306">
        <f t="shared" si="446"/>
        <v>0</v>
      </c>
      <c r="Z422" s="1268" t="s">
        <v>68</v>
      </c>
      <c r="AA422" s="1030"/>
      <c r="AB422" s="1715"/>
      <c r="AC422" s="1234">
        <f>E417+H417+K421</f>
        <v>73.75</v>
      </c>
      <c r="AD422" s="1396">
        <f>F417+L421+I417</f>
        <v>59</v>
      </c>
      <c r="AE422" s="1234"/>
      <c r="AF422" s="1474"/>
      <c r="AG422" s="1234">
        <f t="shared" si="420"/>
        <v>73.75</v>
      </c>
      <c r="AH422" s="1397">
        <f t="shared" si="421"/>
        <v>59</v>
      </c>
      <c r="AI422" s="1234">
        <f t="shared" si="422"/>
        <v>73.75</v>
      </c>
      <c r="AJ422" s="1306">
        <f t="shared" si="423"/>
        <v>59</v>
      </c>
      <c r="AL422" s="1249" t="s">
        <v>60</v>
      </c>
      <c r="AM422" s="1250">
        <f t="shared" si="433"/>
        <v>125.5</v>
      </c>
      <c r="AN422" s="1251">
        <f t="shared" si="434"/>
        <v>120</v>
      </c>
      <c r="AO422" s="1268" t="s">
        <v>68</v>
      </c>
      <c r="AP422" s="1470">
        <f t="shared" si="437"/>
        <v>73.75</v>
      </c>
      <c r="AQ422" s="1484">
        <f t="shared" si="435"/>
        <v>59</v>
      </c>
      <c r="BB422" s="11"/>
      <c r="BC422" s="11"/>
      <c r="BD422" s="11"/>
      <c r="BE422" s="11"/>
      <c r="BF422" s="11"/>
      <c r="BG422" s="11"/>
      <c r="BH422" s="11"/>
      <c r="BI422" s="11"/>
      <c r="BJ422" s="11"/>
      <c r="BK422" s="11"/>
      <c r="BL422" s="11"/>
      <c r="BM422" s="11"/>
    </row>
    <row r="423" spans="1:65">
      <c r="A423" s="1704" t="s">
        <v>442</v>
      </c>
      <c r="B423" s="249" t="s">
        <v>291</v>
      </c>
      <c r="C423" s="272">
        <v>100</v>
      </c>
      <c r="D423" s="2725" t="s">
        <v>893</v>
      </c>
      <c r="E423" s="11"/>
      <c r="F423" s="79"/>
      <c r="G423" s="258" t="s">
        <v>54</v>
      </c>
      <c r="H423" s="257">
        <v>0.22500000000000001</v>
      </c>
      <c r="I423" s="1149">
        <v>0.22500000000000001</v>
      </c>
      <c r="J423" s="258" t="s">
        <v>534</v>
      </c>
      <c r="K423" s="1151">
        <v>0.56899999999999995</v>
      </c>
      <c r="L423" s="1567">
        <v>0.56899999999999995</v>
      </c>
      <c r="M423" s="702"/>
      <c r="N423" s="1249" t="s">
        <v>388</v>
      </c>
      <c r="O423" s="1210">
        <f t="shared" ref="O423:T423" si="448">AA452</f>
        <v>0</v>
      </c>
      <c r="P423" s="1415">
        <f t="shared" si="448"/>
        <v>0</v>
      </c>
      <c r="Q423" s="1210">
        <f t="shared" si="448"/>
        <v>170.75</v>
      </c>
      <c r="R423" s="1397">
        <f t="shared" si="448"/>
        <v>135.5</v>
      </c>
      <c r="S423" s="1210">
        <f t="shared" si="448"/>
        <v>0</v>
      </c>
      <c r="T423" s="1416">
        <f t="shared" si="448"/>
        <v>0</v>
      </c>
      <c r="U423" s="1210">
        <f t="shared" si="443"/>
        <v>170.75</v>
      </c>
      <c r="V423" s="1397">
        <f t="shared" si="444"/>
        <v>135.5</v>
      </c>
      <c r="W423" s="1210">
        <f t="shared" si="445"/>
        <v>170.75</v>
      </c>
      <c r="X423" s="1306">
        <f t="shared" si="446"/>
        <v>135.5</v>
      </c>
      <c r="Z423" s="1268" t="s">
        <v>74</v>
      </c>
      <c r="AA423" s="1030">
        <f>K406</f>
        <v>56.174999999999997</v>
      </c>
      <c r="AB423" s="1712">
        <f>L406</f>
        <v>45</v>
      </c>
      <c r="AC423" s="1234"/>
      <c r="AD423" s="1396"/>
      <c r="AE423" s="1234"/>
      <c r="AF423" s="1474"/>
      <c r="AG423" s="1234">
        <f t="shared" si="420"/>
        <v>56.174999999999997</v>
      </c>
      <c r="AH423" s="1397">
        <f t="shared" si="421"/>
        <v>45</v>
      </c>
      <c r="AI423" s="1234">
        <f t="shared" si="422"/>
        <v>0</v>
      </c>
      <c r="AJ423" s="1306">
        <f t="shared" si="423"/>
        <v>0</v>
      </c>
      <c r="AL423" s="1249" t="s">
        <v>139</v>
      </c>
      <c r="AM423" s="1250">
        <f t="shared" si="433"/>
        <v>208</v>
      </c>
      <c r="AN423" s="1258">
        <f t="shared" si="434"/>
        <v>200</v>
      </c>
      <c r="AO423" s="1268" t="s">
        <v>74</v>
      </c>
      <c r="AP423" s="1470">
        <f t="shared" si="437"/>
        <v>56.174999999999997</v>
      </c>
      <c r="AQ423" s="1484">
        <f t="shared" si="435"/>
        <v>45</v>
      </c>
    </row>
    <row r="424" spans="1:65" ht="15" thickBot="1">
      <c r="A424" s="69"/>
      <c r="B424" s="1607"/>
      <c r="C424" s="79"/>
      <c r="D424" s="1917" t="s">
        <v>449</v>
      </c>
      <c r="E424" s="1549">
        <v>2.5</v>
      </c>
      <c r="F424" s="1155">
        <v>2.5</v>
      </c>
      <c r="G424" s="258" t="s">
        <v>523</v>
      </c>
      <c r="H424" s="257">
        <v>6</v>
      </c>
      <c r="I424" s="1149">
        <v>6</v>
      </c>
      <c r="J424" s="1530" t="s">
        <v>81</v>
      </c>
      <c r="K424" s="257">
        <v>76.8</v>
      </c>
      <c r="L424" s="1523">
        <v>76.8</v>
      </c>
      <c r="M424" s="98"/>
      <c r="N424" s="1249" t="s">
        <v>121</v>
      </c>
      <c r="O424" s="1213"/>
      <c r="P424" s="1203"/>
      <c r="Q424" s="1210"/>
      <c r="R424" s="1306"/>
      <c r="S424" s="1210"/>
      <c r="T424" s="1411"/>
      <c r="U424" s="1210">
        <f t="shared" si="443"/>
        <v>0</v>
      </c>
      <c r="V424" s="1397">
        <f t="shared" si="444"/>
        <v>0</v>
      </c>
      <c r="W424" s="1210">
        <f t="shared" si="445"/>
        <v>0</v>
      </c>
      <c r="X424" s="1306">
        <f t="shared" si="446"/>
        <v>0</v>
      </c>
      <c r="Z424" s="1268" t="s">
        <v>129</v>
      </c>
      <c r="AA424" s="1030"/>
      <c r="AB424" s="1716"/>
      <c r="AC424" s="1234"/>
      <c r="AD424" s="1396"/>
      <c r="AE424" s="1234"/>
      <c r="AF424" s="1474"/>
      <c r="AG424" s="1234">
        <f t="shared" si="420"/>
        <v>0</v>
      </c>
      <c r="AH424" s="1397">
        <f t="shared" si="421"/>
        <v>0</v>
      </c>
      <c r="AI424" s="1234">
        <f t="shared" si="422"/>
        <v>0</v>
      </c>
      <c r="AJ424" s="1306">
        <f t="shared" si="423"/>
        <v>0</v>
      </c>
      <c r="AL424" s="1249" t="s">
        <v>64</v>
      </c>
      <c r="AM424" s="1250">
        <f t="shared" si="433"/>
        <v>44.716000000000001</v>
      </c>
      <c r="AN424" s="1258">
        <f t="shared" si="434"/>
        <v>43.4</v>
      </c>
      <c r="AO424" s="1268" t="s">
        <v>129</v>
      </c>
      <c r="AP424" s="1470">
        <f t="shared" si="437"/>
        <v>0</v>
      </c>
      <c r="AQ424" s="1484">
        <f t="shared" si="435"/>
        <v>0</v>
      </c>
    </row>
    <row r="425" spans="1:65" ht="15" thickBot="1">
      <c r="A425" s="69"/>
      <c r="B425" s="1607"/>
      <c r="C425" s="79"/>
      <c r="D425" s="1564" t="s">
        <v>590</v>
      </c>
      <c r="E425" s="1549">
        <v>2.2999999999999998</v>
      </c>
      <c r="F425" s="1155">
        <v>2.2999999999999998</v>
      </c>
      <c r="G425" s="2132" t="s">
        <v>697</v>
      </c>
      <c r="H425" s="1837"/>
      <c r="I425" s="2133"/>
      <c r="J425" s="1602" t="s">
        <v>409</v>
      </c>
      <c r="K425" s="1654"/>
      <c r="L425" s="1983">
        <v>0.95199999999999996</v>
      </c>
      <c r="M425" s="98"/>
      <c r="N425" s="1249" t="s">
        <v>65</v>
      </c>
      <c r="O425" s="1723"/>
      <c r="P425" s="1415"/>
      <c r="Q425" s="1210"/>
      <c r="R425" s="1306"/>
      <c r="S425" s="1210"/>
      <c r="T425" s="1411"/>
      <c r="U425" s="1210">
        <f t="shared" si="443"/>
        <v>0</v>
      </c>
      <c r="V425" s="1397">
        <f t="shared" si="444"/>
        <v>0</v>
      </c>
      <c r="W425" s="1210">
        <f t="shared" si="445"/>
        <v>0</v>
      </c>
      <c r="X425" s="1306">
        <f t="shared" si="446"/>
        <v>0</v>
      </c>
      <c r="Z425" s="1268" t="s">
        <v>127</v>
      </c>
      <c r="AA425" s="1030"/>
      <c r="AB425" s="1717"/>
      <c r="AC425" s="1234"/>
      <c r="AD425" s="1396"/>
      <c r="AE425" s="1234"/>
      <c r="AF425" s="1474"/>
      <c r="AG425" s="1234">
        <f t="shared" si="420"/>
        <v>0</v>
      </c>
      <c r="AH425" s="1397">
        <f t="shared" si="421"/>
        <v>0</v>
      </c>
      <c r="AI425" s="1234">
        <f t="shared" si="422"/>
        <v>0</v>
      </c>
      <c r="AJ425" s="1306">
        <f t="shared" si="423"/>
        <v>0</v>
      </c>
      <c r="AL425" s="1249" t="s">
        <v>47</v>
      </c>
      <c r="AM425" s="1250">
        <f t="shared" si="433"/>
        <v>0</v>
      </c>
      <c r="AN425" s="1258">
        <f t="shared" si="434"/>
        <v>0</v>
      </c>
      <c r="AO425" s="1268" t="s">
        <v>127</v>
      </c>
      <c r="AP425" s="1470">
        <f t="shared" si="437"/>
        <v>0</v>
      </c>
      <c r="AQ425" s="1484">
        <f t="shared" si="435"/>
        <v>0</v>
      </c>
    </row>
    <row r="426" spans="1:65" ht="15" thickBot="1">
      <c r="A426" s="69"/>
      <c r="B426" s="1607"/>
      <c r="C426" s="79"/>
      <c r="D426" s="258" t="s">
        <v>534</v>
      </c>
      <c r="E426" s="1549">
        <v>1.1000000000000001</v>
      </c>
      <c r="F426" s="1155">
        <v>1.1000000000000001</v>
      </c>
      <c r="G426" s="3196" t="s">
        <v>100</v>
      </c>
      <c r="H426" s="2062" t="s">
        <v>101</v>
      </c>
      <c r="I426" s="2065" t="s">
        <v>102</v>
      </c>
      <c r="J426" s="69"/>
      <c r="K426" s="11"/>
      <c r="L426" s="79"/>
      <c r="M426" s="98"/>
      <c r="N426" s="1249" t="s">
        <v>60</v>
      </c>
      <c r="O426" s="1210"/>
      <c r="P426" s="1417"/>
      <c r="Q426" s="1889">
        <f>H431</f>
        <v>105.5</v>
      </c>
      <c r="R426" s="1418">
        <f>I431</f>
        <v>100</v>
      </c>
      <c r="S426" s="1210">
        <f>H435</f>
        <v>20</v>
      </c>
      <c r="T426" s="1419">
        <f>I435</f>
        <v>20</v>
      </c>
      <c r="U426" s="1210">
        <f t="shared" si="443"/>
        <v>105.5</v>
      </c>
      <c r="V426" s="1397">
        <f t="shared" si="444"/>
        <v>100</v>
      </c>
      <c r="W426" s="1210">
        <f t="shared" si="445"/>
        <v>125.5</v>
      </c>
      <c r="X426" s="1306">
        <f t="shared" si="446"/>
        <v>120</v>
      </c>
      <c r="Z426" s="1267" t="s">
        <v>96</v>
      </c>
      <c r="AA426" s="2723">
        <f>E409+K407</f>
        <v>24.240000000000002</v>
      </c>
      <c r="AB426" s="1718">
        <f>F409+L407</f>
        <v>24.240000000000002</v>
      </c>
      <c r="AC426" s="1235">
        <f>E425+K422+H419</f>
        <v>15.2</v>
      </c>
      <c r="AD426" s="1398">
        <f>F425+L422+I419</f>
        <v>15.12</v>
      </c>
      <c r="AE426" s="1235"/>
      <c r="AF426" s="1475"/>
      <c r="AG426" s="1235">
        <f t="shared" si="420"/>
        <v>39.44</v>
      </c>
      <c r="AH426" s="1399">
        <f t="shared" si="421"/>
        <v>39.36</v>
      </c>
      <c r="AI426" s="1235">
        <f t="shared" si="422"/>
        <v>15.2</v>
      </c>
      <c r="AJ426" s="1199">
        <f t="shared" si="423"/>
        <v>15.12</v>
      </c>
      <c r="AL426" s="1249" t="s">
        <v>67</v>
      </c>
      <c r="AM426" s="1250">
        <f t="shared" si="433"/>
        <v>0</v>
      </c>
      <c r="AN426" s="1258">
        <f t="shared" si="434"/>
        <v>0</v>
      </c>
      <c r="AO426" s="1267" t="s">
        <v>96</v>
      </c>
      <c r="AP426" s="2450">
        <f t="shared" si="437"/>
        <v>39.44</v>
      </c>
      <c r="AQ426" s="2431">
        <f t="shared" si="435"/>
        <v>39.36</v>
      </c>
    </row>
    <row r="427" spans="1:65" ht="15" thickBot="1">
      <c r="A427" s="69"/>
      <c r="B427" s="1607"/>
      <c r="C427" s="79"/>
      <c r="D427" s="1564" t="s">
        <v>160</v>
      </c>
      <c r="E427" s="257">
        <v>0.01</v>
      </c>
      <c r="F427" s="1515">
        <v>0.01</v>
      </c>
      <c r="G427" s="2575" t="s">
        <v>92</v>
      </c>
      <c r="H427" s="2084">
        <v>1.5</v>
      </c>
      <c r="I427" s="2085">
        <v>1.5</v>
      </c>
      <c r="J427" s="1969" t="s">
        <v>641</v>
      </c>
      <c r="K427" s="1241"/>
      <c r="L427" s="1964"/>
      <c r="M427" s="98"/>
      <c r="N427" s="1249" t="s">
        <v>139</v>
      </c>
      <c r="O427" s="1210"/>
      <c r="P427" s="1203"/>
      <c r="Q427" s="1210"/>
      <c r="R427" s="1306"/>
      <c r="S427" s="1210">
        <f>K435</f>
        <v>208</v>
      </c>
      <c r="T427" s="1411">
        <f>L435</f>
        <v>200</v>
      </c>
      <c r="U427" s="1210">
        <f t="shared" si="443"/>
        <v>0</v>
      </c>
      <c r="V427" s="1397">
        <f t="shared" si="444"/>
        <v>0</v>
      </c>
      <c r="W427" s="1210">
        <f t="shared" si="445"/>
        <v>208</v>
      </c>
      <c r="X427" s="1306">
        <f t="shared" si="446"/>
        <v>200</v>
      </c>
      <c r="Z427" s="2411" t="s">
        <v>783</v>
      </c>
      <c r="AA427" s="2412">
        <f t="shared" ref="AA427:AF427" si="449">SUM(AA414:AA426)</f>
        <v>109.36500000000001</v>
      </c>
      <c r="AB427" s="2423">
        <f t="shared" si="449"/>
        <v>92.44</v>
      </c>
      <c r="AC427" s="2424">
        <f t="shared" si="449"/>
        <v>213.27499999999998</v>
      </c>
      <c r="AD427" s="2425">
        <f t="shared" si="449"/>
        <v>174.72</v>
      </c>
      <c r="AE427" s="2426">
        <f t="shared" si="449"/>
        <v>0</v>
      </c>
      <c r="AF427" s="2413">
        <f t="shared" si="449"/>
        <v>0</v>
      </c>
      <c r="AG427" s="2011">
        <f t="shared" si="420"/>
        <v>322.64</v>
      </c>
      <c r="AH427" s="1397">
        <f t="shared" si="421"/>
        <v>267.15999999999997</v>
      </c>
      <c r="AI427" s="2011">
        <f t="shared" si="422"/>
        <v>213.27499999999998</v>
      </c>
      <c r="AJ427" s="1420">
        <f t="shared" si="423"/>
        <v>174.72</v>
      </c>
      <c r="AL427" s="1249" t="s">
        <v>82</v>
      </c>
      <c r="AM427" s="1250">
        <f t="shared" si="433"/>
        <v>18.840000000000003</v>
      </c>
      <c r="AN427" s="1258">
        <f t="shared" si="434"/>
        <v>18.840000000000003</v>
      </c>
      <c r="AO427" s="2411" t="s">
        <v>783</v>
      </c>
      <c r="AP427" s="2445">
        <f t="shared" si="437"/>
        <v>322.64</v>
      </c>
      <c r="AQ427" s="1485">
        <f t="shared" si="435"/>
        <v>267.15999999999997</v>
      </c>
    </row>
    <row r="428" spans="1:65" ht="15" thickBot="1">
      <c r="A428" s="69"/>
      <c r="B428" s="1607"/>
      <c r="C428" s="79"/>
      <c r="D428" s="1519" t="s">
        <v>523</v>
      </c>
      <c r="E428" s="1151">
        <v>200</v>
      </c>
      <c r="F428" s="1521">
        <v>200</v>
      </c>
      <c r="G428" s="198" t="s">
        <v>81</v>
      </c>
      <c r="H428" s="3197">
        <v>66</v>
      </c>
      <c r="I428" s="2105"/>
      <c r="J428" s="1509" t="s">
        <v>100</v>
      </c>
      <c r="K428" s="1510" t="s">
        <v>101</v>
      </c>
      <c r="L428" s="1511" t="s">
        <v>102</v>
      </c>
      <c r="M428" s="98"/>
      <c r="N428" s="1249" t="s">
        <v>64</v>
      </c>
      <c r="O428" s="1210"/>
      <c r="P428" s="1203"/>
      <c r="Q428" s="1210"/>
      <c r="R428" s="1306"/>
      <c r="S428" s="1210">
        <f>E436</f>
        <v>44.716000000000001</v>
      </c>
      <c r="T428" s="1411">
        <f>F436</f>
        <v>43.4</v>
      </c>
      <c r="U428" s="1210">
        <f t="shared" si="443"/>
        <v>0</v>
      </c>
      <c r="V428" s="1397">
        <f t="shared" si="444"/>
        <v>0</v>
      </c>
      <c r="W428" s="1210">
        <f t="shared" si="445"/>
        <v>44.716000000000001</v>
      </c>
      <c r="X428" s="1306">
        <f t="shared" si="446"/>
        <v>43.4</v>
      </c>
      <c r="Z428" s="2376" t="s">
        <v>878</v>
      </c>
      <c r="AA428" s="1030"/>
      <c r="AB428" s="1712"/>
      <c r="AC428" s="1234"/>
      <c r="AD428" s="1396"/>
      <c r="AE428" s="1234"/>
      <c r="AF428" s="1474"/>
      <c r="AG428" s="1234">
        <f t="shared" si="420"/>
        <v>0</v>
      </c>
      <c r="AH428" s="1397">
        <f t="shared" si="421"/>
        <v>0</v>
      </c>
      <c r="AI428" s="1234">
        <f t="shared" si="422"/>
        <v>0</v>
      </c>
      <c r="AJ428" s="1306">
        <f t="shared" si="423"/>
        <v>0</v>
      </c>
      <c r="AL428" s="1249" t="s">
        <v>89</v>
      </c>
      <c r="AM428" s="1250">
        <f t="shared" si="433"/>
        <v>19.47</v>
      </c>
      <c r="AN428" s="1258">
        <f t="shared" si="434"/>
        <v>19.47</v>
      </c>
      <c r="AO428" s="2376" t="s">
        <v>877</v>
      </c>
    </row>
    <row r="429" spans="1:65">
      <c r="A429" s="69"/>
      <c r="B429" s="1607"/>
      <c r="C429" s="79"/>
      <c r="D429" s="1702" t="s">
        <v>409</v>
      </c>
      <c r="E429" s="2892"/>
      <c r="F429" s="1608">
        <v>0.9</v>
      </c>
      <c r="G429" s="2908" t="s">
        <v>1043</v>
      </c>
      <c r="H429" s="3198"/>
      <c r="I429" s="108"/>
      <c r="J429" s="2021" t="s">
        <v>642</v>
      </c>
      <c r="K429" s="1865">
        <v>143</v>
      </c>
      <c r="L429" s="2022">
        <v>100</v>
      </c>
      <c r="M429" s="98"/>
      <c r="N429" s="1249" t="s">
        <v>408</v>
      </c>
      <c r="O429" s="1210"/>
      <c r="P429" s="1795"/>
      <c r="Q429" s="1210"/>
      <c r="R429" s="1306"/>
      <c r="S429" s="1210"/>
      <c r="T429" s="1411"/>
      <c r="U429" s="1210">
        <f t="shared" si="443"/>
        <v>0</v>
      </c>
      <c r="V429" s="1397">
        <f t="shared" si="444"/>
        <v>0</v>
      </c>
      <c r="W429" s="1210">
        <f t="shared" si="445"/>
        <v>0</v>
      </c>
      <c r="X429" s="1306">
        <f t="shared" si="446"/>
        <v>0</v>
      </c>
      <c r="Z429" s="1268" t="s">
        <v>128</v>
      </c>
      <c r="AA429" s="1030"/>
      <c r="AB429" s="1712"/>
      <c r="AC429" s="1234"/>
      <c r="AD429" s="1396"/>
      <c r="AE429" s="1234"/>
      <c r="AF429" s="1474"/>
      <c r="AG429" s="1234">
        <f t="shared" si="420"/>
        <v>0</v>
      </c>
      <c r="AH429" s="1397">
        <f t="shared" si="421"/>
        <v>0</v>
      </c>
      <c r="AI429" s="1234">
        <f t="shared" si="422"/>
        <v>0</v>
      </c>
      <c r="AJ429" s="1306">
        <f t="shared" si="423"/>
        <v>0</v>
      </c>
      <c r="AL429" s="1249" t="s">
        <v>131</v>
      </c>
      <c r="AM429" s="1250">
        <f t="shared" si="433"/>
        <v>0.1</v>
      </c>
      <c r="AN429" s="1258">
        <f t="shared" si="434"/>
        <v>4</v>
      </c>
      <c r="AO429" s="1268"/>
      <c r="AP429" s="1470">
        <f t="shared" ref="AP429:AQ435" si="450">AA428+AC428+AE428</f>
        <v>0</v>
      </c>
      <c r="AQ429" s="1484">
        <f t="shared" si="450"/>
        <v>0</v>
      </c>
    </row>
    <row r="430" spans="1:65">
      <c r="A430" s="69"/>
      <c r="B430" s="1607"/>
      <c r="C430" s="79"/>
      <c r="D430" s="449"/>
      <c r="E430" s="196"/>
      <c r="F430" s="177"/>
      <c r="G430" s="197" t="s">
        <v>50</v>
      </c>
      <c r="H430" s="243">
        <v>7</v>
      </c>
      <c r="I430" s="2073">
        <v>7</v>
      </c>
      <c r="J430" s="449"/>
      <c r="K430" s="196"/>
      <c r="L430" s="177"/>
      <c r="M430" s="98"/>
      <c r="N430" s="1249" t="s">
        <v>67</v>
      </c>
      <c r="O430" s="1210"/>
      <c r="P430" s="1203"/>
      <c r="Q430" s="1210"/>
      <c r="R430" s="1306"/>
      <c r="S430" s="1210"/>
      <c r="T430" s="1411"/>
      <c r="U430" s="1210">
        <f t="shared" si="443"/>
        <v>0</v>
      </c>
      <c r="V430" s="1397">
        <f t="shared" si="444"/>
        <v>0</v>
      </c>
      <c r="W430" s="1210">
        <f t="shared" si="445"/>
        <v>0</v>
      </c>
      <c r="X430" s="1306">
        <f t="shared" si="446"/>
        <v>0</v>
      </c>
      <c r="Z430" s="1268" t="s">
        <v>126</v>
      </c>
      <c r="AA430" s="1030"/>
      <c r="AB430" s="1716"/>
      <c r="AC430" s="1234"/>
      <c r="AD430" s="1396"/>
      <c r="AE430" s="1234"/>
      <c r="AF430" s="1474"/>
      <c r="AG430" s="1234">
        <f t="shared" si="420"/>
        <v>0</v>
      </c>
      <c r="AH430" s="1397">
        <f t="shared" si="421"/>
        <v>0</v>
      </c>
      <c r="AI430" s="1234">
        <f t="shared" si="422"/>
        <v>0</v>
      </c>
      <c r="AJ430" s="1306">
        <f t="shared" si="423"/>
        <v>0</v>
      </c>
      <c r="AL430" s="1249" t="s">
        <v>50</v>
      </c>
      <c r="AM430" s="1250">
        <f t="shared" si="433"/>
        <v>21.375</v>
      </c>
      <c r="AN430" s="1258">
        <f t="shared" si="434"/>
        <v>21.375</v>
      </c>
      <c r="AO430" s="1268" t="s">
        <v>128</v>
      </c>
      <c r="AP430" s="1470">
        <f t="shared" si="450"/>
        <v>0</v>
      </c>
      <c r="AQ430" s="1484">
        <f t="shared" si="450"/>
        <v>0</v>
      </c>
    </row>
    <row r="431" spans="1:65">
      <c r="A431" s="69"/>
      <c r="B431" s="1607"/>
      <c r="C431" s="79"/>
      <c r="G431" s="2911" t="s">
        <v>80</v>
      </c>
      <c r="H431" s="3199">
        <v>105.5</v>
      </c>
      <c r="I431" s="877">
        <v>100</v>
      </c>
      <c r="M431" s="878"/>
      <c r="N431" s="1249" t="s">
        <v>82</v>
      </c>
      <c r="O431" s="1794">
        <f>E410</f>
        <v>7.44</v>
      </c>
      <c r="P431" s="1417">
        <f>F410</f>
        <v>7.44</v>
      </c>
      <c r="Q431" s="1210">
        <f>K419</f>
        <v>8.3000000000000007</v>
      </c>
      <c r="R431" s="1397">
        <f>L419</f>
        <v>8.3000000000000007</v>
      </c>
      <c r="S431" s="1210">
        <f>E439+H436</f>
        <v>3.1</v>
      </c>
      <c r="T431" s="1416">
        <f>F439+I436</f>
        <v>3.1</v>
      </c>
      <c r="U431" s="1210">
        <f t="shared" si="443"/>
        <v>15.740000000000002</v>
      </c>
      <c r="V431" s="1397">
        <f t="shared" si="444"/>
        <v>15.740000000000002</v>
      </c>
      <c r="W431" s="1210">
        <f t="shared" si="445"/>
        <v>11.4</v>
      </c>
      <c r="X431" s="1306">
        <f t="shared" si="446"/>
        <v>11.4</v>
      </c>
      <c r="Z431" s="1268" t="s">
        <v>395</v>
      </c>
      <c r="AA431" s="1030"/>
      <c r="AB431" s="1717"/>
      <c r="AC431" s="1234"/>
      <c r="AD431" s="1396"/>
      <c r="AE431" s="1234"/>
      <c r="AF431" s="1474"/>
      <c r="AG431" s="1234">
        <f t="shared" si="420"/>
        <v>0</v>
      </c>
      <c r="AH431" s="1397">
        <f t="shared" si="421"/>
        <v>0</v>
      </c>
      <c r="AI431" s="1234">
        <f t="shared" si="422"/>
        <v>0</v>
      </c>
      <c r="AJ431" s="1306">
        <f t="shared" si="423"/>
        <v>0</v>
      </c>
      <c r="AL431" s="1249" t="s">
        <v>140</v>
      </c>
      <c r="AM431" s="1250">
        <f t="shared" si="433"/>
        <v>50</v>
      </c>
      <c r="AN431" s="1258">
        <f t="shared" si="434"/>
        <v>50</v>
      </c>
      <c r="AO431" s="1268" t="s">
        <v>126</v>
      </c>
      <c r="AP431" s="1470">
        <f t="shared" si="450"/>
        <v>0</v>
      </c>
      <c r="AQ431" s="1484">
        <f t="shared" si="450"/>
        <v>0</v>
      </c>
    </row>
    <row r="432" spans="1:65" ht="15" thickBot="1">
      <c r="A432" s="1443" t="s">
        <v>362</v>
      </c>
      <c r="B432" s="1610"/>
      <c r="C432" s="81">
        <f>C415+C417+C419+C420+C421+C422+C423+80+130</f>
        <v>980</v>
      </c>
      <c r="G432" s="3200" t="s">
        <v>81</v>
      </c>
      <c r="H432" s="3201">
        <v>50</v>
      </c>
      <c r="I432" s="3202">
        <v>50</v>
      </c>
      <c r="M432" s="1442"/>
      <c r="N432" s="1249" t="s">
        <v>89</v>
      </c>
      <c r="O432" s="1210">
        <f>K409</f>
        <v>4.8</v>
      </c>
      <c r="P432" s="1203">
        <f>L409</f>
        <v>4.8</v>
      </c>
      <c r="Q432" s="1210">
        <f>E421+H420</f>
        <v>11</v>
      </c>
      <c r="R432" s="1306">
        <f>F421+I420</f>
        <v>11</v>
      </c>
      <c r="S432" s="1210">
        <f>E441</f>
        <v>3.67</v>
      </c>
      <c r="T432" s="1411">
        <f>F441</f>
        <v>3.67</v>
      </c>
      <c r="U432" s="1210">
        <f t="shared" si="443"/>
        <v>15.8</v>
      </c>
      <c r="V432" s="1397">
        <f t="shared" si="444"/>
        <v>15.8</v>
      </c>
      <c r="W432" s="1210">
        <f t="shared" si="445"/>
        <v>14.67</v>
      </c>
      <c r="X432" s="1306">
        <f t="shared" si="446"/>
        <v>14.67</v>
      </c>
      <c r="Z432" s="1267"/>
      <c r="AA432" s="1030"/>
      <c r="AB432" s="1715"/>
      <c r="AC432" s="1234"/>
      <c r="AD432" s="1396"/>
      <c r="AE432" s="1234"/>
      <c r="AF432" s="1474"/>
      <c r="AG432" s="1234">
        <f t="shared" si="420"/>
        <v>0</v>
      </c>
      <c r="AH432" s="1397">
        <f t="shared" si="421"/>
        <v>0</v>
      </c>
      <c r="AI432" s="1234">
        <f t="shared" si="422"/>
        <v>0</v>
      </c>
      <c r="AJ432" s="1306">
        <f t="shared" si="423"/>
        <v>0</v>
      </c>
      <c r="AL432" s="1249" t="s">
        <v>52</v>
      </c>
      <c r="AM432" s="1250">
        <f t="shared" si="433"/>
        <v>1.5</v>
      </c>
      <c r="AN432" s="1258">
        <f t="shared" si="434"/>
        <v>1.5</v>
      </c>
      <c r="AO432" s="1268" t="s">
        <v>395</v>
      </c>
      <c r="AP432" s="1470">
        <f t="shared" si="450"/>
        <v>0</v>
      </c>
      <c r="AQ432" s="1484">
        <f t="shared" si="450"/>
        <v>0</v>
      </c>
    </row>
    <row r="433" spans="1:46" ht="15" thickBot="1">
      <c r="A433" s="761"/>
      <c r="B433" s="175" t="s">
        <v>232</v>
      </c>
      <c r="C433" s="2051"/>
      <c r="D433" s="1626" t="s">
        <v>706</v>
      </c>
      <c r="E433" s="1241"/>
      <c r="F433" s="1964"/>
      <c r="G433" s="47"/>
      <c r="H433" s="47"/>
      <c r="I433" s="58"/>
      <c r="J433" s="2576" t="s">
        <v>830</v>
      </c>
      <c r="K433" s="2028"/>
      <c r="L433" s="2029"/>
      <c r="M433" s="98"/>
      <c r="N433" s="783" t="s">
        <v>144</v>
      </c>
      <c r="O433" s="1213">
        <f>P433/1000/0.04</f>
        <v>0</v>
      </c>
      <c r="P433" s="1415"/>
      <c r="Q433" s="1210"/>
      <c r="R433" s="1397"/>
      <c r="S433" s="1213">
        <f>T433/1000/0.04</f>
        <v>0.1</v>
      </c>
      <c r="T433" s="1416">
        <f>F438</f>
        <v>4</v>
      </c>
      <c r="U433" s="1210">
        <f t="shared" si="443"/>
        <v>0</v>
      </c>
      <c r="V433" s="1397">
        <f t="shared" si="444"/>
        <v>0</v>
      </c>
      <c r="W433" s="1210">
        <f t="shared" si="445"/>
        <v>0.1</v>
      </c>
      <c r="X433" s="1306">
        <f t="shared" si="446"/>
        <v>4</v>
      </c>
      <c r="Z433" s="2411" t="s">
        <v>784</v>
      </c>
      <c r="AA433" s="2416">
        <f t="shared" ref="AA433:AF433" si="451">SUM(AA428:AA432)</f>
        <v>0</v>
      </c>
      <c r="AB433" s="2417">
        <f t="shared" si="451"/>
        <v>0</v>
      </c>
      <c r="AC433" s="2418">
        <f t="shared" si="451"/>
        <v>0</v>
      </c>
      <c r="AD433" s="2417">
        <f t="shared" si="451"/>
        <v>0</v>
      </c>
      <c r="AE433" s="2418">
        <f t="shared" si="451"/>
        <v>0</v>
      </c>
      <c r="AF433" s="2417">
        <f t="shared" si="451"/>
        <v>0</v>
      </c>
      <c r="AG433" s="2419">
        <f t="shared" si="420"/>
        <v>0</v>
      </c>
      <c r="AH433" s="2420">
        <f t="shared" si="421"/>
        <v>0</v>
      </c>
      <c r="AI433" s="2419">
        <f t="shared" si="422"/>
        <v>0</v>
      </c>
      <c r="AJ433" s="2421">
        <f t="shared" si="423"/>
        <v>0</v>
      </c>
      <c r="AL433" s="1249" t="s">
        <v>138</v>
      </c>
      <c r="AM433" s="1250">
        <f t="shared" si="433"/>
        <v>0</v>
      </c>
      <c r="AN433" s="1258">
        <f t="shared" si="434"/>
        <v>0</v>
      </c>
      <c r="AO433" s="2429"/>
      <c r="AP433" s="2450">
        <f t="shared" si="450"/>
        <v>0</v>
      </c>
      <c r="AQ433" s="2431">
        <f t="shared" si="450"/>
        <v>0</v>
      </c>
    </row>
    <row r="434" spans="1:46" ht="15" thickBot="1">
      <c r="A434" s="254" t="s">
        <v>653</v>
      </c>
      <c r="B434" s="271" t="s">
        <v>830</v>
      </c>
      <c r="C434" s="397">
        <v>200</v>
      </c>
      <c r="D434" s="1546" t="s">
        <v>100</v>
      </c>
      <c r="E434" s="1498" t="s">
        <v>101</v>
      </c>
      <c r="F434" s="1539" t="s">
        <v>102</v>
      </c>
      <c r="G434" s="1546" t="s">
        <v>100</v>
      </c>
      <c r="H434" s="1498" t="s">
        <v>101</v>
      </c>
      <c r="I434" s="1539" t="s">
        <v>102</v>
      </c>
      <c r="J434" s="1526" t="s">
        <v>100</v>
      </c>
      <c r="K434" s="1527" t="s">
        <v>101</v>
      </c>
      <c r="L434" s="1528" t="s">
        <v>102</v>
      </c>
      <c r="M434" s="1439"/>
      <c r="N434" s="1249" t="s">
        <v>50</v>
      </c>
      <c r="O434" s="1210">
        <f>H408+K410</f>
        <v>10.675000000000001</v>
      </c>
      <c r="P434" s="1891">
        <f>I408+L410</f>
        <v>10.675000000000001</v>
      </c>
      <c r="Q434" s="1210">
        <f>H421+H430</f>
        <v>9.1</v>
      </c>
      <c r="R434" s="1420">
        <f>I421+I430</f>
        <v>9.1</v>
      </c>
      <c r="S434" s="1210">
        <f>H440</f>
        <v>1.6</v>
      </c>
      <c r="T434" s="1408">
        <f>I440</f>
        <v>1.6</v>
      </c>
      <c r="U434" s="1210">
        <f t="shared" si="443"/>
        <v>19.774999999999999</v>
      </c>
      <c r="V434" s="1397">
        <f t="shared" si="444"/>
        <v>19.774999999999999</v>
      </c>
      <c r="W434" s="1210">
        <f t="shared" si="445"/>
        <v>10.7</v>
      </c>
      <c r="X434" s="1306">
        <f t="shared" si="446"/>
        <v>10.7</v>
      </c>
      <c r="Z434" s="2406" t="s">
        <v>785</v>
      </c>
      <c r="AA434" s="2407">
        <f t="shared" ref="AA434:AF434" si="452">AA433+AA427</f>
        <v>109.36500000000001</v>
      </c>
      <c r="AB434" s="2407">
        <f t="shared" si="452"/>
        <v>92.44</v>
      </c>
      <c r="AC434" s="2442">
        <f t="shared" si="452"/>
        <v>213.27499999999998</v>
      </c>
      <c r="AD434" s="2449">
        <f t="shared" si="452"/>
        <v>174.72</v>
      </c>
      <c r="AE434" s="2407">
        <f t="shared" si="452"/>
        <v>0</v>
      </c>
      <c r="AF434" s="2407">
        <f t="shared" si="452"/>
        <v>0</v>
      </c>
      <c r="AG434" s="2448">
        <f>AA434+AC434</f>
        <v>322.64</v>
      </c>
      <c r="AH434" s="2409">
        <f>AB434+AD434</f>
        <v>267.15999999999997</v>
      </c>
      <c r="AI434" s="2408">
        <f t="shared" ref="AI434" si="453">AC434+AE434</f>
        <v>213.27499999999998</v>
      </c>
      <c r="AJ434" s="2410">
        <f t="shared" ref="AJ434" si="454">AD434+AF434</f>
        <v>174.72</v>
      </c>
      <c r="AL434" s="1249" t="s">
        <v>137</v>
      </c>
      <c r="AM434" s="1250">
        <f t="shared" si="433"/>
        <v>0</v>
      </c>
      <c r="AN434" s="1258">
        <f t="shared" si="434"/>
        <v>0</v>
      </c>
      <c r="AO434" s="2411" t="s">
        <v>784</v>
      </c>
      <c r="AP434" s="2465">
        <f t="shared" si="450"/>
        <v>0</v>
      </c>
      <c r="AQ434" s="1485">
        <f t="shared" si="450"/>
        <v>0</v>
      </c>
    </row>
    <row r="435" spans="1:46" ht="15" thickBot="1">
      <c r="A435" s="69"/>
      <c r="B435" s="351" t="s">
        <v>233</v>
      </c>
      <c r="C435" s="79"/>
      <c r="D435" s="1146" t="s">
        <v>45</v>
      </c>
      <c r="E435" s="1544">
        <v>88.23</v>
      </c>
      <c r="F435" s="2053">
        <v>67.17</v>
      </c>
      <c r="G435" s="1505" t="s">
        <v>80</v>
      </c>
      <c r="H435" s="1147">
        <v>20</v>
      </c>
      <c r="I435" s="1556">
        <v>20</v>
      </c>
      <c r="J435" s="2052" t="s">
        <v>655</v>
      </c>
      <c r="K435" s="1147">
        <v>208</v>
      </c>
      <c r="L435" s="1590">
        <v>200</v>
      </c>
      <c r="M435" s="98"/>
      <c r="N435" s="1249" t="s">
        <v>140</v>
      </c>
      <c r="O435" s="1210"/>
      <c r="P435" s="1203"/>
      <c r="Q435" s="1210">
        <f>C420</f>
        <v>50</v>
      </c>
      <c r="R435" s="1306">
        <f>C420</f>
        <v>50</v>
      </c>
      <c r="S435" s="1210"/>
      <c r="T435" s="1411"/>
      <c r="U435" s="1210">
        <f t="shared" si="443"/>
        <v>50</v>
      </c>
      <c r="V435" s="1397">
        <f t="shared" si="444"/>
        <v>50</v>
      </c>
      <c r="W435" s="1210">
        <f t="shared" si="445"/>
        <v>50</v>
      </c>
      <c r="X435" s="1306">
        <f t="shared" si="446"/>
        <v>50</v>
      </c>
      <c r="Z435" s="1300" t="s">
        <v>376</v>
      </c>
      <c r="AA435" s="1301"/>
      <c r="AB435" s="1302"/>
      <c r="AC435" s="1030"/>
      <c r="AD435" s="1303"/>
      <c r="AE435" s="1030"/>
      <c r="AF435" s="1304"/>
      <c r="AG435" s="1234"/>
      <c r="AH435" s="1305"/>
      <c r="AI435" s="1234"/>
      <c r="AJ435" s="1306"/>
      <c r="AL435" s="1249" t="s">
        <v>77</v>
      </c>
      <c r="AM435" s="1250">
        <f t="shared" si="433"/>
        <v>0</v>
      </c>
      <c r="AN435" s="1258">
        <f t="shared" si="434"/>
        <v>0</v>
      </c>
      <c r="AO435" s="1270" t="s">
        <v>135</v>
      </c>
      <c r="AP435" s="2447">
        <f t="shared" si="450"/>
        <v>322.64</v>
      </c>
      <c r="AQ435" s="1485">
        <f t="shared" si="450"/>
        <v>267.15999999999997</v>
      </c>
    </row>
    <row r="436" spans="1:46">
      <c r="A436" s="442" t="s">
        <v>674</v>
      </c>
      <c r="B436" s="2577" t="s">
        <v>673</v>
      </c>
      <c r="C436" s="397" t="s">
        <v>867</v>
      </c>
      <c r="D436" s="258" t="s">
        <v>91</v>
      </c>
      <c r="E436" s="257">
        <v>44.716000000000001</v>
      </c>
      <c r="F436" s="1585">
        <v>43.4</v>
      </c>
      <c r="G436" s="261" t="s">
        <v>82</v>
      </c>
      <c r="H436" s="257">
        <v>0.9</v>
      </c>
      <c r="I436" s="1516">
        <v>0.9</v>
      </c>
      <c r="J436" s="69"/>
      <c r="K436" s="11"/>
      <c r="L436" s="79"/>
      <c r="M436" s="98"/>
      <c r="N436" s="1249" t="s">
        <v>405</v>
      </c>
      <c r="O436" s="1210"/>
      <c r="P436" s="1203"/>
      <c r="Q436" s="1210">
        <f>H427</f>
        <v>1.5</v>
      </c>
      <c r="R436" s="1306">
        <f>I427</f>
        <v>1.5</v>
      </c>
      <c r="S436" s="1210"/>
      <c r="T436" s="1411"/>
      <c r="U436" s="1210">
        <f t="shared" si="443"/>
        <v>1.5</v>
      </c>
      <c r="V436" s="1397">
        <f t="shared" si="444"/>
        <v>1.5</v>
      </c>
      <c r="W436" s="1210">
        <f t="shared" si="445"/>
        <v>1.5</v>
      </c>
      <c r="X436" s="1306">
        <f t="shared" si="446"/>
        <v>1.5</v>
      </c>
      <c r="Z436" s="1925" t="s">
        <v>496</v>
      </c>
      <c r="AA436" s="2405"/>
      <c r="AB436" s="2394"/>
      <c r="AC436" s="1030"/>
      <c r="AD436" s="1275"/>
      <c r="AE436" s="1030"/>
      <c r="AF436" s="2395"/>
      <c r="AG436" s="1234">
        <f t="shared" ref="AG436" si="455">AA436+AC436</f>
        <v>0</v>
      </c>
      <c r="AH436" s="1312">
        <f t="shared" ref="AH436" si="456">AB436+AD436</f>
        <v>0</v>
      </c>
      <c r="AI436" s="1234">
        <f t="shared" ref="AI436" si="457">AC436+AE436</f>
        <v>0</v>
      </c>
      <c r="AJ436" s="1313">
        <f t="shared" ref="AJ436" si="458">AD436+AF436</f>
        <v>0</v>
      </c>
      <c r="AL436" s="1249" t="s">
        <v>54</v>
      </c>
      <c r="AM436" s="1250">
        <f t="shared" si="433"/>
        <v>3.2790000000000004</v>
      </c>
      <c r="AN436" s="1258">
        <f t="shared" si="434"/>
        <v>3.2790000000000004</v>
      </c>
      <c r="AO436" s="1272" t="s">
        <v>376</v>
      </c>
      <c r="AP436" s="1271"/>
      <c r="AQ436" s="79"/>
    </row>
    <row r="437" spans="1:46">
      <c r="A437" s="314" t="s">
        <v>824</v>
      </c>
      <c r="B437" s="2535" t="s">
        <v>705</v>
      </c>
      <c r="C437" s="2054"/>
      <c r="D437" s="1519" t="s">
        <v>449</v>
      </c>
      <c r="E437" s="1151">
        <v>4.4000000000000004</v>
      </c>
      <c r="F437" s="2088">
        <v>4.4000000000000004</v>
      </c>
      <c r="G437" s="448" t="s">
        <v>79</v>
      </c>
      <c r="H437" s="1549">
        <v>0.9</v>
      </c>
      <c r="I437" s="1550">
        <v>0.9</v>
      </c>
      <c r="J437" s="69"/>
      <c r="K437" s="11"/>
      <c r="L437" s="79"/>
      <c r="M437" s="98"/>
      <c r="N437" s="1249" t="s">
        <v>138</v>
      </c>
      <c r="O437" s="1210"/>
      <c r="P437" s="1203"/>
      <c r="Q437" s="1210"/>
      <c r="R437" s="1306"/>
      <c r="S437" s="1210"/>
      <c r="T437" s="1411"/>
      <c r="U437" s="1210">
        <f t="shared" si="443"/>
        <v>0</v>
      </c>
      <c r="V437" s="1397">
        <f t="shared" si="444"/>
        <v>0</v>
      </c>
      <c r="W437" s="1210">
        <f t="shared" si="445"/>
        <v>0</v>
      </c>
      <c r="X437" s="1306">
        <f t="shared" si="446"/>
        <v>0</v>
      </c>
      <c r="Z437" s="1307" t="s">
        <v>377</v>
      </c>
      <c r="AA437" s="1308"/>
      <c r="AB437" s="1309"/>
      <c r="AC437" s="1030"/>
      <c r="AD437" s="1310"/>
      <c r="AE437" s="1234"/>
      <c r="AF437" s="1311"/>
      <c r="AG437" s="1234">
        <f t="shared" ref="AG437:AJ439" si="459">AA437+AC437</f>
        <v>0</v>
      </c>
      <c r="AH437" s="1312">
        <f t="shared" si="459"/>
        <v>0</v>
      </c>
      <c r="AI437" s="1234">
        <f t="shared" si="459"/>
        <v>0</v>
      </c>
      <c r="AJ437" s="1313">
        <f t="shared" si="459"/>
        <v>0</v>
      </c>
      <c r="AL437" s="1249" t="s">
        <v>116</v>
      </c>
      <c r="AM437" s="1250">
        <f t="shared" si="433"/>
        <v>0</v>
      </c>
      <c r="AN437" s="1258">
        <f t="shared" si="434"/>
        <v>0</v>
      </c>
      <c r="AO437" s="1925" t="s">
        <v>496</v>
      </c>
      <c r="AP437" s="1274">
        <f t="shared" ref="AP437:AP452" si="460">AA436+AC436+AE436</f>
        <v>0</v>
      </c>
      <c r="AQ437" s="1275">
        <f t="shared" ref="AQ437:AQ452" si="461">AB436+AD436+AF436</f>
        <v>0</v>
      </c>
    </row>
    <row r="438" spans="1:46">
      <c r="A438" s="256" t="s">
        <v>9</v>
      </c>
      <c r="B438" s="263" t="s">
        <v>676</v>
      </c>
      <c r="C438" s="272">
        <v>20</v>
      </c>
      <c r="D438" s="258" t="s">
        <v>161</v>
      </c>
      <c r="E438" s="1549" t="s">
        <v>677</v>
      </c>
      <c r="F438" s="1550">
        <v>4</v>
      </c>
      <c r="G438" s="1517" t="s">
        <v>657</v>
      </c>
      <c r="H438" s="1154">
        <v>1E-3</v>
      </c>
      <c r="I438" s="1516">
        <v>1E-3</v>
      </c>
      <c r="J438" s="69"/>
      <c r="K438" s="11"/>
      <c r="L438" s="79"/>
      <c r="M438" s="98"/>
      <c r="N438" s="1249" t="s">
        <v>137</v>
      </c>
      <c r="O438" s="1210"/>
      <c r="P438" s="1203"/>
      <c r="Q438" s="1210"/>
      <c r="R438" s="1306"/>
      <c r="S438" s="1210"/>
      <c r="T438" s="1411"/>
      <c r="U438" s="1210">
        <f t="shared" si="443"/>
        <v>0</v>
      </c>
      <c r="V438" s="1397">
        <f t="shared" si="444"/>
        <v>0</v>
      </c>
      <c r="W438" s="1210">
        <f t="shared" si="445"/>
        <v>0</v>
      </c>
      <c r="X438" s="1306">
        <f t="shared" si="446"/>
        <v>0</v>
      </c>
      <c r="Z438" s="1314" t="s">
        <v>378</v>
      </c>
      <c r="AA438" s="1315"/>
      <c r="AB438" s="1316"/>
      <c r="AC438" s="1030">
        <f>K429</f>
        <v>143</v>
      </c>
      <c r="AD438" s="1317">
        <f>C423</f>
        <v>100</v>
      </c>
      <c r="AE438" s="1318"/>
      <c r="AF438" s="1319"/>
      <c r="AG438" s="1234">
        <f t="shared" si="459"/>
        <v>143</v>
      </c>
      <c r="AH438" s="1312">
        <f t="shared" si="459"/>
        <v>100</v>
      </c>
      <c r="AI438" s="1234">
        <f t="shared" si="459"/>
        <v>143</v>
      </c>
      <c r="AJ438" s="1313">
        <f t="shared" si="459"/>
        <v>100</v>
      </c>
      <c r="AL438" s="1219" t="s">
        <v>164</v>
      </c>
      <c r="AM438" s="1250">
        <f t="shared" si="433"/>
        <v>3.7974000000000001</v>
      </c>
      <c r="AN438" s="1258">
        <f t="shared" si="434"/>
        <v>3.7974000000000001</v>
      </c>
      <c r="AO438" s="1273" t="s">
        <v>377</v>
      </c>
      <c r="AP438" s="1274">
        <f t="shared" si="460"/>
        <v>0</v>
      </c>
      <c r="AQ438" s="1275">
        <f t="shared" si="461"/>
        <v>0</v>
      </c>
    </row>
    <row r="439" spans="1:46">
      <c r="A439" s="69"/>
      <c r="B439" s="1607"/>
      <c r="C439" s="79"/>
      <c r="D439" s="258" t="s">
        <v>82</v>
      </c>
      <c r="E439" s="257">
        <v>2.2000000000000002</v>
      </c>
      <c r="F439" s="1513">
        <v>2.2000000000000002</v>
      </c>
      <c r="G439" s="249" t="s">
        <v>83</v>
      </c>
      <c r="H439" s="2033">
        <v>0.16</v>
      </c>
      <c r="I439" s="1513">
        <v>0.16</v>
      </c>
      <c r="J439" s="69"/>
      <c r="K439" s="11"/>
      <c r="L439" s="79"/>
      <c r="M439" s="98"/>
      <c r="N439" s="1249" t="s">
        <v>77</v>
      </c>
      <c r="O439" s="1210"/>
      <c r="P439" s="1203"/>
      <c r="Q439" s="1210"/>
      <c r="R439" s="1306"/>
      <c r="S439" s="1210"/>
      <c r="T439" s="1411"/>
      <c r="U439" s="1210">
        <f t="shared" si="443"/>
        <v>0</v>
      </c>
      <c r="V439" s="1397">
        <f t="shared" si="444"/>
        <v>0</v>
      </c>
      <c r="W439" s="1210">
        <f t="shared" si="445"/>
        <v>0</v>
      </c>
      <c r="X439" s="1306">
        <f t="shared" si="446"/>
        <v>0</v>
      </c>
      <c r="Z439" s="1320" t="s">
        <v>379</v>
      </c>
      <c r="AA439" s="1315"/>
      <c r="AB439" s="1316"/>
      <c r="AC439" s="1030"/>
      <c r="AD439" s="1317"/>
      <c r="AE439" s="1234"/>
      <c r="AF439" s="1319"/>
      <c r="AG439" s="1234">
        <f t="shared" si="459"/>
        <v>0</v>
      </c>
      <c r="AH439" s="1312">
        <f t="shared" si="459"/>
        <v>0</v>
      </c>
      <c r="AI439" s="1234">
        <f t="shared" si="459"/>
        <v>0</v>
      </c>
      <c r="AJ439" s="1313">
        <f t="shared" si="459"/>
        <v>0</v>
      </c>
      <c r="AL439" s="1220" t="s">
        <v>160</v>
      </c>
      <c r="AM439" s="1250">
        <f t="shared" si="433"/>
        <v>1.9400000000000001E-2</v>
      </c>
      <c r="AN439" s="1258">
        <f t="shared" si="434"/>
        <v>1.9400000000000001E-2</v>
      </c>
      <c r="AO439" s="1276" t="s">
        <v>378</v>
      </c>
      <c r="AP439" s="1250">
        <f t="shared" si="460"/>
        <v>143</v>
      </c>
      <c r="AQ439" s="1275">
        <f t="shared" si="461"/>
        <v>100</v>
      </c>
    </row>
    <row r="440" spans="1:46" ht="15" thickBot="1">
      <c r="A440" s="69"/>
      <c r="B440" s="1607"/>
      <c r="C440" s="79"/>
      <c r="D440" s="258" t="s">
        <v>675</v>
      </c>
      <c r="E440" s="257">
        <v>4.4000000000000004</v>
      </c>
      <c r="F440" s="1516">
        <v>4.4000000000000004</v>
      </c>
      <c r="G440" s="249" t="s">
        <v>50</v>
      </c>
      <c r="H440" s="1549">
        <v>1.6</v>
      </c>
      <c r="I440" s="1550">
        <v>1.6</v>
      </c>
      <c r="J440" s="69"/>
      <c r="K440" s="11"/>
      <c r="L440" s="79"/>
      <c r="M440" s="98"/>
      <c r="N440" s="483" t="s">
        <v>406</v>
      </c>
      <c r="O440" s="1210">
        <f>K412+E412</f>
        <v>1.2250000000000001</v>
      </c>
      <c r="P440" s="1203">
        <f>L412+F412</f>
        <v>1.2250000000000001</v>
      </c>
      <c r="Q440" s="1210">
        <f>E426+H423+K423</f>
        <v>1.8940000000000001</v>
      </c>
      <c r="R440" s="1306">
        <f>F426+L423+I423</f>
        <v>1.8940000000000001</v>
      </c>
      <c r="S440" s="1213">
        <f>H439</f>
        <v>0.16</v>
      </c>
      <c r="T440" s="1411">
        <f>I439</f>
        <v>0.16</v>
      </c>
      <c r="U440" s="1210">
        <f t="shared" si="443"/>
        <v>3.1190000000000002</v>
      </c>
      <c r="V440" s="1397">
        <f t="shared" si="444"/>
        <v>3.1190000000000002</v>
      </c>
      <c r="W440" s="1210">
        <f t="shared" si="445"/>
        <v>2.0540000000000003</v>
      </c>
      <c r="X440" s="1306">
        <f t="shared" si="446"/>
        <v>2.0540000000000003</v>
      </c>
      <c r="Z440" s="1321" t="s">
        <v>380</v>
      </c>
      <c r="AA440" s="1322"/>
      <c r="AB440" s="1323"/>
      <c r="AC440" s="1232"/>
      <c r="AD440" s="1324"/>
      <c r="AE440" s="1235"/>
      <c r="AF440" s="1325"/>
      <c r="AG440" s="1235">
        <f>AA440+AC440</f>
        <v>0</v>
      </c>
      <c r="AH440" s="1326"/>
      <c r="AI440" s="1235">
        <f t="shared" ref="AI440:AI452" si="462">AC440+AE440</f>
        <v>0</v>
      </c>
      <c r="AJ440" s="1327"/>
      <c r="AL440" s="1221" t="s">
        <v>370</v>
      </c>
      <c r="AM440" s="1250">
        <f t="shared" si="433"/>
        <v>2.7519999999999998</v>
      </c>
      <c r="AN440" s="1258">
        <f t="shared" si="434"/>
        <v>2.7519999999999998</v>
      </c>
      <c r="AO440" s="1277" t="s">
        <v>379</v>
      </c>
      <c r="AP440" s="1250">
        <f t="shared" si="460"/>
        <v>0</v>
      </c>
      <c r="AQ440" s="1275">
        <f t="shared" si="461"/>
        <v>0</v>
      </c>
    </row>
    <row r="441" spans="1:46" ht="15" thickBot="1">
      <c r="A441" s="1443" t="s">
        <v>363</v>
      </c>
      <c r="B441" s="1444"/>
      <c r="C441" s="1725">
        <f>C434+C438+110+20</f>
        <v>350</v>
      </c>
      <c r="D441" s="268" t="s">
        <v>89</v>
      </c>
      <c r="E441" s="1533">
        <v>3.67</v>
      </c>
      <c r="F441" s="2134">
        <v>3.67</v>
      </c>
      <c r="G441" s="1072"/>
      <c r="H441" s="38"/>
      <c r="I441" s="38"/>
      <c r="J441" s="65"/>
      <c r="K441" s="38"/>
      <c r="L441" s="81"/>
      <c r="M441" s="98"/>
      <c r="N441" s="1249" t="s">
        <v>407</v>
      </c>
      <c r="O441" s="1210"/>
      <c r="P441" s="1203"/>
      <c r="Q441" s="1210"/>
      <c r="R441" s="1306"/>
      <c r="S441" s="1210"/>
      <c r="T441" s="1411"/>
      <c r="U441" s="1210">
        <f t="shared" si="443"/>
        <v>0</v>
      </c>
      <c r="V441" s="1397">
        <f t="shared" si="444"/>
        <v>0</v>
      </c>
      <c r="W441" s="1210">
        <f t="shared" si="445"/>
        <v>0</v>
      </c>
      <c r="X441" s="1306">
        <f t="shared" si="446"/>
        <v>0</v>
      </c>
      <c r="Z441" s="1328" t="s">
        <v>381</v>
      </c>
      <c r="AA441" s="1329">
        <f t="shared" ref="AA441:AF441" si="463">SUM(AA436:AA440)</f>
        <v>0</v>
      </c>
      <c r="AB441" s="1330">
        <f t="shared" si="463"/>
        <v>0</v>
      </c>
      <c r="AC441" s="1331">
        <f t="shared" si="463"/>
        <v>143</v>
      </c>
      <c r="AD441" s="1332">
        <f t="shared" si="463"/>
        <v>100</v>
      </c>
      <c r="AE441" s="1333">
        <f t="shared" si="463"/>
        <v>0</v>
      </c>
      <c r="AF441" s="1334">
        <f t="shared" si="463"/>
        <v>0</v>
      </c>
      <c r="AG441" s="1333">
        <f>AA441+AC441</f>
        <v>143</v>
      </c>
      <c r="AH441" s="1335">
        <f>AB441+AD441</f>
        <v>100</v>
      </c>
      <c r="AI441" s="1333">
        <f t="shared" si="462"/>
        <v>143</v>
      </c>
      <c r="AJ441" s="1336">
        <f>AD441+AF441</f>
        <v>100</v>
      </c>
      <c r="AL441" s="1222" t="s">
        <v>136</v>
      </c>
      <c r="AM441" s="1259">
        <f t="shared" si="433"/>
        <v>1.0249999999999999</v>
      </c>
      <c r="AN441" s="1260">
        <f t="shared" si="434"/>
        <v>1.0249999999999999</v>
      </c>
      <c r="AO441" s="1278" t="s">
        <v>380</v>
      </c>
      <c r="AP441" s="1259">
        <f t="shared" si="460"/>
        <v>0</v>
      </c>
      <c r="AQ441" s="1279">
        <f t="shared" si="461"/>
        <v>0</v>
      </c>
    </row>
    <row r="442" spans="1:46" ht="15" thickBot="1">
      <c r="M442" s="98"/>
      <c r="N442" s="1219" t="s">
        <v>164</v>
      </c>
      <c r="O442" s="1214">
        <f t="shared" ref="O442:T442" si="464">O443+O444+O445+O446</f>
        <v>1.4094</v>
      </c>
      <c r="P442" s="1421">
        <f t="shared" si="464"/>
        <v>1.4094</v>
      </c>
      <c r="Q442" s="1214">
        <f t="shared" si="464"/>
        <v>2.387</v>
      </c>
      <c r="R442" s="1422">
        <f t="shared" si="464"/>
        <v>2.387</v>
      </c>
      <c r="S442" s="1224">
        <f t="shared" si="464"/>
        <v>1E-3</v>
      </c>
      <c r="T442" s="1423">
        <f t="shared" si="464"/>
        <v>1E-3</v>
      </c>
      <c r="U442" s="1210">
        <f t="shared" si="443"/>
        <v>3.7964000000000002</v>
      </c>
      <c r="V442" s="1397">
        <f t="shared" si="444"/>
        <v>3.7964000000000002</v>
      </c>
      <c r="W442" s="1210">
        <f t="shared" si="445"/>
        <v>2.3879999999999999</v>
      </c>
      <c r="X442" s="1306">
        <f t="shared" si="446"/>
        <v>2.3879999999999999</v>
      </c>
      <c r="Z442" s="1460" t="s">
        <v>390</v>
      </c>
      <c r="AA442" s="1351">
        <f>H407</f>
        <v>20</v>
      </c>
      <c r="AB442" s="1449">
        <f>I407</f>
        <v>20</v>
      </c>
      <c r="AC442" s="1353"/>
      <c r="AD442" s="1452"/>
      <c r="AE442" s="1351"/>
      <c r="AF442" s="1449"/>
      <c r="AG442" s="1233"/>
      <c r="AH442" s="1455"/>
      <c r="AI442" s="1233">
        <f t="shared" si="462"/>
        <v>0</v>
      </c>
      <c r="AJ442" s="1458"/>
      <c r="AL442" s="490" t="s">
        <v>98</v>
      </c>
      <c r="AM442" s="1261">
        <f>O447+Q447+S447</f>
        <v>4.4000000000000004</v>
      </c>
      <c r="AN442" s="1262">
        <f>P447+R447+T447</f>
        <v>4.4000000000000004</v>
      </c>
      <c r="AO442" s="1280" t="s">
        <v>381</v>
      </c>
      <c r="AP442" s="1281">
        <f t="shared" si="460"/>
        <v>143</v>
      </c>
      <c r="AQ442" s="1282">
        <f t="shared" si="461"/>
        <v>100</v>
      </c>
    </row>
    <row r="443" spans="1:46">
      <c r="B443" s="182" t="s">
        <v>925</v>
      </c>
      <c r="F443" s="2"/>
      <c r="G443" s="2"/>
      <c r="H443" s="2"/>
      <c r="K443" s="2"/>
      <c r="M443" s="98"/>
      <c r="N443" s="1220" t="s">
        <v>160</v>
      </c>
      <c r="O443" s="1215">
        <f>E411</f>
        <v>9.4000000000000004E-3</v>
      </c>
      <c r="P443" s="1424">
        <f>F411</f>
        <v>9.4000000000000004E-3</v>
      </c>
      <c r="Q443" s="1215">
        <f>E427</f>
        <v>0.01</v>
      </c>
      <c r="R443" s="1425">
        <f>F427</f>
        <v>0.01</v>
      </c>
      <c r="S443" s="1225"/>
      <c r="T443" s="1424"/>
      <c r="U443" s="1229">
        <f>O443+Q443</f>
        <v>1.9400000000000001E-2</v>
      </c>
      <c r="V443" s="1425">
        <f t="shared" si="444"/>
        <v>1.9400000000000001E-2</v>
      </c>
      <c r="W443" s="1211">
        <f t="shared" si="445"/>
        <v>0.01</v>
      </c>
      <c r="X443" s="1425">
        <f t="shared" si="446"/>
        <v>0.01</v>
      </c>
      <c r="Z443" s="1445" t="s">
        <v>391</v>
      </c>
      <c r="AA443" s="1357"/>
      <c r="AB443" s="1450"/>
      <c r="AC443" s="1359"/>
      <c r="AD443" s="1453"/>
      <c r="AE443" s="1357"/>
      <c r="AF443" s="1450"/>
      <c r="AG443" s="1234">
        <f t="shared" ref="AG443:AH445" si="465">AA443+AC443</f>
        <v>0</v>
      </c>
      <c r="AH443" s="1456">
        <f t="shared" si="465"/>
        <v>0</v>
      </c>
      <c r="AI443" s="1234">
        <f t="shared" si="462"/>
        <v>0</v>
      </c>
      <c r="AJ443" s="1409">
        <f t="shared" ref="AJ443:AJ448" si="466">AD443+AF443</f>
        <v>0</v>
      </c>
      <c r="AO443" s="1460" t="s">
        <v>390</v>
      </c>
      <c r="AP443" s="1271">
        <f t="shared" si="460"/>
        <v>20</v>
      </c>
      <c r="AQ443" s="1284">
        <f t="shared" si="461"/>
        <v>20</v>
      </c>
      <c r="AS443" s="11"/>
      <c r="AT443" s="11"/>
    </row>
    <row r="444" spans="1:46" ht="16.2" thickBot="1">
      <c r="C444" s="1657" t="s">
        <v>519</v>
      </c>
      <c r="K444" s="1904" t="s">
        <v>118</v>
      </c>
      <c r="M444" s="98"/>
      <c r="N444" s="1221" t="s">
        <v>370</v>
      </c>
      <c r="O444" s="1216">
        <f>F413</f>
        <v>0.9</v>
      </c>
      <c r="P444" s="1426">
        <f>F413</f>
        <v>0.9</v>
      </c>
      <c r="Q444" s="1216">
        <f>L425+F429</f>
        <v>1.8519999999999999</v>
      </c>
      <c r="R444" s="1427">
        <f>L425+F429</f>
        <v>1.8519999999999999</v>
      </c>
      <c r="S444" s="1226"/>
      <c r="T444" s="1426"/>
      <c r="U444" s="1229">
        <f>O444+Q444</f>
        <v>2.7519999999999998</v>
      </c>
      <c r="V444" s="1425">
        <f t="shared" si="444"/>
        <v>2.7519999999999998</v>
      </c>
      <c r="W444" s="1211">
        <f t="shared" si="445"/>
        <v>1.8519999999999999</v>
      </c>
      <c r="X444" s="1425">
        <f t="shared" si="446"/>
        <v>1.8519999999999999</v>
      </c>
      <c r="Z444" s="1446" t="s">
        <v>456</v>
      </c>
      <c r="AA444" s="1363"/>
      <c r="AB444" s="1451"/>
      <c r="AC444" s="1365"/>
      <c r="AD444" s="1454"/>
      <c r="AE444" s="1363"/>
      <c r="AF444" s="1451"/>
      <c r="AG444" s="1235">
        <f t="shared" si="465"/>
        <v>0</v>
      </c>
      <c r="AH444" s="1457">
        <f t="shared" si="465"/>
        <v>0</v>
      </c>
      <c r="AI444" s="1235">
        <f t="shared" si="462"/>
        <v>0</v>
      </c>
      <c r="AJ444" s="1459">
        <f t="shared" si="466"/>
        <v>0</v>
      </c>
      <c r="AO444" s="1445" t="s">
        <v>391</v>
      </c>
      <c r="AP444" s="1250">
        <f t="shared" si="460"/>
        <v>0</v>
      </c>
      <c r="AQ444" s="1275">
        <f t="shared" si="461"/>
        <v>0</v>
      </c>
      <c r="AS444" s="11"/>
      <c r="AT444" s="11"/>
    </row>
    <row r="445" spans="1:46" ht="15" thickBot="1">
      <c r="A445" s="2" t="s">
        <v>832</v>
      </c>
      <c r="B445" s="2"/>
      <c r="C445" s="85"/>
      <c r="E445" s="139" t="s">
        <v>142</v>
      </c>
      <c r="H445" s="86"/>
      <c r="I445" t="s">
        <v>518</v>
      </c>
      <c r="J445" s="664"/>
      <c r="M445" s="98"/>
      <c r="N445" s="1222" t="s">
        <v>136</v>
      </c>
      <c r="O445" s="1217">
        <f>H409+K411</f>
        <v>0.5</v>
      </c>
      <c r="P445" s="1428">
        <f>I409+L411</f>
        <v>0.5</v>
      </c>
      <c r="Q445" s="1217">
        <f>H422</f>
        <v>0.52500000000000002</v>
      </c>
      <c r="R445" s="1429">
        <f>I422</f>
        <v>0.52500000000000002</v>
      </c>
      <c r="S445" s="1227"/>
      <c r="T445" s="1428"/>
      <c r="U445" s="1229">
        <f>O445+Q445</f>
        <v>1.0249999999999999</v>
      </c>
      <c r="V445" s="1425">
        <f t="shared" si="444"/>
        <v>1.0249999999999999</v>
      </c>
      <c r="W445" s="1211">
        <f t="shared" si="445"/>
        <v>0.52500000000000002</v>
      </c>
      <c r="X445" s="1425">
        <f t="shared" si="446"/>
        <v>0.52500000000000002</v>
      </c>
      <c r="Z445" s="1447" t="s">
        <v>393</v>
      </c>
      <c r="AA445" s="1467">
        <f t="shared" ref="AA445:AF445" si="467">AA442+AA443+AA444</f>
        <v>20</v>
      </c>
      <c r="AB445" s="1392">
        <f t="shared" si="467"/>
        <v>20</v>
      </c>
      <c r="AC445" s="1448">
        <f t="shared" si="467"/>
        <v>0</v>
      </c>
      <c r="AD445" s="1390">
        <f t="shared" si="467"/>
        <v>0</v>
      </c>
      <c r="AE445" s="1467">
        <f t="shared" si="467"/>
        <v>0</v>
      </c>
      <c r="AF445" s="1392">
        <f t="shared" si="467"/>
        <v>0</v>
      </c>
      <c r="AG445" s="1298">
        <f t="shared" si="465"/>
        <v>20</v>
      </c>
      <c r="AH445" s="1391">
        <f t="shared" si="465"/>
        <v>20</v>
      </c>
      <c r="AI445" s="1298">
        <f t="shared" si="462"/>
        <v>0</v>
      </c>
      <c r="AJ445" s="1392">
        <f t="shared" si="466"/>
        <v>0</v>
      </c>
      <c r="AO445" s="1446" t="s">
        <v>392</v>
      </c>
      <c r="AP445" s="1259">
        <f t="shared" si="460"/>
        <v>0</v>
      </c>
      <c r="AQ445" s="1279">
        <f t="shared" si="461"/>
        <v>0</v>
      </c>
      <c r="AS445" s="11"/>
      <c r="AT445" s="11"/>
    </row>
    <row r="446" spans="1:46" ht="15" thickBot="1">
      <c r="M446" s="98"/>
      <c r="N446" s="1222" t="s">
        <v>421</v>
      </c>
      <c r="O446" s="1217"/>
      <c r="P446" s="1428"/>
      <c r="Q446" s="1217"/>
      <c r="R446" s="1429"/>
      <c r="S446" s="1227">
        <f>H438</f>
        <v>1E-3</v>
      </c>
      <c r="T446" s="1428">
        <f>I438</f>
        <v>1E-3</v>
      </c>
      <c r="U446" s="1229">
        <f>O446+Q446</f>
        <v>0</v>
      </c>
      <c r="V446" s="1425">
        <f t="shared" si="444"/>
        <v>0</v>
      </c>
      <c r="W446" s="1211">
        <f>Q446+S446</f>
        <v>1E-3</v>
      </c>
      <c r="X446" s="1425">
        <f t="shared" si="446"/>
        <v>1E-3</v>
      </c>
      <c r="Z446" s="1283" t="s">
        <v>385</v>
      </c>
      <c r="AA446" s="1337"/>
      <c r="AB446" s="1338"/>
      <c r="AC446" s="1233"/>
      <c r="AD446" s="1339"/>
      <c r="AE446" s="1337"/>
      <c r="AF446" s="1338"/>
      <c r="AG446" s="1233"/>
      <c r="AH446" s="1340">
        <f>AB446+AD446</f>
        <v>0</v>
      </c>
      <c r="AI446" s="1233">
        <f t="shared" si="462"/>
        <v>0</v>
      </c>
      <c r="AJ446" s="1341">
        <f t="shared" si="466"/>
        <v>0</v>
      </c>
      <c r="AO446" s="1447" t="s">
        <v>393</v>
      </c>
      <c r="AP446" s="1298">
        <f t="shared" si="460"/>
        <v>20</v>
      </c>
      <c r="AQ446" s="1299">
        <f t="shared" si="461"/>
        <v>20</v>
      </c>
      <c r="AR446" s="779"/>
      <c r="AS446" s="11"/>
      <c r="AT446" s="11"/>
    </row>
    <row r="447" spans="1:46" ht="15" thickBot="1">
      <c r="A447" s="34" t="s">
        <v>2</v>
      </c>
      <c r="B447" s="87" t="s">
        <v>3</v>
      </c>
      <c r="C447" s="88" t="s">
        <v>4</v>
      </c>
      <c r="D447" s="90" t="s">
        <v>61</v>
      </c>
      <c r="E447" s="76"/>
      <c r="F447" s="76"/>
      <c r="G447" s="76"/>
      <c r="H447" s="76"/>
      <c r="I447" s="76"/>
      <c r="J447" s="76"/>
      <c r="K447" s="76"/>
      <c r="L447" s="62"/>
      <c r="M447" s="98"/>
      <c r="N447" s="490" t="s">
        <v>98</v>
      </c>
      <c r="O447" s="1218"/>
      <c r="P447" s="1430"/>
      <c r="Q447" s="1218"/>
      <c r="R447" s="1431"/>
      <c r="S447" s="1228">
        <f>E440</f>
        <v>4.4000000000000004</v>
      </c>
      <c r="T447" s="1432">
        <f>F440</f>
        <v>4.4000000000000004</v>
      </c>
      <c r="U447" s="1230">
        <f>O447+Q447</f>
        <v>0</v>
      </c>
      <c r="V447" s="1433">
        <f t="shared" si="444"/>
        <v>0</v>
      </c>
      <c r="W447" s="1230">
        <f>Q447+S447</f>
        <v>4.4000000000000004</v>
      </c>
      <c r="X447" s="1433">
        <f t="shared" si="446"/>
        <v>4.4000000000000004</v>
      </c>
      <c r="Z447" s="1285" t="s">
        <v>386</v>
      </c>
      <c r="AA447" s="1322">
        <f>E406</f>
        <v>91.37</v>
      </c>
      <c r="AB447" s="1342">
        <f>F406</f>
        <v>79</v>
      </c>
      <c r="AC447" s="1235"/>
      <c r="AD447" s="1343"/>
      <c r="AE447" s="1322"/>
      <c r="AF447" s="1342"/>
      <c r="AG447" s="1235">
        <f>AA447+AC447</f>
        <v>91.37</v>
      </c>
      <c r="AH447" s="1344">
        <f>AB447+AD447</f>
        <v>79</v>
      </c>
      <c r="AI447" s="1235">
        <f t="shared" si="462"/>
        <v>0</v>
      </c>
      <c r="AJ447" s="1345">
        <f t="shared" si="466"/>
        <v>0</v>
      </c>
      <c r="AO447" s="1283" t="s">
        <v>252</v>
      </c>
      <c r="AP447" s="1271">
        <f t="shared" si="460"/>
        <v>0</v>
      </c>
      <c r="AQ447" s="1284">
        <f t="shared" si="461"/>
        <v>0</v>
      </c>
      <c r="AR447" s="779"/>
      <c r="AS447" s="11"/>
      <c r="AT447" s="11"/>
    </row>
    <row r="448" spans="1:46" ht="15" thickBot="1">
      <c r="A448" s="278" t="s">
        <v>5</v>
      </c>
      <c r="B448"/>
      <c r="C448" s="279" t="s">
        <v>62</v>
      </c>
      <c r="D448" s="1662"/>
      <c r="E448" s="38"/>
      <c r="F448" s="38"/>
      <c r="G448" s="38"/>
      <c r="H448" s="38"/>
      <c r="I448" s="38"/>
      <c r="J448" s="18"/>
      <c r="K448" s="11"/>
      <c r="L448" s="79"/>
      <c r="M448" s="98"/>
      <c r="Z448" s="1286" t="s">
        <v>382</v>
      </c>
      <c r="AA448" s="1346">
        <f t="shared" ref="AA448:AF448" si="468">SUM(AA446:AA447)</f>
        <v>91.37</v>
      </c>
      <c r="AB448" s="1347">
        <f t="shared" si="468"/>
        <v>79</v>
      </c>
      <c r="AC448" s="1348">
        <f t="shared" si="468"/>
        <v>0</v>
      </c>
      <c r="AD448" s="1288">
        <f t="shared" si="468"/>
        <v>0</v>
      </c>
      <c r="AE448" s="1346">
        <f t="shared" si="468"/>
        <v>0</v>
      </c>
      <c r="AF448" s="1347">
        <f t="shared" si="468"/>
        <v>0</v>
      </c>
      <c r="AG448" s="1287">
        <f>AA448+AC448</f>
        <v>91.37</v>
      </c>
      <c r="AH448" s="1349">
        <f>AB448+AD448</f>
        <v>79</v>
      </c>
      <c r="AI448" s="1287">
        <f t="shared" si="462"/>
        <v>0</v>
      </c>
      <c r="AJ448" s="1350">
        <f t="shared" si="466"/>
        <v>0</v>
      </c>
      <c r="AO448" s="1285" t="s">
        <v>150</v>
      </c>
      <c r="AP448" s="1259">
        <f t="shared" si="460"/>
        <v>91.37</v>
      </c>
      <c r="AQ448" s="1279">
        <f t="shared" si="461"/>
        <v>79</v>
      </c>
      <c r="AR448" s="779"/>
      <c r="AS448" s="11"/>
      <c r="AT448" s="11"/>
    </row>
    <row r="449" spans="1:53" ht="16.2" thickBot="1">
      <c r="A449" s="1683" t="s">
        <v>946</v>
      </c>
      <c r="B449" s="94"/>
      <c r="C449" s="1663"/>
      <c r="D449" s="681" t="s">
        <v>484</v>
      </c>
      <c r="E449" s="1830"/>
      <c r="F449" s="1829"/>
      <c r="G449" s="1939" t="s">
        <v>227</v>
      </c>
      <c r="H449" s="47"/>
      <c r="I449" s="47"/>
      <c r="J449" s="681" t="s">
        <v>14</v>
      </c>
      <c r="K449" s="1629"/>
      <c r="L449" s="1537"/>
      <c r="M449" s="112"/>
      <c r="N449" s="11"/>
      <c r="Z449" s="1289" t="s">
        <v>250</v>
      </c>
      <c r="AA449" s="1351"/>
      <c r="AB449" s="1352"/>
      <c r="AC449" s="1353"/>
      <c r="AD449" s="1354"/>
      <c r="AE449" s="1351"/>
      <c r="AF449" s="1352"/>
      <c r="AG449" s="1233"/>
      <c r="AH449" s="1355"/>
      <c r="AI449" s="1233">
        <f t="shared" si="462"/>
        <v>0</v>
      </c>
      <c r="AJ449" s="1356"/>
      <c r="AO449" s="1286" t="s">
        <v>382</v>
      </c>
      <c r="AP449" s="1287">
        <f t="shared" si="460"/>
        <v>91.37</v>
      </c>
      <c r="AQ449" s="1288">
        <f t="shared" si="461"/>
        <v>79</v>
      </c>
      <c r="AR449" s="112"/>
      <c r="AS449" s="11"/>
      <c r="AT449" s="11"/>
    </row>
    <row r="450" spans="1:53" ht="15" thickBot="1">
      <c r="A450" s="90"/>
      <c r="B450" s="175" t="s">
        <v>156</v>
      </c>
      <c r="C450" s="62"/>
      <c r="D450" s="874" t="s">
        <v>420</v>
      </c>
      <c r="E450" s="1831"/>
      <c r="F450" s="1832"/>
      <c r="G450" s="1509" t="s">
        <v>100</v>
      </c>
      <c r="H450" s="1510" t="s">
        <v>101</v>
      </c>
      <c r="I450" s="1609" t="s">
        <v>102</v>
      </c>
      <c r="J450" s="1502" t="s">
        <v>479</v>
      </c>
      <c r="K450" s="38"/>
      <c r="L450" s="81"/>
      <c r="M450" s="112"/>
      <c r="N450" s="11"/>
      <c r="R450" s="1197"/>
      <c r="T450" s="1197"/>
      <c r="V450" s="1200"/>
      <c r="X450" s="1200"/>
      <c r="Z450" s="1290" t="s">
        <v>103</v>
      </c>
      <c r="AA450" s="1357"/>
      <c r="AB450" s="1358"/>
      <c r="AC450" s="1359"/>
      <c r="AD450" s="1360"/>
      <c r="AE450" s="1357"/>
      <c r="AF450" s="1358"/>
      <c r="AG450" s="1234">
        <f t="shared" ref="AG450:AH452" si="469">AA450+AC450</f>
        <v>0</v>
      </c>
      <c r="AH450" s="1361">
        <f t="shared" si="469"/>
        <v>0</v>
      </c>
      <c r="AI450" s="1234">
        <f t="shared" si="462"/>
        <v>0</v>
      </c>
      <c r="AJ450" s="1362">
        <f>AD450+AF450</f>
        <v>0</v>
      </c>
      <c r="AO450" s="2461" t="s">
        <v>250</v>
      </c>
      <c r="AP450" s="1247">
        <f t="shared" si="460"/>
        <v>0</v>
      </c>
      <c r="AQ450" s="2462">
        <f t="shared" si="461"/>
        <v>0</v>
      </c>
      <c r="AR450" s="112"/>
      <c r="AS450" s="11"/>
      <c r="AT450" s="11"/>
    </row>
    <row r="451" spans="1:53" ht="15" thickBot="1">
      <c r="A451" s="380" t="s">
        <v>412</v>
      </c>
      <c r="B451" s="289" t="s">
        <v>484</v>
      </c>
      <c r="C451" s="274">
        <v>230</v>
      </c>
      <c r="D451" s="1546" t="s">
        <v>100</v>
      </c>
      <c r="E451" s="1498" t="s">
        <v>101</v>
      </c>
      <c r="F451" s="143" t="s">
        <v>102</v>
      </c>
      <c r="G451" s="1635" t="s">
        <v>82</v>
      </c>
      <c r="H451" s="1147">
        <v>10</v>
      </c>
      <c r="I451" s="1559">
        <v>10</v>
      </c>
      <c r="J451" s="1541" t="s">
        <v>100</v>
      </c>
      <c r="K451" s="1500" t="s">
        <v>101</v>
      </c>
      <c r="L451" s="1624" t="s">
        <v>102</v>
      </c>
      <c r="M451" s="98"/>
      <c r="P451" s="1197"/>
      <c r="R451" s="1197"/>
      <c r="T451" s="1197"/>
      <c r="V451" s="1200"/>
      <c r="X451" s="1200"/>
      <c r="Z451" s="1291" t="s">
        <v>251</v>
      </c>
      <c r="AA451" s="1363"/>
      <c r="AB451" s="1364"/>
      <c r="AC451" s="1365">
        <f>K416</f>
        <v>170.75</v>
      </c>
      <c r="AD451" s="1366">
        <f>L416</f>
        <v>135.5</v>
      </c>
      <c r="AE451" s="1363"/>
      <c r="AF451" s="1364"/>
      <c r="AG451" s="1235">
        <f t="shared" si="469"/>
        <v>170.75</v>
      </c>
      <c r="AH451" s="1367">
        <f t="shared" si="469"/>
        <v>135.5</v>
      </c>
      <c r="AI451" s="1235">
        <f t="shared" si="462"/>
        <v>170.75</v>
      </c>
      <c r="AJ451" s="1368">
        <f>AD451+AF451</f>
        <v>135.5</v>
      </c>
      <c r="AM451" s="1263"/>
      <c r="AN451" s="315"/>
      <c r="AO451" s="1290" t="s">
        <v>103</v>
      </c>
      <c r="AP451" s="1250">
        <f t="shared" si="460"/>
        <v>0</v>
      </c>
      <c r="AQ451" s="1275">
        <f t="shared" si="461"/>
        <v>0</v>
      </c>
      <c r="AR451" s="112"/>
      <c r="AS451" s="11"/>
      <c r="AT451" s="11"/>
    </row>
    <row r="452" spans="1:53" ht="15" thickBot="1">
      <c r="A452" s="180"/>
      <c r="B452" s="179" t="s">
        <v>495</v>
      </c>
      <c r="C452" s="295"/>
      <c r="D452" s="1635" t="s">
        <v>271</v>
      </c>
      <c r="E452" s="1591">
        <v>34.56</v>
      </c>
      <c r="F452" s="1793">
        <v>34.56</v>
      </c>
      <c r="G452" s="69"/>
      <c r="H452" s="11"/>
      <c r="I452" s="79"/>
      <c r="J452" s="138" t="s">
        <v>264</v>
      </c>
      <c r="K452" s="2705">
        <v>3.7</v>
      </c>
      <c r="L452" s="2102">
        <v>3.7</v>
      </c>
      <c r="M452" s="98"/>
      <c r="N452" s="112"/>
      <c r="P452" s="1196"/>
      <c r="R452" s="1196"/>
      <c r="T452" s="1196"/>
      <c r="V452" s="302"/>
      <c r="X452" s="302"/>
      <c r="Z452" s="1461" t="s">
        <v>383</v>
      </c>
      <c r="AA452" s="1462">
        <f t="shared" ref="AA452:AF452" si="470">AA449+AA450+AA451</f>
        <v>0</v>
      </c>
      <c r="AB452" s="1334">
        <f t="shared" si="470"/>
        <v>0</v>
      </c>
      <c r="AC452" s="1462">
        <f t="shared" si="470"/>
        <v>170.75</v>
      </c>
      <c r="AD452" s="1334">
        <f t="shared" si="470"/>
        <v>135.5</v>
      </c>
      <c r="AE452" s="1462">
        <f t="shared" si="470"/>
        <v>0</v>
      </c>
      <c r="AF452" s="1334">
        <f t="shared" si="470"/>
        <v>0</v>
      </c>
      <c r="AG452" s="1333">
        <f t="shared" si="469"/>
        <v>170.75</v>
      </c>
      <c r="AH452" s="1335">
        <f t="shared" si="469"/>
        <v>135.5</v>
      </c>
      <c r="AI452" s="1333">
        <f t="shared" si="462"/>
        <v>170.75</v>
      </c>
      <c r="AJ452" s="1336">
        <f>AD452+AF452</f>
        <v>135.5</v>
      </c>
      <c r="AM452" s="1263"/>
      <c r="AN452" s="1400"/>
      <c r="AO452" s="2463" t="s">
        <v>251</v>
      </c>
      <c r="AP452" s="1261">
        <f t="shared" si="460"/>
        <v>170.75</v>
      </c>
      <c r="AQ452" s="2464">
        <f t="shared" si="461"/>
        <v>135.5</v>
      </c>
      <c r="AR452" s="112"/>
      <c r="AS452" s="11"/>
      <c r="AT452" s="11"/>
    </row>
    <row r="453" spans="1:53" ht="15" thickBot="1">
      <c r="A453" s="1708" t="s">
        <v>796</v>
      </c>
      <c r="B453" s="263" t="s">
        <v>799</v>
      </c>
      <c r="C453" s="272">
        <v>10</v>
      </c>
      <c r="D453" s="825" t="s">
        <v>80</v>
      </c>
      <c r="E453" s="780">
        <v>192.98</v>
      </c>
      <c r="F453" s="245">
        <v>192.98</v>
      </c>
      <c r="G453" s="1626" t="s">
        <v>517</v>
      </c>
      <c r="H453" s="47"/>
      <c r="I453" s="58"/>
      <c r="J453" s="1561" t="s">
        <v>60</v>
      </c>
      <c r="K453" s="257">
        <v>200</v>
      </c>
      <c r="L453" s="1523">
        <v>200</v>
      </c>
      <c r="M453" s="98"/>
      <c r="AO453" s="144"/>
      <c r="AP453" s="112"/>
      <c r="AQ453" s="11"/>
    </row>
    <row r="454" spans="1:53" ht="15" thickBot="1">
      <c r="A454" s="254" t="s">
        <v>829</v>
      </c>
      <c r="B454" s="271" t="s">
        <v>14</v>
      </c>
      <c r="C454" s="274">
        <v>200</v>
      </c>
      <c r="D454" s="197" t="s">
        <v>50</v>
      </c>
      <c r="E454" s="260">
        <v>7.81</v>
      </c>
      <c r="F454" s="270">
        <v>7.81</v>
      </c>
      <c r="G454" s="1526" t="s">
        <v>100</v>
      </c>
      <c r="H454" s="1527" t="s">
        <v>101</v>
      </c>
      <c r="I454" s="1528" t="s">
        <v>102</v>
      </c>
      <c r="J454" s="1522" t="s">
        <v>50</v>
      </c>
      <c r="K454" s="1151">
        <v>7</v>
      </c>
      <c r="L454" s="1567">
        <v>7</v>
      </c>
      <c r="M454" s="98"/>
      <c r="Z454" t="s">
        <v>364</v>
      </c>
      <c r="AS454" s="55"/>
      <c r="AT454" s="759"/>
    </row>
    <row r="455" spans="1:53" ht="15" thickBot="1">
      <c r="A455" s="294" t="s">
        <v>9</v>
      </c>
      <c r="B455" s="263" t="s">
        <v>10</v>
      </c>
      <c r="C455" s="272">
        <v>50</v>
      </c>
      <c r="D455" s="1561" t="s">
        <v>54</v>
      </c>
      <c r="E455" s="1154">
        <v>0.33</v>
      </c>
      <c r="F455" s="1516">
        <v>0.33</v>
      </c>
      <c r="G455" s="1146" t="s">
        <v>294</v>
      </c>
      <c r="H455" s="1707">
        <v>150</v>
      </c>
      <c r="I455" s="1590">
        <v>100</v>
      </c>
      <c r="J455" s="1561" t="s">
        <v>81</v>
      </c>
      <c r="K455" s="257">
        <v>10</v>
      </c>
      <c r="L455" s="1523">
        <v>10</v>
      </c>
      <c r="M455" s="98"/>
      <c r="N455" t="s">
        <v>364</v>
      </c>
      <c r="Z455" s="105" t="str">
        <f>N456</f>
        <v>9- й   день</v>
      </c>
      <c r="AA455" s="2" t="s">
        <v>832</v>
      </c>
      <c r="AF455" s="139" t="str">
        <f>E445</f>
        <v>2 - я   неделя</v>
      </c>
      <c r="AH455" s="326" t="str">
        <f>I445</f>
        <v>ЗИМА - ВЕСНА    2023 -  __  г.г.</v>
      </c>
      <c r="AI455" s="72"/>
      <c r="AL455" s="1646" t="s">
        <v>373</v>
      </c>
      <c r="AO455" s="1190" t="s">
        <v>290</v>
      </c>
      <c r="AP455" s="1264" t="s">
        <v>374</v>
      </c>
      <c r="AQ455" s="1265"/>
      <c r="AS455" s="360"/>
      <c r="AT455" s="360"/>
    </row>
    <row r="456" spans="1:53" ht="15" thickBot="1">
      <c r="A456" s="294" t="s">
        <v>9</v>
      </c>
      <c r="B456" s="263" t="s">
        <v>389</v>
      </c>
      <c r="C456" s="272">
        <v>30</v>
      </c>
      <c r="D456" s="1561" t="s">
        <v>81</v>
      </c>
      <c r="E456" s="257">
        <v>4.49</v>
      </c>
      <c r="F456" s="1523">
        <v>4.49</v>
      </c>
      <c r="G456" s="69"/>
      <c r="H456" s="11"/>
      <c r="I456" s="79"/>
      <c r="J456" s="69"/>
      <c r="K456" s="106"/>
      <c r="L456" s="79"/>
      <c r="M456" s="98"/>
      <c r="N456" s="105" t="str">
        <f>A449</f>
        <v>9- й   день</v>
      </c>
      <c r="O456" s="2" t="s">
        <v>832</v>
      </c>
      <c r="T456" s="139" t="str">
        <f>E445</f>
        <v>2 - я   неделя</v>
      </c>
      <c r="V456" s="326" t="str">
        <f>I445</f>
        <v>ЗИМА - ВЕСНА    2023 -  __  г.г.</v>
      </c>
      <c r="W456" s="72"/>
      <c r="X456" s="1402"/>
      <c r="Z456" s="1190" t="s">
        <v>290</v>
      </c>
      <c r="AA456" s="1191" t="s">
        <v>365</v>
      </c>
      <c r="AB456" s="1192"/>
      <c r="AC456" s="1191" t="s">
        <v>366</v>
      </c>
      <c r="AD456" s="1192"/>
      <c r="AE456" s="1191" t="s">
        <v>367</v>
      </c>
      <c r="AF456" s="1192"/>
      <c r="AG456" s="1191" t="s">
        <v>371</v>
      </c>
      <c r="AH456" s="1192"/>
      <c r="AI456" s="1237" t="s">
        <v>372</v>
      </c>
      <c r="AJ456" s="1192"/>
      <c r="AL456" s="11"/>
      <c r="AM456" s="11"/>
      <c r="AN456" s="11"/>
      <c r="AO456" s="38"/>
      <c r="AP456" s="1471" t="s">
        <v>101</v>
      </c>
      <c r="AQ456" s="1472" t="s">
        <v>102</v>
      </c>
      <c r="AS456" s="360"/>
      <c r="AT456" s="360"/>
    </row>
    <row r="457" spans="1:53" ht="15" thickBot="1">
      <c r="A457" s="267" t="s">
        <v>441</v>
      </c>
      <c r="B457" s="271" t="s">
        <v>293</v>
      </c>
      <c r="C457" s="274">
        <v>100</v>
      </c>
      <c r="D457" s="1561" t="s">
        <v>82</v>
      </c>
      <c r="E457" s="244">
        <v>7</v>
      </c>
      <c r="F457" s="1995">
        <v>7</v>
      </c>
      <c r="G457" s="1571"/>
      <c r="H457" s="55"/>
      <c r="I457" s="1572"/>
      <c r="J457" s="2685"/>
      <c r="K457" s="11"/>
      <c r="L457" s="79"/>
      <c r="M457" s="98"/>
      <c r="Z457" s="1468" t="s">
        <v>398</v>
      </c>
      <c r="AA457" s="1193" t="s">
        <v>101</v>
      </c>
      <c r="AB457" s="1195" t="s">
        <v>102</v>
      </c>
      <c r="AC457" s="1238" t="s">
        <v>101</v>
      </c>
      <c r="AD457" s="1239" t="s">
        <v>102</v>
      </c>
      <c r="AE457" s="1238" t="s">
        <v>101</v>
      </c>
      <c r="AF457" s="1239" t="s">
        <v>102</v>
      </c>
      <c r="AG457" s="1193" t="s">
        <v>101</v>
      </c>
      <c r="AH457" s="1194" t="s">
        <v>102</v>
      </c>
      <c r="AI457" s="1240" t="s">
        <v>101</v>
      </c>
      <c r="AJ457" s="1194" t="s">
        <v>102</v>
      </c>
      <c r="AL457" s="65"/>
      <c r="AN457" s="38"/>
      <c r="AO457" s="1295" t="s">
        <v>69</v>
      </c>
      <c r="AP457" s="1271">
        <f t="shared" ref="AP457:AP465" si="471">AA458+AC458+AE458</f>
        <v>25</v>
      </c>
      <c r="AQ457" s="1284">
        <f t="shared" ref="AQ457:AQ465" si="472">AB458+AD458+AF458</f>
        <v>25</v>
      </c>
      <c r="AS457" s="14"/>
      <c r="AT457" s="14"/>
    </row>
    <row r="458" spans="1:53" ht="15" thickBot="1">
      <c r="A458" s="1185" t="s">
        <v>361</v>
      </c>
      <c r="B458" s="1186"/>
      <c r="C458" s="1187">
        <f>SUM(C451:C457)</f>
        <v>620</v>
      </c>
      <c r="D458" s="69"/>
      <c r="E458" s="11"/>
      <c r="F458" s="11"/>
      <c r="G458" s="2685"/>
      <c r="H458" s="11"/>
      <c r="I458" s="79"/>
      <c r="J458" s="65"/>
      <c r="K458" s="38"/>
      <c r="L458" s="81"/>
      <c r="M458" s="98"/>
      <c r="N458" s="1486" t="s">
        <v>402</v>
      </c>
      <c r="O458" s="196"/>
      <c r="P458" s="196"/>
      <c r="Q458" s="196"/>
      <c r="R458" s="196"/>
      <c r="S458" s="196"/>
      <c r="T458" s="196"/>
      <c r="U458" s="196"/>
      <c r="V458" s="196"/>
      <c r="W458" s="196"/>
      <c r="X458" s="1188"/>
      <c r="Z458" s="1295" t="s">
        <v>69</v>
      </c>
      <c r="AA458" s="1337"/>
      <c r="AB458" s="1369"/>
      <c r="AC458" s="1337">
        <f>E462</f>
        <v>25</v>
      </c>
      <c r="AD458" s="1370">
        <f>F462</f>
        <v>25</v>
      </c>
      <c r="AE458" s="1337"/>
      <c r="AF458" s="1371"/>
      <c r="AG458" s="1233">
        <f t="shared" ref="AG458:AG467" si="473">AA458+AC458</f>
        <v>25</v>
      </c>
      <c r="AH458" s="1372">
        <f t="shared" ref="AH458:AH467" si="474">AB458+AD458</f>
        <v>25</v>
      </c>
      <c r="AI458" s="1233">
        <f t="shared" ref="AI458:AI467" si="475">AC458+AE458</f>
        <v>25</v>
      </c>
      <c r="AJ458" s="1373">
        <f t="shared" ref="AJ458:AJ467" si="476">AD458+AF458</f>
        <v>25</v>
      </c>
      <c r="AL458" s="1190" t="s">
        <v>290</v>
      </c>
      <c r="AM458" s="1242" t="s">
        <v>374</v>
      </c>
      <c r="AN458" s="1243"/>
      <c r="AO458" s="1295" t="s">
        <v>71</v>
      </c>
      <c r="AP458" s="1250">
        <f t="shared" si="471"/>
        <v>34.56</v>
      </c>
      <c r="AQ458" s="1275">
        <f t="shared" si="472"/>
        <v>34.56</v>
      </c>
      <c r="AS458" s="14"/>
      <c r="AT458" s="14"/>
      <c r="AU458" s="11"/>
      <c r="AV458" s="11"/>
      <c r="AW458" s="11"/>
      <c r="AX458" s="11"/>
      <c r="AY458" s="11"/>
      <c r="AZ458" s="11"/>
      <c r="BA458" s="11"/>
    </row>
    <row r="459" spans="1:53" ht="16.2" thickBot="1">
      <c r="A459" s="382"/>
      <c r="B459" s="175" t="s">
        <v>123</v>
      </c>
      <c r="C459" s="62"/>
      <c r="D459" s="1535" t="s">
        <v>603</v>
      </c>
      <c r="E459" s="47"/>
      <c r="F459" s="58"/>
      <c r="G459" s="1957" t="s">
        <v>598</v>
      </c>
      <c r="H459" s="47"/>
      <c r="I459" s="58"/>
      <c r="J459" s="3055" t="s">
        <v>1077</v>
      </c>
      <c r="K459" s="1241"/>
      <c r="L459" s="1964"/>
      <c r="M459" s="98"/>
      <c r="N459" s="880"/>
      <c r="O459" s="17" t="s">
        <v>403</v>
      </c>
      <c r="P459" s="17"/>
      <c r="Q459" s="17"/>
      <c r="R459" s="17"/>
      <c r="S459" s="17"/>
      <c r="T459" s="17"/>
      <c r="U459" s="17"/>
      <c r="V459" s="17"/>
      <c r="W459" s="17"/>
      <c r="X459" s="1189"/>
      <c r="Z459" s="1295" t="s">
        <v>71</v>
      </c>
      <c r="AA459" s="1845">
        <f>E452</f>
        <v>34.56</v>
      </c>
      <c r="AB459" s="1434">
        <f>F452</f>
        <v>34.56</v>
      </c>
      <c r="AC459" s="1315"/>
      <c r="AD459" s="1375"/>
      <c r="AE459" s="1315"/>
      <c r="AF459" s="1376"/>
      <c r="AG459" s="1234">
        <f t="shared" si="473"/>
        <v>34.56</v>
      </c>
      <c r="AH459" s="1377">
        <f t="shared" si="474"/>
        <v>34.56</v>
      </c>
      <c r="AI459" s="1234">
        <f t="shared" si="475"/>
        <v>0</v>
      </c>
      <c r="AJ459" s="1306">
        <f t="shared" si="476"/>
        <v>0</v>
      </c>
      <c r="AL459" s="892"/>
      <c r="AM459" s="1244" t="s">
        <v>101</v>
      </c>
      <c r="AN459" s="1245" t="s">
        <v>102</v>
      </c>
      <c r="AO459" s="1295" t="s">
        <v>72</v>
      </c>
      <c r="AP459" s="1250">
        <f t="shared" si="471"/>
        <v>0</v>
      </c>
      <c r="AQ459" s="1275">
        <f t="shared" si="472"/>
        <v>0</v>
      </c>
      <c r="AS459" s="11"/>
      <c r="AT459" s="1886"/>
      <c r="AU459" s="11"/>
      <c r="AV459" s="49"/>
      <c r="AW459" s="27"/>
      <c r="AX459" s="11"/>
      <c r="AY459" s="11"/>
      <c r="AZ459" s="11"/>
      <c r="BA459" s="11"/>
    </row>
    <row r="460" spans="1:53" ht="15" thickBot="1">
      <c r="A460" s="254" t="s">
        <v>415</v>
      </c>
      <c r="B460" s="289" t="s">
        <v>493</v>
      </c>
      <c r="C460" s="397">
        <v>60</v>
      </c>
      <c r="D460" s="1554" t="s">
        <v>100</v>
      </c>
      <c r="E460" s="1510" t="s">
        <v>101</v>
      </c>
      <c r="F460" s="1511" t="s">
        <v>102</v>
      </c>
      <c r="G460" s="1509" t="s">
        <v>100</v>
      </c>
      <c r="H460" s="1510" t="s">
        <v>101</v>
      </c>
      <c r="I460" s="1609" t="s">
        <v>102</v>
      </c>
      <c r="J460" s="1509" t="s">
        <v>100</v>
      </c>
      <c r="K460" s="1510" t="s">
        <v>101</v>
      </c>
      <c r="L460" s="1511" t="s">
        <v>102</v>
      </c>
      <c r="M460" s="98"/>
      <c r="Z460" s="1295" t="s">
        <v>72</v>
      </c>
      <c r="AA460" s="1378"/>
      <c r="AB460" s="1434"/>
      <c r="AC460" s="1378"/>
      <c r="AD460" s="1380"/>
      <c r="AE460" s="1378"/>
      <c r="AF460" s="1381"/>
      <c r="AG460" s="1234">
        <f t="shared" si="473"/>
        <v>0</v>
      </c>
      <c r="AH460" s="1377">
        <f t="shared" si="474"/>
        <v>0</v>
      </c>
      <c r="AI460" s="1234">
        <f t="shared" si="475"/>
        <v>0</v>
      </c>
      <c r="AJ460" s="1306">
        <f t="shared" si="476"/>
        <v>0</v>
      </c>
      <c r="AL460" s="1246" t="s">
        <v>134</v>
      </c>
      <c r="AM460" s="1247">
        <f t="shared" ref="AM460:AM465" si="477">O464+Q464+S464</f>
        <v>100</v>
      </c>
      <c r="AN460" s="1248">
        <f t="shared" ref="AN460:AN465" si="478">P464+R464+T464</f>
        <v>100</v>
      </c>
      <c r="AO460" s="1295" t="s">
        <v>73</v>
      </c>
      <c r="AP460" s="1250">
        <f t="shared" si="471"/>
        <v>0</v>
      </c>
      <c r="AQ460" s="1275">
        <f t="shared" si="472"/>
        <v>0</v>
      </c>
      <c r="AS460" s="11"/>
      <c r="AT460" s="11"/>
      <c r="AU460" s="181"/>
      <c r="AV460" s="11"/>
      <c r="AW460" s="384"/>
      <c r="AX460" s="89"/>
      <c r="AY460" s="143"/>
      <c r="AZ460" s="384"/>
      <c r="BA460" s="89"/>
    </row>
    <row r="461" spans="1:53" ht="15" thickBot="1">
      <c r="A461" s="383"/>
      <c r="B461" s="351" t="s">
        <v>1071</v>
      </c>
      <c r="C461" s="79"/>
      <c r="D461" s="1998" t="s">
        <v>45</v>
      </c>
      <c r="E461" s="2540">
        <v>53.4</v>
      </c>
      <c r="F461" s="1962">
        <v>40</v>
      </c>
      <c r="G461" s="1959" t="s">
        <v>582</v>
      </c>
      <c r="H461" s="1147">
        <v>45.82</v>
      </c>
      <c r="I461" s="1508">
        <v>45</v>
      </c>
      <c r="J461" s="1146" t="s">
        <v>141</v>
      </c>
      <c r="K461" s="1147">
        <v>157.63</v>
      </c>
      <c r="L461" s="1148">
        <v>126.06</v>
      </c>
      <c r="M461" s="98"/>
      <c r="Z461" s="1295" t="s">
        <v>73</v>
      </c>
      <c r="AA461" s="1315"/>
      <c r="AB461" s="1379"/>
      <c r="AC461" s="1315"/>
      <c r="AD461" s="1380"/>
      <c r="AE461" s="1315"/>
      <c r="AF461" s="1381"/>
      <c r="AG461" s="1234">
        <f t="shared" si="473"/>
        <v>0</v>
      </c>
      <c r="AH461" s="1377">
        <f t="shared" si="474"/>
        <v>0</v>
      </c>
      <c r="AI461" s="1234">
        <f t="shared" si="475"/>
        <v>0</v>
      </c>
      <c r="AJ461" s="1306">
        <f t="shared" si="476"/>
        <v>0</v>
      </c>
      <c r="AL461" s="1249" t="s">
        <v>133</v>
      </c>
      <c r="AM461" s="1250">
        <f t="shared" si="477"/>
        <v>148.4</v>
      </c>
      <c r="AN461" s="1251">
        <f t="shared" si="478"/>
        <v>148.4</v>
      </c>
      <c r="AO461" s="1295" t="s">
        <v>75</v>
      </c>
      <c r="AP461" s="1250">
        <f t="shared" si="471"/>
        <v>0</v>
      </c>
      <c r="AQ461" s="1275">
        <f t="shared" si="472"/>
        <v>0</v>
      </c>
      <c r="AS461" s="11"/>
      <c r="AT461" s="41"/>
      <c r="AU461" s="7"/>
      <c r="AV461" s="15"/>
      <c r="AW461" s="7"/>
      <c r="AX461" s="1898"/>
      <c r="AY461" s="149"/>
      <c r="AZ461" s="11"/>
      <c r="BA461" s="11"/>
    </row>
    <row r="462" spans="1:53">
      <c r="A462" s="1997" t="s">
        <v>605</v>
      </c>
      <c r="B462" s="263" t="s">
        <v>604</v>
      </c>
      <c r="C462" s="392">
        <v>250</v>
      </c>
      <c r="D462" s="448" t="s">
        <v>606</v>
      </c>
      <c r="E462" s="412">
        <v>25</v>
      </c>
      <c r="F462" s="1961">
        <v>25</v>
      </c>
      <c r="G462" s="258" t="s">
        <v>121</v>
      </c>
      <c r="H462" s="257">
        <v>71.397000000000006</v>
      </c>
      <c r="I462" s="1513">
        <v>52</v>
      </c>
      <c r="J462" s="3056" t="s">
        <v>1078</v>
      </c>
      <c r="K462" s="257">
        <v>6.6000000000000003E-2</v>
      </c>
      <c r="L462" s="1149">
        <v>6.6000000000000003E-2</v>
      </c>
      <c r="M462" s="98"/>
      <c r="N462" s="1190" t="s">
        <v>290</v>
      </c>
      <c r="O462" s="1191" t="s">
        <v>365</v>
      </c>
      <c r="P462" s="1192"/>
      <c r="Q462" s="1191" t="s">
        <v>366</v>
      </c>
      <c r="R462" s="1192"/>
      <c r="S462" s="1191" t="s">
        <v>367</v>
      </c>
      <c r="T462" s="1192"/>
      <c r="U462" s="1191" t="s">
        <v>368</v>
      </c>
      <c r="V462" s="1192"/>
      <c r="W462" s="1191" t="s">
        <v>369</v>
      </c>
      <c r="X462" s="1192"/>
      <c r="Z462" s="1295" t="s">
        <v>75</v>
      </c>
      <c r="AA462" s="1315"/>
      <c r="AB462" s="1374"/>
      <c r="AC462" s="1315"/>
      <c r="AD462" s="1375"/>
      <c r="AE462" s="1315"/>
      <c r="AF462" s="1376"/>
      <c r="AG462" s="1234">
        <f t="shared" si="473"/>
        <v>0</v>
      </c>
      <c r="AH462" s="1377">
        <f t="shared" si="474"/>
        <v>0</v>
      </c>
      <c r="AI462" s="1234">
        <f t="shared" si="475"/>
        <v>0</v>
      </c>
      <c r="AJ462" s="1306">
        <f t="shared" si="476"/>
        <v>0</v>
      </c>
      <c r="AL462" s="1249" t="s">
        <v>79</v>
      </c>
      <c r="AM462" s="1250">
        <f t="shared" si="477"/>
        <v>6.7200000000000006</v>
      </c>
      <c r="AN462" s="1251">
        <f t="shared" si="478"/>
        <v>6.7200000000000006</v>
      </c>
      <c r="AO462" s="1295" t="s">
        <v>76</v>
      </c>
      <c r="AP462" s="1250">
        <f t="shared" si="471"/>
        <v>17.22</v>
      </c>
      <c r="AQ462" s="1275">
        <f t="shared" si="472"/>
        <v>17.22</v>
      </c>
      <c r="AS462" s="11"/>
      <c r="AT462" s="11"/>
      <c r="AU462" s="354"/>
      <c r="AV462" s="4"/>
      <c r="AW462" s="7"/>
      <c r="AX462" s="14"/>
      <c r="AY462" s="149"/>
      <c r="AZ462" s="7"/>
      <c r="BA462" s="14"/>
    </row>
    <row r="463" spans="1:53" ht="15" thickBot="1">
      <c r="A463" s="383" t="s">
        <v>599</v>
      </c>
      <c r="B463" s="2560" t="s">
        <v>823</v>
      </c>
      <c r="C463" s="274">
        <v>120</v>
      </c>
      <c r="D463" s="261" t="s">
        <v>589</v>
      </c>
      <c r="E463" s="257">
        <v>12.5</v>
      </c>
      <c r="F463" s="1523">
        <v>10</v>
      </c>
      <c r="G463" s="1666" t="s">
        <v>159</v>
      </c>
      <c r="H463" s="1905">
        <v>14.4</v>
      </c>
      <c r="I463" s="1951">
        <v>12</v>
      </c>
      <c r="J463" s="258" t="s">
        <v>523</v>
      </c>
      <c r="K463" s="257">
        <v>3.23</v>
      </c>
      <c r="L463" s="1149">
        <v>3.23</v>
      </c>
      <c r="M463" s="98"/>
      <c r="N463" s="892"/>
      <c r="O463" s="1193" t="s">
        <v>101</v>
      </c>
      <c r="P463" s="1194" t="s">
        <v>102</v>
      </c>
      <c r="Q463" s="1193" t="s">
        <v>101</v>
      </c>
      <c r="R463" s="1194" t="s">
        <v>102</v>
      </c>
      <c r="S463" s="1193" t="s">
        <v>101</v>
      </c>
      <c r="T463" s="1194" t="s">
        <v>102</v>
      </c>
      <c r="U463" s="1193" t="s">
        <v>101</v>
      </c>
      <c r="V463" s="1194" t="s">
        <v>102</v>
      </c>
      <c r="W463" s="1193" t="s">
        <v>101</v>
      </c>
      <c r="X463" s="1195" t="s">
        <v>102</v>
      </c>
      <c r="Z463" s="1295" t="s">
        <v>76</v>
      </c>
      <c r="AA463" s="1315"/>
      <c r="AB463" s="1382"/>
      <c r="AC463" s="1315">
        <f>K476</f>
        <v>17.22</v>
      </c>
      <c r="AD463" s="1375">
        <f>L476</f>
        <v>17.22</v>
      </c>
      <c r="AE463" s="1315"/>
      <c r="AF463" s="1376"/>
      <c r="AG463" s="1234">
        <f t="shared" si="473"/>
        <v>17.22</v>
      </c>
      <c r="AH463" s="1377">
        <f t="shared" si="474"/>
        <v>17.22</v>
      </c>
      <c r="AI463" s="1234">
        <f t="shared" si="475"/>
        <v>17.22</v>
      </c>
      <c r="AJ463" s="1306">
        <f t="shared" si="476"/>
        <v>17.22</v>
      </c>
      <c r="AL463" s="1252" t="s">
        <v>375</v>
      </c>
      <c r="AM463" s="1253">
        <f t="shared" si="477"/>
        <v>76.78</v>
      </c>
      <c r="AN463" s="1254">
        <f t="shared" si="478"/>
        <v>76.78</v>
      </c>
      <c r="AO463" s="1296" t="s">
        <v>400</v>
      </c>
      <c r="AP463" s="1250">
        <f t="shared" si="471"/>
        <v>0</v>
      </c>
      <c r="AQ463" s="1275">
        <f t="shared" si="472"/>
        <v>0</v>
      </c>
      <c r="AT463" s="41"/>
      <c r="AU463" s="7"/>
      <c r="AV463" s="15"/>
      <c r="AW463" s="666"/>
      <c r="AX463" s="354"/>
      <c r="AY463" s="377"/>
      <c r="AZ463" s="7"/>
      <c r="BA463" s="14"/>
    </row>
    <row r="464" spans="1:53" ht="15" thickBot="1">
      <c r="A464" s="356" t="s">
        <v>1072</v>
      </c>
      <c r="B464" s="2159" t="s">
        <v>1073</v>
      </c>
      <c r="C464" s="274" t="s">
        <v>1017</v>
      </c>
      <c r="D464" s="261" t="s">
        <v>94</v>
      </c>
      <c r="E464" s="257">
        <v>15.625</v>
      </c>
      <c r="F464" s="1523">
        <v>12.5</v>
      </c>
      <c r="G464" s="2725" t="s">
        <v>911</v>
      </c>
      <c r="J464" s="2725" t="s">
        <v>1079</v>
      </c>
      <c r="K464" s="11"/>
      <c r="L464" s="79"/>
      <c r="M464" s="98"/>
      <c r="N464" s="1487" t="s">
        <v>134</v>
      </c>
      <c r="O464" s="1209">
        <f>C456</f>
        <v>30</v>
      </c>
      <c r="P464" s="1403">
        <f>C456</f>
        <v>30</v>
      </c>
      <c r="Q464" s="1223">
        <f>C469</f>
        <v>40</v>
      </c>
      <c r="R464" s="1395">
        <f>C469</f>
        <v>40</v>
      </c>
      <c r="S464" s="1223">
        <f>C484</f>
        <v>30</v>
      </c>
      <c r="T464" s="1404">
        <f>C484</f>
        <v>30</v>
      </c>
      <c r="U464" s="1223">
        <f>O464+Q464</f>
        <v>70</v>
      </c>
      <c r="V464" s="1394">
        <f>P464+R464</f>
        <v>70</v>
      </c>
      <c r="W464" s="1223">
        <f>Q464+S464</f>
        <v>70</v>
      </c>
      <c r="X464" s="1395">
        <f>R464+T464</f>
        <v>70</v>
      </c>
      <c r="Z464" s="1296" t="s">
        <v>400</v>
      </c>
      <c r="AA464" s="1315"/>
      <c r="AB464" s="1374"/>
      <c r="AC464" s="1315"/>
      <c r="AD464" s="1375"/>
      <c r="AE464" s="1315"/>
      <c r="AF464" s="1376"/>
      <c r="AG464" s="1234">
        <f t="shared" si="473"/>
        <v>0</v>
      </c>
      <c r="AH464" s="1377">
        <f t="shared" si="474"/>
        <v>0</v>
      </c>
      <c r="AI464" s="1234">
        <f t="shared" si="475"/>
        <v>0</v>
      </c>
      <c r="AJ464" s="1306">
        <f t="shared" si="476"/>
        <v>0</v>
      </c>
      <c r="AL464" s="1249" t="s">
        <v>105</v>
      </c>
      <c r="AM464" s="1250">
        <f t="shared" si="477"/>
        <v>0</v>
      </c>
      <c r="AN464" s="1251">
        <f t="shared" si="478"/>
        <v>0</v>
      </c>
      <c r="AO464" s="1469" t="s">
        <v>399</v>
      </c>
      <c r="AP464" s="1259">
        <f t="shared" si="471"/>
        <v>0</v>
      </c>
      <c r="AQ464" s="1279">
        <f t="shared" si="472"/>
        <v>0</v>
      </c>
      <c r="AT464" s="11"/>
      <c r="AU464" s="354"/>
      <c r="AV464" s="4"/>
      <c r="AW464" s="7"/>
      <c r="AX464" s="14"/>
      <c r="AY464" s="149"/>
      <c r="AZ464" s="7"/>
      <c r="BA464" s="354"/>
    </row>
    <row r="465" spans="1:53" ht="15" thickBot="1">
      <c r="A465" s="3050" t="s">
        <v>557</v>
      </c>
      <c r="B465" s="3051" t="s">
        <v>1074</v>
      </c>
      <c r="C465" s="79"/>
      <c r="D465" s="261" t="s">
        <v>554</v>
      </c>
      <c r="E465" s="257">
        <v>3.125</v>
      </c>
      <c r="F465" s="1523">
        <v>2.5</v>
      </c>
      <c r="G465" s="1666" t="s">
        <v>78</v>
      </c>
      <c r="H465" s="1905">
        <v>10.5</v>
      </c>
      <c r="I465" s="1951">
        <v>10.5</v>
      </c>
      <c r="J465" s="1564" t="s">
        <v>82</v>
      </c>
      <c r="K465" s="257">
        <v>3.85</v>
      </c>
      <c r="L465" s="1149">
        <v>3.85</v>
      </c>
      <c r="M465" s="98"/>
      <c r="N465" s="1249" t="s">
        <v>133</v>
      </c>
      <c r="O465" s="1210">
        <f>C455</f>
        <v>50</v>
      </c>
      <c r="P465" s="1405">
        <f>C455</f>
        <v>50</v>
      </c>
      <c r="Q465" s="1213">
        <f>H465+C468</f>
        <v>80.5</v>
      </c>
      <c r="R465" s="1970">
        <f>I465+C468</f>
        <v>80.5</v>
      </c>
      <c r="S465" s="1210">
        <f>E484</f>
        <v>17.899999999999999</v>
      </c>
      <c r="T465" s="1405">
        <f>F484</f>
        <v>17.899999999999999</v>
      </c>
      <c r="U465" s="1210">
        <f t="shared" ref="U465:U469" si="479">O465+Q465</f>
        <v>130.5</v>
      </c>
      <c r="V465" s="1397">
        <f t="shared" ref="V465:V469" si="480">P465+R465</f>
        <v>130.5</v>
      </c>
      <c r="W465" s="1210">
        <f t="shared" ref="W465:W469" si="481">Q465+S465</f>
        <v>98.4</v>
      </c>
      <c r="X465" s="1306">
        <f t="shared" ref="X465:X469" si="482">R465+T465</f>
        <v>98.4</v>
      </c>
      <c r="Z465" s="1469" t="s">
        <v>399</v>
      </c>
      <c r="AA465" s="1322"/>
      <c r="AB465" s="1383"/>
      <c r="AC465" s="1322"/>
      <c r="AD465" s="1384"/>
      <c r="AE465" s="1322"/>
      <c r="AF465" s="1385"/>
      <c r="AG465" s="1235">
        <f t="shared" si="473"/>
        <v>0</v>
      </c>
      <c r="AH465" s="1386">
        <f t="shared" si="474"/>
        <v>0</v>
      </c>
      <c r="AI465" s="1235">
        <f t="shared" si="475"/>
        <v>0</v>
      </c>
      <c r="AJ465" s="1199">
        <f t="shared" si="476"/>
        <v>0</v>
      </c>
      <c r="AL465" s="483" t="s">
        <v>45</v>
      </c>
      <c r="AM465" s="1250">
        <f t="shared" si="477"/>
        <v>53.4</v>
      </c>
      <c r="AN465" s="1251">
        <f t="shared" si="478"/>
        <v>40</v>
      </c>
      <c r="AO465" s="1297" t="s">
        <v>384</v>
      </c>
      <c r="AP465" s="1298">
        <f t="shared" si="471"/>
        <v>76.78</v>
      </c>
      <c r="AQ465" s="1299">
        <f t="shared" si="472"/>
        <v>76.78</v>
      </c>
      <c r="AT465" s="41"/>
      <c r="AU465" s="7"/>
      <c r="AV465" s="14"/>
      <c r="AW465" s="7"/>
      <c r="AX465" s="41"/>
      <c r="AY465" s="149"/>
      <c r="AZ465" s="7"/>
      <c r="BA465" s="14"/>
    </row>
    <row r="466" spans="1:53" ht="15" thickBot="1">
      <c r="A466" s="3126" t="s">
        <v>803</v>
      </c>
      <c r="B466" s="289" t="s">
        <v>751</v>
      </c>
      <c r="C466" s="274">
        <v>200</v>
      </c>
      <c r="D466" s="1547" t="s">
        <v>89</v>
      </c>
      <c r="E466" s="1549">
        <v>2.5</v>
      </c>
      <c r="F466" s="1155">
        <v>2.5</v>
      </c>
      <c r="G466" s="1666" t="s">
        <v>600</v>
      </c>
      <c r="H466" s="1960" t="s">
        <v>1075</v>
      </c>
      <c r="I466" s="2756">
        <v>8.4</v>
      </c>
      <c r="J466" s="258" t="s">
        <v>1080</v>
      </c>
      <c r="K466" s="257">
        <v>6.6</v>
      </c>
      <c r="L466" s="1523">
        <v>6.6</v>
      </c>
      <c r="M466" s="98"/>
      <c r="N466" s="1249" t="s">
        <v>79</v>
      </c>
      <c r="O466" s="1210"/>
      <c r="P466" s="1727"/>
      <c r="Q466" s="1210">
        <f>H473+K470</f>
        <v>4.5200000000000005</v>
      </c>
      <c r="R466" s="1397">
        <f>I473+L470</f>
        <v>4.5200000000000005</v>
      </c>
      <c r="S466" s="1210">
        <f>K483</f>
        <v>2.2000000000000002</v>
      </c>
      <c r="T466" s="1408">
        <f>L483</f>
        <v>2.2000000000000002</v>
      </c>
      <c r="U466" s="1210">
        <f t="shared" si="479"/>
        <v>4.5200000000000005</v>
      </c>
      <c r="V466" s="1397">
        <f t="shared" si="480"/>
        <v>4.5200000000000005</v>
      </c>
      <c r="W466" s="1210">
        <f t="shared" si="481"/>
        <v>6.7200000000000006</v>
      </c>
      <c r="X466" s="1306">
        <f t="shared" si="482"/>
        <v>6.7200000000000006</v>
      </c>
      <c r="Z466" s="1297" t="s">
        <v>384</v>
      </c>
      <c r="AA466" s="1387">
        <f t="shared" ref="AA466:AF466" si="483">SUM(AA458:AA465)</f>
        <v>34.56</v>
      </c>
      <c r="AB466" s="1388">
        <f t="shared" si="483"/>
        <v>34.56</v>
      </c>
      <c r="AC466" s="1389">
        <f t="shared" si="483"/>
        <v>42.22</v>
      </c>
      <c r="AD466" s="1299">
        <f t="shared" si="483"/>
        <v>42.22</v>
      </c>
      <c r="AE466" s="1387">
        <f t="shared" si="483"/>
        <v>0</v>
      </c>
      <c r="AF466" s="1390">
        <f t="shared" si="483"/>
        <v>0</v>
      </c>
      <c r="AG466" s="1298">
        <f t="shared" si="473"/>
        <v>76.78</v>
      </c>
      <c r="AH466" s="1391">
        <f t="shared" si="474"/>
        <v>76.78</v>
      </c>
      <c r="AI466" s="1298">
        <f t="shared" si="475"/>
        <v>42.22</v>
      </c>
      <c r="AJ466" s="1392">
        <f t="shared" si="476"/>
        <v>42.22</v>
      </c>
      <c r="AL466" s="2490" t="s">
        <v>793</v>
      </c>
      <c r="AM466" s="2494">
        <f t="shared" ref="AM466:AM494" si="484">O470+Q470+S470</f>
        <v>217.91</v>
      </c>
      <c r="AN466" s="1256">
        <f t="shared" ref="AN466:AN494" si="485">P470+R470+T470</f>
        <v>176.26</v>
      </c>
      <c r="AO466" s="2376" t="s">
        <v>782</v>
      </c>
      <c r="AP466" s="1470"/>
      <c r="AQ466" s="1484">
        <f t="shared" ref="AQ466:AQ480" si="486">AB467+AD467+AF467</f>
        <v>0</v>
      </c>
      <c r="AT466" s="96"/>
      <c r="AU466" s="762"/>
      <c r="AV466" s="4"/>
      <c r="AW466" s="7"/>
      <c r="AX466" s="14"/>
      <c r="AY466" s="149"/>
      <c r="AZ466" s="7"/>
      <c r="BA466" s="41"/>
    </row>
    <row r="467" spans="1:53">
      <c r="A467" s="69"/>
      <c r="B467" s="2562" t="s">
        <v>801</v>
      </c>
      <c r="C467" s="79"/>
      <c r="D467" s="1547" t="s">
        <v>160</v>
      </c>
      <c r="E467" s="257">
        <v>0.05</v>
      </c>
      <c r="F467" s="1515">
        <v>0.05</v>
      </c>
      <c r="G467" s="2755" t="s">
        <v>602</v>
      </c>
      <c r="H467" s="1960"/>
      <c r="I467" s="1951"/>
      <c r="J467" s="258" t="s">
        <v>94</v>
      </c>
      <c r="K467" s="1694">
        <v>2.75</v>
      </c>
      <c r="L467" s="1581">
        <v>2.2000000000000002</v>
      </c>
      <c r="M467" s="445"/>
      <c r="N467" s="1252" t="s">
        <v>375</v>
      </c>
      <c r="O467" s="1211">
        <f t="shared" ref="O467:T467" si="487">AA466</f>
        <v>34.56</v>
      </c>
      <c r="P467" s="1435">
        <f t="shared" si="487"/>
        <v>34.56</v>
      </c>
      <c r="Q467" s="1211">
        <f t="shared" si="487"/>
        <v>42.22</v>
      </c>
      <c r="R467" s="1409">
        <f t="shared" si="487"/>
        <v>42.22</v>
      </c>
      <c r="S467" s="1211">
        <f t="shared" si="487"/>
        <v>0</v>
      </c>
      <c r="T467" s="1410">
        <f t="shared" si="487"/>
        <v>0</v>
      </c>
      <c r="U467" s="1211">
        <f t="shared" si="479"/>
        <v>76.78</v>
      </c>
      <c r="V467" s="1254">
        <f t="shared" si="480"/>
        <v>76.78</v>
      </c>
      <c r="W467" s="1211">
        <f t="shared" si="481"/>
        <v>42.22</v>
      </c>
      <c r="X467" s="1409">
        <f t="shared" si="482"/>
        <v>42.22</v>
      </c>
      <c r="Z467" s="2376" t="s">
        <v>782</v>
      </c>
      <c r="AA467" s="1231"/>
      <c r="AB467" s="1710"/>
      <c r="AC467" s="1233"/>
      <c r="AD467" s="1393"/>
      <c r="AE467" s="1236"/>
      <c r="AF467" s="1719"/>
      <c r="AG467" s="1236">
        <f t="shared" si="473"/>
        <v>0</v>
      </c>
      <c r="AH467" s="1394">
        <f t="shared" si="474"/>
        <v>0</v>
      </c>
      <c r="AI467" s="1236">
        <f t="shared" si="475"/>
        <v>0</v>
      </c>
      <c r="AJ467" s="1395">
        <f t="shared" si="476"/>
        <v>0</v>
      </c>
      <c r="AL467" s="2491" t="s">
        <v>794</v>
      </c>
      <c r="AM467" s="2494">
        <f t="shared" si="484"/>
        <v>66</v>
      </c>
      <c r="AN467" s="1256">
        <f t="shared" si="485"/>
        <v>60</v>
      </c>
      <c r="AO467" s="1267" t="s">
        <v>397</v>
      </c>
      <c r="AP467" s="1470">
        <f t="shared" ref="AP467:AP480" si="488">AA468+AC468+AE468</f>
        <v>0</v>
      </c>
      <c r="AQ467" s="1484">
        <f t="shared" si="486"/>
        <v>0</v>
      </c>
      <c r="AT467" s="41"/>
      <c r="AU467" s="7"/>
      <c r="AV467" s="15"/>
      <c r="AW467" s="7"/>
      <c r="AX467" s="14"/>
      <c r="AY467" s="149"/>
      <c r="AZ467" s="11"/>
      <c r="BA467" s="11"/>
    </row>
    <row r="468" spans="1:53">
      <c r="A468" s="817" t="s">
        <v>9</v>
      </c>
      <c r="B468" s="263" t="s">
        <v>10</v>
      </c>
      <c r="C468" s="272">
        <v>70</v>
      </c>
      <c r="D468" s="261" t="s">
        <v>534</v>
      </c>
      <c r="E468" s="1151">
        <v>1</v>
      </c>
      <c r="F468" s="1567">
        <v>1</v>
      </c>
      <c r="G468" s="1522" t="s">
        <v>89</v>
      </c>
      <c r="H468" s="1520">
        <v>2.4</v>
      </c>
      <c r="I468" s="2757">
        <v>2.4</v>
      </c>
      <c r="J468" s="258" t="s">
        <v>589</v>
      </c>
      <c r="K468" s="257">
        <v>5.28</v>
      </c>
      <c r="L468" s="1523">
        <v>4.4000000000000004</v>
      </c>
      <c r="M468" s="98"/>
      <c r="N468" s="1249" t="s">
        <v>105</v>
      </c>
      <c r="O468" s="1210"/>
      <c r="P468" s="1203"/>
      <c r="Q468" s="1210"/>
      <c r="R468" s="1306"/>
      <c r="S468" s="1210"/>
      <c r="T468" s="1411"/>
      <c r="U468" s="1210">
        <f t="shared" si="479"/>
        <v>0</v>
      </c>
      <c r="V468" s="1397">
        <f t="shared" si="480"/>
        <v>0</v>
      </c>
      <c r="W468" s="1210">
        <f t="shared" si="481"/>
        <v>0</v>
      </c>
      <c r="X468" s="1306">
        <f t="shared" si="482"/>
        <v>0</v>
      </c>
      <c r="Z468" s="1267" t="s">
        <v>397</v>
      </c>
      <c r="AA468" s="1030"/>
      <c r="AB468" s="1711"/>
      <c r="AC468" s="1234"/>
      <c r="AD468" s="1396"/>
      <c r="AE468" s="1234"/>
      <c r="AF468" s="1414"/>
      <c r="AG468" s="1234">
        <f t="shared" ref="AG468:AJ471" si="489">AA468+AC468</f>
        <v>0</v>
      </c>
      <c r="AH468" s="1397">
        <f t="shared" si="489"/>
        <v>0</v>
      </c>
      <c r="AI468" s="1234">
        <f t="shared" si="489"/>
        <v>0</v>
      </c>
      <c r="AJ468" s="1306">
        <f t="shared" si="489"/>
        <v>0</v>
      </c>
      <c r="AL468" s="1249" t="s">
        <v>70</v>
      </c>
      <c r="AM468" s="1250">
        <f t="shared" si="484"/>
        <v>151.70400000000001</v>
      </c>
      <c r="AN468" s="1251">
        <f t="shared" si="485"/>
        <v>101.5</v>
      </c>
      <c r="AO468" s="1266" t="s">
        <v>273</v>
      </c>
      <c r="AP468" s="1470">
        <f t="shared" si="488"/>
        <v>0</v>
      </c>
      <c r="AQ468" s="1484">
        <f t="shared" si="486"/>
        <v>0</v>
      </c>
      <c r="AT468" s="54"/>
      <c r="AU468" s="7"/>
      <c r="AV468" s="15"/>
      <c r="AW468" s="7"/>
      <c r="AX468" s="14"/>
      <c r="AY468" s="149"/>
      <c r="AZ468" s="7"/>
      <c r="BA468" s="14"/>
    </row>
    <row r="469" spans="1:53">
      <c r="A469" s="817" t="s">
        <v>9</v>
      </c>
      <c r="B469" s="263" t="s">
        <v>389</v>
      </c>
      <c r="C469" s="358">
        <v>40</v>
      </c>
      <c r="D469" s="261" t="s">
        <v>523</v>
      </c>
      <c r="E469" s="257">
        <v>162.5</v>
      </c>
      <c r="F469" s="1515">
        <v>162.5</v>
      </c>
      <c r="G469" s="1917" t="s">
        <v>534</v>
      </c>
      <c r="H469" s="1520">
        <v>0.8</v>
      </c>
      <c r="I469" s="2757">
        <v>0.8</v>
      </c>
      <c r="J469" s="1564" t="s">
        <v>160</v>
      </c>
      <c r="K469" s="257">
        <v>1.0999999999999999E-2</v>
      </c>
      <c r="L469" s="1515">
        <v>1.0999999999999999E-2</v>
      </c>
      <c r="M469" s="98"/>
      <c r="N469" s="483" t="s">
        <v>45</v>
      </c>
      <c r="O469" s="1210"/>
      <c r="P469" s="1415"/>
      <c r="Q469" s="1213">
        <f>E461</f>
        <v>53.4</v>
      </c>
      <c r="R469" s="1420">
        <f>F461</f>
        <v>40</v>
      </c>
      <c r="S469" s="1210"/>
      <c r="T469" s="1411"/>
      <c r="U469" s="1210">
        <f t="shared" si="479"/>
        <v>53.4</v>
      </c>
      <c r="V469" s="1397">
        <f t="shared" si="480"/>
        <v>40</v>
      </c>
      <c r="W469" s="1210">
        <f t="shared" si="481"/>
        <v>53.4</v>
      </c>
      <c r="X469" s="1306">
        <f t="shared" si="482"/>
        <v>40</v>
      </c>
      <c r="Z469" s="1266" t="s">
        <v>273</v>
      </c>
      <c r="AA469" s="1030"/>
      <c r="AB469" s="1712"/>
      <c r="AC469" s="1234"/>
      <c r="AD469" s="1396"/>
      <c r="AE469" s="1234"/>
      <c r="AF469" s="1414"/>
      <c r="AG469" s="1234">
        <f t="shared" si="489"/>
        <v>0</v>
      </c>
      <c r="AH469" s="1397">
        <f t="shared" si="489"/>
        <v>0</v>
      </c>
      <c r="AI469" s="1234">
        <f t="shared" si="489"/>
        <v>0</v>
      </c>
      <c r="AJ469" s="1306">
        <f t="shared" si="489"/>
        <v>0</v>
      </c>
      <c r="AL469" s="1257" t="s">
        <v>104</v>
      </c>
      <c r="AM469" s="1250">
        <f t="shared" si="484"/>
        <v>11</v>
      </c>
      <c r="AN469" s="1251">
        <f t="shared" si="485"/>
        <v>11</v>
      </c>
      <c r="AO469" s="1268" t="s">
        <v>452</v>
      </c>
      <c r="AP469" s="1470">
        <f t="shared" si="488"/>
        <v>0</v>
      </c>
      <c r="AQ469" s="1484">
        <f t="shared" si="486"/>
        <v>0</v>
      </c>
      <c r="AT469" s="54"/>
      <c r="AU469" s="7"/>
      <c r="AV469" s="15"/>
      <c r="AW469" s="7"/>
      <c r="AX469" s="14"/>
      <c r="AY469" s="151"/>
      <c r="AZ469" s="7"/>
      <c r="BA469" s="14"/>
    </row>
    <row r="470" spans="1:53" ht="15" thickBot="1">
      <c r="A470" s="69"/>
      <c r="B470" s="1607"/>
      <c r="C470" s="79"/>
      <c r="D470" s="2178" t="s">
        <v>409</v>
      </c>
      <c r="E470" s="1151"/>
      <c r="F470" s="1919">
        <v>1</v>
      </c>
      <c r="G470" s="258" t="s">
        <v>535</v>
      </c>
      <c r="H470" s="1520"/>
      <c r="I470" s="2757"/>
      <c r="J470" s="258" t="s">
        <v>449</v>
      </c>
      <c r="K470" s="257">
        <v>1.32</v>
      </c>
      <c r="L470" s="1149">
        <v>1.32</v>
      </c>
      <c r="M470" s="98"/>
      <c r="N470" s="2490" t="s">
        <v>793</v>
      </c>
      <c r="O470" s="1212">
        <f t="shared" ref="O470:T470" si="490">AA481</f>
        <v>0</v>
      </c>
      <c r="P470" s="1412">
        <f t="shared" si="490"/>
        <v>0</v>
      </c>
      <c r="Q470" s="2492">
        <f t="shared" si="490"/>
        <v>217.91</v>
      </c>
      <c r="R470" s="2493">
        <f t="shared" si="490"/>
        <v>176.26</v>
      </c>
      <c r="S470" s="1212">
        <f t="shared" si="490"/>
        <v>0</v>
      </c>
      <c r="T470" s="1414">
        <f t="shared" si="490"/>
        <v>0</v>
      </c>
      <c r="U470" s="2492">
        <f t="shared" ref="U470:X472" si="491">O470+Q470</f>
        <v>217.91</v>
      </c>
      <c r="V470" s="1256">
        <f t="shared" si="491"/>
        <v>176.26</v>
      </c>
      <c r="W470" s="2492">
        <f t="shared" si="491"/>
        <v>217.91</v>
      </c>
      <c r="X470" s="2493">
        <f t="shared" si="491"/>
        <v>176.26</v>
      </c>
      <c r="Z470" s="1268" t="s">
        <v>452</v>
      </c>
      <c r="AA470" s="1030"/>
      <c r="AB470" s="1713"/>
      <c r="AC470" s="1234"/>
      <c r="AD470" s="1396"/>
      <c r="AE470" s="1235"/>
      <c r="AF470" s="1720"/>
      <c r="AG470" s="1235">
        <f t="shared" si="489"/>
        <v>0</v>
      </c>
      <c r="AH470" s="1399">
        <f t="shared" si="489"/>
        <v>0</v>
      </c>
      <c r="AI470" s="1235">
        <f t="shared" si="489"/>
        <v>0</v>
      </c>
      <c r="AJ470" s="1199">
        <f t="shared" si="489"/>
        <v>0</v>
      </c>
      <c r="AL470" s="1249" t="s">
        <v>132</v>
      </c>
      <c r="AM470" s="1250">
        <f t="shared" si="484"/>
        <v>300</v>
      </c>
      <c r="AN470" s="1251">
        <f t="shared" si="485"/>
        <v>300</v>
      </c>
      <c r="AO470" s="1913" t="s">
        <v>537</v>
      </c>
      <c r="AP470" s="1470">
        <f t="shared" si="488"/>
        <v>3.125</v>
      </c>
      <c r="AQ470" s="1484">
        <f t="shared" si="486"/>
        <v>2.5</v>
      </c>
      <c r="AT470" s="11"/>
      <c r="AU470" s="49"/>
      <c r="AV470" s="11"/>
      <c r="AW470" s="11"/>
      <c r="AX470" s="11"/>
      <c r="AY470" s="11"/>
      <c r="AZ470" s="27"/>
      <c r="BA470" s="89"/>
    </row>
    <row r="471" spans="1:53">
      <c r="A471" s="69"/>
      <c r="B471" s="1607"/>
      <c r="C471" s="79"/>
      <c r="D471" s="3188" t="s">
        <v>751</v>
      </c>
      <c r="E471" s="3189"/>
      <c r="F471" s="3190"/>
      <c r="G471" s="258" t="s">
        <v>601</v>
      </c>
      <c r="H471" s="1154">
        <v>40</v>
      </c>
      <c r="I471" s="1516">
        <v>40</v>
      </c>
      <c r="J471" s="258" t="s">
        <v>88</v>
      </c>
      <c r="K471" s="257">
        <v>3.3</v>
      </c>
      <c r="L471" s="1149">
        <v>3.3</v>
      </c>
      <c r="M471" s="98"/>
      <c r="N471" s="2491" t="s">
        <v>794</v>
      </c>
      <c r="O471" s="1212">
        <f t="shared" ref="O471:T471" si="492">AA487</f>
        <v>0</v>
      </c>
      <c r="P471" s="1412">
        <f t="shared" si="492"/>
        <v>0</v>
      </c>
      <c r="Q471" s="1212">
        <f t="shared" si="492"/>
        <v>66</v>
      </c>
      <c r="R471" s="1413">
        <f t="shared" si="492"/>
        <v>60</v>
      </c>
      <c r="S471" s="1212">
        <f t="shared" si="492"/>
        <v>0</v>
      </c>
      <c r="T471" s="1414">
        <f t="shared" si="492"/>
        <v>0</v>
      </c>
      <c r="U471" s="1212">
        <f t="shared" si="491"/>
        <v>66</v>
      </c>
      <c r="V471" s="1256">
        <f t="shared" si="491"/>
        <v>60</v>
      </c>
      <c r="W471" s="1212">
        <f t="shared" si="491"/>
        <v>66</v>
      </c>
      <c r="X471" s="1413">
        <f t="shared" si="491"/>
        <v>60</v>
      </c>
      <c r="Z471" s="1913" t="s">
        <v>537</v>
      </c>
      <c r="AA471" s="1231"/>
      <c r="AB471" s="1710"/>
      <c r="AC471" s="1233">
        <f>E465</f>
        <v>3.125</v>
      </c>
      <c r="AD471" s="1393">
        <f>F465</f>
        <v>2.5</v>
      </c>
      <c r="AE471" s="1234"/>
      <c r="AF471" s="1414"/>
      <c r="AG471" s="1234">
        <f t="shared" si="489"/>
        <v>3.125</v>
      </c>
      <c r="AH471" s="1397">
        <f t="shared" si="489"/>
        <v>2.5</v>
      </c>
      <c r="AI471" s="1234">
        <f t="shared" si="489"/>
        <v>3.125</v>
      </c>
      <c r="AJ471" s="1306">
        <f t="shared" si="489"/>
        <v>2.5</v>
      </c>
      <c r="AL471" s="483" t="s">
        <v>85</v>
      </c>
      <c r="AM471" s="1250">
        <f t="shared" si="484"/>
        <v>34.61</v>
      </c>
      <c r="AN471" s="1251">
        <f t="shared" si="485"/>
        <v>29.9</v>
      </c>
      <c r="AO471" s="1267" t="s">
        <v>394</v>
      </c>
      <c r="AP471" s="1470">
        <f t="shared" si="488"/>
        <v>0</v>
      </c>
      <c r="AQ471" s="1484">
        <f t="shared" si="486"/>
        <v>0</v>
      </c>
      <c r="AT471" s="39"/>
      <c r="AU471" s="7"/>
      <c r="AV471" s="14"/>
      <c r="AW471" s="11"/>
      <c r="AX471" s="11"/>
      <c r="AY471" s="11"/>
      <c r="AZ471" s="1901"/>
      <c r="BA471" s="93"/>
    </row>
    <row r="472" spans="1:53" ht="15" thickBot="1">
      <c r="A472" s="69"/>
      <c r="B472" s="1607"/>
      <c r="C472" s="79"/>
      <c r="D472" s="3191" t="s">
        <v>802</v>
      </c>
      <c r="E472" s="2079"/>
      <c r="F472" s="2078"/>
      <c r="G472" s="258" t="s">
        <v>82</v>
      </c>
      <c r="H472" s="257">
        <v>3.2</v>
      </c>
      <c r="I472" s="1512">
        <v>3.2</v>
      </c>
      <c r="J472" s="258" t="s">
        <v>534</v>
      </c>
      <c r="K472" s="1154">
        <v>0.37</v>
      </c>
      <c r="L472" s="1149">
        <v>0.37</v>
      </c>
      <c r="M472" s="98"/>
      <c r="N472" s="1249" t="s">
        <v>70</v>
      </c>
      <c r="O472" s="1213">
        <f t="shared" ref="O472:T472" si="493">AA495</f>
        <v>150</v>
      </c>
      <c r="P472" s="1415">
        <f t="shared" si="493"/>
        <v>100</v>
      </c>
      <c r="Q472" s="1213">
        <f t="shared" si="493"/>
        <v>1.704</v>
      </c>
      <c r="R472" s="1306">
        <f t="shared" si="493"/>
        <v>1.5</v>
      </c>
      <c r="S472" s="1213">
        <f t="shared" si="493"/>
        <v>0</v>
      </c>
      <c r="T472" s="1411">
        <f t="shared" si="493"/>
        <v>0</v>
      </c>
      <c r="U472" s="1213">
        <f t="shared" si="491"/>
        <v>151.70400000000001</v>
      </c>
      <c r="V472" s="1397">
        <f t="shared" si="491"/>
        <v>101.5</v>
      </c>
      <c r="W472" s="1213">
        <f t="shared" si="491"/>
        <v>1.704</v>
      </c>
      <c r="X472" s="1306">
        <f t="shared" si="491"/>
        <v>1.5</v>
      </c>
      <c r="Z472" s="1267" t="s">
        <v>394</v>
      </c>
      <c r="AA472" s="1030"/>
      <c r="AB472" s="1711"/>
      <c r="AC472" s="1234"/>
      <c r="AD472" s="1396"/>
      <c r="AE472" s="1234"/>
      <c r="AF472" s="1414"/>
      <c r="AG472" s="1234">
        <f t="shared" ref="AG472:AG473" si="494">AA472+AC472</f>
        <v>0</v>
      </c>
      <c r="AH472" s="1397">
        <f t="shared" ref="AH472:AH473" si="495">AB472+AD472</f>
        <v>0</v>
      </c>
      <c r="AI472" s="1234">
        <f t="shared" ref="AI472:AI473" si="496">AC472+AE472</f>
        <v>0</v>
      </c>
      <c r="AJ472" s="1306">
        <f t="shared" ref="AJ472:AJ473" si="497">AD472+AF472</f>
        <v>0</v>
      </c>
      <c r="AL472" s="483" t="s">
        <v>401</v>
      </c>
      <c r="AM472" s="1250">
        <f t="shared" si="484"/>
        <v>59.6</v>
      </c>
      <c r="AN472" s="1251">
        <f t="shared" si="485"/>
        <v>53</v>
      </c>
      <c r="AO472" s="1267" t="s">
        <v>396</v>
      </c>
      <c r="AP472" s="1470">
        <f t="shared" si="488"/>
        <v>0</v>
      </c>
      <c r="AQ472" s="1484">
        <f t="shared" si="486"/>
        <v>0</v>
      </c>
      <c r="AT472" s="11"/>
      <c r="AU472" s="49"/>
      <c r="AV472" s="11"/>
      <c r="AW472" s="11"/>
      <c r="AX472" s="11"/>
      <c r="AY472" s="11"/>
      <c r="AZ472" s="384"/>
      <c r="BA472" s="89"/>
    </row>
    <row r="473" spans="1:53" ht="15" thickBot="1">
      <c r="A473" s="69"/>
      <c r="B473" s="1607"/>
      <c r="C473" s="79"/>
      <c r="D473" s="1837" t="s">
        <v>100</v>
      </c>
      <c r="E473" s="169" t="s">
        <v>101</v>
      </c>
      <c r="F473" s="170" t="s">
        <v>102</v>
      </c>
      <c r="G473" s="258" t="s">
        <v>449</v>
      </c>
      <c r="H473" s="257">
        <v>3.2</v>
      </c>
      <c r="I473" s="1512">
        <v>3.2</v>
      </c>
      <c r="J473" s="69"/>
      <c r="K473" s="11"/>
      <c r="L473" s="79"/>
      <c r="M473" s="98"/>
      <c r="N473" s="1257" t="s">
        <v>104</v>
      </c>
      <c r="O473" s="1889">
        <f t="shared" ref="O473:T473" si="498">AA499</f>
        <v>0</v>
      </c>
      <c r="P473" s="1203">
        <f t="shared" si="498"/>
        <v>0</v>
      </c>
      <c r="Q473" s="1213">
        <f>AC499</f>
        <v>11</v>
      </c>
      <c r="R473" s="1397">
        <f t="shared" si="498"/>
        <v>11</v>
      </c>
      <c r="S473" s="1213">
        <f t="shared" si="498"/>
        <v>0</v>
      </c>
      <c r="T473" s="1411">
        <f t="shared" si="498"/>
        <v>0</v>
      </c>
      <c r="U473" s="1210">
        <f t="shared" ref="U473:U495" si="499">O473+Q473</f>
        <v>11</v>
      </c>
      <c r="V473" s="1397">
        <f t="shared" ref="V473:V500" si="500">P473+R473</f>
        <v>11</v>
      </c>
      <c r="W473" s="1210">
        <f t="shared" ref="W473:W498" si="501">Q473+S473</f>
        <v>11</v>
      </c>
      <c r="X473" s="1306">
        <f t="shared" ref="X473:X500" si="502">R473+T473</f>
        <v>11</v>
      </c>
      <c r="Z473" s="1267" t="s">
        <v>396</v>
      </c>
      <c r="AA473" s="1030"/>
      <c r="AB473" s="1712"/>
      <c r="AC473" s="1234"/>
      <c r="AD473" s="1396"/>
      <c r="AE473" s="1234"/>
      <c r="AF473" s="1414"/>
      <c r="AG473" s="1234">
        <f t="shared" si="494"/>
        <v>0</v>
      </c>
      <c r="AH473" s="1397">
        <f t="shared" si="495"/>
        <v>0</v>
      </c>
      <c r="AI473" s="1234">
        <f t="shared" si="496"/>
        <v>0</v>
      </c>
      <c r="AJ473" s="1306">
        <f t="shared" si="497"/>
        <v>0</v>
      </c>
      <c r="AL473" s="1249" t="s">
        <v>121</v>
      </c>
      <c r="AM473" s="1250">
        <f t="shared" si="484"/>
        <v>71.397000000000006</v>
      </c>
      <c r="AN473" s="1251">
        <f t="shared" si="485"/>
        <v>52</v>
      </c>
      <c r="AO473" s="1268" t="s">
        <v>125</v>
      </c>
      <c r="AP473" s="1470">
        <f t="shared" si="488"/>
        <v>157.63</v>
      </c>
      <c r="AQ473" s="1484">
        <f t="shared" si="486"/>
        <v>126.06</v>
      </c>
      <c r="AT473" s="11"/>
      <c r="AU473" s="49"/>
      <c r="AV473" s="11"/>
      <c r="AW473" s="11"/>
      <c r="AX473" s="11"/>
      <c r="AY473" s="11"/>
      <c r="AZ473" s="56"/>
      <c r="BA473" s="55"/>
    </row>
    <row r="474" spans="1:53" ht="15" thickBot="1">
      <c r="A474" s="69"/>
      <c r="B474" s="1607"/>
      <c r="C474" s="79"/>
      <c r="D474" s="3192" t="s">
        <v>645</v>
      </c>
      <c r="E474" s="135">
        <v>100</v>
      </c>
      <c r="F474" s="2070">
        <v>100</v>
      </c>
      <c r="G474" s="1674" t="s">
        <v>534</v>
      </c>
      <c r="H474" s="1533">
        <v>0.24</v>
      </c>
      <c r="I474" s="2758">
        <v>0.24</v>
      </c>
      <c r="J474" s="1689" t="s">
        <v>1074</v>
      </c>
      <c r="K474" s="1241"/>
      <c r="L474" s="1964"/>
      <c r="M474" s="98"/>
      <c r="N474" s="1249" t="s">
        <v>688</v>
      </c>
      <c r="O474" s="1210"/>
      <c r="P474" s="1203"/>
      <c r="Q474" s="1210">
        <f>E474</f>
        <v>100</v>
      </c>
      <c r="R474" s="1306">
        <f>F474</f>
        <v>100</v>
      </c>
      <c r="S474" s="1210">
        <f>C481</f>
        <v>200</v>
      </c>
      <c r="T474" s="1411">
        <f>C481</f>
        <v>200</v>
      </c>
      <c r="U474" s="1210">
        <f t="shared" si="499"/>
        <v>100</v>
      </c>
      <c r="V474" s="1397">
        <f t="shared" si="500"/>
        <v>100</v>
      </c>
      <c r="W474" s="1210">
        <f t="shared" si="501"/>
        <v>300</v>
      </c>
      <c r="X474" s="1306">
        <f t="shared" si="502"/>
        <v>300</v>
      </c>
      <c r="Z474" s="1268" t="s">
        <v>125</v>
      </c>
      <c r="AA474" s="1030"/>
      <c r="AB474" s="1712"/>
      <c r="AC474" s="1234">
        <f>K461</f>
        <v>157.63</v>
      </c>
      <c r="AD474" s="1396">
        <f>L461</f>
        <v>126.06</v>
      </c>
      <c r="AE474" s="1234"/>
      <c r="AF474" s="1414"/>
      <c r="AG474" s="1234">
        <f t="shared" ref="AG474:AG488" si="503">AA474+AC474</f>
        <v>157.63</v>
      </c>
      <c r="AH474" s="1397">
        <f t="shared" ref="AH474:AH488" si="504">AB474+AD474</f>
        <v>126.06</v>
      </c>
      <c r="AI474" s="1234">
        <f t="shared" ref="AI474:AI488" si="505">AC474+AE474</f>
        <v>157.63</v>
      </c>
      <c r="AJ474" s="1306">
        <f t="shared" ref="AJ474:AJ488" si="506">AD474+AF474</f>
        <v>126.06</v>
      </c>
      <c r="AL474" s="1249" t="s">
        <v>65</v>
      </c>
      <c r="AM474" s="1250">
        <f t="shared" si="484"/>
        <v>0</v>
      </c>
      <c r="AN474" s="1251">
        <f t="shared" si="485"/>
        <v>0</v>
      </c>
      <c r="AO474" s="1268" t="s">
        <v>87</v>
      </c>
      <c r="AP474" s="1470">
        <f t="shared" si="488"/>
        <v>32.18</v>
      </c>
      <c r="AQ474" s="1484">
        <f t="shared" si="486"/>
        <v>26.4</v>
      </c>
      <c r="AT474" s="11"/>
      <c r="AU474" s="49"/>
      <c r="AV474" s="11"/>
      <c r="AW474" s="11"/>
      <c r="AX474" s="11"/>
      <c r="AY474" s="11"/>
      <c r="AZ474" s="56"/>
      <c r="BA474" s="55"/>
    </row>
    <row r="475" spans="1:53" ht="15" thickBot="1">
      <c r="A475" s="69"/>
      <c r="B475" s="1607"/>
      <c r="C475" s="79"/>
      <c r="D475" s="2175" t="s">
        <v>50</v>
      </c>
      <c r="E475" s="260">
        <v>10</v>
      </c>
      <c r="F475" s="1840">
        <v>10</v>
      </c>
      <c r="G475" s="1729" t="s">
        <v>493</v>
      </c>
      <c r="H475" s="1646"/>
      <c r="I475" s="1646"/>
      <c r="J475" s="1529" t="s">
        <v>100</v>
      </c>
      <c r="K475" s="1510" t="s">
        <v>101</v>
      </c>
      <c r="L475" s="1511" t="s">
        <v>102</v>
      </c>
      <c r="M475" s="98"/>
      <c r="N475" s="483" t="s">
        <v>387</v>
      </c>
      <c r="O475" s="1210">
        <f t="shared" ref="O475:T475" si="507">AA502</f>
        <v>0</v>
      </c>
      <c r="P475" s="1203">
        <f t="shared" si="507"/>
        <v>0</v>
      </c>
      <c r="Q475" s="1210">
        <f t="shared" si="507"/>
        <v>0</v>
      </c>
      <c r="R475" s="1306">
        <f t="shared" si="507"/>
        <v>0</v>
      </c>
      <c r="S475" s="1210">
        <f t="shared" si="507"/>
        <v>34.61</v>
      </c>
      <c r="T475" s="1411">
        <f t="shared" si="507"/>
        <v>29.9</v>
      </c>
      <c r="U475" s="1210">
        <f t="shared" si="499"/>
        <v>0</v>
      </c>
      <c r="V475" s="1397">
        <f t="shared" si="500"/>
        <v>0</v>
      </c>
      <c r="W475" s="1210">
        <f t="shared" si="501"/>
        <v>34.61</v>
      </c>
      <c r="X475" s="1306">
        <f t="shared" si="502"/>
        <v>29.9</v>
      </c>
      <c r="Z475" s="1268" t="s">
        <v>87</v>
      </c>
      <c r="AA475" s="1030"/>
      <c r="AB475" s="1715"/>
      <c r="AC475" s="2012">
        <f>E463+H463+K468</f>
        <v>32.18</v>
      </c>
      <c r="AD475" s="1912">
        <f>F463+I463+L468</f>
        <v>26.4</v>
      </c>
      <c r="AE475" s="1234"/>
      <c r="AF475" s="1414"/>
      <c r="AG475" s="1234">
        <f t="shared" si="503"/>
        <v>32.18</v>
      </c>
      <c r="AH475" s="1397">
        <f t="shared" si="504"/>
        <v>26.4</v>
      </c>
      <c r="AI475" s="1234">
        <f t="shared" si="505"/>
        <v>32.18</v>
      </c>
      <c r="AJ475" s="1306">
        <f t="shared" si="506"/>
        <v>26.4</v>
      </c>
      <c r="AL475" s="1249" t="s">
        <v>60</v>
      </c>
      <c r="AM475" s="1250">
        <f t="shared" si="484"/>
        <v>473.98</v>
      </c>
      <c r="AN475" s="1251">
        <f t="shared" si="485"/>
        <v>473.98</v>
      </c>
      <c r="AO475" s="1268" t="s">
        <v>68</v>
      </c>
      <c r="AP475" s="1470">
        <f t="shared" si="488"/>
        <v>18.375</v>
      </c>
      <c r="AQ475" s="1484">
        <f t="shared" si="486"/>
        <v>14.7</v>
      </c>
      <c r="AT475" s="1880"/>
      <c r="AU475" s="49"/>
      <c r="AV475" s="1879"/>
      <c r="AW475" s="11"/>
      <c r="AX475" s="11"/>
      <c r="AY475" s="11"/>
      <c r="AZ475" s="11"/>
      <c r="BA475" s="11"/>
    </row>
    <row r="476" spans="1:53" ht="15" thickBot="1">
      <c r="A476" s="69"/>
      <c r="B476" s="1607"/>
      <c r="C476" s="79"/>
      <c r="D476" s="2176" t="s">
        <v>699</v>
      </c>
      <c r="E476" s="243">
        <v>1.704</v>
      </c>
      <c r="F476" s="2073">
        <v>1.5</v>
      </c>
      <c r="G476" s="1680" t="s">
        <v>1071</v>
      </c>
      <c r="H476" s="38"/>
      <c r="I476" s="38"/>
      <c r="J476" s="258" t="s">
        <v>1081</v>
      </c>
      <c r="K476" s="262">
        <v>17.22</v>
      </c>
      <c r="L476" s="1560">
        <v>17.22</v>
      </c>
      <c r="M476" s="98"/>
      <c r="N476" s="1249" t="s">
        <v>388</v>
      </c>
      <c r="O476" s="1210">
        <f t="shared" ref="O476:T476" si="508">AA506</f>
        <v>0</v>
      </c>
      <c r="P476" s="1891">
        <f t="shared" si="508"/>
        <v>0</v>
      </c>
      <c r="Q476" s="1210">
        <f t="shared" si="508"/>
        <v>0</v>
      </c>
      <c r="R476" s="1397">
        <f t="shared" si="508"/>
        <v>0</v>
      </c>
      <c r="S476" s="1210">
        <f t="shared" si="508"/>
        <v>59.6</v>
      </c>
      <c r="T476" s="1416">
        <f t="shared" si="508"/>
        <v>53</v>
      </c>
      <c r="U476" s="1210">
        <f t="shared" si="499"/>
        <v>0</v>
      </c>
      <c r="V476" s="1397">
        <f t="shared" si="500"/>
        <v>0</v>
      </c>
      <c r="W476" s="1210">
        <f t="shared" si="501"/>
        <v>59.6</v>
      </c>
      <c r="X476" s="1306">
        <f t="shared" si="502"/>
        <v>53</v>
      </c>
      <c r="Z476" s="1268" t="s">
        <v>68</v>
      </c>
      <c r="AA476" s="1030"/>
      <c r="AB476" s="1715"/>
      <c r="AC476" s="1234">
        <f>E464+K467</f>
        <v>18.375</v>
      </c>
      <c r="AD476" s="1396">
        <f>F464+L467</f>
        <v>14.7</v>
      </c>
      <c r="AE476" s="1234"/>
      <c r="AF476" s="1414"/>
      <c r="AG476" s="1234">
        <f t="shared" si="503"/>
        <v>18.375</v>
      </c>
      <c r="AH476" s="1397">
        <f t="shared" si="504"/>
        <v>14.7</v>
      </c>
      <c r="AI476" s="1234">
        <f t="shared" si="505"/>
        <v>18.375</v>
      </c>
      <c r="AJ476" s="1306">
        <f t="shared" si="506"/>
        <v>14.7</v>
      </c>
      <c r="AL476" s="1249" t="s">
        <v>139</v>
      </c>
      <c r="AM476" s="1250">
        <f t="shared" si="484"/>
        <v>0</v>
      </c>
      <c r="AN476" s="1258">
        <f t="shared" si="485"/>
        <v>0</v>
      </c>
      <c r="AO476" s="1268" t="s">
        <v>74</v>
      </c>
      <c r="AP476" s="1470">
        <f t="shared" si="488"/>
        <v>0</v>
      </c>
      <c r="AQ476" s="1484">
        <f t="shared" si="486"/>
        <v>0</v>
      </c>
      <c r="AT476" s="11"/>
      <c r="AU476" s="11"/>
      <c r="AV476" s="11"/>
      <c r="AW476" s="11"/>
      <c r="AX476" s="11"/>
      <c r="AY476" s="11"/>
      <c r="AZ476" s="11"/>
      <c r="BA476" s="11"/>
    </row>
    <row r="477" spans="1:53" ht="15" thickBot="1">
      <c r="A477" s="69"/>
      <c r="B477" s="1607"/>
      <c r="C477" s="79"/>
      <c r="D477" s="2176" t="s">
        <v>86</v>
      </c>
      <c r="E477" s="243">
        <v>11</v>
      </c>
      <c r="F477" s="2073">
        <v>11</v>
      </c>
      <c r="G477" s="1546" t="s">
        <v>100</v>
      </c>
      <c r="H477" s="1498" t="s">
        <v>101</v>
      </c>
      <c r="I477" s="143" t="s">
        <v>102</v>
      </c>
      <c r="J477" s="258" t="s">
        <v>523</v>
      </c>
      <c r="K477" s="257">
        <v>55.04</v>
      </c>
      <c r="L477" s="1515">
        <v>55.04</v>
      </c>
      <c r="M477" s="98"/>
      <c r="N477" s="1249" t="s">
        <v>121</v>
      </c>
      <c r="O477" s="1213"/>
      <c r="P477" s="1417"/>
      <c r="Q477" s="1210">
        <f>H462</f>
        <v>71.397000000000006</v>
      </c>
      <c r="R477" s="1306">
        <f>I462</f>
        <v>52</v>
      </c>
      <c r="S477" s="1210"/>
      <c r="T477" s="1411"/>
      <c r="U477" s="1210">
        <f t="shared" si="499"/>
        <v>71.397000000000006</v>
      </c>
      <c r="V477" s="1397">
        <f t="shared" si="500"/>
        <v>52</v>
      </c>
      <c r="W477" s="1210">
        <f t="shared" si="501"/>
        <v>71.397000000000006</v>
      </c>
      <c r="X477" s="1306">
        <f t="shared" si="502"/>
        <v>52</v>
      </c>
      <c r="Z477" s="1268" t="s">
        <v>74</v>
      </c>
      <c r="AA477" s="1030"/>
      <c r="AB477" s="1712"/>
      <c r="AC477" s="1234"/>
      <c r="AD477" s="1396"/>
      <c r="AE477" s="1234"/>
      <c r="AF477" s="1414"/>
      <c r="AG477" s="1234">
        <f t="shared" si="503"/>
        <v>0</v>
      </c>
      <c r="AH477" s="1397">
        <f t="shared" si="504"/>
        <v>0</v>
      </c>
      <c r="AI477" s="1234">
        <f t="shared" si="505"/>
        <v>0</v>
      </c>
      <c r="AJ477" s="1306">
        <f t="shared" si="506"/>
        <v>0</v>
      </c>
      <c r="AL477" s="1249" t="s">
        <v>64</v>
      </c>
      <c r="AM477" s="1250">
        <f t="shared" si="484"/>
        <v>45.82</v>
      </c>
      <c r="AN477" s="1258">
        <f t="shared" si="485"/>
        <v>45</v>
      </c>
      <c r="AO477" s="1268" t="s">
        <v>129</v>
      </c>
      <c r="AP477" s="1470">
        <f t="shared" si="488"/>
        <v>0</v>
      </c>
      <c r="AQ477" s="1484">
        <f t="shared" si="486"/>
        <v>0</v>
      </c>
      <c r="AT477" s="11"/>
      <c r="AU477" s="11"/>
      <c r="AV477" s="11"/>
      <c r="AW477" s="11"/>
      <c r="AX477" s="11"/>
      <c r="AY477" s="11"/>
      <c r="AZ477" s="11"/>
      <c r="BA477" s="11"/>
    </row>
    <row r="478" spans="1:53">
      <c r="A478" s="383"/>
      <c r="B478" s="2010"/>
      <c r="C478" s="863"/>
      <c r="D478" s="3193" t="s">
        <v>145</v>
      </c>
      <c r="E478" s="3194">
        <v>10</v>
      </c>
      <c r="F478" s="3195">
        <v>10</v>
      </c>
      <c r="G478" s="965" t="s">
        <v>1076</v>
      </c>
      <c r="H478" s="1579">
        <v>66</v>
      </c>
      <c r="I478" s="1580">
        <v>60</v>
      </c>
      <c r="J478" s="258" t="s">
        <v>82</v>
      </c>
      <c r="K478" s="257">
        <v>2.41</v>
      </c>
      <c r="L478" s="1149">
        <v>2.41</v>
      </c>
      <c r="M478" s="98"/>
      <c r="N478" s="1249" t="s">
        <v>65</v>
      </c>
      <c r="O478" s="1210"/>
      <c r="P478" s="1203"/>
      <c r="Q478" s="1210"/>
      <c r="R478" s="1306"/>
      <c r="S478" s="1210"/>
      <c r="T478" s="1411"/>
      <c r="U478" s="1210">
        <f t="shared" si="499"/>
        <v>0</v>
      </c>
      <c r="V478" s="1397">
        <f t="shared" si="500"/>
        <v>0</v>
      </c>
      <c r="W478" s="1210">
        <f t="shared" si="501"/>
        <v>0</v>
      </c>
      <c r="X478" s="1306">
        <f t="shared" si="502"/>
        <v>0</v>
      </c>
      <c r="Z478" s="1268" t="s">
        <v>129</v>
      </c>
      <c r="AA478" s="1030"/>
      <c r="AB478" s="1716"/>
      <c r="AC478" s="1234"/>
      <c r="AD478" s="1396"/>
      <c r="AE478" s="1234"/>
      <c r="AF478" s="1414"/>
      <c r="AG478" s="1234">
        <f t="shared" si="503"/>
        <v>0</v>
      </c>
      <c r="AH478" s="1397">
        <f t="shared" si="504"/>
        <v>0</v>
      </c>
      <c r="AI478" s="1234">
        <f t="shared" si="505"/>
        <v>0</v>
      </c>
      <c r="AJ478" s="1306">
        <f t="shared" si="506"/>
        <v>0</v>
      </c>
      <c r="AL478" s="1249" t="s">
        <v>47</v>
      </c>
      <c r="AM478" s="1250">
        <f t="shared" si="484"/>
        <v>0</v>
      </c>
      <c r="AN478" s="1258">
        <f t="shared" si="485"/>
        <v>0</v>
      </c>
      <c r="AO478" s="2451" t="s">
        <v>130</v>
      </c>
      <c r="AP478" s="1470">
        <f t="shared" si="488"/>
        <v>0</v>
      </c>
      <c r="AQ478" s="1484">
        <f t="shared" si="486"/>
        <v>0</v>
      </c>
      <c r="AT478" s="11"/>
      <c r="AU478" s="11"/>
      <c r="AV478" s="11"/>
      <c r="AW478" s="11"/>
      <c r="AX478" s="11"/>
      <c r="AY478" s="11"/>
      <c r="AZ478" s="11"/>
      <c r="BA478" s="11"/>
    </row>
    <row r="479" spans="1:53" ht="15" thickBot="1">
      <c r="A479" s="1443" t="s">
        <v>362</v>
      </c>
      <c r="B479" s="1610"/>
      <c r="C479" s="2155">
        <f>C460+C462+C463+C466+C468+C469+110+70</f>
        <v>920</v>
      </c>
      <c r="D479" s="3193" t="s">
        <v>81</v>
      </c>
      <c r="E479" s="243">
        <v>104</v>
      </c>
      <c r="F479" s="2696"/>
      <c r="G479" s="3053"/>
      <c r="H479" s="3054"/>
      <c r="I479" s="3057"/>
      <c r="J479" s="65"/>
      <c r="K479" s="38"/>
      <c r="L479" s="81"/>
      <c r="M479" s="98"/>
      <c r="N479" s="1249" t="s">
        <v>60</v>
      </c>
      <c r="O479" s="1210">
        <f>E453+K453</f>
        <v>392.98</v>
      </c>
      <c r="P479" s="1417">
        <f>F453+L453</f>
        <v>392.98</v>
      </c>
      <c r="Q479" s="1210">
        <f>H471</f>
        <v>40</v>
      </c>
      <c r="R479" s="1418">
        <f>I471</f>
        <v>40</v>
      </c>
      <c r="S479" s="1210">
        <f>E485+K482</f>
        <v>41</v>
      </c>
      <c r="T479" s="1416">
        <f>F485+L482</f>
        <v>41</v>
      </c>
      <c r="U479" s="1210">
        <f t="shared" si="499"/>
        <v>432.98</v>
      </c>
      <c r="V479" s="1397">
        <f t="shared" si="500"/>
        <v>432.98</v>
      </c>
      <c r="W479" s="1210">
        <f t="shared" si="501"/>
        <v>81</v>
      </c>
      <c r="X479" s="1306">
        <f t="shared" si="502"/>
        <v>81</v>
      </c>
      <c r="Z479" s="2451" t="s">
        <v>130</v>
      </c>
      <c r="AA479" s="1030"/>
      <c r="AB479" s="1717"/>
      <c r="AC479" s="1234"/>
      <c r="AD479" s="1396"/>
      <c r="AE479" s="1234"/>
      <c r="AF479" s="1414"/>
      <c r="AG479" s="1234">
        <f t="shared" si="503"/>
        <v>0</v>
      </c>
      <c r="AH479" s="1397">
        <f t="shared" si="504"/>
        <v>0</v>
      </c>
      <c r="AI479" s="1234">
        <f t="shared" si="505"/>
        <v>0</v>
      </c>
      <c r="AJ479" s="1306">
        <f t="shared" si="506"/>
        <v>0</v>
      </c>
      <c r="AL479" s="1249" t="s">
        <v>67</v>
      </c>
      <c r="AM479" s="1250">
        <f t="shared" si="484"/>
        <v>0</v>
      </c>
      <c r="AN479" s="1258">
        <f t="shared" si="485"/>
        <v>0</v>
      </c>
      <c r="AO479" s="1267" t="s">
        <v>96</v>
      </c>
      <c r="AP479" s="2450">
        <f t="shared" si="488"/>
        <v>6.6</v>
      </c>
      <c r="AQ479" s="2431">
        <f t="shared" si="486"/>
        <v>6.6</v>
      </c>
    </row>
    <row r="480" spans="1:53" ht="15" thickBot="1">
      <c r="A480" s="769"/>
      <c r="B480" s="381" t="s">
        <v>232</v>
      </c>
      <c r="C480" s="873"/>
      <c r="D480" s="2004"/>
      <c r="E480" s="2004"/>
      <c r="F480" s="2059" t="s">
        <v>687</v>
      </c>
      <c r="G480" s="3052"/>
      <c r="H480" s="3052"/>
      <c r="I480" s="2079"/>
      <c r="J480" s="2060" t="s">
        <v>748</v>
      </c>
      <c r="K480" s="2061"/>
      <c r="L480" s="2005"/>
      <c r="M480" s="98"/>
      <c r="N480" s="1249" t="s">
        <v>139</v>
      </c>
      <c r="O480" s="1210"/>
      <c r="P480" s="1203"/>
      <c r="Q480" s="1210"/>
      <c r="R480" s="1306"/>
      <c r="S480" s="1210"/>
      <c r="T480" s="1411"/>
      <c r="U480" s="1210">
        <f t="shared" si="499"/>
        <v>0</v>
      </c>
      <c r="V480" s="1397">
        <f t="shared" si="500"/>
        <v>0</v>
      </c>
      <c r="W480" s="1210">
        <f t="shared" si="501"/>
        <v>0</v>
      </c>
      <c r="X480" s="1306">
        <f t="shared" si="502"/>
        <v>0</v>
      </c>
      <c r="Z480" s="1267" t="s">
        <v>96</v>
      </c>
      <c r="AA480" s="1232"/>
      <c r="AB480" s="1718"/>
      <c r="AC480" s="1235">
        <f>K466</f>
        <v>6.6</v>
      </c>
      <c r="AD480" s="1398">
        <f>L466</f>
        <v>6.6</v>
      </c>
      <c r="AE480" s="1235"/>
      <c r="AF480" s="1720"/>
      <c r="AG480" s="1235">
        <f t="shared" si="503"/>
        <v>6.6</v>
      </c>
      <c r="AH480" s="1399">
        <f t="shared" si="504"/>
        <v>6.6</v>
      </c>
      <c r="AI480" s="1235">
        <f t="shared" si="505"/>
        <v>6.6</v>
      </c>
      <c r="AJ480" s="1199">
        <f t="shared" si="506"/>
        <v>6.6</v>
      </c>
      <c r="AL480" s="1249" t="s">
        <v>82</v>
      </c>
      <c r="AM480" s="1250">
        <f t="shared" si="484"/>
        <v>26.46</v>
      </c>
      <c r="AN480" s="1258">
        <f t="shared" si="485"/>
        <v>26.46</v>
      </c>
      <c r="AO480" s="2411" t="s">
        <v>783</v>
      </c>
      <c r="AP480" s="2447">
        <f t="shared" si="488"/>
        <v>217.91</v>
      </c>
      <c r="AQ480" s="1485">
        <f t="shared" si="486"/>
        <v>176.26</v>
      </c>
    </row>
    <row r="481" spans="1:46" ht="15" thickBot="1">
      <c r="A481" s="200" t="s">
        <v>514</v>
      </c>
      <c r="B481" s="263" t="s">
        <v>122</v>
      </c>
      <c r="C481" s="248">
        <v>200</v>
      </c>
      <c r="D481" s="1831" t="s">
        <v>100</v>
      </c>
      <c r="E481" s="2062" t="s">
        <v>101</v>
      </c>
      <c r="F481" s="2063" t="s">
        <v>102</v>
      </c>
      <c r="G481" s="2064" t="s">
        <v>100</v>
      </c>
      <c r="H481" s="2062" t="s">
        <v>101</v>
      </c>
      <c r="I481" s="2065" t="s">
        <v>102</v>
      </c>
      <c r="J481" s="2064" t="s">
        <v>100</v>
      </c>
      <c r="K481" s="2062" t="s">
        <v>101</v>
      </c>
      <c r="L481" s="2065" t="s">
        <v>102</v>
      </c>
      <c r="M481" s="98"/>
      <c r="N481" s="1249" t="s">
        <v>64</v>
      </c>
      <c r="O481" s="1210"/>
      <c r="P481" s="1203"/>
      <c r="Q481" s="1210">
        <f>H461</f>
        <v>45.82</v>
      </c>
      <c r="R481" s="1306">
        <f>I461</f>
        <v>45</v>
      </c>
      <c r="S481" s="1210"/>
      <c r="T481" s="1411"/>
      <c r="U481" s="1210">
        <f t="shared" si="499"/>
        <v>45.82</v>
      </c>
      <c r="V481" s="1397">
        <f t="shared" si="500"/>
        <v>45</v>
      </c>
      <c r="W481" s="1210">
        <f t="shared" si="501"/>
        <v>45.82</v>
      </c>
      <c r="X481" s="1306">
        <f t="shared" si="502"/>
        <v>45</v>
      </c>
      <c r="Z481" s="2411" t="s">
        <v>783</v>
      </c>
      <c r="AA481" s="2455">
        <f t="shared" ref="AA481:AF481" si="509">SUM(AA468:AA480)</f>
        <v>0</v>
      </c>
      <c r="AB481" s="2456">
        <f t="shared" si="509"/>
        <v>0</v>
      </c>
      <c r="AC481" s="2457">
        <f t="shared" si="509"/>
        <v>217.91</v>
      </c>
      <c r="AD481" s="2458">
        <f t="shared" si="509"/>
        <v>176.26</v>
      </c>
      <c r="AE481" s="2459">
        <f t="shared" si="509"/>
        <v>0</v>
      </c>
      <c r="AF481" s="2417">
        <f t="shared" si="509"/>
        <v>0</v>
      </c>
      <c r="AG481" s="2419">
        <f t="shared" si="503"/>
        <v>217.91</v>
      </c>
      <c r="AH481" s="2420">
        <f t="shared" si="504"/>
        <v>176.26</v>
      </c>
      <c r="AI481" s="2419">
        <f t="shared" si="505"/>
        <v>217.91</v>
      </c>
      <c r="AJ481" s="2421">
        <f t="shared" si="506"/>
        <v>176.26</v>
      </c>
      <c r="AL481" s="1249" t="s">
        <v>89</v>
      </c>
      <c r="AM481" s="1250">
        <f t="shared" si="484"/>
        <v>9.1000000000000014</v>
      </c>
      <c r="AN481" s="1258">
        <f t="shared" si="485"/>
        <v>9.1000000000000014</v>
      </c>
      <c r="AO481" s="2376" t="s">
        <v>877</v>
      </c>
    </row>
    <row r="482" spans="1:46">
      <c r="A482" s="173" t="s">
        <v>416</v>
      </c>
      <c r="B482" s="2066" t="s">
        <v>681</v>
      </c>
      <c r="C482" s="871" t="s">
        <v>870</v>
      </c>
      <c r="D482" s="2160" t="s">
        <v>85</v>
      </c>
      <c r="E482" s="135">
        <v>34.61</v>
      </c>
      <c r="F482" s="2067">
        <v>29.9</v>
      </c>
      <c r="G482" s="263" t="s">
        <v>54</v>
      </c>
      <c r="H482" s="243">
        <v>0.42</v>
      </c>
      <c r="I482" s="2068">
        <v>0.42</v>
      </c>
      <c r="J482" s="2069" t="s">
        <v>80</v>
      </c>
      <c r="K482" s="135">
        <v>21</v>
      </c>
      <c r="L482" s="2070">
        <v>21</v>
      </c>
      <c r="M482" s="98"/>
      <c r="N482" s="1249" t="s">
        <v>408</v>
      </c>
      <c r="O482" s="1210"/>
      <c r="P482" s="1203"/>
      <c r="Q482" s="1210"/>
      <c r="R482" s="1306"/>
      <c r="S482" s="1210"/>
      <c r="T482" s="1411"/>
      <c r="U482" s="1210">
        <f t="shared" si="499"/>
        <v>0</v>
      </c>
      <c r="V482" s="1397">
        <f t="shared" si="500"/>
        <v>0</v>
      </c>
      <c r="W482" s="1210">
        <f t="shared" si="501"/>
        <v>0</v>
      </c>
      <c r="X482" s="1306">
        <f t="shared" si="502"/>
        <v>0</v>
      </c>
      <c r="Z482" s="2376" t="s">
        <v>878</v>
      </c>
      <c r="AA482" s="1231"/>
      <c r="AB482" s="2452"/>
      <c r="AC482" s="1233"/>
      <c r="AD482" s="1393"/>
      <c r="AE482" s="1233"/>
      <c r="AF482" s="2453"/>
      <c r="AG482" s="1233">
        <f t="shared" si="503"/>
        <v>0</v>
      </c>
      <c r="AH482" s="2454">
        <f t="shared" si="504"/>
        <v>0</v>
      </c>
      <c r="AI482" s="1233">
        <f t="shared" si="505"/>
        <v>0</v>
      </c>
      <c r="AJ482" s="1373">
        <f t="shared" si="506"/>
        <v>0</v>
      </c>
      <c r="AL482" s="1249" t="s">
        <v>131</v>
      </c>
      <c r="AM482" s="1250">
        <f t="shared" si="484"/>
        <v>0.21000000000000002</v>
      </c>
      <c r="AN482" s="1258">
        <f t="shared" si="485"/>
        <v>8.4</v>
      </c>
      <c r="AO482" s="1268"/>
      <c r="AP482" s="1470">
        <f t="shared" ref="AP482:AQ488" si="510">AA482+AC482+AE482</f>
        <v>0</v>
      </c>
      <c r="AQ482" s="1484">
        <f t="shared" si="510"/>
        <v>0</v>
      </c>
    </row>
    <row r="483" spans="1:46">
      <c r="A483" s="69"/>
      <c r="B483" s="2562" t="s">
        <v>749</v>
      </c>
      <c r="C483" s="79"/>
      <c r="D483" s="2174" t="s">
        <v>678</v>
      </c>
      <c r="E483" s="243">
        <v>59.6</v>
      </c>
      <c r="F483" s="2068">
        <v>53</v>
      </c>
      <c r="G483" s="263" t="s">
        <v>658</v>
      </c>
      <c r="H483" s="243">
        <v>10.5</v>
      </c>
      <c r="I483" s="2071">
        <v>10.5</v>
      </c>
      <c r="J483" s="179" t="s">
        <v>79</v>
      </c>
      <c r="K483" s="243">
        <v>2.2000000000000002</v>
      </c>
      <c r="L483" s="245">
        <v>2.2000000000000002</v>
      </c>
      <c r="M483" s="98"/>
      <c r="N483" s="1249" t="s">
        <v>67</v>
      </c>
      <c r="O483" s="1210"/>
      <c r="P483" s="1203"/>
      <c r="Q483" s="1210"/>
      <c r="R483" s="1306"/>
      <c r="S483" s="1210"/>
      <c r="T483" s="1411"/>
      <c r="U483" s="1210">
        <f t="shared" si="499"/>
        <v>0</v>
      </c>
      <c r="V483" s="1397">
        <f t="shared" si="500"/>
        <v>0</v>
      </c>
      <c r="W483" s="1210">
        <f t="shared" si="501"/>
        <v>0</v>
      </c>
      <c r="X483" s="1306">
        <f t="shared" si="502"/>
        <v>0</v>
      </c>
      <c r="Z483" s="1268" t="s">
        <v>128</v>
      </c>
      <c r="AA483" s="1030"/>
      <c r="AB483" s="1712"/>
      <c r="AC483" s="1234"/>
      <c r="AD483" s="1396"/>
      <c r="AE483" s="1234"/>
      <c r="AF483" s="1414"/>
      <c r="AG483" s="1234">
        <f t="shared" si="503"/>
        <v>0</v>
      </c>
      <c r="AH483" s="1397">
        <f t="shared" si="504"/>
        <v>0</v>
      </c>
      <c r="AI483" s="1234">
        <f t="shared" si="505"/>
        <v>0</v>
      </c>
      <c r="AJ483" s="1306">
        <f t="shared" si="506"/>
        <v>0</v>
      </c>
      <c r="AL483" s="1249" t="s">
        <v>50</v>
      </c>
      <c r="AM483" s="1250">
        <f t="shared" si="484"/>
        <v>28.11</v>
      </c>
      <c r="AN483" s="1258">
        <f t="shared" si="485"/>
        <v>28.11</v>
      </c>
      <c r="AO483" s="1268" t="s">
        <v>128</v>
      </c>
      <c r="AP483" s="1470">
        <f t="shared" si="510"/>
        <v>0</v>
      </c>
      <c r="AQ483" s="1484">
        <f t="shared" si="510"/>
        <v>0</v>
      </c>
    </row>
    <row r="484" spans="1:46">
      <c r="A484" s="200" t="s">
        <v>9</v>
      </c>
      <c r="B484" s="263" t="s">
        <v>389</v>
      </c>
      <c r="C484" s="2173">
        <v>30</v>
      </c>
      <c r="D484" s="2175" t="s">
        <v>78</v>
      </c>
      <c r="E484" s="243">
        <v>17.899999999999999</v>
      </c>
      <c r="F484" s="2068">
        <v>17.899999999999999</v>
      </c>
      <c r="G484" s="263" t="s">
        <v>89</v>
      </c>
      <c r="H484" s="243">
        <v>4.2</v>
      </c>
      <c r="I484" s="2071">
        <v>4.2</v>
      </c>
      <c r="J484" s="2072" t="s">
        <v>84</v>
      </c>
      <c r="K484" s="243">
        <v>4.0000000000000001E-3</v>
      </c>
      <c r="L484" s="2073">
        <v>4.0000000000000001E-3</v>
      </c>
      <c r="M484" s="98"/>
      <c r="N484" s="1249" t="s">
        <v>82</v>
      </c>
      <c r="O484" s="1794">
        <f>E457+H451</f>
        <v>17</v>
      </c>
      <c r="P484" s="1415">
        <f>F457+I451</f>
        <v>17</v>
      </c>
      <c r="Q484" s="1210">
        <f>H472+K465+K478</f>
        <v>9.4600000000000009</v>
      </c>
      <c r="R484" s="1397">
        <f>I472+L465+L478</f>
        <v>9.4600000000000009</v>
      </c>
      <c r="S484" s="1210"/>
      <c r="T484" s="1416"/>
      <c r="U484" s="1210">
        <f t="shared" si="499"/>
        <v>26.46</v>
      </c>
      <c r="V484" s="1397">
        <f t="shared" si="500"/>
        <v>26.46</v>
      </c>
      <c r="W484" s="1210">
        <f t="shared" si="501"/>
        <v>9.4600000000000009</v>
      </c>
      <c r="X484" s="1306">
        <f t="shared" si="502"/>
        <v>9.4600000000000009</v>
      </c>
      <c r="Z484" s="1268" t="s">
        <v>126</v>
      </c>
      <c r="AA484" s="1030"/>
      <c r="AB484" s="1716"/>
      <c r="AC484" s="1234"/>
      <c r="AD484" s="1396"/>
      <c r="AE484" s="1234"/>
      <c r="AF484" s="1414"/>
      <c r="AG484" s="1234">
        <f t="shared" si="503"/>
        <v>0</v>
      </c>
      <c r="AH484" s="1397">
        <f t="shared" si="504"/>
        <v>0</v>
      </c>
      <c r="AI484" s="1234">
        <f t="shared" si="505"/>
        <v>0</v>
      </c>
      <c r="AJ484" s="1306">
        <f t="shared" si="506"/>
        <v>0</v>
      </c>
      <c r="AL484" s="1249" t="s">
        <v>140</v>
      </c>
      <c r="AM484" s="1250">
        <f t="shared" si="484"/>
        <v>0</v>
      </c>
      <c r="AN484" s="1258">
        <f t="shared" si="485"/>
        <v>0</v>
      </c>
      <c r="AO484" s="1268" t="s">
        <v>126</v>
      </c>
      <c r="AP484" s="1470">
        <f t="shared" si="510"/>
        <v>0</v>
      </c>
      <c r="AQ484" s="1484">
        <f t="shared" si="510"/>
        <v>0</v>
      </c>
    </row>
    <row r="485" spans="1:46">
      <c r="A485" s="109"/>
      <c r="B485" s="2074"/>
      <c r="C485" s="108"/>
      <c r="D485" s="2176" t="s">
        <v>60</v>
      </c>
      <c r="E485" s="243">
        <v>20</v>
      </c>
      <c r="F485" s="2075">
        <v>20</v>
      </c>
      <c r="G485" s="112"/>
      <c r="H485" s="112"/>
      <c r="I485" s="112"/>
      <c r="J485" s="289" t="s">
        <v>83</v>
      </c>
      <c r="K485" s="260">
        <v>0.2</v>
      </c>
      <c r="L485" s="1840">
        <v>0.2</v>
      </c>
      <c r="M485" s="98"/>
      <c r="N485" s="1249" t="s">
        <v>89</v>
      </c>
      <c r="O485" s="1210"/>
      <c r="P485" s="1203"/>
      <c r="Q485" s="1210">
        <f>E466+H468</f>
        <v>4.9000000000000004</v>
      </c>
      <c r="R485" s="1397">
        <f>F466+I468</f>
        <v>4.9000000000000004</v>
      </c>
      <c r="S485" s="1210">
        <f>H484</f>
        <v>4.2</v>
      </c>
      <c r="T485" s="1411">
        <f>I484</f>
        <v>4.2</v>
      </c>
      <c r="U485" s="1210">
        <f t="shared" si="499"/>
        <v>4.9000000000000004</v>
      </c>
      <c r="V485" s="1397">
        <f t="shared" si="500"/>
        <v>4.9000000000000004</v>
      </c>
      <c r="W485" s="1210">
        <f t="shared" si="501"/>
        <v>9.1000000000000014</v>
      </c>
      <c r="X485" s="1306">
        <f t="shared" si="502"/>
        <v>9.1000000000000014</v>
      </c>
      <c r="Z485" s="1268" t="s">
        <v>395</v>
      </c>
      <c r="AA485" s="1030"/>
      <c r="AB485" s="1717"/>
      <c r="AC485" s="1234">
        <f>H478</f>
        <v>66</v>
      </c>
      <c r="AD485" s="1396">
        <f>I478</f>
        <v>60</v>
      </c>
      <c r="AE485" s="1234"/>
      <c r="AF485" s="1414"/>
      <c r="AG485" s="1234">
        <f t="shared" si="503"/>
        <v>66</v>
      </c>
      <c r="AH485" s="1397">
        <f t="shared" si="504"/>
        <v>60</v>
      </c>
      <c r="AI485" s="1234">
        <f t="shared" si="505"/>
        <v>66</v>
      </c>
      <c r="AJ485" s="1306">
        <f t="shared" si="506"/>
        <v>60</v>
      </c>
      <c r="AL485" s="1249" t="s">
        <v>52</v>
      </c>
      <c r="AM485" s="1250">
        <f t="shared" si="484"/>
        <v>0</v>
      </c>
      <c r="AN485" s="1258">
        <f t="shared" si="485"/>
        <v>0</v>
      </c>
      <c r="AO485" s="1268" t="s">
        <v>395</v>
      </c>
      <c r="AP485" s="1470">
        <f t="shared" si="510"/>
        <v>66</v>
      </c>
      <c r="AQ485" s="1484">
        <f t="shared" si="510"/>
        <v>60</v>
      </c>
    </row>
    <row r="486" spans="1:46" ht="15" thickBot="1">
      <c r="A486" s="1443" t="s">
        <v>363</v>
      </c>
      <c r="B486" s="2077"/>
      <c r="C486" s="2177">
        <f>C481+C484+105+20</f>
        <v>355</v>
      </c>
      <c r="D486" s="2079"/>
      <c r="E486" s="2079"/>
      <c r="F486" s="2079"/>
      <c r="G486" s="2079"/>
      <c r="H486" s="2079"/>
      <c r="I486" s="2079"/>
      <c r="J486" s="2080" t="s">
        <v>81</v>
      </c>
      <c r="K486" s="2081">
        <v>1.2</v>
      </c>
      <c r="L486" s="2082">
        <v>1.2</v>
      </c>
      <c r="M486" s="98"/>
      <c r="N486" s="783" t="s">
        <v>144</v>
      </c>
      <c r="O486" s="1213"/>
      <c r="P486" s="1415"/>
      <c r="Q486" s="2015">
        <f>R486/1000/0.04</f>
        <v>0.21000000000000002</v>
      </c>
      <c r="R486" s="2014">
        <f>I466</f>
        <v>8.4</v>
      </c>
      <c r="S486" s="1210"/>
      <c r="T486" s="1416"/>
      <c r="U486" s="1210">
        <f t="shared" si="499"/>
        <v>0.21000000000000002</v>
      </c>
      <c r="V486" s="1397">
        <f t="shared" si="500"/>
        <v>8.4</v>
      </c>
      <c r="W486" s="1210">
        <f t="shared" si="501"/>
        <v>0.21000000000000002</v>
      </c>
      <c r="X486" s="1306">
        <f t="shared" si="502"/>
        <v>8.4</v>
      </c>
      <c r="Z486" s="1267"/>
      <c r="AA486" s="1030"/>
      <c r="AB486" s="1713"/>
      <c r="AC486" s="1234"/>
      <c r="AD486" s="1396"/>
      <c r="AE486" s="1234"/>
      <c r="AF486" s="1414"/>
      <c r="AG486" s="1234">
        <f t="shared" si="503"/>
        <v>0</v>
      </c>
      <c r="AH486" s="1397">
        <f t="shared" si="504"/>
        <v>0</v>
      </c>
      <c r="AI486" s="1234">
        <f t="shared" si="505"/>
        <v>0</v>
      </c>
      <c r="AJ486" s="1306">
        <f t="shared" si="506"/>
        <v>0</v>
      </c>
      <c r="AL486" s="1249" t="s">
        <v>138</v>
      </c>
      <c r="AM486" s="1250">
        <f t="shared" si="484"/>
        <v>3.7</v>
      </c>
      <c r="AN486" s="1258">
        <f t="shared" si="485"/>
        <v>3.7</v>
      </c>
      <c r="AO486" s="2429"/>
      <c r="AP486" s="2450">
        <f t="shared" si="510"/>
        <v>0</v>
      </c>
      <c r="AQ486" s="2431">
        <f t="shared" si="510"/>
        <v>0</v>
      </c>
    </row>
    <row r="487" spans="1:46" ht="15" thickBot="1">
      <c r="M487" s="98"/>
      <c r="N487" s="1249" t="s">
        <v>50</v>
      </c>
      <c r="O487" s="1210">
        <f>E454+K454</f>
        <v>14.809999999999999</v>
      </c>
      <c r="P487" s="1417">
        <f>F454+L454</f>
        <v>14.809999999999999</v>
      </c>
      <c r="Q487" s="1210">
        <f>E475+K471</f>
        <v>13.3</v>
      </c>
      <c r="R487" s="1397">
        <f>F475+L471</f>
        <v>13.3</v>
      </c>
      <c r="S487" s="1210"/>
      <c r="T487" s="1408"/>
      <c r="U487" s="1210">
        <f t="shared" si="499"/>
        <v>28.11</v>
      </c>
      <c r="V487" s="1397">
        <f t="shared" si="500"/>
        <v>28.11</v>
      </c>
      <c r="W487" s="1210">
        <f t="shared" si="501"/>
        <v>13.3</v>
      </c>
      <c r="X487" s="1306">
        <f t="shared" si="502"/>
        <v>13.3</v>
      </c>
      <c r="Z487" s="2411" t="s">
        <v>784</v>
      </c>
      <c r="AA487" s="2416">
        <f t="shared" ref="AA487:AF487" si="511">SUM(AA482:AA486)</f>
        <v>0</v>
      </c>
      <c r="AB487" s="2417">
        <f t="shared" si="511"/>
        <v>0</v>
      </c>
      <c r="AC487" s="2418">
        <f t="shared" si="511"/>
        <v>66</v>
      </c>
      <c r="AD487" s="2417">
        <f t="shared" si="511"/>
        <v>60</v>
      </c>
      <c r="AE487" s="2418">
        <f t="shared" si="511"/>
        <v>0</v>
      </c>
      <c r="AF487" s="2417">
        <f t="shared" si="511"/>
        <v>0</v>
      </c>
      <c r="AG487" s="2419">
        <f t="shared" si="503"/>
        <v>66</v>
      </c>
      <c r="AH487" s="2420">
        <f t="shared" si="504"/>
        <v>60</v>
      </c>
      <c r="AI487" s="2419">
        <f t="shared" si="505"/>
        <v>66</v>
      </c>
      <c r="AJ487" s="2421">
        <f t="shared" si="506"/>
        <v>60</v>
      </c>
      <c r="AL487" s="1249" t="s">
        <v>137</v>
      </c>
      <c r="AM487" s="1250">
        <f t="shared" si="484"/>
        <v>0</v>
      </c>
      <c r="AN487" s="1258">
        <f t="shared" si="485"/>
        <v>0</v>
      </c>
      <c r="AO487" s="2411" t="s">
        <v>784</v>
      </c>
      <c r="AP487" s="2465">
        <f t="shared" si="510"/>
        <v>66</v>
      </c>
      <c r="AQ487" s="1485">
        <f t="shared" si="510"/>
        <v>60</v>
      </c>
    </row>
    <row r="488" spans="1:46" ht="15" thickBot="1">
      <c r="M488" s="98"/>
      <c r="N488" s="1249" t="s">
        <v>140</v>
      </c>
      <c r="O488" s="1210"/>
      <c r="P488" s="1203"/>
      <c r="Q488" s="1210"/>
      <c r="R488" s="1306"/>
      <c r="S488" s="1210"/>
      <c r="T488" s="1411"/>
      <c r="U488" s="1210">
        <f t="shared" si="499"/>
        <v>0</v>
      </c>
      <c r="V488" s="1397">
        <f t="shared" si="500"/>
        <v>0</v>
      </c>
      <c r="W488" s="1210">
        <f t="shared" si="501"/>
        <v>0</v>
      </c>
      <c r="X488" s="1306">
        <f t="shared" si="502"/>
        <v>0</v>
      </c>
      <c r="Z488" s="2406" t="s">
        <v>785</v>
      </c>
      <c r="AA488" s="2407">
        <f t="shared" ref="AA488:AF488" si="512">AA487+AA481</f>
        <v>0</v>
      </c>
      <c r="AB488" s="2407">
        <f t="shared" si="512"/>
        <v>0</v>
      </c>
      <c r="AC488" s="2442">
        <f t="shared" si="512"/>
        <v>283.90999999999997</v>
      </c>
      <c r="AD488" s="2449">
        <f t="shared" si="512"/>
        <v>236.26</v>
      </c>
      <c r="AE488" s="2407">
        <f t="shared" si="512"/>
        <v>0</v>
      </c>
      <c r="AF488" s="2407">
        <f t="shared" si="512"/>
        <v>0</v>
      </c>
      <c r="AG488" s="2448">
        <f t="shared" si="503"/>
        <v>283.90999999999997</v>
      </c>
      <c r="AH488" s="2409">
        <f t="shared" si="504"/>
        <v>236.26</v>
      </c>
      <c r="AI488" s="2448">
        <f t="shared" si="505"/>
        <v>283.90999999999997</v>
      </c>
      <c r="AJ488" s="2460">
        <f t="shared" si="506"/>
        <v>236.26</v>
      </c>
      <c r="AL488" s="1249" t="s">
        <v>77</v>
      </c>
      <c r="AM488" s="1250">
        <f t="shared" si="484"/>
        <v>0</v>
      </c>
      <c r="AN488" s="1258">
        <f t="shared" si="485"/>
        <v>0</v>
      </c>
      <c r="AO488" s="2467" t="s">
        <v>135</v>
      </c>
      <c r="AP488" s="2468">
        <f t="shared" si="510"/>
        <v>283.90999999999997</v>
      </c>
      <c r="AQ488" s="1485">
        <f t="shared" si="510"/>
        <v>236.26</v>
      </c>
    </row>
    <row r="489" spans="1:46">
      <c r="M489" s="98"/>
      <c r="N489" s="1249" t="s">
        <v>405</v>
      </c>
      <c r="O489" s="1210"/>
      <c r="P489" s="1203"/>
      <c r="Q489" s="1210"/>
      <c r="R489" s="1306"/>
      <c r="S489" s="1210"/>
      <c r="T489" s="1411"/>
      <c r="U489" s="1210">
        <f t="shared" si="499"/>
        <v>0</v>
      </c>
      <c r="V489" s="1397">
        <f t="shared" si="500"/>
        <v>0</v>
      </c>
      <c r="W489" s="1210">
        <f t="shared" si="501"/>
        <v>0</v>
      </c>
      <c r="X489" s="1306">
        <f t="shared" si="502"/>
        <v>0</v>
      </c>
      <c r="Z489" s="1300" t="s">
        <v>376</v>
      </c>
      <c r="AA489" s="1301"/>
      <c r="AB489" s="1302"/>
      <c r="AC489" s="1030"/>
      <c r="AD489" s="1303"/>
      <c r="AE489" s="1030"/>
      <c r="AF489" s="1304"/>
      <c r="AG489" s="1234"/>
      <c r="AH489" s="1305"/>
      <c r="AI489" s="1234"/>
      <c r="AJ489" s="1306"/>
      <c r="AL489" s="1249" t="s">
        <v>54</v>
      </c>
      <c r="AM489" s="1250">
        <f t="shared" si="484"/>
        <v>3.3600000000000003</v>
      </c>
      <c r="AN489" s="1258">
        <f t="shared" si="485"/>
        <v>3.3600000000000003</v>
      </c>
      <c r="AO489" s="2466" t="s">
        <v>376</v>
      </c>
      <c r="AP489" s="1271"/>
      <c r="AQ489" s="79"/>
    </row>
    <row r="490" spans="1:46">
      <c r="M490" s="98"/>
      <c r="N490" s="1249" t="s">
        <v>138</v>
      </c>
      <c r="O490" s="1210">
        <f>K452</f>
        <v>3.7</v>
      </c>
      <c r="P490" s="1203">
        <f>L452</f>
        <v>3.7</v>
      </c>
      <c r="Q490" s="1210"/>
      <c r="R490" s="1306"/>
      <c r="S490" s="1210"/>
      <c r="T490" s="1411"/>
      <c r="U490" s="1210">
        <f t="shared" si="499"/>
        <v>3.7</v>
      </c>
      <c r="V490" s="1397">
        <f t="shared" si="500"/>
        <v>3.7</v>
      </c>
      <c r="W490" s="1210">
        <f t="shared" si="501"/>
        <v>0</v>
      </c>
      <c r="X490" s="1306">
        <f t="shared" si="502"/>
        <v>0</v>
      </c>
      <c r="Z490" s="1925" t="s">
        <v>496</v>
      </c>
      <c r="AA490" s="2405"/>
      <c r="AB490" s="2394"/>
      <c r="AC490" s="1030"/>
      <c r="AD490" s="1275"/>
      <c r="AE490" s="1030"/>
      <c r="AF490" s="2395"/>
      <c r="AG490" s="1234">
        <f t="shared" ref="AG490" si="513">AA490+AC490</f>
        <v>0</v>
      </c>
      <c r="AH490" s="1312">
        <f t="shared" ref="AH490" si="514">AB490+AD490</f>
        <v>0</v>
      </c>
      <c r="AI490" s="1234">
        <f t="shared" ref="AI490" si="515">AC490+AE490</f>
        <v>0</v>
      </c>
      <c r="AJ490" s="1313">
        <f t="shared" ref="AJ490" si="516">AD490+AF490</f>
        <v>0</v>
      </c>
      <c r="AL490" s="1249" t="s">
        <v>116</v>
      </c>
      <c r="AM490" s="1250">
        <f t="shared" si="484"/>
        <v>10</v>
      </c>
      <c r="AN490" s="1258">
        <f t="shared" si="485"/>
        <v>10</v>
      </c>
      <c r="AO490" s="1925" t="s">
        <v>496</v>
      </c>
      <c r="AP490" s="1274">
        <f t="shared" ref="AP490:AP506" si="517">AA490+AC490+AE490</f>
        <v>0</v>
      </c>
      <c r="AQ490" s="1275">
        <f t="shared" ref="AQ490:AQ506" si="518">AB490+AD490+AF490</f>
        <v>0</v>
      </c>
    </row>
    <row r="491" spans="1:46">
      <c r="M491" s="98"/>
      <c r="N491" s="1249" t="s">
        <v>137</v>
      </c>
      <c r="O491" s="1210"/>
      <c r="P491" s="1203"/>
      <c r="Q491" s="1210"/>
      <c r="R491" s="1306"/>
      <c r="S491" s="1210"/>
      <c r="T491" s="1411"/>
      <c r="U491" s="1210">
        <f t="shared" si="499"/>
        <v>0</v>
      </c>
      <c r="V491" s="1397">
        <f t="shared" si="500"/>
        <v>0</v>
      </c>
      <c r="W491" s="1210">
        <f t="shared" si="501"/>
        <v>0</v>
      </c>
      <c r="X491" s="1306">
        <f t="shared" si="502"/>
        <v>0</v>
      </c>
      <c r="Z491" s="1307" t="s">
        <v>377</v>
      </c>
      <c r="AA491" s="1308"/>
      <c r="AB491" s="1309"/>
      <c r="AC491" s="1030">
        <f>E476</f>
        <v>1.704</v>
      </c>
      <c r="AD491" s="1310">
        <f>F476</f>
        <v>1.5</v>
      </c>
      <c r="AE491" s="1234"/>
      <c r="AF491" s="1311"/>
      <c r="AG491" s="1234">
        <f t="shared" ref="AG491:AJ493" si="519">AA491+AC491</f>
        <v>1.704</v>
      </c>
      <c r="AH491" s="1312">
        <f t="shared" si="519"/>
        <v>1.5</v>
      </c>
      <c r="AI491" s="1234">
        <f t="shared" si="519"/>
        <v>1.704</v>
      </c>
      <c r="AJ491" s="1313">
        <f t="shared" si="519"/>
        <v>1.5</v>
      </c>
      <c r="AL491" s="1219" t="s">
        <v>164</v>
      </c>
      <c r="AM491" s="1250">
        <f t="shared" si="484"/>
        <v>1.131</v>
      </c>
      <c r="AN491" s="1258">
        <f t="shared" si="485"/>
        <v>1.131</v>
      </c>
      <c r="AO491" s="1273" t="s">
        <v>377</v>
      </c>
      <c r="AP491" s="1274">
        <f t="shared" si="517"/>
        <v>1.704</v>
      </c>
      <c r="AQ491" s="1275">
        <f t="shared" si="518"/>
        <v>1.5</v>
      </c>
    </row>
    <row r="492" spans="1:46">
      <c r="M492" s="98"/>
      <c r="N492" s="1249" t="s">
        <v>77</v>
      </c>
      <c r="O492" s="1210"/>
      <c r="P492" s="1203"/>
      <c r="Q492" s="1210"/>
      <c r="R492" s="1306"/>
      <c r="S492" s="1210"/>
      <c r="T492" s="1411"/>
      <c r="U492" s="1210">
        <f t="shared" si="499"/>
        <v>0</v>
      </c>
      <c r="V492" s="1397">
        <f t="shared" si="500"/>
        <v>0</v>
      </c>
      <c r="W492" s="1210">
        <f t="shared" si="501"/>
        <v>0</v>
      </c>
      <c r="X492" s="1306">
        <f t="shared" si="502"/>
        <v>0</v>
      </c>
      <c r="Z492" s="1314" t="s">
        <v>378</v>
      </c>
      <c r="AA492" s="1315"/>
      <c r="AB492" s="1316"/>
      <c r="AC492" s="1030"/>
      <c r="AD492" s="1317"/>
      <c r="AE492" s="1318"/>
      <c r="AF492" s="1319"/>
      <c r="AG492" s="1234">
        <f t="shared" si="519"/>
        <v>0</v>
      </c>
      <c r="AH492" s="1312">
        <f t="shared" si="519"/>
        <v>0</v>
      </c>
      <c r="AI492" s="1234">
        <f t="shared" si="519"/>
        <v>0</v>
      </c>
      <c r="AJ492" s="1313">
        <f t="shared" si="519"/>
        <v>0</v>
      </c>
      <c r="AL492" s="1220" t="s">
        <v>160</v>
      </c>
      <c r="AM492" s="1250">
        <f t="shared" si="484"/>
        <v>6.5000000000000002E-2</v>
      </c>
      <c r="AN492" s="1258">
        <f t="shared" si="485"/>
        <v>6.5000000000000002E-2</v>
      </c>
      <c r="AO492" s="1276" t="s">
        <v>378</v>
      </c>
      <c r="AP492" s="1250">
        <f t="shared" si="517"/>
        <v>0</v>
      </c>
      <c r="AQ492" s="1275">
        <f t="shared" si="518"/>
        <v>0</v>
      </c>
    </row>
    <row r="493" spans="1:46">
      <c r="M493" s="98"/>
      <c r="N493" s="483" t="s">
        <v>406</v>
      </c>
      <c r="O493" s="1210">
        <f>E455</f>
        <v>0.33</v>
      </c>
      <c r="P493" s="1203">
        <f>F455</f>
        <v>0.33</v>
      </c>
      <c r="Q493" s="1210">
        <f>E468+H474+H469+K472</f>
        <v>2.41</v>
      </c>
      <c r="R493" s="1397">
        <f>F468+I469+I474+L472</f>
        <v>2.41</v>
      </c>
      <c r="S493" s="1210">
        <f>H482+K485</f>
        <v>0.62</v>
      </c>
      <c r="T493" s="1411">
        <f>I482+L485</f>
        <v>0.62</v>
      </c>
      <c r="U493" s="1210">
        <f t="shared" si="499"/>
        <v>2.74</v>
      </c>
      <c r="V493" s="1397">
        <f t="shared" si="500"/>
        <v>2.74</v>
      </c>
      <c r="W493" s="1210">
        <f t="shared" si="501"/>
        <v>3.0300000000000002</v>
      </c>
      <c r="X493" s="1306">
        <f t="shared" si="502"/>
        <v>3.0300000000000002</v>
      </c>
      <c r="Z493" s="1320" t="s">
        <v>379</v>
      </c>
      <c r="AA493" s="1893">
        <f>H455</f>
        <v>150</v>
      </c>
      <c r="AB493" s="1316">
        <f>C457</f>
        <v>100</v>
      </c>
      <c r="AC493" s="1030"/>
      <c r="AD493" s="1317"/>
      <c r="AE493" s="1234"/>
      <c r="AF493" s="1319"/>
      <c r="AG493" s="1234">
        <f t="shared" si="519"/>
        <v>150</v>
      </c>
      <c r="AH493" s="1312">
        <f t="shared" si="519"/>
        <v>100</v>
      </c>
      <c r="AI493" s="1234">
        <f t="shared" si="519"/>
        <v>0</v>
      </c>
      <c r="AJ493" s="1313">
        <f t="shared" si="519"/>
        <v>0</v>
      </c>
      <c r="AL493" s="1221" t="s">
        <v>370</v>
      </c>
      <c r="AM493" s="1250">
        <f t="shared" si="484"/>
        <v>1</v>
      </c>
      <c r="AN493" s="1258">
        <f t="shared" si="485"/>
        <v>1</v>
      </c>
      <c r="AO493" s="1277" t="s">
        <v>379</v>
      </c>
      <c r="AP493" s="1250">
        <f t="shared" si="517"/>
        <v>150</v>
      </c>
      <c r="AQ493" s="1275">
        <f t="shared" si="518"/>
        <v>100</v>
      </c>
    </row>
    <row r="494" spans="1:46" ht="15" thickBot="1">
      <c r="M494" s="98"/>
      <c r="N494" s="1249" t="s">
        <v>407</v>
      </c>
      <c r="O494" s="1210"/>
      <c r="P494" s="1203"/>
      <c r="Q494" s="1210">
        <f>E478</f>
        <v>10</v>
      </c>
      <c r="R494" s="1306">
        <f>F478</f>
        <v>10</v>
      </c>
      <c r="S494" s="1210"/>
      <c r="T494" s="1411"/>
      <c r="U494" s="1210">
        <f t="shared" si="499"/>
        <v>10</v>
      </c>
      <c r="V494" s="1397">
        <f t="shared" si="500"/>
        <v>10</v>
      </c>
      <c r="W494" s="1210">
        <f t="shared" si="501"/>
        <v>10</v>
      </c>
      <c r="X494" s="1306">
        <f t="shared" si="502"/>
        <v>10</v>
      </c>
      <c r="Z494" s="1321" t="s">
        <v>380</v>
      </c>
      <c r="AA494" s="1322"/>
      <c r="AB494" s="1323"/>
      <c r="AC494" s="1232"/>
      <c r="AD494" s="1324"/>
      <c r="AE494" s="1235"/>
      <c r="AF494" s="1325"/>
      <c r="AG494" s="1235">
        <f>AA494+AC494</f>
        <v>0</v>
      </c>
      <c r="AH494" s="1326"/>
      <c r="AI494" s="1235">
        <f t="shared" ref="AI494:AI506" si="520">AC494+AE494</f>
        <v>0</v>
      </c>
      <c r="AJ494" s="1327"/>
      <c r="AL494" s="1222" t="s">
        <v>136</v>
      </c>
      <c r="AM494" s="1259">
        <f t="shared" si="484"/>
        <v>6.6000000000000003E-2</v>
      </c>
      <c r="AN494" s="1260">
        <f t="shared" si="485"/>
        <v>6.6000000000000003E-2</v>
      </c>
      <c r="AO494" s="1278" t="s">
        <v>380</v>
      </c>
      <c r="AP494" s="1259">
        <f t="shared" si="517"/>
        <v>0</v>
      </c>
      <c r="AQ494" s="1279">
        <f t="shared" si="518"/>
        <v>0</v>
      </c>
    </row>
    <row r="495" spans="1:46" ht="15" thickBot="1">
      <c r="M495" s="98"/>
      <c r="N495" s="1219" t="s">
        <v>164</v>
      </c>
      <c r="O495" s="1892">
        <f t="shared" ref="O495:T495" si="521">O496+O497+O498+O499</f>
        <v>0</v>
      </c>
      <c r="P495" s="1795">
        <f t="shared" si="521"/>
        <v>0</v>
      </c>
      <c r="Q495" s="1214">
        <f t="shared" si="521"/>
        <v>1.127</v>
      </c>
      <c r="R495" s="1422">
        <f t="shared" si="521"/>
        <v>1.127</v>
      </c>
      <c r="S495" s="1224">
        <f t="shared" si="521"/>
        <v>4.0000000000000001E-3</v>
      </c>
      <c r="T495" s="1423">
        <f t="shared" si="521"/>
        <v>4.0000000000000001E-3</v>
      </c>
      <c r="U495" s="1210">
        <f t="shared" si="499"/>
        <v>1.127</v>
      </c>
      <c r="V495" s="1397">
        <f t="shared" si="500"/>
        <v>1.127</v>
      </c>
      <c r="W495" s="1210">
        <f t="shared" si="501"/>
        <v>1.131</v>
      </c>
      <c r="X495" s="1306">
        <f t="shared" si="502"/>
        <v>1.131</v>
      </c>
      <c r="Z495" s="1328" t="s">
        <v>381</v>
      </c>
      <c r="AA495" s="1329">
        <f t="shared" ref="AA495:AF495" si="522">SUM(AA490:AA494)</f>
        <v>150</v>
      </c>
      <c r="AB495" s="1330">
        <f t="shared" si="522"/>
        <v>100</v>
      </c>
      <c r="AC495" s="1331">
        <f t="shared" si="522"/>
        <v>1.704</v>
      </c>
      <c r="AD495" s="1332">
        <f t="shared" si="522"/>
        <v>1.5</v>
      </c>
      <c r="AE495" s="1333">
        <f t="shared" si="522"/>
        <v>0</v>
      </c>
      <c r="AF495" s="1334">
        <f t="shared" si="522"/>
        <v>0</v>
      </c>
      <c r="AG495" s="1333">
        <f>AA495+AC495</f>
        <v>151.70400000000001</v>
      </c>
      <c r="AH495" s="1335">
        <f>AB495+AD495</f>
        <v>101.5</v>
      </c>
      <c r="AI495" s="1333">
        <f t="shared" si="520"/>
        <v>1.704</v>
      </c>
      <c r="AJ495" s="1336">
        <f>AD495+AF495</f>
        <v>1.5</v>
      </c>
      <c r="AL495" s="490" t="s">
        <v>98</v>
      </c>
      <c r="AM495" s="1261">
        <f>O500+Q500+S500</f>
        <v>10.5</v>
      </c>
      <c r="AN495" s="1262">
        <f>P500+R500+T500</f>
        <v>10.5</v>
      </c>
      <c r="AO495" s="1280" t="s">
        <v>381</v>
      </c>
      <c r="AP495" s="1281">
        <f t="shared" si="517"/>
        <v>151.70400000000001</v>
      </c>
      <c r="AQ495" s="1282">
        <f t="shared" si="518"/>
        <v>101.5</v>
      </c>
    </row>
    <row r="496" spans="1:46">
      <c r="M496" s="98"/>
      <c r="N496" s="1220" t="s">
        <v>160</v>
      </c>
      <c r="O496" s="1215"/>
      <c r="P496" s="1424"/>
      <c r="Q496" s="1215">
        <f>E467+K469</f>
        <v>6.0999999999999999E-2</v>
      </c>
      <c r="R496" s="1425">
        <f>F467+L469</f>
        <v>6.0999999999999999E-2</v>
      </c>
      <c r="S496" s="1225">
        <f>K484</f>
        <v>4.0000000000000001E-3</v>
      </c>
      <c r="T496" s="1424">
        <f>L484</f>
        <v>4.0000000000000001E-3</v>
      </c>
      <c r="U496" s="1229">
        <f>O496+Q496</f>
        <v>6.0999999999999999E-2</v>
      </c>
      <c r="V496" s="1425">
        <f t="shared" si="500"/>
        <v>6.0999999999999999E-2</v>
      </c>
      <c r="W496" s="1211">
        <f t="shared" si="501"/>
        <v>6.5000000000000002E-2</v>
      </c>
      <c r="X496" s="1425">
        <f t="shared" si="502"/>
        <v>6.5000000000000002E-2</v>
      </c>
      <c r="Z496" s="1460" t="s">
        <v>390</v>
      </c>
      <c r="AA496" s="1351"/>
      <c r="AB496" s="1449"/>
      <c r="AC496" s="1353">
        <f>E477</f>
        <v>11</v>
      </c>
      <c r="AD496" s="1452">
        <f>F477</f>
        <v>11</v>
      </c>
      <c r="AE496" s="1351"/>
      <c r="AF496" s="1449"/>
      <c r="AG496" s="1233"/>
      <c r="AH496" s="1455"/>
      <c r="AI496" s="1233">
        <f t="shared" si="520"/>
        <v>11</v>
      </c>
      <c r="AJ496" s="1458"/>
      <c r="AO496" s="1460" t="s">
        <v>390</v>
      </c>
      <c r="AP496" s="1271">
        <f t="shared" si="517"/>
        <v>11</v>
      </c>
      <c r="AQ496" s="1284">
        <f t="shared" si="518"/>
        <v>11</v>
      </c>
      <c r="AS496" s="11"/>
      <c r="AT496" s="11"/>
    </row>
    <row r="497" spans="1:46">
      <c r="B497" s="182" t="s">
        <v>925</v>
      </c>
      <c r="F497" s="2"/>
      <c r="G497" s="2"/>
      <c r="H497" s="2"/>
      <c r="K497" s="2"/>
      <c r="M497" s="98"/>
      <c r="N497" s="1221" t="s">
        <v>370</v>
      </c>
      <c r="O497" s="1216"/>
      <c r="P497" s="1426"/>
      <c r="Q497" s="1216">
        <f>F470</f>
        <v>1</v>
      </c>
      <c r="R497" s="1427">
        <f>F470</f>
        <v>1</v>
      </c>
      <c r="S497" s="1226"/>
      <c r="T497" s="1426"/>
      <c r="U497" s="1229">
        <f>O497+Q497</f>
        <v>1</v>
      </c>
      <c r="V497" s="1425">
        <f t="shared" si="500"/>
        <v>1</v>
      </c>
      <c r="W497" s="1211">
        <f t="shared" si="501"/>
        <v>1</v>
      </c>
      <c r="X497" s="1425">
        <f t="shared" si="502"/>
        <v>1</v>
      </c>
      <c r="Z497" s="1445" t="s">
        <v>391</v>
      </c>
      <c r="AA497" s="1357"/>
      <c r="AB497" s="1450"/>
      <c r="AC497" s="1359"/>
      <c r="AD497" s="1453"/>
      <c r="AE497" s="1357"/>
      <c r="AF497" s="1450"/>
      <c r="AG497" s="1234">
        <f t="shared" ref="AG497:AH499" si="523">AA497+AC497</f>
        <v>0</v>
      </c>
      <c r="AH497" s="1456">
        <f t="shared" si="523"/>
        <v>0</v>
      </c>
      <c r="AI497" s="1234">
        <f t="shared" si="520"/>
        <v>0</v>
      </c>
      <c r="AJ497" s="1409">
        <f t="shared" ref="AJ497:AJ502" si="524">AD497+AF497</f>
        <v>0</v>
      </c>
      <c r="AO497" s="1445" t="s">
        <v>391</v>
      </c>
      <c r="AP497" s="1250">
        <f t="shared" si="517"/>
        <v>0</v>
      </c>
      <c r="AQ497" s="1275">
        <f t="shared" si="518"/>
        <v>0</v>
      </c>
      <c r="AS497" s="11"/>
      <c r="AT497" s="11"/>
    </row>
    <row r="498" spans="1:46" ht="16.2" thickBot="1">
      <c r="C498" s="1657" t="s">
        <v>519</v>
      </c>
      <c r="K498" s="1904" t="s">
        <v>118</v>
      </c>
      <c r="M498" s="98"/>
      <c r="N498" s="1222" t="s">
        <v>136</v>
      </c>
      <c r="O498" s="1217"/>
      <c r="P498" s="1428"/>
      <c r="Q498" s="1217">
        <f>K462</f>
        <v>6.6000000000000003E-2</v>
      </c>
      <c r="R498" s="1429">
        <f>L462</f>
        <v>6.6000000000000003E-2</v>
      </c>
      <c r="S498" s="1227"/>
      <c r="T498" s="1428"/>
      <c r="U498" s="1229">
        <f>O498+Q498</f>
        <v>6.6000000000000003E-2</v>
      </c>
      <c r="V498" s="1425">
        <f t="shared" si="500"/>
        <v>6.6000000000000003E-2</v>
      </c>
      <c r="W498" s="1211">
        <f t="shared" si="501"/>
        <v>6.6000000000000003E-2</v>
      </c>
      <c r="X498" s="1425">
        <f t="shared" si="502"/>
        <v>6.6000000000000003E-2</v>
      </c>
      <c r="Z498" s="1446" t="s">
        <v>456</v>
      </c>
      <c r="AA498" s="1363"/>
      <c r="AB498" s="1451"/>
      <c r="AC498" s="1365"/>
      <c r="AD498" s="1454"/>
      <c r="AE498" s="1363"/>
      <c r="AF498" s="1451"/>
      <c r="AG498" s="1235">
        <f t="shared" si="523"/>
        <v>0</v>
      </c>
      <c r="AH498" s="1457">
        <f t="shared" si="523"/>
        <v>0</v>
      </c>
      <c r="AI498" s="1235">
        <f t="shared" si="520"/>
        <v>0</v>
      </c>
      <c r="AJ498" s="1459">
        <f t="shared" si="524"/>
        <v>0</v>
      </c>
      <c r="AO498" s="1446" t="s">
        <v>392</v>
      </c>
      <c r="AP498" s="1259">
        <f t="shared" si="517"/>
        <v>0</v>
      </c>
      <c r="AQ498" s="1279">
        <f t="shared" si="518"/>
        <v>0</v>
      </c>
      <c r="AS498" s="11"/>
      <c r="AT498" s="11"/>
    </row>
    <row r="499" spans="1:46" ht="15" thickBot="1">
      <c r="A499" s="2" t="s">
        <v>832</v>
      </c>
      <c r="B499" s="2"/>
      <c r="C499" s="85"/>
      <c r="E499" s="139" t="s">
        <v>142</v>
      </c>
      <c r="H499" s="86"/>
      <c r="I499" t="s">
        <v>518</v>
      </c>
      <c r="J499" s="664"/>
      <c r="M499" s="98"/>
      <c r="N499" s="1222" t="s">
        <v>421</v>
      </c>
      <c r="O499" s="1217"/>
      <c r="P499" s="1428"/>
      <c r="Q499" s="1217"/>
      <c r="R499" s="1429"/>
      <c r="S499" s="1227"/>
      <c r="T499" s="1428"/>
      <c r="U499" s="1229">
        <f>O499+Q499</f>
        <v>0</v>
      </c>
      <c r="V499" s="1425">
        <f t="shared" si="500"/>
        <v>0</v>
      </c>
      <c r="W499" s="1211">
        <f>Q499+S499</f>
        <v>0</v>
      </c>
      <c r="X499" s="1425">
        <f t="shared" si="502"/>
        <v>0</v>
      </c>
      <c r="Z499" s="1447" t="s">
        <v>393</v>
      </c>
      <c r="AA499" s="1467">
        <f t="shared" ref="AA499:AF499" si="525">AA496+AA497+AA498</f>
        <v>0</v>
      </c>
      <c r="AB499" s="1392">
        <f t="shared" si="525"/>
        <v>0</v>
      </c>
      <c r="AC499" s="1448">
        <f t="shared" si="525"/>
        <v>11</v>
      </c>
      <c r="AD499" s="1390">
        <f t="shared" si="525"/>
        <v>11</v>
      </c>
      <c r="AE499" s="1467">
        <f t="shared" si="525"/>
        <v>0</v>
      </c>
      <c r="AF499" s="1392">
        <f t="shared" si="525"/>
        <v>0</v>
      </c>
      <c r="AG499" s="1298">
        <f t="shared" si="523"/>
        <v>11</v>
      </c>
      <c r="AH499" s="1391">
        <f t="shared" si="523"/>
        <v>11</v>
      </c>
      <c r="AI499" s="1298">
        <f t="shared" si="520"/>
        <v>11</v>
      </c>
      <c r="AJ499" s="1392">
        <f t="shared" si="524"/>
        <v>11</v>
      </c>
      <c r="AO499" s="1447" t="s">
        <v>393</v>
      </c>
      <c r="AP499" s="1298">
        <f t="shared" si="517"/>
        <v>11</v>
      </c>
      <c r="AQ499" s="1299">
        <f t="shared" si="518"/>
        <v>11</v>
      </c>
      <c r="AR499" s="779"/>
      <c r="AS499" s="11"/>
      <c r="AT499" s="11"/>
    </row>
    <row r="500" spans="1:46" ht="15" thickBot="1">
      <c r="A500" s="34" t="s">
        <v>2</v>
      </c>
      <c r="B500" s="87" t="s">
        <v>3</v>
      </c>
      <c r="C500" s="265" t="s">
        <v>4</v>
      </c>
      <c r="D500" s="90" t="s">
        <v>61</v>
      </c>
      <c r="E500" s="76"/>
      <c r="F500" s="76"/>
      <c r="G500" s="76"/>
      <c r="H500" s="76"/>
      <c r="I500" s="76"/>
      <c r="J500" s="76"/>
      <c r="K500" s="76"/>
      <c r="L500" s="62"/>
      <c r="M500" s="98"/>
      <c r="N500" s="490" t="s">
        <v>98</v>
      </c>
      <c r="O500" s="1218"/>
      <c r="P500" s="1945"/>
      <c r="Q500" s="1218"/>
      <c r="R500" s="1431"/>
      <c r="S500" s="1228">
        <f>H483</f>
        <v>10.5</v>
      </c>
      <c r="T500" s="1432">
        <f>I483</f>
        <v>10.5</v>
      </c>
      <c r="U500" s="1230">
        <f>O500+Q500</f>
        <v>0</v>
      </c>
      <c r="V500" s="1433">
        <f t="shared" si="500"/>
        <v>0</v>
      </c>
      <c r="W500" s="1230">
        <f>Q500+S500</f>
        <v>10.5</v>
      </c>
      <c r="X500" s="1433">
        <f t="shared" si="502"/>
        <v>10.5</v>
      </c>
      <c r="Z500" s="1283" t="s">
        <v>385</v>
      </c>
      <c r="AA500" s="1337"/>
      <c r="AB500" s="1338"/>
      <c r="AC500" s="1233"/>
      <c r="AD500" s="1339"/>
      <c r="AE500" s="1337">
        <f>E482</f>
        <v>34.61</v>
      </c>
      <c r="AF500" s="1338">
        <f>F482</f>
        <v>29.9</v>
      </c>
      <c r="AG500" s="1233"/>
      <c r="AH500" s="1340">
        <f>AB500+AD500</f>
        <v>0</v>
      </c>
      <c r="AI500" s="1233">
        <f t="shared" si="520"/>
        <v>34.61</v>
      </c>
      <c r="AJ500" s="1341">
        <f t="shared" si="524"/>
        <v>29.9</v>
      </c>
      <c r="AO500" s="1283" t="s">
        <v>252</v>
      </c>
      <c r="AP500" s="1271">
        <f t="shared" si="517"/>
        <v>34.61</v>
      </c>
      <c r="AQ500" s="1284">
        <f t="shared" si="518"/>
        <v>29.9</v>
      </c>
      <c r="AR500" s="779"/>
      <c r="AS500" s="11"/>
      <c r="AT500" s="11"/>
    </row>
    <row r="501" spans="1:46" ht="15" thickBot="1">
      <c r="A501" s="278" t="s">
        <v>5</v>
      </c>
      <c r="B501" s="26"/>
      <c r="C501" s="293" t="s">
        <v>62</v>
      </c>
      <c r="D501" s="69"/>
      <c r="J501" s="38"/>
      <c r="K501" s="38"/>
      <c r="L501" s="81"/>
      <c r="M501" s="112"/>
      <c r="Z501" s="1285" t="s">
        <v>386</v>
      </c>
      <c r="AA501" s="1322"/>
      <c r="AB501" s="1342"/>
      <c r="AC501" s="1235"/>
      <c r="AD501" s="1343"/>
      <c r="AE501" s="1322"/>
      <c r="AF501" s="1342"/>
      <c r="AG501" s="1235">
        <f>AA501+AC501</f>
        <v>0</v>
      </c>
      <c r="AH501" s="1344">
        <f>AB501+AD501</f>
        <v>0</v>
      </c>
      <c r="AI501" s="1235">
        <f t="shared" si="520"/>
        <v>0</v>
      </c>
      <c r="AJ501" s="1345">
        <f t="shared" si="524"/>
        <v>0</v>
      </c>
      <c r="AO501" s="1285" t="s">
        <v>150</v>
      </c>
      <c r="AP501" s="1259">
        <f t="shared" si="517"/>
        <v>0</v>
      </c>
      <c r="AQ501" s="1279">
        <f t="shared" si="518"/>
        <v>0</v>
      </c>
      <c r="AR501" s="779"/>
      <c r="AS501" s="11"/>
      <c r="AT501" s="11"/>
    </row>
    <row r="502" spans="1:46" ht="16.2" thickBot="1">
      <c r="A502" s="777" t="s">
        <v>947</v>
      </c>
      <c r="B502" s="1663"/>
      <c r="C502" s="438"/>
      <c r="D502" s="1963" t="s">
        <v>435</v>
      </c>
      <c r="E502" s="47"/>
      <c r="F502" s="58"/>
      <c r="G502" s="1729" t="s">
        <v>471</v>
      </c>
      <c r="H502" s="76"/>
      <c r="I502" s="62"/>
      <c r="J502" s="681" t="s">
        <v>573</v>
      </c>
      <c r="K502" s="1495"/>
      <c r="L502" s="1496"/>
      <c r="M502" s="112"/>
      <c r="Z502" s="1286" t="s">
        <v>382</v>
      </c>
      <c r="AA502" s="1346">
        <f t="shared" ref="AA502:AF502" si="526">SUM(AA500:AA501)</f>
        <v>0</v>
      </c>
      <c r="AB502" s="1347">
        <f t="shared" si="526"/>
        <v>0</v>
      </c>
      <c r="AC502" s="1348">
        <f t="shared" si="526"/>
        <v>0</v>
      </c>
      <c r="AD502" s="1288">
        <f t="shared" si="526"/>
        <v>0</v>
      </c>
      <c r="AE502" s="1346">
        <f t="shared" si="526"/>
        <v>34.61</v>
      </c>
      <c r="AF502" s="1347">
        <f t="shared" si="526"/>
        <v>29.9</v>
      </c>
      <c r="AG502" s="1287">
        <f>AA502+AC502</f>
        <v>0</v>
      </c>
      <c r="AH502" s="1349">
        <f>AB502+AD502</f>
        <v>0</v>
      </c>
      <c r="AI502" s="1287">
        <f t="shared" si="520"/>
        <v>34.61</v>
      </c>
      <c r="AJ502" s="1350">
        <f t="shared" si="524"/>
        <v>29.9</v>
      </c>
      <c r="AO502" s="1286" t="s">
        <v>382</v>
      </c>
      <c r="AP502" s="1287">
        <f t="shared" si="517"/>
        <v>34.61</v>
      </c>
      <c r="AQ502" s="1288">
        <f t="shared" si="518"/>
        <v>29.9</v>
      </c>
      <c r="AR502" s="112"/>
      <c r="AS502" s="11"/>
      <c r="AT502" s="11"/>
    </row>
    <row r="503" spans="1:46" ht="15" thickBot="1">
      <c r="A503" s="90"/>
      <c r="B503" s="175" t="s">
        <v>156</v>
      </c>
      <c r="C503" s="62"/>
      <c r="D503" s="1497" t="s">
        <v>100</v>
      </c>
      <c r="E503" s="1498" t="s">
        <v>101</v>
      </c>
      <c r="F503" s="1499" t="s">
        <v>102</v>
      </c>
      <c r="G503" s="1680" t="s">
        <v>473</v>
      </c>
      <c r="H503" s="1612"/>
      <c r="I503" s="1685"/>
      <c r="J503" s="1509" t="s">
        <v>100</v>
      </c>
      <c r="K503" s="1510" t="s">
        <v>101</v>
      </c>
      <c r="L503" s="1511" t="s">
        <v>102</v>
      </c>
      <c r="M503" s="112"/>
      <c r="P503" s="1197"/>
      <c r="R503" s="1197"/>
      <c r="T503" s="1197"/>
      <c r="V503" s="1200"/>
      <c r="X503" s="1200"/>
      <c r="Z503" s="1289" t="s">
        <v>250</v>
      </c>
      <c r="AA503" s="1351"/>
      <c r="AB503" s="1352"/>
      <c r="AC503" s="1353"/>
      <c r="AD503" s="1354"/>
      <c r="AE503" s="1351"/>
      <c r="AF503" s="1352"/>
      <c r="AG503" s="1233"/>
      <c r="AH503" s="1355"/>
      <c r="AI503" s="1233">
        <f t="shared" si="520"/>
        <v>0</v>
      </c>
      <c r="AJ503" s="1356"/>
      <c r="AO503" s="1289" t="s">
        <v>250</v>
      </c>
      <c r="AP503" s="1271">
        <f t="shared" si="517"/>
        <v>0</v>
      </c>
      <c r="AQ503" s="1284">
        <f t="shared" si="518"/>
        <v>0</v>
      </c>
      <c r="AR503" s="112"/>
      <c r="AS503" s="11"/>
      <c r="AT503" s="11"/>
    </row>
    <row r="504" spans="1:46" ht="15" thickBot="1">
      <c r="A504" s="356" t="s">
        <v>470</v>
      </c>
      <c r="B504" s="289" t="s">
        <v>471</v>
      </c>
      <c r="C504" s="274">
        <v>60</v>
      </c>
      <c r="D504" s="1146" t="s">
        <v>65</v>
      </c>
      <c r="E504" s="1506">
        <v>121</v>
      </c>
      <c r="F504" s="1555">
        <v>100</v>
      </c>
      <c r="G504" s="1554" t="s">
        <v>100</v>
      </c>
      <c r="H504" s="1510" t="s">
        <v>101</v>
      </c>
      <c r="I504" s="1609" t="s">
        <v>102</v>
      </c>
      <c r="J504" s="1146" t="s">
        <v>66</v>
      </c>
      <c r="K504" s="1147">
        <v>50</v>
      </c>
      <c r="L504" s="1148">
        <v>50</v>
      </c>
      <c r="M504" s="112"/>
      <c r="P504" s="1197"/>
      <c r="R504" s="1197"/>
      <c r="T504" s="1197"/>
      <c r="V504" s="1200"/>
      <c r="X504" s="1200"/>
      <c r="Z504" s="1290" t="s">
        <v>103</v>
      </c>
      <c r="AA504" s="1357"/>
      <c r="AB504" s="1358"/>
      <c r="AC504" s="1359"/>
      <c r="AD504" s="1360"/>
      <c r="AE504" s="1357">
        <f>E483</f>
        <v>59.6</v>
      </c>
      <c r="AF504" s="1358">
        <f>F483</f>
        <v>53</v>
      </c>
      <c r="AG504" s="1234">
        <f t="shared" ref="AG504:AH506" si="527">AA504+AC504</f>
        <v>0</v>
      </c>
      <c r="AH504" s="1361">
        <f t="shared" si="527"/>
        <v>0</v>
      </c>
      <c r="AI504" s="1234">
        <f t="shared" si="520"/>
        <v>59.6</v>
      </c>
      <c r="AJ504" s="1362">
        <f>AD504+AF504</f>
        <v>53</v>
      </c>
      <c r="AM504" s="1263"/>
      <c r="AN504" s="315"/>
      <c r="AO504" s="1290" t="s">
        <v>103</v>
      </c>
      <c r="AP504" s="1250">
        <f t="shared" si="517"/>
        <v>59.6</v>
      </c>
      <c r="AQ504" s="1275">
        <f t="shared" si="518"/>
        <v>53</v>
      </c>
      <c r="AR504" s="112"/>
      <c r="AS504" s="11"/>
      <c r="AT504" s="11"/>
    </row>
    <row r="505" spans="1:46" ht="15" thickBot="1">
      <c r="A505" s="678"/>
      <c r="B505" s="179" t="s">
        <v>472</v>
      </c>
      <c r="C505" s="1786"/>
      <c r="D505" s="258" t="s">
        <v>89</v>
      </c>
      <c r="E505" s="1518">
        <v>8</v>
      </c>
      <c r="F505" s="1523">
        <v>8</v>
      </c>
      <c r="G505" s="776" t="s">
        <v>471</v>
      </c>
      <c r="H505" s="1579">
        <v>60</v>
      </c>
      <c r="I505" s="1580">
        <v>60</v>
      </c>
      <c r="J505" s="258" t="s">
        <v>81</v>
      </c>
      <c r="K505" s="262">
        <v>300</v>
      </c>
      <c r="L505" s="1560">
        <v>300</v>
      </c>
      <c r="M505" s="112"/>
      <c r="N505" s="112"/>
      <c r="P505" s="1196"/>
      <c r="R505" s="1196"/>
      <c r="T505" s="1196"/>
      <c r="V505" s="302"/>
      <c r="X505" s="302"/>
      <c r="Z505" s="1291" t="s">
        <v>251</v>
      </c>
      <c r="AA505" s="1363"/>
      <c r="AB505" s="1364"/>
      <c r="AC505" s="1365"/>
      <c r="AD505" s="1366"/>
      <c r="AE505" s="1363"/>
      <c r="AF505" s="1364"/>
      <c r="AG505" s="1235">
        <f t="shared" si="527"/>
        <v>0</v>
      </c>
      <c r="AH505" s="1367">
        <f t="shared" si="527"/>
        <v>0</v>
      </c>
      <c r="AI505" s="1235">
        <f t="shared" si="520"/>
        <v>0</v>
      </c>
      <c r="AJ505" s="1368">
        <f>AD505+AF505</f>
        <v>0</v>
      </c>
      <c r="AM505" s="1263"/>
      <c r="AN505" s="1400"/>
      <c r="AO505" s="1291" t="s">
        <v>251</v>
      </c>
      <c r="AP505" s="1259">
        <f t="shared" si="517"/>
        <v>0</v>
      </c>
      <c r="AQ505" s="1279">
        <f t="shared" si="518"/>
        <v>0</v>
      </c>
      <c r="AR505" s="112"/>
      <c r="AS505" s="11"/>
      <c r="AT505" s="11"/>
    </row>
    <row r="506" spans="1:46" ht="15" thickBot="1">
      <c r="A506" s="1809" t="s">
        <v>790</v>
      </c>
      <c r="B506" s="1063" t="s">
        <v>44</v>
      </c>
      <c r="C506" s="292" t="s">
        <v>854</v>
      </c>
      <c r="D506" s="69" t="s">
        <v>95</v>
      </c>
      <c r="E506" s="11"/>
      <c r="F506" s="79"/>
      <c r="G506" s="246"/>
      <c r="H506" s="242"/>
      <c r="I506" s="1849"/>
      <c r="J506" s="1519" t="s">
        <v>82</v>
      </c>
      <c r="K506" s="1595">
        <v>7.2</v>
      </c>
      <c r="L506" s="1567">
        <v>7.2</v>
      </c>
      <c r="M506" s="112"/>
      <c r="N506" s="112"/>
      <c r="P506" s="617"/>
      <c r="R506" s="617"/>
      <c r="T506" s="617"/>
      <c r="V506" s="1196"/>
      <c r="X506" s="1196"/>
      <c r="Z506" s="1461" t="s">
        <v>383</v>
      </c>
      <c r="AA506" s="1462">
        <f t="shared" ref="AA506:AF506" si="528">AA503+AA504+AA505</f>
        <v>0</v>
      </c>
      <c r="AB506" s="1334">
        <f t="shared" si="528"/>
        <v>0</v>
      </c>
      <c r="AC506" s="1462">
        <f t="shared" si="528"/>
        <v>0</v>
      </c>
      <c r="AD506" s="1334">
        <f t="shared" si="528"/>
        <v>0</v>
      </c>
      <c r="AE506" s="1462">
        <f t="shared" si="528"/>
        <v>59.6</v>
      </c>
      <c r="AF506" s="1334">
        <f t="shared" si="528"/>
        <v>53</v>
      </c>
      <c r="AG506" s="1333">
        <f t="shared" si="527"/>
        <v>0</v>
      </c>
      <c r="AH506" s="1335">
        <f t="shared" si="527"/>
        <v>0</v>
      </c>
      <c r="AI506" s="1333">
        <f t="shared" si="520"/>
        <v>59.6</v>
      </c>
      <c r="AJ506" s="1336">
        <f>AD506+AF506</f>
        <v>53</v>
      </c>
      <c r="AM506" s="1401"/>
      <c r="AN506" s="84"/>
      <c r="AO506" s="1292" t="s">
        <v>383</v>
      </c>
      <c r="AP506" s="1293">
        <f t="shared" si="517"/>
        <v>59.6</v>
      </c>
      <c r="AQ506" s="1294">
        <f t="shared" si="518"/>
        <v>53</v>
      </c>
      <c r="AR506" s="112"/>
      <c r="AS506" s="11"/>
      <c r="AT506" s="11"/>
    </row>
    <row r="507" spans="1:46" ht="15" thickBot="1">
      <c r="A507" s="1436" t="s">
        <v>425</v>
      </c>
      <c r="B507" s="179" t="s">
        <v>789</v>
      </c>
      <c r="C507" s="79"/>
      <c r="D507" s="258" t="s">
        <v>93</v>
      </c>
      <c r="E507" s="257">
        <v>10.5</v>
      </c>
      <c r="F507" s="1149">
        <v>10.5</v>
      </c>
      <c r="G507" s="1924" t="s">
        <v>481</v>
      </c>
      <c r="H507" s="47"/>
      <c r="I507" s="47"/>
      <c r="J507" s="1519" t="s">
        <v>54</v>
      </c>
      <c r="K507" s="1151">
        <v>1.4</v>
      </c>
      <c r="L507" s="1521">
        <v>1.4</v>
      </c>
      <c r="M507" s="112"/>
      <c r="AO507" s="144"/>
      <c r="AP507" s="112"/>
      <c r="AQ507" s="11"/>
    </row>
    <row r="508" spans="1:46" ht="15" thickBot="1">
      <c r="A508" s="267" t="s">
        <v>561</v>
      </c>
      <c r="B508" s="2561" t="s">
        <v>435</v>
      </c>
      <c r="C508" s="415">
        <v>120</v>
      </c>
      <c r="D508" s="1530" t="s">
        <v>79</v>
      </c>
      <c r="E508" s="1531">
        <v>3.62</v>
      </c>
      <c r="F508" s="1560">
        <v>3.62</v>
      </c>
      <c r="G508" s="1540" t="s">
        <v>100</v>
      </c>
      <c r="H508" s="1500" t="s">
        <v>101</v>
      </c>
      <c r="I508" s="1501" t="s">
        <v>102</v>
      </c>
      <c r="J508" s="1868" t="s">
        <v>507</v>
      </c>
      <c r="K508" s="1869"/>
      <c r="L508" s="1870"/>
      <c r="M508" s="112"/>
      <c r="Z508" t="s">
        <v>364</v>
      </c>
      <c r="AS508" s="55"/>
      <c r="AT508" s="759"/>
    </row>
    <row r="509" spans="1:46" ht="15" thickBot="1">
      <c r="A509" s="1704" t="s">
        <v>480</v>
      </c>
      <c r="B509" s="263" t="s">
        <v>481</v>
      </c>
      <c r="C509" s="275">
        <v>200</v>
      </c>
      <c r="D509" s="1530" t="s">
        <v>81</v>
      </c>
      <c r="E509" s="257">
        <v>27.56</v>
      </c>
      <c r="F509" s="1567">
        <v>27.56</v>
      </c>
      <c r="G509" s="1611" t="s">
        <v>92</v>
      </c>
      <c r="H509" s="1579">
        <v>1.5</v>
      </c>
      <c r="I509" s="1601">
        <v>1.5</v>
      </c>
      <c r="J509" s="1530" t="s">
        <v>68</v>
      </c>
      <c r="K509" s="1698">
        <v>54.4</v>
      </c>
      <c r="L509" s="1816">
        <v>43.6</v>
      </c>
      <c r="M509" s="98"/>
      <c r="N509" t="s">
        <v>364</v>
      </c>
      <c r="Z509" s="105" t="str">
        <f>N510</f>
        <v xml:space="preserve"> 10 - й день</v>
      </c>
      <c r="AA509" s="2" t="s">
        <v>832</v>
      </c>
      <c r="AF509" s="139" t="s">
        <v>142</v>
      </c>
      <c r="AH509" s="326" t="str">
        <f>I499</f>
        <v>ЗИМА - ВЕСНА    2023 -  __  г.г.</v>
      </c>
      <c r="AI509" s="72"/>
      <c r="AS509" s="360"/>
      <c r="AT509" s="360"/>
    </row>
    <row r="510" spans="1:46" ht="15" thickBot="1">
      <c r="A510" s="286" t="s">
        <v>9</v>
      </c>
      <c r="B510" s="179" t="s">
        <v>10</v>
      </c>
      <c r="C510" s="395">
        <v>40</v>
      </c>
      <c r="D510" s="258" t="s">
        <v>80</v>
      </c>
      <c r="E510" s="106">
        <v>10</v>
      </c>
      <c r="F510" s="1567">
        <v>10</v>
      </c>
      <c r="G510" s="1561" t="s">
        <v>81</v>
      </c>
      <c r="H510" s="1697">
        <v>66</v>
      </c>
      <c r="I510" s="1516"/>
      <c r="J510" s="258" t="s">
        <v>82</v>
      </c>
      <c r="K510" s="1518">
        <v>1.6</v>
      </c>
      <c r="L510" s="1523">
        <v>1.6</v>
      </c>
      <c r="M510" s="98"/>
      <c r="N510" s="105" t="str">
        <f>A502</f>
        <v xml:space="preserve"> 10 - й день</v>
      </c>
      <c r="O510" s="2" t="s">
        <v>832</v>
      </c>
      <c r="T510" s="139" t="str">
        <f>E499</f>
        <v>2 - я   неделя</v>
      </c>
      <c r="V510" s="326" t="str">
        <f>I499</f>
        <v>ЗИМА - ВЕСНА    2023 -  __  г.г.</v>
      </c>
      <c r="W510" s="72"/>
      <c r="X510" s="1402"/>
      <c r="Z510" s="1190" t="s">
        <v>290</v>
      </c>
      <c r="AA510" s="1191" t="s">
        <v>365</v>
      </c>
      <c r="AB510" s="1192"/>
      <c r="AC510" s="1191" t="s">
        <v>366</v>
      </c>
      <c r="AD510" s="1192"/>
      <c r="AE510" s="1191" t="s">
        <v>367</v>
      </c>
      <c r="AF510" s="1192"/>
      <c r="AG510" s="1191" t="s">
        <v>371</v>
      </c>
      <c r="AH510" s="1192"/>
      <c r="AI510" s="1237" t="s">
        <v>372</v>
      </c>
      <c r="AJ510" s="1192"/>
      <c r="AL510" s="93" t="s">
        <v>373</v>
      </c>
      <c r="AN510" s="11"/>
      <c r="AO510" s="1190" t="s">
        <v>290</v>
      </c>
      <c r="AP510" s="1264" t="s">
        <v>374</v>
      </c>
      <c r="AQ510" s="1265"/>
      <c r="AS510" s="360"/>
      <c r="AT510" s="360"/>
    </row>
    <row r="511" spans="1:46" ht="15" thickBot="1">
      <c r="A511" s="256" t="s">
        <v>9</v>
      </c>
      <c r="B511" s="263" t="s">
        <v>389</v>
      </c>
      <c r="C511" s="272">
        <v>30</v>
      </c>
      <c r="D511" s="1150" t="s">
        <v>84</v>
      </c>
      <c r="E511" s="257">
        <v>1E-3</v>
      </c>
      <c r="F511" s="1521">
        <v>1E-3</v>
      </c>
      <c r="G511" s="3026" t="s">
        <v>1043</v>
      </c>
      <c r="J511" s="69"/>
      <c r="K511" s="11"/>
      <c r="L511" s="79"/>
      <c r="M511" s="98"/>
      <c r="Z511" s="1468" t="s">
        <v>398</v>
      </c>
      <c r="AA511" s="1193" t="s">
        <v>101</v>
      </c>
      <c r="AB511" s="1195" t="s">
        <v>102</v>
      </c>
      <c r="AC511" s="1238" t="s">
        <v>101</v>
      </c>
      <c r="AD511" s="1239" t="s">
        <v>102</v>
      </c>
      <c r="AE511" s="1238" t="s">
        <v>101</v>
      </c>
      <c r="AF511" s="1239" t="s">
        <v>102</v>
      </c>
      <c r="AG511" s="1193" t="s">
        <v>101</v>
      </c>
      <c r="AH511" s="1194" t="s">
        <v>102</v>
      </c>
      <c r="AI511" s="1240" t="s">
        <v>101</v>
      </c>
      <c r="AJ511" s="1194" t="s">
        <v>102</v>
      </c>
      <c r="AL511" s="65"/>
      <c r="AN511" s="38"/>
      <c r="AO511" s="38"/>
      <c r="AP511" s="1471" t="s">
        <v>101</v>
      </c>
      <c r="AQ511" s="1472" t="s">
        <v>102</v>
      </c>
      <c r="AS511" s="14"/>
      <c r="AT511" s="14"/>
    </row>
    <row r="512" spans="1:46">
      <c r="A512" s="69"/>
      <c r="B512" s="49"/>
      <c r="C512" s="79"/>
      <c r="D512" s="258" t="s">
        <v>54</v>
      </c>
      <c r="E512" s="257">
        <v>0.7</v>
      </c>
      <c r="F512" s="1515">
        <v>0.7</v>
      </c>
      <c r="G512" s="258" t="s">
        <v>50</v>
      </c>
      <c r="H512" s="257">
        <v>7</v>
      </c>
      <c r="I512" s="1512">
        <v>7</v>
      </c>
      <c r="J512" s="2685"/>
      <c r="K512" s="11"/>
      <c r="L512" s="79"/>
      <c r="M512" s="98"/>
      <c r="N512" s="1486" t="s">
        <v>402</v>
      </c>
      <c r="O512" s="196"/>
      <c r="P512" s="196"/>
      <c r="Q512" s="196"/>
      <c r="R512" s="196"/>
      <c r="S512" s="196"/>
      <c r="T512" s="196"/>
      <c r="U512" s="196"/>
      <c r="V512" s="196"/>
      <c r="W512" s="196"/>
      <c r="X512" s="1188"/>
      <c r="Z512" s="1295" t="s">
        <v>69</v>
      </c>
      <c r="AA512" s="1337"/>
      <c r="AB512" s="1369"/>
      <c r="AC512" s="1337"/>
      <c r="AD512" s="1370"/>
      <c r="AE512" s="1337"/>
      <c r="AF512" s="1371"/>
      <c r="AG512" s="1233">
        <f t="shared" ref="AG512:AG521" si="529">AA512+AC512</f>
        <v>0</v>
      </c>
      <c r="AH512" s="1372">
        <f t="shared" ref="AH512:AH521" si="530">AB512+AD512</f>
        <v>0</v>
      </c>
      <c r="AI512" s="1233">
        <f t="shared" ref="AI512:AI521" si="531">AC512+AE512</f>
        <v>0</v>
      </c>
      <c r="AJ512" s="1373">
        <f t="shared" ref="AJ512:AJ521" si="532">AD512+AF512</f>
        <v>0</v>
      </c>
      <c r="AL512" s="1190" t="s">
        <v>290</v>
      </c>
      <c r="AM512" s="1242" t="s">
        <v>374</v>
      </c>
      <c r="AN512" s="1243"/>
      <c r="AO512" s="1295" t="s">
        <v>69</v>
      </c>
      <c r="AP512" s="1271">
        <f t="shared" ref="AP512:AP535" si="533">AA512+AC512+AE512</f>
        <v>0</v>
      </c>
      <c r="AQ512" s="1284">
        <f t="shared" ref="AQ512:AQ535" si="534">AB512+AD512+AF512</f>
        <v>0</v>
      </c>
      <c r="AS512" s="14"/>
      <c r="AT512" s="14"/>
    </row>
    <row r="513" spans="1:46" ht="15" thickBot="1">
      <c r="A513" s="69"/>
      <c r="B513" s="49"/>
      <c r="C513" s="79"/>
      <c r="D513" s="258" t="s">
        <v>159</v>
      </c>
      <c r="E513" s="257">
        <v>12.5</v>
      </c>
      <c r="F513" s="1515">
        <v>10.5</v>
      </c>
      <c r="G513" s="1561" t="s">
        <v>81</v>
      </c>
      <c r="H513" s="1697">
        <v>145</v>
      </c>
      <c r="I513" s="1516"/>
      <c r="J513" s="2685"/>
      <c r="K513" s="11"/>
      <c r="L513" s="79"/>
      <c r="M513" s="98"/>
      <c r="N513" s="880"/>
      <c r="O513" s="17" t="s">
        <v>403</v>
      </c>
      <c r="P513" s="17"/>
      <c r="Q513" s="17"/>
      <c r="R513" s="17"/>
      <c r="S513" s="17"/>
      <c r="T513" s="17"/>
      <c r="U513" s="17"/>
      <c r="V513" s="17"/>
      <c r="W513" s="17"/>
      <c r="X513" s="1189"/>
      <c r="Z513" s="1295" t="s">
        <v>71</v>
      </c>
      <c r="AA513" s="1845"/>
      <c r="AB513" s="1434"/>
      <c r="AC513" s="1315"/>
      <c r="AD513" s="1375"/>
      <c r="AE513" s="1315"/>
      <c r="AF513" s="1376"/>
      <c r="AG513" s="1234">
        <f t="shared" si="529"/>
        <v>0</v>
      </c>
      <c r="AH513" s="1377">
        <f t="shared" si="530"/>
        <v>0</v>
      </c>
      <c r="AI513" s="1234">
        <f t="shared" si="531"/>
        <v>0</v>
      </c>
      <c r="AJ513" s="1306">
        <f t="shared" si="532"/>
        <v>0</v>
      </c>
      <c r="AL513" s="892"/>
      <c r="AM513" s="1244" t="s">
        <v>101</v>
      </c>
      <c r="AN513" s="1245" t="s">
        <v>102</v>
      </c>
      <c r="AO513" s="1295" t="s">
        <v>71</v>
      </c>
      <c r="AP513" s="1250">
        <f t="shared" si="533"/>
        <v>0</v>
      </c>
      <c r="AQ513" s="1275">
        <f t="shared" si="534"/>
        <v>0</v>
      </c>
      <c r="AS513" s="11"/>
      <c r="AT513" s="11"/>
    </row>
    <row r="514" spans="1:46" ht="15" thickBot="1">
      <c r="A514" s="1443" t="s">
        <v>361</v>
      </c>
      <c r="B514" s="1444"/>
      <c r="C514" s="1725">
        <f>C504+C508+C509+C510+C511+150+40</f>
        <v>640</v>
      </c>
      <c r="D514" s="1519" t="s">
        <v>82</v>
      </c>
      <c r="E514" s="1595">
        <v>1.3</v>
      </c>
      <c r="F514" s="1567">
        <v>1.3</v>
      </c>
      <c r="G514" s="1522" t="s">
        <v>295</v>
      </c>
      <c r="H514" s="1151">
        <v>7.5</v>
      </c>
      <c r="I514" s="1551">
        <v>7</v>
      </c>
      <c r="J514" s="65"/>
      <c r="K514" s="38"/>
      <c r="L514" s="81"/>
      <c r="M514" s="98"/>
      <c r="Z514" s="1295" t="s">
        <v>72</v>
      </c>
      <c r="AA514" s="1378"/>
      <c r="AB514" s="1434"/>
      <c r="AC514" s="1378"/>
      <c r="AD514" s="1380"/>
      <c r="AE514" s="1378"/>
      <c r="AF514" s="1381"/>
      <c r="AG514" s="1234">
        <f t="shared" si="529"/>
        <v>0</v>
      </c>
      <c r="AH514" s="1377">
        <f t="shared" si="530"/>
        <v>0</v>
      </c>
      <c r="AI514" s="1234">
        <f t="shared" si="531"/>
        <v>0</v>
      </c>
      <c r="AJ514" s="1306">
        <f t="shared" si="532"/>
        <v>0</v>
      </c>
      <c r="AL514" s="1246" t="s">
        <v>134</v>
      </c>
      <c r="AM514" s="1247">
        <f t="shared" ref="AM514:AM519" si="535">O518+Q518+S518</f>
        <v>70</v>
      </c>
      <c r="AN514" s="1248">
        <f t="shared" ref="AN514:AN519" si="536">P518+R518+T518</f>
        <v>70</v>
      </c>
      <c r="AO514" s="1295" t="s">
        <v>72</v>
      </c>
      <c r="AP514" s="1250">
        <f t="shared" si="533"/>
        <v>0</v>
      </c>
      <c r="AQ514" s="1275">
        <f t="shared" si="534"/>
        <v>0</v>
      </c>
      <c r="AS514" s="11"/>
      <c r="AT514" s="11"/>
    </row>
    <row r="515" spans="1:46" ht="15" thickBot="1">
      <c r="A515" s="382"/>
      <c r="B515" s="175" t="s">
        <v>123</v>
      </c>
      <c r="C515" s="62"/>
      <c r="D515" s="1598" t="s">
        <v>151</v>
      </c>
      <c r="E515" s="1599"/>
      <c r="F515" s="1524"/>
      <c r="G515" s="1980" t="s">
        <v>626</v>
      </c>
      <c r="H515" s="1823"/>
      <c r="I515" s="1787"/>
      <c r="J515" s="1977" t="s">
        <v>618</v>
      </c>
      <c r="K515" s="1241"/>
      <c r="L515" s="1964"/>
      <c r="M515" s="98"/>
      <c r="Z515" s="1295" t="s">
        <v>73</v>
      </c>
      <c r="AA515" s="1315"/>
      <c r="AB515" s="1379"/>
      <c r="AC515" s="1315"/>
      <c r="AD515" s="1380"/>
      <c r="AE515" s="1315"/>
      <c r="AF515" s="1381"/>
      <c r="AG515" s="1234">
        <f t="shared" si="529"/>
        <v>0</v>
      </c>
      <c r="AH515" s="1377">
        <f t="shared" si="530"/>
        <v>0</v>
      </c>
      <c r="AI515" s="1234">
        <f t="shared" si="531"/>
        <v>0</v>
      </c>
      <c r="AJ515" s="1306">
        <f t="shared" si="532"/>
        <v>0</v>
      </c>
      <c r="AL515" s="1249" t="s">
        <v>133</v>
      </c>
      <c r="AM515" s="1250">
        <f t="shared" si="535"/>
        <v>147.30000000000001</v>
      </c>
      <c r="AN515" s="1251">
        <f t="shared" si="536"/>
        <v>147.30000000000001</v>
      </c>
      <c r="AO515" s="1295" t="s">
        <v>73</v>
      </c>
      <c r="AP515" s="1250">
        <f t="shared" si="533"/>
        <v>0</v>
      </c>
      <c r="AQ515" s="1275">
        <f t="shared" si="534"/>
        <v>0</v>
      </c>
      <c r="AS515" s="11"/>
      <c r="AT515" s="11"/>
    </row>
    <row r="516" spans="1:46" ht="15" thickBot="1">
      <c r="A516" s="1932" t="s">
        <v>1059</v>
      </c>
      <c r="B516" s="263" t="s">
        <v>1082</v>
      </c>
      <c r="C516" s="274">
        <v>60</v>
      </c>
      <c r="D516" s="1529" t="s">
        <v>100</v>
      </c>
      <c r="E516" s="1510" t="s">
        <v>101</v>
      </c>
      <c r="F516" s="1511" t="s">
        <v>102</v>
      </c>
      <c r="G516" s="1554" t="s">
        <v>100</v>
      </c>
      <c r="H516" s="1510" t="s">
        <v>101</v>
      </c>
      <c r="I516" s="1511" t="s">
        <v>102</v>
      </c>
      <c r="J516" s="1529" t="s">
        <v>100</v>
      </c>
      <c r="K516" s="1510" t="s">
        <v>101</v>
      </c>
      <c r="L516" s="1511" t="s">
        <v>102</v>
      </c>
      <c r="M516" s="98"/>
      <c r="N516" s="1190" t="s">
        <v>290</v>
      </c>
      <c r="O516" s="1191" t="s">
        <v>365</v>
      </c>
      <c r="P516" s="1192"/>
      <c r="Q516" s="1191" t="s">
        <v>366</v>
      </c>
      <c r="R516" s="1192"/>
      <c r="S516" s="1191" t="s">
        <v>367</v>
      </c>
      <c r="T516" s="1192"/>
      <c r="U516" s="1191" t="s">
        <v>368</v>
      </c>
      <c r="V516" s="1192"/>
      <c r="W516" s="1191" t="s">
        <v>369</v>
      </c>
      <c r="X516" s="1192"/>
      <c r="Z516" s="1295" t="s">
        <v>75</v>
      </c>
      <c r="AA516" s="1315"/>
      <c r="AB516" s="1374"/>
      <c r="AC516" s="1315"/>
      <c r="AD516" s="1375"/>
      <c r="AE516" s="1315"/>
      <c r="AF516" s="1376"/>
      <c r="AG516" s="1234">
        <f t="shared" si="529"/>
        <v>0</v>
      </c>
      <c r="AH516" s="1377">
        <f t="shared" si="530"/>
        <v>0</v>
      </c>
      <c r="AI516" s="1234">
        <f t="shared" si="531"/>
        <v>0</v>
      </c>
      <c r="AJ516" s="1306">
        <f t="shared" si="532"/>
        <v>0</v>
      </c>
      <c r="AL516" s="1249" t="s">
        <v>79</v>
      </c>
      <c r="AM516" s="1250">
        <f t="shared" si="535"/>
        <v>4.5200000000000005</v>
      </c>
      <c r="AN516" s="1251">
        <f t="shared" si="536"/>
        <v>4.5200000000000005</v>
      </c>
      <c r="AO516" s="1295" t="s">
        <v>75</v>
      </c>
      <c r="AP516" s="1250">
        <f t="shared" si="533"/>
        <v>0</v>
      </c>
      <c r="AQ516" s="1275">
        <f t="shared" si="534"/>
        <v>0</v>
      </c>
      <c r="AS516" s="11"/>
      <c r="AT516" s="11"/>
    </row>
    <row r="517" spans="1:46" ht="15" thickBot="1">
      <c r="A517" s="442" t="s">
        <v>812</v>
      </c>
      <c r="B517" s="2543" t="s">
        <v>152</v>
      </c>
      <c r="C517" s="272">
        <v>250</v>
      </c>
      <c r="D517" s="1611" t="s">
        <v>141</v>
      </c>
      <c r="E517" s="1579">
        <v>25</v>
      </c>
      <c r="F517" s="1693">
        <v>20</v>
      </c>
      <c r="G517" s="1146" t="s">
        <v>85</v>
      </c>
      <c r="H517" s="1147">
        <v>63.41</v>
      </c>
      <c r="I517" s="1556">
        <v>47.56</v>
      </c>
      <c r="J517" s="1146" t="s">
        <v>45</v>
      </c>
      <c r="K517" s="1147">
        <v>113.69</v>
      </c>
      <c r="L517" s="1148">
        <v>84.32</v>
      </c>
      <c r="M517" s="98"/>
      <c r="N517" s="892"/>
      <c r="O517" s="1193" t="s">
        <v>101</v>
      </c>
      <c r="P517" s="1194" t="s">
        <v>102</v>
      </c>
      <c r="Q517" s="1193" t="s">
        <v>101</v>
      </c>
      <c r="R517" s="1194" t="s">
        <v>102</v>
      </c>
      <c r="S517" s="1193" t="s">
        <v>101</v>
      </c>
      <c r="T517" s="1194" t="s">
        <v>102</v>
      </c>
      <c r="U517" s="1193" t="s">
        <v>101</v>
      </c>
      <c r="V517" s="1194" t="s">
        <v>102</v>
      </c>
      <c r="W517" s="1193" t="s">
        <v>101</v>
      </c>
      <c r="X517" s="1195" t="s">
        <v>102</v>
      </c>
      <c r="Z517" s="1295" t="s">
        <v>76</v>
      </c>
      <c r="AA517" s="1315"/>
      <c r="AB517" s="1382"/>
      <c r="AC517" s="1315"/>
      <c r="AD517" s="1375"/>
      <c r="AE517" s="1315"/>
      <c r="AF517" s="1376"/>
      <c r="AG517" s="1234">
        <f t="shared" si="529"/>
        <v>0</v>
      </c>
      <c r="AH517" s="1377">
        <f t="shared" si="530"/>
        <v>0</v>
      </c>
      <c r="AI517" s="1234">
        <f t="shared" si="531"/>
        <v>0</v>
      </c>
      <c r="AJ517" s="1306">
        <f t="shared" si="532"/>
        <v>0</v>
      </c>
      <c r="AL517" s="1252" t="s">
        <v>375</v>
      </c>
      <c r="AM517" s="1253">
        <f t="shared" si="535"/>
        <v>26</v>
      </c>
      <c r="AN517" s="1254">
        <f t="shared" si="536"/>
        <v>26</v>
      </c>
      <c r="AO517" s="1295" t="s">
        <v>76</v>
      </c>
      <c r="AP517" s="1250">
        <f t="shared" si="533"/>
        <v>0</v>
      </c>
      <c r="AQ517" s="1275">
        <f t="shared" si="534"/>
        <v>0</v>
      </c>
    </row>
    <row r="518" spans="1:46">
      <c r="A518" s="2035" t="s">
        <v>816</v>
      </c>
      <c r="B518" s="179" t="s">
        <v>626</v>
      </c>
      <c r="C518" s="1979">
        <v>100</v>
      </c>
      <c r="D518" s="258" t="s">
        <v>45</v>
      </c>
      <c r="E518" s="262">
        <v>53.4</v>
      </c>
      <c r="F518" s="1514">
        <v>40</v>
      </c>
      <c r="G518" s="1564" t="s">
        <v>150</v>
      </c>
      <c r="H518" s="257">
        <v>32.520000000000003</v>
      </c>
      <c r="I518" s="1513">
        <v>27.1</v>
      </c>
      <c r="J518" s="3025" t="s">
        <v>1084</v>
      </c>
      <c r="L518" s="79"/>
      <c r="M518" s="98"/>
      <c r="N518" s="1487" t="s">
        <v>134</v>
      </c>
      <c r="O518" s="1209">
        <f>C511</f>
        <v>30</v>
      </c>
      <c r="P518" s="1403">
        <f>C511</f>
        <v>30</v>
      </c>
      <c r="Q518" s="1223">
        <f>C524</f>
        <v>40</v>
      </c>
      <c r="R518" s="1395">
        <f>C524</f>
        <v>40</v>
      </c>
      <c r="S518" s="1223"/>
      <c r="T518" s="1404"/>
      <c r="U518" s="1223">
        <f>O518+Q518</f>
        <v>70</v>
      </c>
      <c r="V518" s="1394">
        <f>P518+R518</f>
        <v>70</v>
      </c>
      <c r="W518" s="1223">
        <f>Q518+S518</f>
        <v>40</v>
      </c>
      <c r="X518" s="1395">
        <f>R518+T518</f>
        <v>40</v>
      </c>
      <c r="Z518" s="1296" t="s">
        <v>400</v>
      </c>
      <c r="AA518" s="1845"/>
      <c r="AB518" s="1434"/>
      <c r="AC518" s="1315"/>
      <c r="AD518" s="1375"/>
      <c r="AE518" s="1315">
        <f>H534</f>
        <v>26</v>
      </c>
      <c r="AF518" s="1376">
        <f>I534</f>
        <v>26</v>
      </c>
      <c r="AG518" s="1234">
        <f t="shared" si="529"/>
        <v>0</v>
      </c>
      <c r="AH518" s="1377">
        <f t="shared" si="530"/>
        <v>0</v>
      </c>
      <c r="AI518" s="1234">
        <f t="shared" si="531"/>
        <v>26</v>
      </c>
      <c r="AJ518" s="1306">
        <f t="shared" si="532"/>
        <v>26</v>
      </c>
      <c r="AL518" s="1249" t="s">
        <v>105</v>
      </c>
      <c r="AM518" s="1250">
        <f t="shared" si="535"/>
        <v>50</v>
      </c>
      <c r="AN518" s="1251">
        <f t="shared" si="536"/>
        <v>50</v>
      </c>
      <c r="AO518" s="1296" t="s">
        <v>400</v>
      </c>
      <c r="AP518" s="1250">
        <f t="shared" si="533"/>
        <v>26</v>
      </c>
      <c r="AQ518" s="1275">
        <f t="shared" si="534"/>
        <v>26</v>
      </c>
    </row>
    <row r="519" spans="1:46" ht="15" thickBot="1">
      <c r="A519" s="254" t="s">
        <v>617</v>
      </c>
      <c r="B519" s="2533" t="s">
        <v>619</v>
      </c>
      <c r="C519" s="397">
        <v>180</v>
      </c>
      <c r="D519" s="258" t="s">
        <v>94</v>
      </c>
      <c r="E519" s="257">
        <v>12.5</v>
      </c>
      <c r="F519" s="1523">
        <v>10</v>
      </c>
      <c r="G519" s="1564" t="s">
        <v>159</v>
      </c>
      <c r="H519" s="257">
        <v>2.63</v>
      </c>
      <c r="I519" s="1513">
        <v>2.2000000000000002</v>
      </c>
      <c r="J519" s="258" t="s">
        <v>620</v>
      </c>
      <c r="K519" s="257" t="s">
        <v>1085</v>
      </c>
      <c r="L519" s="1149">
        <v>78.524000000000001</v>
      </c>
      <c r="M519" s="98"/>
      <c r="N519" s="1249" t="s">
        <v>133</v>
      </c>
      <c r="O519" s="1210">
        <f>C510</f>
        <v>40</v>
      </c>
      <c r="P519" s="1405">
        <f>C510</f>
        <v>40</v>
      </c>
      <c r="Q519" s="1210">
        <f>H522+C523</f>
        <v>77.3</v>
      </c>
      <c r="R519" s="1406">
        <f>C523+I522</f>
        <v>77.3</v>
      </c>
      <c r="S519" s="1210">
        <f>C537</f>
        <v>30</v>
      </c>
      <c r="T519" s="1405">
        <f>C537</f>
        <v>30</v>
      </c>
      <c r="U519" s="1210">
        <f t="shared" ref="U519:U523" si="537">O519+Q519</f>
        <v>117.3</v>
      </c>
      <c r="V519" s="1397">
        <f t="shared" ref="V519:V523" si="538">P519+R519</f>
        <v>117.3</v>
      </c>
      <c r="W519" s="1210">
        <f t="shared" ref="W519:W523" si="539">Q519+S519</f>
        <v>107.3</v>
      </c>
      <c r="X519" s="1306">
        <f t="shared" ref="X519:X523" si="540">R519+T519</f>
        <v>107.3</v>
      </c>
      <c r="Z519" s="1469" t="s">
        <v>399</v>
      </c>
      <c r="AA519" s="1322"/>
      <c r="AB519" s="1383"/>
      <c r="AC519" s="1322"/>
      <c r="AD519" s="1384"/>
      <c r="AE519" s="1322"/>
      <c r="AF519" s="1385"/>
      <c r="AG519" s="1235">
        <f t="shared" si="529"/>
        <v>0</v>
      </c>
      <c r="AH519" s="1386">
        <f t="shared" si="530"/>
        <v>0</v>
      </c>
      <c r="AI519" s="1235">
        <f t="shared" si="531"/>
        <v>0</v>
      </c>
      <c r="AJ519" s="1199">
        <f t="shared" si="532"/>
        <v>0</v>
      </c>
      <c r="AL519" s="483" t="s">
        <v>45</v>
      </c>
      <c r="AM519" s="1250">
        <f t="shared" si="535"/>
        <v>167.09</v>
      </c>
      <c r="AN519" s="1251">
        <f t="shared" si="536"/>
        <v>124.32</v>
      </c>
      <c r="AO519" s="1469" t="s">
        <v>399</v>
      </c>
      <c r="AP519" s="1259">
        <f t="shared" si="533"/>
        <v>0</v>
      </c>
      <c r="AQ519" s="1279">
        <f t="shared" si="534"/>
        <v>0</v>
      </c>
    </row>
    <row r="520" spans="1:46" ht="15" thickBot="1">
      <c r="A520" s="69"/>
      <c r="B520" s="2562" t="s">
        <v>610</v>
      </c>
      <c r="C520" s="79"/>
      <c r="D520" s="2725" t="s">
        <v>897</v>
      </c>
      <c r="F520" s="79"/>
      <c r="G520" s="258" t="s">
        <v>567</v>
      </c>
      <c r="H520" s="1976">
        <v>4.88</v>
      </c>
      <c r="I520" s="2759">
        <v>4.88</v>
      </c>
      <c r="J520" s="258" t="s">
        <v>80</v>
      </c>
      <c r="K520" s="1531">
        <v>44.64</v>
      </c>
      <c r="L520" s="1653">
        <v>44.64</v>
      </c>
      <c r="M520" s="98"/>
      <c r="N520" s="1249" t="s">
        <v>79</v>
      </c>
      <c r="O520" s="1210">
        <f>E508</f>
        <v>3.62</v>
      </c>
      <c r="P520" s="1727">
        <f>F508</f>
        <v>3.62</v>
      </c>
      <c r="Q520" s="1210"/>
      <c r="R520" s="1397"/>
      <c r="S520" s="1210">
        <f>K536</f>
        <v>0.9</v>
      </c>
      <c r="T520" s="1408">
        <f>L536</f>
        <v>0.9</v>
      </c>
      <c r="U520" s="1210">
        <f t="shared" si="537"/>
        <v>3.62</v>
      </c>
      <c r="V520" s="1397">
        <f t="shared" si="538"/>
        <v>3.62</v>
      </c>
      <c r="W520" s="1210">
        <f t="shared" si="539"/>
        <v>0.9</v>
      </c>
      <c r="X520" s="1306">
        <f t="shared" si="540"/>
        <v>0.9</v>
      </c>
      <c r="Z520" s="1297" t="s">
        <v>384</v>
      </c>
      <c r="AA520" s="1387">
        <f t="shared" ref="AA520:AF520" si="541">SUM(AA512:AA519)</f>
        <v>0</v>
      </c>
      <c r="AB520" s="1388">
        <f t="shared" si="541"/>
        <v>0</v>
      </c>
      <c r="AC520" s="1389">
        <f t="shared" si="541"/>
        <v>0</v>
      </c>
      <c r="AD520" s="1299">
        <f t="shared" si="541"/>
        <v>0</v>
      </c>
      <c r="AE520" s="1387">
        <f t="shared" si="541"/>
        <v>26</v>
      </c>
      <c r="AF520" s="1390">
        <f t="shared" si="541"/>
        <v>26</v>
      </c>
      <c r="AG520" s="1298">
        <f t="shared" si="529"/>
        <v>0</v>
      </c>
      <c r="AH520" s="1391">
        <f t="shared" si="530"/>
        <v>0</v>
      </c>
      <c r="AI520" s="1298">
        <f t="shared" si="531"/>
        <v>26</v>
      </c>
      <c r="AJ520" s="1392">
        <f t="shared" si="532"/>
        <v>26</v>
      </c>
      <c r="AL520" s="2490" t="s">
        <v>793</v>
      </c>
      <c r="AM520" s="2494">
        <f t="shared" ref="AM520:AM548" si="542">O524+Q524+S524</f>
        <v>325.27</v>
      </c>
      <c r="AN520" s="1256">
        <f t="shared" ref="AN520:AN548" si="543">P524+R524+T524</f>
        <v>254.70000000000002</v>
      </c>
      <c r="AO520" s="1297" t="s">
        <v>384</v>
      </c>
      <c r="AP520" s="1298">
        <f t="shared" si="533"/>
        <v>26</v>
      </c>
      <c r="AQ520" s="1299">
        <f t="shared" si="534"/>
        <v>26</v>
      </c>
    </row>
    <row r="521" spans="1:46">
      <c r="A521" s="1921" t="s">
        <v>354</v>
      </c>
      <c r="B521" s="2175" t="s">
        <v>165</v>
      </c>
      <c r="C521" s="397">
        <v>200</v>
      </c>
      <c r="D521" s="258" t="s">
        <v>169</v>
      </c>
      <c r="E521" s="257">
        <v>12</v>
      </c>
      <c r="F521" s="1523">
        <v>10</v>
      </c>
      <c r="G521" s="258" t="s">
        <v>161</v>
      </c>
      <c r="H521" s="1594" t="s">
        <v>1083</v>
      </c>
      <c r="I521" s="1634">
        <v>1.24</v>
      </c>
      <c r="J521" s="1519" t="s">
        <v>82</v>
      </c>
      <c r="K521" s="257">
        <v>1.9</v>
      </c>
      <c r="L521" s="1149">
        <v>1.9</v>
      </c>
      <c r="M521" s="98"/>
      <c r="N521" s="1252" t="s">
        <v>375</v>
      </c>
      <c r="O521" s="1211">
        <f t="shared" ref="O521:T521" si="544">AA520</f>
        <v>0</v>
      </c>
      <c r="P521" s="1435">
        <f t="shared" si="544"/>
        <v>0</v>
      </c>
      <c r="Q521" s="1211">
        <f t="shared" si="544"/>
        <v>0</v>
      </c>
      <c r="R521" s="1409">
        <f t="shared" si="544"/>
        <v>0</v>
      </c>
      <c r="S521" s="1211">
        <f t="shared" si="544"/>
        <v>26</v>
      </c>
      <c r="T521" s="1410">
        <f t="shared" si="544"/>
        <v>26</v>
      </c>
      <c r="U521" s="1211">
        <f t="shared" si="537"/>
        <v>0</v>
      </c>
      <c r="V521" s="1254">
        <f t="shared" si="538"/>
        <v>0</v>
      </c>
      <c r="W521" s="1211">
        <f t="shared" si="539"/>
        <v>26</v>
      </c>
      <c r="X521" s="1409">
        <f t="shared" si="540"/>
        <v>26</v>
      </c>
      <c r="Z521" s="2376" t="s">
        <v>782</v>
      </c>
      <c r="AA521" s="1231"/>
      <c r="AB521" s="1476"/>
      <c r="AC521" s="1233"/>
      <c r="AD521" s="1393"/>
      <c r="AE521" s="1236"/>
      <c r="AF521" s="1473"/>
      <c r="AG521" s="1236">
        <f t="shared" si="529"/>
        <v>0</v>
      </c>
      <c r="AH521" s="1394">
        <f t="shared" si="530"/>
        <v>0</v>
      </c>
      <c r="AI521" s="1236">
        <f t="shared" si="531"/>
        <v>0</v>
      </c>
      <c r="AJ521" s="1395">
        <f t="shared" si="532"/>
        <v>0</v>
      </c>
      <c r="AL521" s="2491" t="s">
        <v>794</v>
      </c>
      <c r="AM521" s="2494">
        <f t="shared" si="542"/>
        <v>0</v>
      </c>
      <c r="AN521" s="1256">
        <f t="shared" si="543"/>
        <v>0</v>
      </c>
      <c r="AO521" s="2376" t="s">
        <v>782</v>
      </c>
      <c r="AP521" s="1470">
        <f t="shared" si="533"/>
        <v>0</v>
      </c>
      <c r="AQ521" s="1484">
        <f t="shared" si="534"/>
        <v>0</v>
      </c>
    </row>
    <row r="522" spans="1:46">
      <c r="A522" s="678"/>
      <c r="B522" s="2570" t="s">
        <v>229</v>
      </c>
      <c r="C522" s="1972"/>
      <c r="D522" s="2725" t="s">
        <v>880</v>
      </c>
      <c r="F522" s="79"/>
      <c r="G522" s="1571" t="s">
        <v>78</v>
      </c>
      <c r="H522" s="257">
        <v>17.3</v>
      </c>
      <c r="I522" s="1523">
        <v>17.3</v>
      </c>
      <c r="J522" s="1519" t="s">
        <v>54</v>
      </c>
      <c r="K522" s="3058">
        <v>0.25</v>
      </c>
      <c r="L522" s="1152">
        <v>0.25</v>
      </c>
      <c r="M522" s="98"/>
      <c r="N522" s="1249" t="s">
        <v>105</v>
      </c>
      <c r="O522" s="1210">
        <f>K504</f>
        <v>50</v>
      </c>
      <c r="P522" s="1203">
        <f>L504</f>
        <v>50</v>
      </c>
      <c r="Q522" s="1210"/>
      <c r="R522" s="1306"/>
      <c r="S522" s="1210"/>
      <c r="T522" s="1411"/>
      <c r="U522" s="1210">
        <f t="shared" si="537"/>
        <v>50</v>
      </c>
      <c r="V522" s="1397">
        <f t="shared" si="538"/>
        <v>50</v>
      </c>
      <c r="W522" s="1210">
        <f t="shared" si="539"/>
        <v>0</v>
      </c>
      <c r="X522" s="1306">
        <f t="shared" si="540"/>
        <v>0</v>
      </c>
      <c r="Z522" s="1267" t="s">
        <v>397</v>
      </c>
      <c r="AA522" s="1030"/>
      <c r="AB522" s="1477"/>
      <c r="AC522" s="1234">
        <f>E523</f>
        <v>26.84</v>
      </c>
      <c r="AD522" s="1396">
        <f>F523</f>
        <v>17.5</v>
      </c>
      <c r="AE522" s="1234"/>
      <c r="AF522" s="1474"/>
      <c r="AG522" s="1234">
        <f t="shared" ref="AG522:AJ525" si="545">AA522+AC522</f>
        <v>26.84</v>
      </c>
      <c r="AH522" s="1397">
        <f t="shared" si="545"/>
        <v>17.5</v>
      </c>
      <c r="AI522" s="1234">
        <f t="shared" si="545"/>
        <v>26.84</v>
      </c>
      <c r="AJ522" s="1306">
        <f t="shared" si="545"/>
        <v>17.5</v>
      </c>
      <c r="AL522" s="1249" t="s">
        <v>70</v>
      </c>
      <c r="AM522" s="1274">
        <f t="shared" si="542"/>
        <v>127.5</v>
      </c>
      <c r="AN522" s="1251">
        <f t="shared" si="543"/>
        <v>127</v>
      </c>
      <c r="AO522" s="1267" t="s">
        <v>397</v>
      </c>
      <c r="AP522" s="1470">
        <f t="shared" si="533"/>
        <v>26.84</v>
      </c>
      <c r="AQ522" s="1484">
        <f t="shared" si="534"/>
        <v>17.5</v>
      </c>
    </row>
    <row r="523" spans="1:46">
      <c r="A523" s="254" t="s">
        <v>9</v>
      </c>
      <c r="B523" s="289" t="s">
        <v>10</v>
      </c>
      <c r="C523" s="274">
        <v>60</v>
      </c>
      <c r="D523" s="258" t="s">
        <v>560</v>
      </c>
      <c r="E523" s="257">
        <v>26.84</v>
      </c>
      <c r="F523" s="1560">
        <v>17.5</v>
      </c>
      <c r="G523" s="258" t="s">
        <v>80</v>
      </c>
      <c r="H523" s="1976">
        <v>19.23</v>
      </c>
      <c r="I523" s="1634">
        <v>19.23</v>
      </c>
      <c r="J523" s="197" t="s">
        <v>82</v>
      </c>
      <c r="K523" s="243">
        <v>2</v>
      </c>
      <c r="L523" s="2073">
        <v>2</v>
      </c>
      <c r="M523" s="98"/>
      <c r="N523" s="483" t="s">
        <v>45</v>
      </c>
      <c r="O523" s="1210"/>
      <c r="P523" s="1203"/>
      <c r="Q523" s="1210">
        <f>E518+K517</f>
        <v>167.09</v>
      </c>
      <c r="R523" s="1306">
        <f>L517+F518</f>
        <v>124.32</v>
      </c>
      <c r="S523" s="1210"/>
      <c r="T523" s="1411"/>
      <c r="U523" s="1210">
        <f t="shared" si="537"/>
        <v>167.09</v>
      </c>
      <c r="V523" s="1397">
        <f t="shared" si="538"/>
        <v>124.32</v>
      </c>
      <c r="W523" s="1210">
        <f t="shared" si="539"/>
        <v>167.09</v>
      </c>
      <c r="X523" s="1306">
        <f t="shared" si="540"/>
        <v>124.32</v>
      </c>
      <c r="Z523" s="1266" t="s">
        <v>273</v>
      </c>
      <c r="AA523" s="1030"/>
      <c r="AB523" s="1478"/>
      <c r="AC523" s="1234">
        <f>H529</f>
        <v>93</v>
      </c>
      <c r="AD523" s="1396">
        <f>I529</f>
        <v>60</v>
      </c>
      <c r="AE523" s="1234"/>
      <c r="AF523" s="1474"/>
      <c r="AG523" s="1234">
        <f t="shared" si="545"/>
        <v>93</v>
      </c>
      <c r="AH523" s="1397">
        <f t="shared" si="545"/>
        <v>60</v>
      </c>
      <c r="AI523" s="1234">
        <f t="shared" si="545"/>
        <v>93</v>
      </c>
      <c r="AJ523" s="1306">
        <f t="shared" si="545"/>
        <v>60</v>
      </c>
      <c r="AL523" s="1257" t="s">
        <v>104</v>
      </c>
      <c r="AM523" s="1250">
        <f t="shared" si="542"/>
        <v>26.8</v>
      </c>
      <c r="AN523" s="1251">
        <f t="shared" si="543"/>
        <v>25</v>
      </c>
      <c r="AO523" s="1266" t="s">
        <v>273</v>
      </c>
      <c r="AP523" s="1470">
        <f t="shared" si="533"/>
        <v>93</v>
      </c>
      <c r="AQ523" s="1484">
        <f t="shared" si="534"/>
        <v>60</v>
      </c>
    </row>
    <row r="524" spans="1:46">
      <c r="A524" s="256" t="s">
        <v>9</v>
      </c>
      <c r="B524" s="263" t="s">
        <v>389</v>
      </c>
      <c r="C524" s="272">
        <v>40</v>
      </c>
      <c r="D524" s="1519" t="s">
        <v>82</v>
      </c>
      <c r="E524" s="1154">
        <v>5</v>
      </c>
      <c r="F524" s="1560">
        <v>5</v>
      </c>
      <c r="G524" s="258" t="s">
        <v>54</v>
      </c>
      <c r="H524" s="1549">
        <v>0.2</v>
      </c>
      <c r="I524" s="1155">
        <v>0.2</v>
      </c>
      <c r="J524" s="1565"/>
      <c r="K524" s="14"/>
      <c r="L524" s="1566"/>
      <c r="M524" s="98"/>
      <c r="N524" s="2490" t="s">
        <v>793</v>
      </c>
      <c r="O524" s="1212">
        <f t="shared" ref="O524:T524" si="546">AA535</f>
        <v>126.9</v>
      </c>
      <c r="P524" s="1412">
        <f t="shared" si="546"/>
        <v>114.1</v>
      </c>
      <c r="Q524" s="2492">
        <f t="shared" si="546"/>
        <v>171.97</v>
      </c>
      <c r="R524" s="2493">
        <f t="shared" si="546"/>
        <v>119.7</v>
      </c>
      <c r="S524" s="1212">
        <f t="shared" si="546"/>
        <v>26.4</v>
      </c>
      <c r="T524" s="1414">
        <f t="shared" si="546"/>
        <v>20.9</v>
      </c>
      <c r="U524" s="2492">
        <f t="shared" ref="U524:X526" si="547">O524+Q524</f>
        <v>298.87</v>
      </c>
      <c r="V524" s="1256">
        <f t="shared" si="547"/>
        <v>233.8</v>
      </c>
      <c r="W524" s="2492">
        <f t="shared" si="547"/>
        <v>198.37</v>
      </c>
      <c r="X524" s="2493">
        <f t="shared" si="547"/>
        <v>140.6</v>
      </c>
      <c r="Z524" s="1268" t="s">
        <v>452</v>
      </c>
      <c r="AA524" s="1030">
        <f>H505</f>
        <v>60</v>
      </c>
      <c r="AB524" s="1479">
        <f>I505</f>
        <v>60</v>
      </c>
      <c r="AC524" s="1234"/>
      <c r="AD524" s="1396"/>
      <c r="AE524" s="1235"/>
      <c r="AF524" s="1475"/>
      <c r="AG524" s="1235">
        <f t="shared" si="545"/>
        <v>60</v>
      </c>
      <c r="AH524" s="1399">
        <f t="shared" si="545"/>
        <v>60</v>
      </c>
      <c r="AI524" s="1235">
        <f t="shared" si="545"/>
        <v>0</v>
      </c>
      <c r="AJ524" s="1199">
        <f t="shared" si="545"/>
        <v>0</v>
      </c>
      <c r="AL524" s="1249" t="s">
        <v>132</v>
      </c>
      <c r="AM524" s="1250">
        <f t="shared" si="542"/>
        <v>0</v>
      </c>
      <c r="AN524" s="1251">
        <f t="shared" si="543"/>
        <v>0</v>
      </c>
      <c r="AO524" s="1268" t="s">
        <v>452</v>
      </c>
      <c r="AP524" s="1470">
        <f t="shared" si="533"/>
        <v>60</v>
      </c>
      <c r="AQ524" s="1484">
        <f t="shared" si="534"/>
        <v>60</v>
      </c>
    </row>
    <row r="525" spans="1:46" ht="15" thickBot="1">
      <c r="A525" s="2002" t="s">
        <v>644</v>
      </c>
      <c r="B525" s="249" t="s">
        <v>445</v>
      </c>
      <c r="C525" s="272">
        <v>120</v>
      </c>
      <c r="D525" s="258" t="s">
        <v>54</v>
      </c>
      <c r="E525" s="1549">
        <v>1</v>
      </c>
      <c r="F525" s="1550">
        <v>1</v>
      </c>
      <c r="G525" s="197" t="s">
        <v>82</v>
      </c>
      <c r="H525" s="1518">
        <v>5</v>
      </c>
      <c r="I525" s="1523">
        <v>5</v>
      </c>
      <c r="J525" s="65"/>
      <c r="K525" s="38"/>
      <c r="L525" s="81"/>
      <c r="M525" s="98"/>
      <c r="N525" s="2491" t="s">
        <v>794</v>
      </c>
      <c r="O525" s="1212">
        <f t="shared" ref="O525:T525" si="548">AA541</f>
        <v>0</v>
      </c>
      <c r="P525" s="1412">
        <f t="shared" si="548"/>
        <v>0</v>
      </c>
      <c r="Q525" s="1212">
        <f t="shared" si="548"/>
        <v>0</v>
      </c>
      <c r="R525" s="1413">
        <f t="shared" si="548"/>
        <v>0</v>
      </c>
      <c r="S525" s="1212">
        <f t="shared" si="548"/>
        <v>0</v>
      </c>
      <c r="T525" s="1414">
        <f t="shared" si="548"/>
        <v>0</v>
      </c>
      <c r="U525" s="1212">
        <f t="shared" si="547"/>
        <v>0</v>
      </c>
      <c r="V525" s="1256">
        <f t="shared" si="547"/>
        <v>0</v>
      </c>
      <c r="W525" s="1212">
        <f t="shared" si="547"/>
        <v>0</v>
      </c>
      <c r="X525" s="1413">
        <f t="shared" si="547"/>
        <v>0</v>
      </c>
      <c r="Z525" s="1268" t="s">
        <v>63</v>
      </c>
      <c r="AA525" s="1231"/>
      <c r="AB525" s="1476"/>
      <c r="AC525" s="1233"/>
      <c r="AD525" s="1393"/>
      <c r="AE525" s="1234"/>
      <c r="AF525" s="1474"/>
      <c r="AG525" s="1234">
        <f t="shared" si="545"/>
        <v>0</v>
      </c>
      <c r="AH525" s="1397">
        <f t="shared" si="545"/>
        <v>0</v>
      </c>
      <c r="AI525" s="1234">
        <f t="shared" si="545"/>
        <v>0</v>
      </c>
      <c r="AJ525" s="1306">
        <f t="shared" si="545"/>
        <v>0</v>
      </c>
      <c r="AL525" s="483" t="s">
        <v>85</v>
      </c>
      <c r="AM525" s="1250">
        <f t="shared" si="542"/>
        <v>95.93</v>
      </c>
      <c r="AN525" s="1251">
        <f t="shared" si="543"/>
        <v>74.66</v>
      </c>
      <c r="AO525" s="1268" t="s">
        <v>63</v>
      </c>
      <c r="AP525" s="1470">
        <f t="shared" si="533"/>
        <v>0</v>
      </c>
      <c r="AQ525" s="1484">
        <f t="shared" si="534"/>
        <v>0</v>
      </c>
    </row>
    <row r="526" spans="1:46" ht="15" thickBot="1">
      <c r="A526" s="383"/>
      <c r="B526" s="768"/>
      <c r="C526" s="292"/>
      <c r="D526" s="258" t="s">
        <v>160</v>
      </c>
      <c r="E526" s="257">
        <v>0.01</v>
      </c>
      <c r="F526" s="1515">
        <v>0.01</v>
      </c>
      <c r="J526" s="1138" t="s">
        <v>262</v>
      </c>
      <c r="K526" s="47"/>
      <c r="L526" s="1524"/>
      <c r="M526" s="98"/>
      <c r="N526" s="1249" t="s">
        <v>70</v>
      </c>
      <c r="O526" s="1794">
        <f t="shared" ref="O526:T526" si="549">AA548</f>
        <v>7.5</v>
      </c>
      <c r="P526" s="1891">
        <f t="shared" si="549"/>
        <v>7</v>
      </c>
      <c r="Q526" s="1213">
        <f t="shared" si="549"/>
        <v>120</v>
      </c>
      <c r="R526" s="1306">
        <f t="shared" si="549"/>
        <v>120</v>
      </c>
      <c r="S526" s="1213">
        <f t="shared" si="549"/>
        <v>0</v>
      </c>
      <c r="T526" s="1411">
        <f t="shared" si="549"/>
        <v>0</v>
      </c>
      <c r="U526" s="1213">
        <f t="shared" si="547"/>
        <v>127.5</v>
      </c>
      <c r="V526" s="1397">
        <f t="shared" si="547"/>
        <v>127</v>
      </c>
      <c r="W526" s="1213">
        <f t="shared" si="547"/>
        <v>120</v>
      </c>
      <c r="X526" s="1306">
        <f t="shared" si="547"/>
        <v>120</v>
      </c>
      <c r="Z526" s="1913" t="s">
        <v>537</v>
      </c>
      <c r="AA526" s="1030"/>
      <c r="AB526" s="1477"/>
      <c r="AC526" s="1234"/>
      <c r="AD526" s="1396"/>
      <c r="AE526" s="1234"/>
      <c r="AF526" s="1474"/>
      <c r="AG526" s="1234">
        <f t="shared" ref="AG526:AG527" si="550">AA526+AC526</f>
        <v>0</v>
      </c>
      <c r="AH526" s="1397">
        <f t="shared" ref="AH526:AH527" si="551">AB526+AD526</f>
        <v>0</v>
      </c>
      <c r="AI526" s="1234">
        <f t="shared" ref="AI526:AI527" si="552">AC526+AE526</f>
        <v>0</v>
      </c>
      <c r="AJ526" s="1306">
        <f t="shared" ref="AJ526:AJ527" si="553">AD526+AF526</f>
        <v>0</v>
      </c>
      <c r="AL526" s="483" t="s">
        <v>401</v>
      </c>
      <c r="AM526" s="1250">
        <f t="shared" si="542"/>
        <v>0</v>
      </c>
      <c r="AN526" s="1251">
        <f t="shared" si="543"/>
        <v>0</v>
      </c>
      <c r="AO526" s="1913" t="s">
        <v>537</v>
      </c>
      <c r="AP526" s="1470">
        <f t="shared" si="533"/>
        <v>0</v>
      </c>
      <c r="AQ526" s="1484">
        <f t="shared" si="534"/>
        <v>0</v>
      </c>
    </row>
    <row r="527" spans="1:46" ht="15" thickBot="1">
      <c r="A527" s="383"/>
      <c r="B527" s="768"/>
      <c r="C527" s="292"/>
      <c r="D527" s="1602" t="s">
        <v>523</v>
      </c>
      <c r="E527" s="257">
        <v>187.5</v>
      </c>
      <c r="F527" s="1560">
        <v>187.5</v>
      </c>
      <c r="G527" s="1969" t="s">
        <v>1082</v>
      </c>
      <c r="H527" s="1241"/>
      <c r="I527" s="1241"/>
      <c r="J527" s="1526" t="s">
        <v>100</v>
      </c>
      <c r="K527" s="1527" t="s">
        <v>101</v>
      </c>
      <c r="L527" s="1528" t="s">
        <v>102</v>
      </c>
      <c r="M527" s="98"/>
      <c r="N527" s="1257" t="s">
        <v>104</v>
      </c>
      <c r="O527" s="1213">
        <f t="shared" ref="O527:T527" si="554">AA552</f>
        <v>0</v>
      </c>
      <c r="P527" s="1203">
        <f t="shared" si="554"/>
        <v>0</v>
      </c>
      <c r="Q527" s="1213">
        <f t="shared" si="554"/>
        <v>26.8</v>
      </c>
      <c r="R527" s="1397">
        <f t="shared" si="554"/>
        <v>25</v>
      </c>
      <c r="S527" s="1213">
        <f t="shared" si="554"/>
        <v>0</v>
      </c>
      <c r="T527" s="1411">
        <f t="shared" si="554"/>
        <v>0</v>
      </c>
      <c r="U527" s="1210">
        <f t="shared" ref="U527:U549" si="555">O527+Q527</f>
        <v>26.8</v>
      </c>
      <c r="V527" s="1397">
        <f t="shared" ref="V527:V554" si="556">P527+R527</f>
        <v>25</v>
      </c>
      <c r="W527" s="1210">
        <f t="shared" ref="W527:W552" si="557">Q527+S527</f>
        <v>26.8</v>
      </c>
      <c r="X527" s="1306">
        <f t="shared" ref="X527:X554" si="558">R527+T527</f>
        <v>25</v>
      </c>
      <c r="Z527" s="1267" t="s">
        <v>396</v>
      </c>
      <c r="AA527" s="1030"/>
      <c r="AB527" s="1478"/>
      <c r="AC527" s="1234"/>
      <c r="AD527" s="1396"/>
      <c r="AE527" s="1234"/>
      <c r="AF527" s="1474"/>
      <c r="AG527" s="1234">
        <f t="shared" si="550"/>
        <v>0</v>
      </c>
      <c r="AH527" s="1397">
        <f t="shared" si="551"/>
        <v>0</v>
      </c>
      <c r="AI527" s="1234">
        <f t="shared" si="552"/>
        <v>0</v>
      </c>
      <c r="AJ527" s="1306">
        <f t="shared" si="553"/>
        <v>0</v>
      </c>
      <c r="AL527" s="1249" t="s">
        <v>121</v>
      </c>
      <c r="AM527" s="1250">
        <f t="shared" si="542"/>
        <v>0</v>
      </c>
      <c r="AN527" s="1251">
        <f t="shared" si="543"/>
        <v>0</v>
      </c>
      <c r="AO527" s="1267" t="s">
        <v>396</v>
      </c>
      <c r="AP527" s="1470">
        <f t="shared" si="533"/>
        <v>0</v>
      </c>
      <c r="AQ527" s="1484">
        <f t="shared" si="534"/>
        <v>0</v>
      </c>
    </row>
    <row r="528" spans="1:46" ht="15" thickBot="1">
      <c r="A528" s="69"/>
      <c r="B528" s="1607"/>
      <c r="C528" s="79"/>
      <c r="D528" s="374" t="s">
        <v>409</v>
      </c>
      <c r="E528" s="257"/>
      <c r="F528" s="1634">
        <v>1</v>
      </c>
      <c r="G528" s="1546" t="s">
        <v>100</v>
      </c>
      <c r="H528" s="1498" t="s">
        <v>101</v>
      </c>
      <c r="I528" s="1499" t="s">
        <v>102</v>
      </c>
      <c r="J528" s="1146" t="s">
        <v>86</v>
      </c>
      <c r="K528" s="1147">
        <v>26.8</v>
      </c>
      <c r="L528" s="1148">
        <v>25</v>
      </c>
      <c r="M528" s="98"/>
      <c r="N528" s="1249" t="s">
        <v>132</v>
      </c>
      <c r="O528" s="1210"/>
      <c r="P528" s="1203"/>
      <c r="Q528" s="1210"/>
      <c r="R528" s="1306"/>
      <c r="S528" s="1210"/>
      <c r="T528" s="1411"/>
      <c r="U528" s="1210">
        <f t="shared" si="555"/>
        <v>0</v>
      </c>
      <c r="V528" s="1397">
        <f t="shared" si="556"/>
        <v>0</v>
      </c>
      <c r="W528" s="1210">
        <f t="shared" si="557"/>
        <v>0</v>
      </c>
      <c r="X528" s="1306">
        <f t="shared" si="558"/>
        <v>0</v>
      </c>
      <c r="Z528" s="1268" t="s">
        <v>125</v>
      </c>
      <c r="AA528" s="1030"/>
      <c r="AB528" s="1478"/>
      <c r="AC528" s="1234">
        <f>E517</f>
        <v>25</v>
      </c>
      <c r="AD528" s="1396">
        <f>F517</f>
        <v>20</v>
      </c>
      <c r="AE528" s="1234"/>
      <c r="AF528" s="1474"/>
      <c r="AG528" s="1234">
        <f t="shared" ref="AG528:AG542" si="559">AA528+AC528</f>
        <v>25</v>
      </c>
      <c r="AH528" s="1397">
        <f t="shared" ref="AH528:AH542" si="560">AB528+AD528</f>
        <v>20</v>
      </c>
      <c r="AI528" s="1234">
        <f t="shared" ref="AI528:AI542" si="561">AC528+AE528</f>
        <v>25</v>
      </c>
      <c r="AJ528" s="1306">
        <f t="shared" ref="AJ528:AJ542" si="562">AD528+AF528</f>
        <v>20</v>
      </c>
      <c r="AL528" s="1249" t="s">
        <v>65</v>
      </c>
      <c r="AM528" s="1250">
        <f t="shared" si="542"/>
        <v>121</v>
      </c>
      <c r="AN528" s="1251">
        <f t="shared" si="543"/>
        <v>100</v>
      </c>
      <c r="AO528" s="1268" t="s">
        <v>125</v>
      </c>
      <c r="AP528" s="1470">
        <f t="shared" si="533"/>
        <v>25</v>
      </c>
      <c r="AQ528" s="1484">
        <f t="shared" si="534"/>
        <v>20</v>
      </c>
    </row>
    <row r="529" spans="1:43" ht="15" thickBot="1">
      <c r="A529" s="69"/>
      <c r="B529" s="1607"/>
      <c r="C529" s="79"/>
      <c r="D529" s="1626" t="s">
        <v>445</v>
      </c>
      <c r="E529" s="47"/>
      <c r="F529" s="58"/>
      <c r="G529" s="2971" t="s">
        <v>1052</v>
      </c>
      <c r="H529" s="1147">
        <v>93</v>
      </c>
      <c r="I529" s="1559">
        <v>60</v>
      </c>
      <c r="J529" s="258" t="s">
        <v>50</v>
      </c>
      <c r="K529" s="257">
        <v>7</v>
      </c>
      <c r="L529" s="1149">
        <v>7</v>
      </c>
      <c r="M529" s="98"/>
      <c r="N529" s="483" t="s">
        <v>387</v>
      </c>
      <c r="O529" s="1210">
        <f t="shared" ref="O529:T529" si="563">AA555</f>
        <v>0</v>
      </c>
      <c r="P529" s="1203">
        <f t="shared" si="563"/>
        <v>0</v>
      </c>
      <c r="Q529" s="1210">
        <f t="shared" si="563"/>
        <v>95.93</v>
      </c>
      <c r="R529" s="1306">
        <f t="shared" si="563"/>
        <v>74.66</v>
      </c>
      <c r="S529" s="1210">
        <f t="shared" si="563"/>
        <v>0</v>
      </c>
      <c r="T529" s="1411">
        <f t="shared" si="563"/>
        <v>0</v>
      </c>
      <c r="U529" s="1210">
        <f t="shared" si="555"/>
        <v>95.93</v>
      </c>
      <c r="V529" s="1397">
        <f t="shared" si="556"/>
        <v>74.66</v>
      </c>
      <c r="W529" s="1210">
        <f t="shared" si="557"/>
        <v>95.93</v>
      </c>
      <c r="X529" s="1306">
        <f t="shared" si="558"/>
        <v>74.66</v>
      </c>
      <c r="Z529" s="1268" t="s">
        <v>87</v>
      </c>
      <c r="AA529" s="1030">
        <f>E513</f>
        <v>12.5</v>
      </c>
      <c r="AB529" s="1480">
        <f>F513</f>
        <v>10.5</v>
      </c>
      <c r="AC529" s="1234">
        <f>E521+H519</f>
        <v>14.629999999999999</v>
      </c>
      <c r="AD529" s="1396">
        <f>F521+I519</f>
        <v>12.2</v>
      </c>
      <c r="AE529" s="1234"/>
      <c r="AF529" s="1474"/>
      <c r="AG529" s="1234">
        <f t="shared" si="559"/>
        <v>27.13</v>
      </c>
      <c r="AH529" s="1397">
        <f t="shared" si="560"/>
        <v>22.7</v>
      </c>
      <c r="AI529" s="1234">
        <f t="shared" si="561"/>
        <v>14.629999999999999</v>
      </c>
      <c r="AJ529" s="1306">
        <f t="shared" si="562"/>
        <v>12.2</v>
      </c>
      <c r="AL529" s="1249" t="s">
        <v>60</v>
      </c>
      <c r="AM529" s="1250">
        <f t="shared" si="542"/>
        <v>93.87</v>
      </c>
      <c r="AN529" s="1251">
        <f t="shared" si="543"/>
        <v>93.87</v>
      </c>
      <c r="AO529" s="1268" t="s">
        <v>87</v>
      </c>
      <c r="AP529" s="1470">
        <f t="shared" si="533"/>
        <v>27.13</v>
      </c>
      <c r="AQ529" s="1484">
        <f t="shared" si="534"/>
        <v>22.7</v>
      </c>
    </row>
    <row r="530" spans="1:43" ht="15" thickBot="1">
      <c r="A530" s="383"/>
      <c r="B530" s="768"/>
      <c r="C530" s="292"/>
      <c r="D530" s="1526" t="s">
        <v>100</v>
      </c>
      <c r="E530" s="1527" t="s">
        <v>101</v>
      </c>
      <c r="F530" s="1528" t="s">
        <v>102</v>
      </c>
      <c r="G530" s="69"/>
      <c r="I530" s="79"/>
      <c r="J530" s="258" t="s">
        <v>81</v>
      </c>
      <c r="K530" s="257">
        <v>190</v>
      </c>
      <c r="L530" s="1149">
        <v>190</v>
      </c>
      <c r="M530" s="98"/>
      <c r="N530" s="1249" t="s">
        <v>388</v>
      </c>
      <c r="O530" s="1210">
        <f t="shared" ref="O530:T530" si="564">AA559</f>
        <v>0</v>
      </c>
      <c r="P530" s="1415">
        <f t="shared" si="564"/>
        <v>0</v>
      </c>
      <c r="Q530" s="1210">
        <f t="shared" si="564"/>
        <v>0</v>
      </c>
      <c r="R530" s="1397">
        <f t="shared" si="564"/>
        <v>0</v>
      </c>
      <c r="S530" s="1210">
        <f t="shared" si="564"/>
        <v>0</v>
      </c>
      <c r="T530" s="1416">
        <f t="shared" si="564"/>
        <v>0</v>
      </c>
      <c r="U530" s="1210">
        <f t="shared" si="555"/>
        <v>0</v>
      </c>
      <c r="V530" s="1397">
        <f t="shared" si="556"/>
        <v>0</v>
      </c>
      <c r="W530" s="1210">
        <f t="shared" si="557"/>
        <v>0</v>
      </c>
      <c r="X530" s="1306">
        <f t="shared" si="558"/>
        <v>0</v>
      </c>
      <c r="Z530" s="1268" t="s">
        <v>68</v>
      </c>
      <c r="AA530" s="1030">
        <f>K509</f>
        <v>54.4</v>
      </c>
      <c r="AB530" s="1480">
        <f>L509</f>
        <v>43.6</v>
      </c>
      <c r="AC530" s="1234">
        <f>E519</f>
        <v>12.5</v>
      </c>
      <c r="AD530" s="1396">
        <f>F519</f>
        <v>10</v>
      </c>
      <c r="AE530" s="1234">
        <f>H536</f>
        <v>26.4</v>
      </c>
      <c r="AF530" s="1474">
        <f>I536</f>
        <v>20.9</v>
      </c>
      <c r="AG530" s="1234">
        <f t="shared" si="559"/>
        <v>66.900000000000006</v>
      </c>
      <c r="AH530" s="1397">
        <f t="shared" si="560"/>
        <v>53.6</v>
      </c>
      <c r="AI530" s="1234">
        <f t="shared" si="561"/>
        <v>38.9</v>
      </c>
      <c r="AJ530" s="1306">
        <f t="shared" si="562"/>
        <v>30.9</v>
      </c>
      <c r="AL530" s="1249" t="s">
        <v>139</v>
      </c>
      <c r="AM530" s="1250">
        <f t="shared" si="542"/>
        <v>208</v>
      </c>
      <c r="AN530" s="1258">
        <f t="shared" si="543"/>
        <v>200</v>
      </c>
      <c r="AO530" s="1268" t="s">
        <v>68</v>
      </c>
      <c r="AP530" s="1470">
        <f t="shared" si="533"/>
        <v>93.300000000000011</v>
      </c>
      <c r="AQ530" s="1484">
        <f t="shared" si="534"/>
        <v>74.5</v>
      </c>
    </row>
    <row r="531" spans="1:43" ht="15" thickBot="1">
      <c r="A531" s="1443" t="s">
        <v>362</v>
      </c>
      <c r="B531" s="1444"/>
      <c r="C531" s="1652">
        <f>SUM(C516:C529)</f>
        <v>1010</v>
      </c>
      <c r="D531" s="1920" t="s">
        <v>234</v>
      </c>
      <c r="E531" s="2008">
        <f>C525</f>
        <v>120</v>
      </c>
      <c r="F531" s="2009">
        <f>C525</f>
        <v>120</v>
      </c>
      <c r="G531" s="65"/>
      <c r="H531" s="38"/>
      <c r="I531" s="81"/>
      <c r="J531" s="65"/>
      <c r="K531" s="38"/>
      <c r="L531" s="81"/>
      <c r="M531" s="98"/>
      <c r="N531" s="1249" t="s">
        <v>121</v>
      </c>
      <c r="O531" s="1210"/>
      <c r="P531" s="1203"/>
      <c r="Q531" s="1210"/>
      <c r="R531" s="1306"/>
      <c r="S531" s="1210"/>
      <c r="T531" s="1411"/>
      <c r="U531" s="1210">
        <f t="shared" si="555"/>
        <v>0</v>
      </c>
      <c r="V531" s="1397">
        <f t="shared" si="556"/>
        <v>0</v>
      </c>
      <c r="W531" s="1210">
        <f t="shared" si="557"/>
        <v>0</v>
      </c>
      <c r="X531" s="1306">
        <f t="shared" si="558"/>
        <v>0</v>
      </c>
      <c r="Z531" s="1268" t="s">
        <v>74</v>
      </c>
      <c r="AA531" s="1030"/>
      <c r="AB531" s="1478"/>
      <c r="AC531" s="1234"/>
      <c r="AD531" s="1396"/>
      <c r="AE531" s="1234"/>
      <c r="AF531" s="1474"/>
      <c r="AG531" s="1234">
        <f t="shared" si="559"/>
        <v>0</v>
      </c>
      <c r="AH531" s="1397">
        <f t="shared" si="560"/>
        <v>0</v>
      </c>
      <c r="AI531" s="1234">
        <f t="shared" si="561"/>
        <v>0</v>
      </c>
      <c r="AJ531" s="1306">
        <f t="shared" si="562"/>
        <v>0</v>
      </c>
      <c r="AL531" s="1249" t="s">
        <v>64</v>
      </c>
      <c r="AM531" s="1250">
        <f t="shared" si="542"/>
        <v>0</v>
      </c>
      <c r="AN531" s="1258">
        <f t="shared" si="543"/>
        <v>0</v>
      </c>
      <c r="AO531" s="1268" t="s">
        <v>74</v>
      </c>
      <c r="AP531" s="1470">
        <f t="shared" si="533"/>
        <v>0</v>
      </c>
      <c r="AQ531" s="1484">
        <f t="shared" si="534"/>
        <v>0</v>
      </c>
    </row>
    <row r="532" spans="1:43" ht="15" thickBot="1">
      <c r="A532" s="824"/>
      <c r="B532" s="2091" t="s">
        <v>232</v>
      </c>
      <c r="C532" s="1004"/>
      <c r="D532" s="1626" t="s">
        <v>830</v>
      </c>
      <c r="E532" s="2092"/>
      <c r="F532" s="2093"/>
      <c r="G532" s="2094" t="s">
        <v>753</v>
      </c>
      <c r="H532" s="2004"/>
      <c r="I532" s="2004"/>
      <c r="J532" s="2060"/>
      <c r="K532" s="2061"/>
      <c r="L532" s="2005"/>
      <c r="M532" s="98"/>
      <c r="N532" s="1249" t="s">
        <v>65</v>
      </c>
      <c r="O532" s="1210">
        <f>E504</f>
        <v>121</v>
      </c>
      <c r="P532" s="1203">
        <f>F504</f>
        <v>100</v>
      </c>
      <c r="Q532" s="1210"/>
      <c r="R532" s="1306"/>
      <c r="S532" s="1210"/>
      <c r="T532" s="1411"/>
      <c r="U532" s="1210">
        <f t="shared" si="555"/>
        <v>121</v>
      </c>
      <c r="V532" s="1397">
        <f t="shared" si="556"/>
        <v>100</v>
      </c>
      <c r="W532" s="1210">
        <f t="shared" si="557"/>
        <v>0</v>
      </c>
      <c r="X532" s="1306">
        <f t="shared" si="558"/>
        <v>0</v>
      </c>
      <c r="Z532" s="1268" t="s">
        <v>129</v>
      </c>
      <c r="AA532" s="1030"/>
      <c r="AB532" s="1481"/>
      <c r="AC532" s="1234"/>
      <c r="AD532" s="1396"/>
      <c r="AE532" s="1234"/>
      <c r="AF532" s="1474"/>
      <c r="AG532" s="1234">
        <f t="shared" si="559"/>
        <v>0</v>
      </c>
      <c r="AH532" s="1397">
        <f t="shared" si="560"/>
        <v>0</v>
      </c>
      <c r="AI532" s="1234">
        <f t="shared" si="561"/>
        <v>0</v>
      </c>
      <c r="AJ532" s="1306">
        <f t="shared" si="562"/>
        <v>0</v>
      </c>
      <c r="AL532" s="1249" t="s">
        <v>47</v>
      </c>
      <c r="AM532" s="1250">
        <f t="shared" si="542"/>
        <v>0</v>
      </c>
      <c r="AN532" s="1258">
        <f t="shared" si="543"/>
        <v>0</v>
      </c>
      <c r="AO532" s="1268" t="s">
        <v>129</v>
      </c>
      <c r="AP532" s="1470">
        <f t="shared" si="533"/>
        <v>0</v>
      </c>
      <c r="AQ532" s="1484">
        <f t="shared" si="534"/>
        <v>0</v>
      </c>
    </row>
    <row r="533" spans="1:43" ht="15" thickBot="1">
      <c r="A533" s="254" t="s">
        <v>653</v>
      </c>
      <c r="B533" s="271" t="s">
        <v>830</v>
      </c>
      <c r="C533" s="397">
        <v>200</v>
      </c>
      <c r="D533" s="2095" t="s">
        <v>100</v>
      </c>
      <c r="E533" s="869" t="s">
        <v>101</v>
      </c>
      <c r="F533" s="2096" t="s">
        <v>102</v>
      </c>
      <c r="G533" s="2097" t="s">
        <v>100</v>
      </c>
      <c r="H533" s="171" t="s">
        <v>101</v>
      </c>
      <c r="I533" s="2098" t="s">
        <v>102</v>
      </c>
      <c r="J533" s="2099" t="s">
        <v>100</v>
      </c>
      <c r="K533" s="169" t="s">
        <v>101</v>
      </c>
      <c r="L533" s="170" t="s">
        <v>102</v>
      </c>
      <c r="M533" s="98"/>
      <c r="N533" s="1249" t="s">
        <v>60</v>
      </c>
      <c r="O533" s="1210">
        <f>E510</f>
        <v>10</v>
      </c>
      <c r="P533" s="1415">
        <f>F510</f>
        <v>10</v>
      </c>
      <c r="Q533" s="1723">
        <f>H523+K520</f>
        <v>63.870000000000005</v>
      </c>
      <c r="R533" s="2014">
        <f>L520+I523</f>
        <v>63.870000000000005</v>
      </c>
      <c r="S533" s="1210">
        <f>K534</f>
        <v>20</v>
      </c>
      <c r="T533" s="1419">
        <f>L534</f>
        <v>20</v>
      </c>
      <c r="U533" s="1210">
        <f t="shared" si="555"/>
        <v>73.87</v>
      </c>
      <c r="V533" s="1397">
        <f t="shared" si="556"/>
        <v>73.87</v>
      </c>
      <c r="W533" s="1210">
        <f t="shared" si="557"/>
        <v>83.87</v>
      </c>
      <c r="X533" s="1306">
        <f t="shared" si="558"/>
        <v>83.87</v>
      </c>
      <c r="Z533" s="1268" t="s">
        <v>127</v>
      </c>
      <c r="AA533" s="1030"/>
      <c r="AB533" s="1482"/>
      <c r="AC533" s="1234"/>
      <c r="AD533" s="1396"/>
      <c r="AE533" s="1234"/>
      <c r="AF533" s="1474"/>
      <c r="AG533" s="1234">
        <f t="shared" si="559"/>
        <v>0</v>
      </c>
      <c r="AH533" s="1397">
        <f t="shared" si="560"/>
        <v>0</v>
      </c>
      <c r="AI533" s="1234">
        <f t="shared" si="561"/>
        <v>0</v>
      </c>
      <c r="AJ533" s="1306">
        <f t="shared" si="562"/>
        <v>0</v>
      </c>
      <c r="AL533" s="1249" t="s">
        <v>67</v>
      </c>
      <c r="AM533" s="1250">
        <f t="shared" si="542"/>
        <v>10.5</v>
      </c>
      <c r="AN533" s="1258">
        <f t="shared" si="543"/>
        <v>10.5</v>
      </c>
      <c r="AO533" s="1268" t="s">
        <v>127</v>
      </c>
      <c r="AP533" s="1470">
        <f t="shared" si="533"/>
        <v>0</v>
      </c>
      <c r="AQ533" s="1484">
        <f t="shared" si="534"/>
        <v>0</v>
      </c>
    </row>
    <row r="534" spans="1:43" ht="15" thickBot="1">
      <c r="A534" s="69"/>
      <c r="B534" s="351" t="s">
        <v>233</v>
      </c>
      <c r="C534" s="79"/>
      <c r="D534" s="3059" t="s">
        <v>655</v>
      </c>
      <c r="E534" s="2084">
        <v>208</v>
      </c>
      <c r="F534" s="2085">
        <v>200</v>
      </c>
      <c r="G534" s="136" t="s">
        <v>656</v>
      </c>
      <c r="H534" s="2084">
        <v>26</v>
      </c>
      <c r="I534" s="2101">
        <v>26</v>
      </c>
      <c r="J534" s="2069" t="s">
        <v>80</v>
      </c>
      <c r="K534" s="135">
        <v>20</v>
      </c>
      <c r="L534" s="2102">
        <v>20</v>
      </c>
      <c r="M534" s="98"/>
      <c r="N534" s="1249" t="s">
        <v>139</v>
      </c>
      <c r="O534" s="1210"/>
      <c r="P534" s="1203"/>
      <c r="Q534" s="1210"/>
      <c r="R534" s="1306"/>
      <c r="S534" s="1210">
        <f>E534</f>
        <v>208</v>
      </c>
      <c r="T534" s="1411">
        <f>F534</f>
        <v>200</v>
      </c>
      <c r="U534" s="1210">
        <f t="shared" si="555"/>
        <v>0</v>
      </c>
      <c r="V534" s="1397">
        <f t="shared" si="556"/>
        <v>0</v>
      </c>
      <c r="W534" s="1210">
        <f t="shared" si="557"/>
        <v>208</v>
      </c>
      <c r="X534" s="1306">
        <f t="shared" si="558"/>
        <v>200</v>
      </c>
      <c r="Z534" s="1267" t="s">
        <v>96</v>
      </c>
      <c r="AA534" s="1232"/>
      <c r="AB534" s="1483"/>
      <c r="AC534" s="2415"/>
      <c r="AD534" s="1398"/>
      <c r="AE534" s="1235"/>
      <c r="AF534" s="1475"/>
      <c r="AG534" s="1235">
        <f t="shared" si="559"/>
        <v>0</v>
      </c>
      <c r="AH534" s="1399">
        <f t="shared" si="560"/>
        <v>0</v>
      </c>
      <c r="AI534" s="1235">
        <f t="shared" si="561"/>
        <v>0</v>
      </c>
      <c r="AJ534" s="1199">
        <f t="shared" si="562"/>
        <v>0</v>
      </c>
      <c r="AL534" s="1249" t="s">
        <v>82</v>
      </c>
      <c r="AM534" s="1250">
        <f t="shared" si="542"/>
        <v>32.1</v>
      </c>
      <c r="AN534" s="1258">
        <f t="shared" si="543"/>
        <v>32.1</v>
      </c>
      <c r="AO534" s="1267" t="s">
        <v>96</v>
      </c>
      <c r="AP534" s="2450">
        <f t="shared" si="533"/>
        <v>0</v>
      </c>
      <c r="AQ534" s="2431">
        <f t="shared" si="534"/>
        <v>0</v>
      </c>
    </row>
    <row r="535" spans="1:43" ht="15" thickBot="1">
      <c r="A535" s="173" t="s">
        <v>654</v>
      </c>
      <c r="B535" s="289" t="s">
        <v>270</v>
      </c>
      <c r="C535" s="2100" t="s">
        <v>857</v>
      </c>
      <c r="D535" s="2103"/>
      <c r="E535" s="2087"/>
      <c r="F535" s="2104"/>
      <c r="G535" s="198" t="s">
        <v>81</v>
      </c>
      <c r="H535" s="243">
        <v>85.91</v>
      </c>
      <c r="I535" s="1995">
        <v>85.91</v>
      </c>
      <c r="J535" s="263" t="s">
        <v>82</v>
      </c>
      <c r="K535" s="243">
        <v>0.9</v>
      </c>
      <c r="L535" s="2105">
        <v>0.9</v>
      </c>
      <c r="M535" s="98"/>
      <c r="N535" s="1249" t="s">
        <v>64</v>
      </c>
      <c r="O535" s="1210"/>
      <c r="P535" s="1203"/>
      <c r="Q535" s="1210"/>
      <c r="R535" s="1306"/>
      <c r="S535" s="1210"/>
      <c r="T535" s="1411"/>
      <c r="U535" s="1210">
        <f t="shared" si="555"/>
        <v>0</v>
      </c>
      <c r="V535" s="1397">
        <f t="shared" si="556"/>
        <v>0</v>
      </c>
      <c r="W535" s="1210">
        <f t="shared" si="557"/>
        <v>0</v>
      </c>
      <c r="X535" s="1306">
        <f t="shared" si="558"/>
        <v>0</v>
      </c>
      <c r="Z535" s="2411" t="s">
        <v>783</v>
      </c>
      <c r="AA535" s="2455">
        <f t="shared" ref="AA535:AF535" si="565">SUM(AA522:AA534)</f>
        <v>126.9</v>
      </c>
      <c r="AB535" s="2456">
        <f t="shared" si="565"/>
        <v>114.1</v>
      </c>
      <c r="AC535" s="2457">
        <f t="shared" si="565"/>
        <v>171.97</v>
      </c>
      <c r="AD535" s="2458">
        <f t="shared" si="565"/>
        <v>119.7</v>
      </c>
      <c r="AE535" s="2459">
        <f t="shared" si="565"/>
        <v>26.4</v>
      </c>
      <c r="AF535" s="2417">
        <f t="shared" si="565"/>
        <v>20.9</v>
      </c>
      <c r="AG535" s="2419">
        <f t="shared" si="559"/>
        <v>298.87</v>
      </c>
      <c r="AH535" s="2420">
        <f t="shared" si="560"/>
        <v>233.8</v>
      </c>
      <c r="AI535" s="2419">
        <f t="shared" si="561"/>
        <v>198.37</v>
      </c>
      <c r="AJ535" s="2421">
        <f t="shared" si="562"/>
        <v>140.6</v>
      </c>
      <c r="AL535" s="1249" t="s">
        <v>89</v>
      </c>
      <c r="AM535" s="1250">
        <f t="shared" si="542"/>
        <v>8</v>
      </c>
      <c r="AN535" s="1258">
        <f t="shared" si="543"/>
        <v>8</v>
      </c>
      <c r="AO535" s="2411" t="s">
        <v>783</v>
      </c>
      <c r="AP535" s="2432">
        <f t="shared" si="533"/>
        <v>325.27</v>
      </c>
      <c r="AQ535" s="1485">
        <f t="shared" si="534"/>
        <v>254.70000000000002</v>
      </c>
    </row>
    <row r="536" spans="1:43">
      <c r="A536" s="682"/>
      <c r="B536" s="1063" t="s">
        <v>754</v>
      </c>
      <c r="C536" s="98"/>
      <c r="D536" s="2106"/>
      <c r="E536" s="121"/>
      <c r="F536" s="2107"/>
      <c r="G536" s="2108" t="s">
        <v>68</v>
      </c>
      <c r="H536" s="2109">
        <v>26.4</v>
      </c>
      <c r="I536" s="2110">
        <v>20.9</v>
      </c>
      <c r="J536" s="179" t="s">
        <v>79</v>
      </c>
      <c r="K536" s="2109">
        <v>0.9</v>
      </c>
      <c r="L536" s="1983">
        <v>0.9</v>
      </c>
      <c r="M536" s="98"/>
      <c r="N536" s="1249" t="s">
        <v>408</v>
      </c>
      <c r="O536" s="1723"/>
      <c r="P536" s="1203"/>
      <c r="Q536" s="1210"/>
      <c r="R536" s="1306"/>
      <c r="S536" s="1210"/>
      <c r="T536" s="1411"/>
      <c r="U536" s="1210">
        <f t="shared" si="555"/>
        <v>0</v>
      </c>
      <c r="V536" s="1397">
        <f t="shared" si="556"/>
        <v>0</v>
      </c>
      <c r="W536" s="1210">
        <f t="shared" si="557"/>
        <v>0</v>
      </c>
      <c r="X536" s="1306">
        <f t="shared" si="558"/>
        <v>0</v>
      </c>
      <c r="Z536" s="2376" t="s">
        <v>878</v>
      </c>
      <c r="AA536" s="1030"/>
      <c r="AB536" s="1478"/>
      <c r="AC536" s="1234"/>
      <c r="AD536" s="1396"/>
      <c r="AE536" s="1234"/>
      <c r="AF536" s="1474"/>
      <c r="AG536" s="1234">
        <f t="shared" si="559"/>
        <v>0</v>
      </c>
      <c r="AH536" s="1397">
        <f t="shared" si="560"/>
        <v>0</v>
      </c>
      <c r="AI536" s="1234">
        <f t="shared" si="561"/>
        <v>0</v>
      </c>
      <c r="AJ536" s="1306">
        <f t="shared" si="562"/>
        <v>0</v>
      </c>
      <c r="AL536" s="1249" t="s">
        <v>131</v>
      </c>
      <c r="AM536" s="1250">
        <f t="shared" si="542"/>
        <v>2.0440999999999998</v>
      </c>
      <c r="AN536" s="1258">
        <f t="shared" si="543"/>
        <v>81.763999999999996</v>
      </c>
      <c r="AO536" s="2376" t="s">
        <v>877</v>
      </c>
    </row>
    <row r="537" spans="1:43">
      <c r="A537" s="200" t="s">
        <v>9</v>
      </c>
      <c r="B537" s="263" t="s">
        <v>686</v>
      </c>
      <c r="C537" s="276">
        <v>30</v>
      </c>
      <c r="D537" s="2111"/>
      <c r="E537" s="106"/>
      <c r="F537" s="2112"/>
      <c r="G537" s="197" t="s">
        <v>82</v>
      </c>
      <c r="H537" s="277">
        <v>2.2000000000000002</v>
      </c>
      <c r="I537" s="2113">
        <v>2.2000000000000002</v>
      </c>
      <c r="J537" s="2114" t="s">
        <v>657</v>
      </c>
      <c r="K537" s="244">
        <v>1E-3</v>
      </c>
      <c r="L537" s="2105">
        <v>1E-3</v>
      </c>
      <c r="M537" s="98"/>
      <c r="N537" s="1249" t="s">
        <v>67</v>
      </c>
      <c r="O537" s="1210">
        <f>E507</f>
        <v>10.5</v>
      </c>
      <c r="P537" s="1203">
        <f>F507</f>
        <v>10.5</v>
      </c>
      <c r="Q537" s="1210"/>
      <c r="R537" s="1306"/>
      <c r="S537" s="1210"/>
      <c r="T537" s="1411"/>
      <c r="U537" s="1210">
        <f t="shared" si="555"/>
        <v>10.5</v>
      </c>
      <c r="V537" s="1397">
        <f t="shared" si="556"/>
        <v>10.5</v>
      </c>
      <c r="W537" s="1210">
        <f t="shared" si="557"/>
        <v>0</v>
      </c>
      <c r="X537" s="1306">
        <f t="shared" si="558"/>
        <v>0</v>
      </c>
      <c r="Z537" s="1268" t="s">
        <v>128</v>
      </c>
      <c r="AA537" s="1030"/>
      <c r="AB537" s="1478"/>
      <c r="AC537" s="1234"/>
      <c r="AD537" s="1396"/>
      <c r="AE537" s="1234"/>
      <c r="AF537" s="1474"/>
      <c r="AG537" s="1234">
        <f t="shared" si="559"/>
        <v>0</v>
      </c>
      <c r="AH537" s="1397">
        <f t="shared" si="560"/>
        <v>0</v>
      </c>
      <c r="AI537" s="1234">
        <f t="shared" si="561"/>
        <v>0</v>
      </c>
      <c r="AJ537" s="1306">
        <f t="shared" si="562"/>
        <v>0</v>
      </c>
      <c r="AL537" s="1249" t="s">
        <v>50</v>
      </c>
      <c r="AM537" s="1250">
        <f t="shared" si="542"/>
        <v>15.6</v>
      </c>
      <c r="AN537" s="1258">
        <f t="shared" si="543"/>
        <v>15.6</v>
      </c>
      <c r="AO537" s="1268"/>
      <c r="AP537" s="1470">
        <f t="shared" ref="AP537:AQ543" si="566">AA536+AC536+AE536</f>
        <v>0</v>
      </c>
      <c r="AQ537" s="1484">
        <f t="shared" si="566"/>
        <v>0</v>
      </c>
    </row>
    <row r="538" spans="1:43">
      <c r="A538" s="109"/>
      <c r="B538" s="2074"/>
      <c r="C538" s="98"/>
      <c r="D538" s="109"/>
      <c r="E538" s="112"/>
      <c r="F538" s="108"/>
      <c r="G538" s="197" t="s">
        <v>161</v>
      </c>
      <c r="H538" s="2115" t="s">
        <v>576</v>
      </c>
      <c r="I538" s="2071">
        <v>2</v>
      </c>
      <c r="J538" s="263" t="s">
        <v>83</v>
      </c>
      <c r="K538" s="2115">
        <v>0.16</v>
      </c>
      <c r="L538" s="245">
        <v>0.16</v>
      </c>
      <c r="M538" s="98"/>
      <c r="N538" s="1249" t="s">
        <v>82</v>
      </c>
      <c r="O538" s="1210">
        <f>E514+K506+K510</f>
        <v>10.1</v>
      </c>
      <c r="P538" s="1415">
        <f>F514+L506+L510</f>
        <v>10.1</v>
      </c>
      <c r="Q538" s="1210">
        <f>E524+H525+K521+K523</f>
        <v>13.9</v>
      </c>
      <c r="R538" s="1397">
        <f>F524+I525+L521+L523</f>
        <v>13.9</v>
      </c>
      <c r="S538" s="1210">
        <f>H537+H540+K535</f>
        <v>8.1</v>
      </c>
      <c r="T538" s="1416">
        <f>I537+L535+I540</f>
        <v>8.1</v>
      </c>
      <c r="U538" s="1210">
        <f t="shared" si="555"/>
        <v>24</v>
      </c>
      <c r="V538" s="1397">
        <f t="shared" si="556"/>
        <v>24</v>
      </c>
      <c r="W538" s="1210">
        <f t="shared" si="557"/>
        <v>22</v>
      </c>
      <c r="X538" s="1306">
        <f t="shared" si="558"/>
        <v>22</v>
      </c>
      <c r="Z538" s="1268" t="s">
        <v>126</v>
      </c>
      <c r="AA538" s="1030"/>
      <c r="AB538" s="1481"/>
      <c r="AC538" s="1234"/>
      <c r="AD538" s="1396"/>
      <c r="AE538" s="1234"/>
      <c r="AF538" s="1474"/>
      <c r="AG538" s="1234">
        <f t="shared" si="559"/>
        <v>0</v>
      </c>
      <c r="AH538" s="1397">
        <f t="shared" si="560"/>
        <v>0</v>
      </c>
      <c r="AI538" s="1234">
        <f t="shared" si="561"/>
        <v>0</v>
      </c>
      <c r="AJ538" s="1306">
        <f t="shared" si="562"/>
        <v>0</v>
      </c>
      <c r="AL538" s="1249" t="s">
        <v>140</v>
      </c>
      <c r="AM538" s="1250">
        <f t="shared" si="542"/>
        <v>0</v>
      </c>
      <c r="AN538" s="1258">
        <f t="shared" si="543"/>
        <v>0</v>
      </c>
      <c r="AO538" s="1268" t="s">
        <v>128</v>
      </c>
      <c r="AP538" s="1470">
        <f t="shared" si="566"/>
        <v>0</v>
      </c>
      <c r="AQ538" s="1484">
        <f t="shared" si="566"/>
        <v>0</v>
      </c>
    </row>
    <row r="539" spans="1:43">
      <c r="A539" s="109"/>
      <c r="B539" s="2074"/>
      <c r="C539" s="98"/>
      <c r="D539" s="109"/>
      <c r="E539" s="112"/>
      <c r="F539" s="108"/>
      <c r="G539" s="2108" t="s">
        <v>658</v>
      </c>
      <c r="H539" s="2109">
        <v>3.3</v>
      </c>
      <c r="I539" s="2110">
        <v>3.3</v>
      </c>
      <c r="J539" s="263" t="s">
        <v>50</v>
      </c>
      <c r="K539" s="2109">
        <v>1.6</v>
      </c>
      <c r="L539" s="1983">
        <v>1.6</v>
      </c>
      <c r="M539" s="98"/>
      <c r="N539" s="1249" t="s">
        <v>89</v>
      </c>
      <c r="O539" s="1210">
        <f>E505</f>
        <v>8</v>
      </c>
      <c r="P539" s="1203">
        <f>F505</f>
        <v>8</v>
      </c>
      <c r="Q539" s="1210"/>
      <c r="R539" s="1306"/>
      <c r="S539" s="1210"/>
      <c r="T539" s="1411"/>
      <c r="U539" s="1210">
        <f t="shared" si="555"/>
        <v>8</v>
      </c>
      <c r="V539" s="1397">
        <f t="shared" si="556"/>
        <v>8</v>
      </c>
      <c r="W539" s="1210">
        <f t="shared" si="557"/>
        <v>0</v>
      </c>
      <c r="X539" s="1306">
        <f t="shared" si="558"/>
        <v>0</v>
      </c>
      <c r="Z539" s="1268" t="s">
        <v>395</v>
      </c>
      <c r="AA539" s="1030"/>
      <c r="AB539" s="1482"/>
      <c r="AC539" s="1234"/>
      <c r="AD539" s="1396"/>
      <c r="AE539" s="1234"/>
      <c r="AF539" s="1474"/>
      <c r="AG539" s="1234">
        <f t="shared" si="559"/>
        <v>0</v>
      </c>
      <c r="AH539" s="1397">
        <f t="shared" si="560"/>
        <v>0</v>
      </c>
      <c r="AI539" s="1234">
        <f t="shared" si="561"/>
        <v>0</v>
      </c>
      <c r="AJ539" s="1306">
        <f t="shared" si="562"/>
        <v>0</v>
      </c>
      <c r="AL539" s="1249" t="s">
        <v>52</v>
      </c>
      <c r="AM539" s="1250">
        <f t="shared" si="542"/>
        <v>1.5</v>
      </c>
      <c r="AN539" s="1258">
        <f t="shared" si="543"/>
        <v>1.5</v>
      </c>
      <c r="AO539" s="1268" t="s">
        <v>126</v>
      </c>
      <c r="AP539" s="1470">
        <f t="shared" si="566"/>
        <v>0</v>
      </c>
      <c r="AQ539" s="1484">
        <f t="shared" si="566"/>
        <v>0</v>
      </c>
    </row>
    <row r="540" spans="1:43" ht="15" thickBot="1">
      <c r="A540" s="2116" t="s">
        <v>363</v>
      </c>
      <c r="B540" s="2117"/>
      <c r="C540" s="2118">
        <f>C533+C537+110+20</f>
        <v>360</v>
      </c>
      <c r="D540" s="2076"/>
      <c r="E540" s="2079"/>
      <c r="F540" s="2078"/>
      <c r="G540" s="2121" t="s">
        <v>82</v>
      </c>
      <c r="H540" s="2119">
        <v>5</v>
      </c>
      <c r="I540" s="2120">
        <v>5</v>
      </c>
      <c r="J540" s="2079"/>
      <c r="K540" s="2079"/>
      <c r="L540" s="2078"/>
      <c r="M540" s="98"/>
      <c r="N540" s="783" t="s">
        <v>144</v>
      </c>
      <c r="O540" s="1210"/>
      <c r="P540" s="1415"/>
      <c r="Q540" s="1890">
        <f>R540/1000/0.04</f>
        <v>1.9941</v>
      </c>
      <c r="R540" s="1397">
        <f>L519+I521</f>
        <v>79.763999999999996</v>
      </c>
      <c r="S540" s="1213">
        <f>T540/1000/0.04</f>
        <v>0.05</v>
      </c>
      <c r="T540" s="1416">
        <f>I538</f>
        <v>2</v>
      </c>
      <c r="U540" s="1210">
        <f t="shared" si="555"/>
        <v>1.9941</v>
      </c>
      <c r="V540" s="1397">
        <f t="shared" si="556"/>
        <v>79.763999999999996</v>
      </c>
      <c r="W540" s="1210">
        <f t="shared" si="557"/>
        <v>2.0440999999999998</v>
      </c>
      <c r="X540" s="1306">
        <f t="shared" si="558"/>
        <v>81.763999999999996</v>
      </c>
      <c r="Z540" s="1267"/>
      <c r="AA540" s="1030"/>
      <c r="AB540" s="1479"/>
      <c r="AC540" s="2011"/>
      <c r="AD540" s="1396"/>
      <c r="AE540" s="1234"/>
      <c r="AF540" s="1474"/>
      <c r="AG540" s="1234">
        <f t="shared" si="559"/>
        <v>0</v>
      </c>
      <c r="AH540" s="1397">
        <f t="shared" si="560"/>
        <v>0</v>
      </c>
      <c r="AI540" s="1234">
        <f t="shared" si="561"/>
        <v>0</v>
      </c>
      <c r="AJ540" s="1306">
        <f t="shared" si="562"/>
        <v>0</v>
      </c>
      <c r="AL540" s="1249" t="s">
        <v>138</v>
      </c>
      <c r="AM540" s="1250">
        <f t="shared" si="542"/>
        <v>0</v>
      </c>
      <c r="AN540" s="1258">
        <f t="shared" si="543"/>
        <v>0</v>
      </c>
      <c r="AO540" s="1268" t="s">
        <v>395</v>
      </c>
      <c r="AP540" s="1470">
        <f t="shared" si="566"/>
        <v>0</v>
      </c>
      <c r="AQ540" s="1484">
        <f t="shared" si="566"/>
        <v>0</v>
      </c>
    </row>
    <row r="541" spans="1:43" ht="15" thickBot="1">
      <c r="M541" s="98"/>
      <c r="N541" s="1249" t="s">
        <v>50</v>
      </c>
      <c r="O541" s="1210">
        <f>H512</f>
        <v>7</v>
      </c>
      <c r="P541" s="1417">
        <f>I512</f>
        <v>7</v>
      </c>
      <c r="Q541" s="1210">
        <f>K529</f>
        <v>7</v>
      </c>
      <c r="R541" s="1397">
        <f>L529</f>
        <v>7</v>
      </c>
      <c r="S541" s="1210">
        <f>K539</f>
        <v>1.6</v>
      </c>
      <c r="T541" s="1408">
        <f>L539</f>
        <v>1.6</v>
      </c>
      <c r="U541" s="1210">
        <f t="shared" si="555"/>
        <v>14</v>
      </c>
      <c r="V541" s="1397">
        <f t="shared" si="556"/>
        <v>14</v>
      </c>
      <c r="W541" s="1210">
        <f t="shared" si="557"/>
        <v>8.6</v>
      </c>
      <c r="X541" s="1306">
        <f t="shared" si="558"/>
        <v>8.6</v>
      </c>
      <c r="Z541" s="2411" t="s">
        <v>784</v>
      </c>
      <c r="AA541" s="2416">
        <f t="shared" ref="AA541:AF541" si="567">SUM(AA536:AA540)</f>
        <v>0</v>
      </c>
      <c r="AB541" s="2417">
        <f t="shared" si="567"/>
        <v>0</v>
      </c>
      <c r="AC541" s="2418">
        <f t="shared" si="567"/>
        <v>0</v>
      </c>
      <c r="AD541" s="2417">
        <f t="shared" si="567"/>
        <v>0</v>
      </c>
      <c r="AE541" s="2418">
        <f t="shared" si="567"/>
        <v>0</v>
      </c>
      <c r="AF541" s="2417">
        <f t="shared" si="567"/>
        <v>0</v>
      </c>
      <c r="AG541" s="2419">
        <f t="shared" si="559"/>
        <v>0</v>
      </c>
      <c r="AH541" s="2420">
        <f t="shared" si="560"/>
        <v>0</v>
      </c>
      <c r="AI541" s="2419">
        <f t="shared" si="561"/>
        <v>0</v>
      </c>
      <c r="AJ541" s="2421">
        <f t="shared" si="562"/>
        <v>0</v>
      </c>
      <c r="AL541" s="1249" t="s">
        <v>137</v>
      </c>
      <c r="AM541" s="1250">
        <f t="shared" si="542"/>
        <v>0</v>
      </c>
      <c r="AN541" s="1258">
        <f t="shared" si="543"/>
        <v>0</v>
      </c>
      <c r="AO541" s="2429"/>
      <c r="AP541" s="2450">
        <f t="shared" si="566"/>
        <v>0</v>
      </c>
      <c r="AQ541" s="2431">
        <f t="shared" si="566"/>
        <v>0</v>
      </c>
    </row>
    <row r="542" spans="1:43" ht="15" thickBot="1">
      <c r="M542" s="98"/>
      <c r="N542" s="1249" t="s">
        <v>140</v>
      </c>
      <c r="O542" s="1210"/>
      <c r="P542" s="1203"/>
      <c r="Q542" s="1210"/>
      <c r="R542" s="1306"/>
      <c r="S542" s="1210"/>
      <c r="T542" s="1411"/>
      <c r="U542" s="1210">
        <f t="shared" si="555"/>
        <v>0</v>
      </c>
      <c r="V542" s="1397">
        <f t="shared" si="556"/>
        <v>0</v>
      </c>
      <c r="W542" s="1210">
        <f t="shared" si="557"/>
        <v>0</v>
      </c>
      <c r="X542" s="1306">
        <f t="shared" si="558"/>
        <v>0</v>
      </c>
      <c r="Z542" s="2406" t="s">
        <v>785</v>
      </c>
      <c r="AA542" s="2407">
        <f t="shared" ref="AA542:AF542" si="568">AA541+AA535</f>
        <v>126.9</v>
      </c>
      <c r="AB542" s="2407">
        <f t="shared" si="568"/>
        <v>114.1</v>
      </c>
      <c r="AC542" s="2442">
        <f t="shared" si="568"/>
        <v>171.97</v>
      </c>
      <c r="AD542" s="2449">
        <f t="shared" si="568"/>
        <v>119.7</v>
      </c>
      <c r="AE542" s="2407">
        <f t="shared" si="568"/>
        <v>26.4</v>
      </c>
      <c r="AF542" s="2407">
        <f t="shared" si="568"/>
        <v>20.9</v>
      </c>
      <c r="AG542" s="2448">
        <f t="shared" si="559"/>
        <v>298.87</v>
      </c>
      <c r="AH542" s="2409">
        <f t="shared" si="560"/>
        <v>233.8</v>
      </c>
      <c r="AI542" s="2448">
        <f t="shared" si="561"/>
        <v>198.37</v>
      </c>
      <c r="AJ542" s="2460">
        <f t="shared" si="562"/>
        <v>140.6</v>
      </c>
      <c r="AL542" s="1249" t="s">
        <v>77</v>
      </c>
      <c r="AM542" s="1250">
        <f t="shared" si="542"/>
        <v>0</v>
      </c>
      <c r="AN542" s="1258">
        <f t="shared" si="543"/>
        <v>0</v>
      </c>
      <c r="AO542" s="2411" t="s">
        <v>784</v>
      </c>
      <c r="AP542" s="2465">
        <f t="shared" si="566"/>
        <v>0</v>
      </c>
      <c r="AQ542" s="1485">
        <f t="shared" si="566"/>
        <v>0</v>
      </c>
    </row>
    <row r="543" spans="1:43" ht="15" thickBot="1">
      <c r="M543" s="98"/>
      <c r="N543" s="1249" t="s">
        <v>405</v>
      </c>
      <c r="O543" s="1210">
        <f>H509</f>
        <v>1.5</v>
      </c>
      <c r="P543" s="1203">
        <f>I509</f>
        <v>1.5</v>
      </c>
      <c r="Q543" s="1210"/>
      <c r="R543" s="1306"/>
      <c r="S543" s="1210"/>
      <c r="T543" s="1411"/>
      <c r="U543" s="1210">
        <f t="shared" si="555"/>
        <v>1.5</v>
      </c>
      <c r="V543" s="1397">
        <f t="shared" si="556"/>
        <v>1.5</v>
      </c>
      <c r="W543" s="1210">
        <f t="shared" si="557"/>
        <v>0</v>
      </c>
      <c r="X543" s="1306">
        <f t="shared" si="558"/>
        <v>0</v>
      </c>
      <c r="Z543" s="1300" t="s">
        <v>376</v>
      </c>
      <c r="AA543" s="1301"/>
      <c r="AB543" s="1302"/>
      <c r="AC543" s="1030"/>
      <c r="AD543" s="1303"/>
      <c r="AE543" s="1030"/>
      <c r="AF543" s="1304"/>
      <c r="AG543" s="1234"/>
      <c r="AH543" s="1305"/>
      <c r="AI543" s="1234"/>
      <c r="AJ543" s="1306"/>
      <c r="AL543" s="1249" t="s">
        <v>54</v>
      </c>
      <c r="AM543" s="1250">
        <f t="shared" si="542"/>
        <v>3.71</v>
      </c>
      <c r="AN543" s="1258">
        <f t="shared" si="543"/>
        <v>3.71</v>
      </c>
      <c r="AO543" s="2467" t="s">
        <v>135</v>
      </c>
      <c r="AP543" s="2468">
        <f t="shared" si="566"/>
        <v>325.27</v>
      </c>
      <c r="AQ543" s="1485">
        <f t="shared" si="566"/>
        <v>254.70000000000002</v>
      </c>
    </row>
    <row r="544" spans="1:43">
      <c r="M544" s="98"/>
      <c r="N544" s="1249" t="s">
        <v>138</v>
      </c>
      <c r="O544" s="1210"/>
      <c r="P544" s="1203"/>
      <c r="Q544" s="1210"/>
      <c r="R544" s="1306"/>
      <c r="S544" s="1210"/>
      <c r="T544" s="1411"/>
      <c r="U544" s="1210">
        <f t="shared" si="555"/>
        <v>0</v>
      </c>
      <c r="V544" s="1397">
        <f t="shared" si="556"/>
        <v>0</v>
      </c>
      <c r="W544" s="1210">
        <f t="shared" si="557"/>
        <v>0</v>
      </c>
      <c r="X544" s="1306">
        <f t="shared" si="558"/>
        <v>0</v>
      </c>
      <c r="Z544" s="1307" t="s">
        <v>377</v>
      </c>
      <c r="AA544" s="1308"/>
      <c r="AB544" s="1309"/>
      <c r="AC544" s="1030">
        <f>E531</f>
        <v>120</v>
      </c>
      <c r="AD544" s="1310">
        <f>F531</f>
        <v>120</v>
      </c>
      <c r="AE544" s="1234"/>
      <c r="AF544" s="1311"/>
      <c r="AG544" s="1234">
        <f t="shared" ref="AG544:AJ546" si="569">AA544+AC544</f>
        <v>120</v>
      </c>
      <c r="AH544" s="1312">
        <f t="shared" si="569"/>
        <v>120</v>
      </c>
      <c r="AI544" s="1234">
        <f t="shared" si="569"/>
        <v>120</v>
      </c>
      <c r="AJ544" s="1313">
        <f t="shared" si="569"/>
        <v>120</v>
      </c>
      <c r="AL544" s="1249" t="s">
        <v>116</v>
      </c>
      <c r="AM544" s="1250">
        <f t="shared" si="542"/>
        <v>0</v>
      </c>
      <c r="AN544" s="1258">
        <f t="shared" si="543"/>
        <v>0</v>
      </c>
      <c r="AO544" s="2466" t="s">
        <v>376</v>
      </c>
      <c r="AP544" s="1271"/>
      <c r="AQ544" s="79"/>
    </row>
    <row r="545" spans="1:46">
      <c r="M545" s="98"/>
      <c r="N545" s="1249" t="s">
        <v>137</v>
      </c>
      <c r="O545" s="1210"/>
      <c r="P545" s="1203"/>
      <c r="Q545" s="1210"/>
      <c r="R545" s="1306"/>
      <c r="S545" s="1210"/>
      <c r="T545" s="1411"/>
      <c r="U545" s="1210">
        <f t="shared" si="555"/>
        <v>0</v>
      </c>
      <c r="V545" s="1397">
        <f t="shared" si="556"/>
        <v>0</v>
      </c>
      <c r="W545" s="1210">
        <f t="shared" si="557"/>
        <v>0</v>
      </c>
      <c r="X545" s="1306">
        <f t="shared" si="558"/>
        <v>0</v>
      </c>
      <c r="Z545" s="1314" t="s">
        <v>378</v>
      </c>
      <c r="AA545" s="1315"/>
      <c r="AB545" s="1316"/>
      <c r="AC545" s="1030"/>
      <c r="AD545" s="1317"/>
      <c r="AE545" s="1318"/>
      <c r="AF545" s="1319"/>
      <c r="AG545" s="1234">
        <f t="shared" si="569"/>
        <v>0</v>
      </c>
      <c r="AH545" s="1312">
        <f t="shared" si="569"/>
        <v>0</v>
      </c>
      <c r="AI545" s="1234">
        <f t="shared" si="569"/>
        <v>0</v>
      </c>
      <c r="AJ545" s="1313">
        <f t="shared" si="569"/>
        <v>0</v>
      </c>
      <c r="AL545" s="1219" t="s">
        <v>164</v>
      </c>
      <c r="AM545" s="1250">
        <f t="shared" si="542"/>
        <v>1.0119999999999998</v>
      </c>
      <c r="AN545" s="1258">
        <f t="shared" si="543"/>
        <v>1.0119999999999998</v>
      </c>
      <c r="AO545" s="1273" t="s">
        <v>377</v>
      </c>
      <c r="AP545" s="1274">
        <f t="shared" ref="AP545:AP559" si="570">AA544+AC544+AE544</f>
        <v>120</v>
      </c>
      <c r="AQ545" s="1275">
        <f t="shared" ref="AQ545:AQ559" si="571">AB544+AD544+AF544</f>
        <v>120</v>
      </c>
    </row>
    <row r="546" spans="1:46">
      <c r="M546" s="98"/>
      <c r="N546" s="1249" t="s">
        <v>77</v>
      </c>
      <c r="O546" s="1210"/>
      <c r="P546" s="1203"/>
      <c r="Q546" s="1210"/>
      <c r="R546" s="1306"/>
      <c r="S546" s="1210"/>
      <c r="T546" s="1411"/>
      <c r="U546" s="1210">
        <f t="shared" si="555"/>
        <v>0</v>
      </c>
      <c r="V546" s="1397">
        <f t="shared" si="556"/>
        <v>0</v>
      </c>
      <c r="W546" s="1210">
        <f t="shared" si="557"/>
        <v>0</v>
      </c>
      <c r="X546" s="1306">
        <f t="shared" si="558"/>
        <v>0</v>
      </c>
      <c r="Z546" s="1320" t="s">
        <v>379</v>
      </c>
      <c r="AA546" s="1893"/>
      <c r="AB546" s="1316"/>
      <c r="AC546" s="1030"/>
      <c r="AD546" s="1317"/>
      <c r="AE546" s="1234"/>
      <c r="AF546" s="1319"/>
      <c r="AG546" s="1234">
        <f t="shared" si="569"/>
        <v>0</v>
      </c>
      <c r="AH546" s="1312">
        <f t="shared" si="569"/>
        <v>0</v>
      </c>
      <c r="AI546" s="1234">
        <f t="shared" si="569"/>
        <v>0</v>
      </c>
      <c r="AJ546" s="1313">
        <f t="shared" si="569"/>
        <v>0</v>
      </c>
      <c r="AL546" s="1220" t="s">
        <v>160</v>
      </c>
      <c r="AM546" s="1250">
        <f t="shared" si="542"/>
        <v>1.0999999999999999E-2</v>
      </c>
      <c r="AN546" s="1258">
        <f t="shared" si="543"/>
        <v>1.0999999999999999E-2</v>
      </c>
      <c r="AO546" s="1276" t="s">
        <v>378</v>
      </c>
      <c r="AP546" s="1250">
        <f t="shared" si="570"/>
        <v>0</v>
      </c>
      <c r="AQ546" s="1275">
        <f t="shared" si="571"/>
        <v>0</v>
      </c>
    </row>
    <row r="547" spans="1:46" ht="15" thickBot="1">
      <c r="M547" s="98"/>
      <c r="N547" s="483" t="s">
        <v>406</v>
      </c>
      <c r="O547" s="1210">
        <f>E512+K507</f>
        <v>2.0999999999999996</v>
      </c>
      <c r="P547" s="1203">
        <f>F512+L507</f>
        <v>2.0999999999999996</v>
      </c>
      <c r="Q547" s="1213">
        <f>E525+H524+K522</f>
        <v>1.45</v>
      </c>
      <c r="R547" s="1306">
        <f>F525+L522+I524</f>
        <v>1.45</v>
      </c>
      <c r="S547" s="1213">
        <f>K538</f>
        <v>0.16</v>
      </c>
      <c r="T547" s="1411">
        <f>L538</f>
        <v>0.16</v>
      </c>
      <c r="U547" s="1210">
        <f t="shared" si="555"/>
        <v>3.55</v>
      </c>
      <c r="V547" s="1397">
        <f t="shared" si="556"/>
        <v>3.55</v>
      </c>
      <c r="W547" s="1210">
        <f t="shared" si="557"/>
        <v>1.6099999999999999</v>
      </c>
      <c r="X547" s="1306">
        <f t="shared" si="558"/>
        <v>1.6099999999999999</v>
      </c>
      <c r="Z547" s="1321" t="s">
        <v>380</v>
      </c>
      <c r="AA547" s="1322">
        <f>H514</f>
        <v>7.5</v>
      </c>
      <c r="AB547" s="1323">
        <f>I514</f>
        <v>7</v>
      </c>
      <c r="AC547" s="1232"/>
      <c r="AD547" s="1324"/>
      <c r="AE547" s="1235"/>
      <c r="AF547" s="1325"/>
      <c r="AG547" s="1235">
        <f>AA547+AC547</f>
        <v>7.5</v>
      </c>
      <c r="AH547" s="1326"/>
      <c r="AI547" s="1235">
        <f t="shared" ref="AI547:AI559" si="572">AC547+AE547</f>
        <v>0</v>
      </c>
      <c r="AJ547" s="1327"/>
      <c r="AL547" s="1221" t="s">
        <v>370</v>
      </c>
      <c r="AM547" s="1250">
        <f t="shared" si="542"/>
        <v>1</v>
      </c>
      <c r="AN547" s="1258">
        <f t="shared" si="543"/>
        <v>1</v>
      </c>
      <c r="AO547" s="1277" t="s">
        <v>379</v>
      </c>
      <c r="AP547" s="1250">
        <f t="shared" si="570"/>
        <v>0</v>
      </c>
      <c r="AQ547" s="1275">
        <f t="shared" si="571"/>
        <v>0</v>
      </c>
    </row>
    <row r="548" spans="1:46" ht="15" thickBot="1">
      <c r="M548" s="98"/>
      <c r="N548" s="1249" t="s">
        <v>407</v>
      </c>
      <c r="O548" s="1210"/>
      <c r="P548" s="1203"/>
      <c r="Q548" s="1210"/>
      <c r="R548" s="1306"/>
      <c r="S548" s="1210"/>
      <c r="T548" s="1411"/>
      <c r="U548" s="1210">
        <f t="shared" si="555"/>
        <v>0</v>
      </c>
      <c r="V548" s="1397">
        <f t="shared" si="556"/>
        <v>0</v>
      </c>
      <c r="W548" s="1210">
        <f t="shared" si="557"/>
        <v>0</v>
      </c>
      <c r="X548" s="1306">
        <f t="shared" si="558"/>
        <v>0</v>
      </c>
      <c r="Z548" s="1328" t="s">
        <v>381</v>
      </c>
      <c r="AA548" s="1329">
        <f>SUM(AA544:AA547)</f>
        <v>7.5</v>
      </c>
      <c r="AB548" s="1330">
        <f>AB544+AB545+AB546+AB547</f>
        <v>7</v>
      </c>
      <c r="AC548" s="1331">
        <f>AC544+AC545+AC546+AC547</f>
        <v>120</v>
      </c>
      <c r="AD548" s="1332">
        <f>AD544+AD545+AD546+AD547</f>
        <v>120</v>
      </c>
      <c r="AE548" s="1333">
        <f>SUM(AE544:AE547)</f>
        <v>0</v>
      </c>
      <c r="AF548" s="1334">
        <f>SUM(AF544:AF547)</f>
        <v>0</v>
      </c>
      <c r="AG548" s="1333">
        <f>AA548+AC548</f>
        <v>127.5</v>
      </c>
      <c r="AH548" s="1335">
        <f>AB548+AD548</f>
        <v>127</v>
      </c>
      <c r="AI548" s="1333">
        <f t="shared" si="572"/>
        <v>120</v>
      </c>
      <c r="AJ548" s="1336">
        <f>AD548+AF548</f>
        <v>120</v>
      </c>
      <c r="AL548" s="1222" t="s">
        <v>136</v>
      </c>
      <c r="AM548" s="1259">
        <f t="shared" si="542"/>
        <v>0</v>
      </c>
      <c r="AN548" s="1260">
        <f t="shared" si="543"/>
        <v>0</v>
      </c>
      <c r="AO548" s="1278" t="s">
        <v>380</v>
      </c>
      <c r="AP548" s="1259">
        <f t="shared" si="570"/>
        <v>7.5</v>
      </c>
      <c r="AQ548" s="1279">
        <f t="shared" si="571"/>
        <v>7</v>
      </c>
    </row>
    <row r="549" spans="1:46" ht="15" thickBot="1">
      <c r="M549" s="98"/>
      <c r="N549" s="1219" t="s">
        <v>164</v>
      </c>
      <c r="O549" s="1796">
        <f t="shared" ref="O549:T549" si="573">O550+O551+O552+O553</f>
        <v>1E-3</v>
      </c>
      <c r="P549" s="1423">
        <f t="shared" si="573"/>
        <v>1E-3</v>
      </c>
      <c r="Q549" s="1214">
        <f t="shared" si="573"/>
        <v>1.01</v>
      </c>
      <c r="R549" s="1422">
        <f t="shared" si="573"/>
        <v>1.01</v>
      </c>
      <c r="S549" s="1224">
        <f t="shared" si="573"/>
        <v>1E-3</v>
      </c>
      <c r="T549" s="1423">
        <f t="shared" si="573"/>
        <v>1E-3</v>
      </c>
      <c r="U549" s="1210">
        <f t="shared" si="555"/>
        <v>1.0109999999999999</v>
      </c>
      <c r="V549" s="1397">
        <f t="shared" si="556"/>
        <v>1.0109999999999999</v>
      </c>
      <c r="W549" s="1210">
        <f t="shared" si="557"/>
        <v>1.0109999999999999</v>
      </c>
      <c r="X549" s="1306">
        <f t="shared" si="558"/>
        <v>1.0109999999999999</v>
      </c>
      <c r="Z549" s="1460" t="s">
        <v>390</v>
      </c>
      <c r="AA549" s="1351"/>
      <c r="AB549" s="1449"/>
      <c r="AC549" s="1353">
        <f>K528</f>
        <v>26.8</v>
      </c>
      <c r="AD549" s="1452">
        <f>L528</f>
        <v>25</v>
      </c>
      <c r="AE549" s="1351"/>
      <c r="AF549" s="1449"/>
      <c r="AG549" s="1233"/>
      <c r="AH549" s="1455"/>
      <c r="AI549" s="1233">
        <f t="shared" si="572"/>
        <v>26.8</v>
      </c>
      <c r="AJ549" s="1458"/>
      <c r="AL549" s="490" t="s">
        <v>98</v>
      </c>
      <c r="AM549" s="1261">
        <f>O554+Q554+S554</f>
        <v>8.18</v>
      </c>
      <c r="AN549" s="1262">
        <f>P554+R554+T554</f>
        <v>8.18</v>
      </c>
      <c r="AO549" s="1280" t="s">
        <v>381</v>
      </c>
      <c r="AP549" s="1281">
        <f t="shared" si="570"/>
        <v>127.5</v>
      </c>
      <c r="AQ549" s="1282">
        <f t="shared" si="571"/>
        <v>127</v>
      </c>
    </row>
    <row r="550" spans="1:46">
      <c r="M550" s="1442"/>
      <c r="N550" s="1220" t="s">
        <v>160</v>
      </c>
      <c r="O550" s="1215">
        <f>E511</f>
        <v>1E-3</v>
      </c>
      <c r="P550" s="1424">
        <f>F511</f>
        <v>1E-3</v>
      </c>
      <c r="Q550" s="1215">
        <f>E526</f>
        <v>0.01</v>
      </c>
      <c r="R550" s="1425">
        <f>F526</f>
        <v>0.01</v>
      </c>
      <c r="S550" s="1225"/>
      <c r="T550" s="1424"/>
      <c r="U550" s="1229">
        <f>O550+Q550</f>
        <v>1.0999999999999999E-2</v>
      </c>
      <c r="V550" s="1425">
        <f t="shared" si="556"/>
        <v>1.0999999999999999E-2</v>
      </c>
      <c r="W550" s="1211">
        <f t="shared" si="557"/>
        <v>0.01</v>
      </c>
      <c r="X550" s="1425">
        <f t="shared" si="558"/>
        <v>0.01</v>
      </c>
      <c r="Z550" s="1445" t="s">
        <v>391</v>
      </c>
      <c r="AA550" s="1357"/>
      <c r="AB550" s="1450"/>
      <c r="AC550" s="1359"/>
      <c r="AD550" s="1453"/>
      <c r="AE550" s="1357"/>
      <c r="AF550" s="1450"/>
      <c r="AG550" s="1234">
        <f t="shared" ref="AG550:AH552" si="574">AA550+AC550</f>
        <v>0</v>
      </c>
      <c r="AH550" s="1456">
        <f t="shared" si="574"/>
        <v>0</v>
      </c>
      <c r="AI550" s="1234">
        <f t="shared" si="572"/>
        <v>0</v>
      </c>
      <c r="AJ550" s="1409">
        <f t="shared" ref="AJ550:AJ555" si="575">AD550+AF550</f>
        <v>0</v>
      </c>
      <c r="AO550" s="1460" t="s">
        <v>390</v>
      </c>
      <c r="AP550" s="1271">
        <f t="shared" si="570"/>
        <v>26.8</v>
      </c>
      <c r="AQ550" s="1284">
        <f t="shared" si="571"/>
        <v>25</v>
      </c>
      <c r="AS550" s="11"/>
      <c r="AT550" s="11"/>
    </row>
    <row r="551" spans="1:46" ht="15" thickBot="1">
      <c r="B551" s="182" t="s">
        <v>925</v>
      </c>
      <c r="F551" s="2"/>
      <c r="G551" s="2"/>
      <c r="H551" s="2"/>
      <c r="K551" s="2"/>
      <c r="M551" s="112"/>
      <c r="N551" s="1221" t="s">
        <v>370</v>
      </c>
      <c r="O551" s="1216"/>
      <c r="P551" s="1426"/>
      <c r="Q551" s="1216">
        <f>F528</f>
        <v>1</v>
      </c>
      <c r="R551" s="1427">
        <f>F528</f>
        <v>1</v>
      </c>
      <c r="S551" s="1226"/>
      <c r="T551" s="1426"/>
      <c r="U551" s="1229">
        <f>O551+Q551</f>
        <v>1</v>
      </c>
      <c r="V551" s="1425">
        <f t="shared" si="556"/>
        <v>1</v>
      </c>
      <c r="W551" s="1211">
        <f t="shared" si="557"/>
        <v>1</v>
      </c>
      <c r="X551" s="1425">
        <f t="shared" si="558"/>
        <v>1</v>
      </c>
      <c r="Z551" s="1446" t="s">
        <v>456</v>
      </c>
      <c r="AA551" s="1363"/>
      <c r="AB551" s="1451"/>
      <c r="AC551" s="1365"/>
      <c r="AD551" s="1454"/>
      <c r="AE551" s="1363"/>
      <c r="AF551" s="1451"/>
      <c r="AG551" s="1235">
        <f t="shared" si="574"/>
        <v>0</v>
      </c>
      <c r="AH551" s="1457">
        <f t="shared" si="574"/>
        <v>0</v>
      </c>
      <c r="AI551" s="1235">
        <f t="shared" si="572"/>
        <v>0</v>
      </c>
      <c r="AJ551" s="1459">
        <f t="shared" si="575"/>
        <v>0</v>
      </c>
      <c r="AO551" s="1445" t="s">
        <v>391</v>
      </c>
      <c r="AP551" s="1250">
        <f t="shared" si="570"/>
        <v>0</v>
      </c>
      <c r="AQ551" s="1275">
        <f t="shared" si="571"/>
        <v>0</v>
      </c>
      <c r="AS551" s="11"/>
      <c r="AT551" s="11"/>
    </row>
    <row r="552" spans="1:46" ht="16.2" thickBot="1">
      <c r="C552" s="1657" t="s">
        <v>519</v>
      </c>
      <c r="K552" s="1904" t="s">
        <v>118</v>
      </c>
      <c r="M552" s="112"/>
      <c r="N552" s="1222" t="s">
        <v>136</v>
      </c>
      <c r="O552" s="1217"/>
      <c r="P552" s="1428"/>
      <c r="Q552" s="1217"/>
      <c r="R552" s="1429"/>
      <c r="S552" s="1227"/>
      <c r="T552" s="1428"/>
      <c r="U552" s="1229">
        <f>O552+Q552</f>
        <v>0</v>
      </c>
      <c r="V552" s="1425">
        <f t="shared" si="556"/>
        <v>0</v>
      </c>
      <c r="W552" s="1211">
        <f t="shared" si="557"/>
        <v>0</v>
      </c>
      <c r="X552" s="1425">
        <f t="shared" si="558"/>
        <v>0</v>
      </c>
      <c r="Z552" s="1447" t="s">
        <v>393</v>
      </c>
      <c r="AA552" s="1467">
        <f t="shared" ref="AA552:AF552" si="576">AA549+AA550+AA551</f>
        <v>0</v>
      </c>
      <c r="AB552" s="1392">
        <f t="shared" si="576"/>
        <v>0</v>
      </c>
      <c r="AC552" s="1448">
        <f t="shared" si="576"/>
        <v>26.8</v>
      </c>
      <c r="AD552" s="1390">
        <f t="shared" si="576"/>
        <v>25</v>
      </c>
      <c r="AE552" s="1467">
        <f t="shared" si="576"/>
        <v>0</v>
      </c>
      <c r="AF552" s="1392">
        <f t="shared" si="576"/>
        <v>0</v>
      </c>
      <c r="AG552" s="1298">
        <f t="shared" si="574"/>
        <v>26.8</v>
      </c>
      <c r="AH552" s="1391">
        <f t="shared" si="574"/>
        <v>25</v>
      </c>
      <c r="AI552" s="1298">
        <f t="shared" si="572"/>
        <v>26.8</v>
      </c>
      <c r="AJ552" s="1392">
        <f t="shared" si="575"/>
        <v>25</v>
      </c>
      <c r="AO552" s="1446" t="s">
        <v>392</v>
      </c>
      <c r="AP552" s="1259">
        <f t="shared" si="570"/>
        <v>0</v>
      </c>
      <c r="AQ552" s="1279">
        <f t="shared" si="571"/>
        <v>0</v>
      </c>
      <c r="AS552" s="11"/>
      <c r="AT552" s="11"/>
    </row>
    <row r="553" spans="1:46" ht="15" thickBot="1">
      <c r="A553" s="2" t="s">
        <v>832</v>
      </c>
      <c r="B553" s="2"/>
      <c r="C553" s="85"/>
      <c r="E553" s="139" t="s">
        <v>142</v>
      </c>
      <c r="H553" s="86"/>
      <c r="I553" t="s">
        <v>518</v>
      </c>
      <c r="J553" s="664"/>
      <c r="M553" s="112"/>
      <c r="N553" s="1222" t="s">
        <v>421</v>
      </c>
      <c r="O553" s="1217"/>
      <c r="P553" s="1428"/>
      <c r="Q553" s="1217"/>
      <c r="R553" s="1429"/>
      <c r="S553" s="1227">
        <f>K537</f>
        <v>1E-3</v>
      </c>
      <c r="T553" s="1428">
        <f>L537</f>
        <v>1E-3</v>
      </c>
      <c r="U553" s="1229">
        <f>O553+Q553</f>
        <v>0</v>
      </c>
      <c r="V553" s="1425">
        <f t="shared" si="556"/>
        <v>0</v>
      </c>
      <c r="W553" s="1211">
        <f>Q553+S553</f>
        <v>1E-3</v>
      </c>
      <c r="X553" s="1425">
        <f t="shared" si="558"/>
        <v>1E-3</v>
      </c>
      <c r="Z553" s="1283" t="s">
        <v>385</v>
      </c>
      <c r="AA553" s="1337"/>
      <c r="AB553" s="1338"/>
      <c r="AC553" s="1233">
        <f>H517</f>
        <v>63.41</v>
      </c>
      <c r="AD553" s="1339">
        <f>I517</f>
        <v>47.56</v>
      </c>
      <c r="AE553" s="1337"/>
      <c r="AF553" s="1338"/>
      <c r="AG553" s="1233"/>
      <c r="AH553" s="1340">
        <f>AB553+AD553</f>
        <v>47.56</v>
      </c>
      <c r="AI553" s="1233">
        <f t="shared" si="572"/>
        <v>63.41</v>
      </c>
      <c r="AJ553" s="1341">
        <f t="shared" si="575"/>
        <v>47.56</v>
      </c>
      <c r="AO553" s="1447" t="s">
        <v>393</v>
      </c>
      <c r="AP553" s="1298">
        <f t="shared" si="570"/>
        <v>26.8</v>
      </c>
      <c r="AQ553" s="1299">
        <f t="shared" si="571"/>
        <v>25</v>
      </c>
      <c r="AR553" s="779"/>
      <c r="AS553" s="11"/>
      <c r="AT553" s="11"/>
    </row>
    <row r="554" spans="1:46" ht="15" thickBot="1">
      <c r="M554" s="112"/>
      <c r="N554" s="490" t="s">
        <v>98</v>
      </c>
      <c r="O554" s="1218"/>
      <c r="P554" s="1430"/>
      <c r="Q554" s="2016">
        <f>H520</f>
        <v>4.88</v>
      </c>
      <c r="R554" s="1431">
        <f>I520</f>
        <v>4.88</v>
      </c>
      <c r="S554" s="1228">
        <f>H539</f>
        <v>3.3</v>
      </c>
      <c r="T554" s="1432">
        <f>I539</f>
        <v>3.3</v>
      </c>
      <c r="U554" s="1230">
        <f>O554+Q554</f>
        <v>4.88</v>
      </c>
      <c r="V554" s="1433">
        <f t="shared" si="556"/>
        <v>4.88</v>
      </c>
      <c r="W554" s="1230">
        <f>Q554+S554</f>
        <v>8.18</v>
      </c>
      <c r="X554" s="1433">
        <f t="shared" si="558"/>
        <v>8.18</v>
      </c>
      <c r="Z554" s="1285" t="s">
        <v>386</v>
      </c>
      <c r="AA554" s="1322"/>
      <c r="AB554" s="1342"/>
      <c r="AC554" s="1235">
        <f>H518</f>
        <v>32.520000000000003</v>
      </c>
      <c r="AD554" s="1343">
        <f>I518</f>
        <v>27.1</v>
      </c>
      <c r="AE554" s="1322"/>
      <c r="AF554" s="1342"/>
      <c r="AG554" s="1235">
        <f>AA554+AC554</f>
        <v>32.520000000000003</v>
      </c>
      <c r="AH554" s="1344">
        <f>AB554+AD554</f>
        <v>27.1</v>
      </c>
      <c r="AI554" s="1235">
        <f t="shared" si="572"/>
        <v>32.520000000000003</v>
      </c>
      <c r="AJ554" s="1345">
        <f t="shared" si="575"/>
        <v>27.1</v>
      </c>
      <c r="AO554" s="1283" t="s">
        <v>252</v>
      </c>
      <c r="AP554" s="1271">
        <f t="shared" si="570"/>
        <v>63.41</v>
      </c>
      <c r="AQ554" s="1284">
        <f t="shared" si="571"/>
        <v>47.56</v>
      </c>
      <c r="AR554" s="779"/>
      <c r="AS554" s="11"/>
      <c r="AT554" s="11"/>
    </row>
    <row r="555" spans="1:46" ht="15" thickBot="1">
      <c r="A555" s="2"/>
      <c r="B555" s="2"/>
      <c r="C555" s="85"/>
      <c r="E555" s="139"/>
      <c r="H555" s="86"/>
      <c r="J555" s="664"/>
      <c r="M555" s="112"/>
      <c r="Z555" s="1286" t="s">
        <v>382</v>
      </c>
      <c r="AA555" s="1346">
        <f t="shared" ref="AA555:AF555" si="577">SUM(AA553:AA554)</f>
        <v>0</v>
      </c>
      <c r="AB555" s="1347">
        <f t="shared" si="577"/>
        <v>0</v>
      </c>
      <c r="AC555" s="1348">
        <f t="shared" si="577"/>
        <v>95.93</v>
      </c>
      <c r="AD555" s="1288">
        <f t="shared" si="577"/>
        <v>74.66</v>
      </c>
      <c r="AE555" s="1346">
        <f t="shared" si="577"/>
        <v>0</v>
      </c>
      <c r="AF555" s="1347">
        <f t="shared" si="577"/>
        <v>0</v>
      </c>
      <c r="AG555" s="1287">
        <f>AA555+AC555</f>
        <v>95.93</v>
      </c>
      <c r="AH555" s="1349">
        <f>AB555+AD555</f>
        <v>74.66</v>
      </c>
      <c r="AI555" s="1287">
        <f t="shared" si="572"/>
        <v>95.93</v>
      </c>
      <c r="AJ555" s="1350">
        <f t="shared" si="575"/>
        <v>74.66</v>
      </c>
      <c r="AO555" s="1285" t="s">
        <v>150</v>
      </c>
      <c r="AP555" s="1259">
        <f t="shared" si="570"/>
        <v>32.520000000000003</v>
      </c>
      <c r="AQ555" s="1279">
        <f t="shared" si="571"/>
        <v>27.1</v>
      </c>
      <c r="AR555" s="779"/>
      <c r="AS555" s="11"/>
      <c r="AT555" s="11"/>
    </row>
    <row r="556" spans="1:46" ht="15" thickBot="1">
      <c r="A556" s="182"/>
      <c r="B556" s="182"/>
      <c r="F556" s="2"/>
      <c r="G556" s="2"/>
      <c r="H556" s="2"/>
      <c r="I556" s="1695"/>
      <c r="K556" s="2"/>
      <c r="M556" s="112"/>
      <c r="Z556" s="1289" t="s">
        <v>250</v>
      </c>
      <c r="AA556" s="1351"/>
      <c r="AB556" s="1352"/>
      <c r="AC556" s="1353"/>
      <c r="AD556" s="1354"/>
      <c r="AE556" s="1351"/>
      <c r="AF556" s="1352"/>
      <c r="AG556" s="1233"/>
      <c r="AH556" s="1355"/>
      <c r="AI556" s="1233">
        <f t="shared" si="572"/>
        <v>0</v>
      </c>
      <c r="AJ556" s="1356"/>
      <c r="AO556" s="1286" t="s">
        <v>382</v>
      </c>
      <c r="AP556" s="1287">
        <f t="shared" si="570"/>
        <v>95.93</v>
      </c>
      <c r="AQ556" s="1288">
        <f t="shared" si="571"/>
        <v>74.66</v>
      </c>
      <c r="AR556" s="112"/>
      <c r="AS556" s="11"/>
      <c r="AT556" s="11"/>
    </row>
    <row r="557" spans="1:46">
      <c r="A557" s="34" t="s">
        <v>2</v>
      </c>
      <c r="B557" s="87" t="s">
        <v>3</v>
      </c>
      <c r="C557" s="88" t="s">
        <v>4</v>
      </c>
      <c r="D557" s="90" t="s">
        <v>61</v>
      </c>
      <c r="E557" s="76"/>
      <c r="F557" s="76"/>
      <c r="G557" s="76"/>
      <c r="H557" s="76"/>
      <c r="I557" s="76"/>
      <c r="J557" s="76"/>
      <c r="K557" s="76"/>
      <c r="L557" s="62"/>
      <c r="M557" s="112"/>
      <c r="R557" s="1197"/>
      <c r="T557" s="1197"/>
      <c r="V557" s="1200"/>
      <c r="X557" s="1200"/>
      <c r="Z557" s="1290" t="s">
        <v>103</v>
      </c>
      <c r="AA557" s="1357"/>
      <c r="AB557" s="1358"/>
      <c r="AC557" s="1359"/>
      <c r="AD557" s="1360"/>
      <c r="AE557" s="1357"/>
      <c r="AF557" s="1358"/>
      <c r="AG557" s="1234">
        <f t="shared" ref="AG557:AH559" si="578">AA557+AC557</f>
        <v>0</v>
      </c>
      <c r="AH557" s="1361">
        <f t="shared" si="578"/>
        <v>0</v>
      </c>
      <c r="AI557" s="1234">
        <f t="shared" si="572"/>
        <v>0</v>
      </c>
      <c r="AJ557" s="1362">
        <f>AD557+AF557</f>
        <v>0</v>
      </c>
      <c r="AO557" s="2461" t="s">
        <v>250</v>
      </c>
      <c r="AP557" s="1247">
        <f t="shared" si="570"/>
        <v>0</v>
      </c>
      <c r="AQ557" s="2462">
        <f t="shared" si="571"/>
        <v>0</v>
      </c>
      <c r="AR557" s="112"/>
      <c r="AS557" s="11"/>
      <c r="AT557" s="11"/>
    </row>
    <row r="558" spans="1:46" ht="15" thickBot="1">
      <c r="A558" s="278" t="s">
        <v>5</v>
      </c>
      <c r="B558"/>
      <c r="C558" s="279" t="s">
        <v>62</v>
      </c>
      <c r="D558" s="69"/>
      <c r="E558" s="11"/>
      <c r="F558" s="11"/>
      <c r="G558" s="11"/>
      <c r="H558" s="11"/>
      <c r="I558" s="11"/>
      <c r="J558" s="11"/>
      <c r="K558" s="11"/>
      <c r="L558" s="79"/>
      <c r="M558" s="112"/>
      <c r="R558" s="1197"/>
      <c r="T558" s="1197"/>
      <c r="V558" s="1200"/>
      <c r="X558" s="1200"/>
      <c r="Z558" s="1291" t="s">
        <v>251</v>
      </c>
      <c r="AA558" s="1363"/>
      <c r="AB558" s="1364"/>
      <c r="AC558" s="1365"/>
      <c r="AD558" s="1366"/>
      <c r="AE558" s="1363"/>
      <c r="AF558" s="1364"/>
      <c r="AG558" s="1235">
        <f t="shared" si="578"/>
        <v>0</v>
      </c>
      <c r="AH558" s="1367">
        <f t="shared" si="578"/>
        <v>0</v>
      </c>
      <c r="AI558" s="1235">
        <f t="shared" si="572"/>
        <v>0</v>
      </c>
      <c r="AJ558" s="1368">
        <f>AD558+AF558</f>
        <v>0</v>
      </c>
      <c r="AM558" s="1263"/>
      <c r="AN558" s="315"/>
      <c r="AO558" s="1290" t="s">
        <v>103</v>
      </c>
      <c r="AP558" s="1250">
        <f t="shared" si="570"/>
        <v>0</v>
      </c>
      <c r="AQ558" s="1275">
        <f t="shared" si="571"/>
        <v>0</v>
      </c>
      <c r="AR558" s="112"/>
      <c r="AS558" s="11"/>
      <c r="AT558" s="11"/>
    </row>
    <row r="559" spans="1:46" ht="16.2" thickBot="1">
      <c r="A559" s="777" t="s">
        <v>948</v>
      </c>
      <c r="B559" s="76"/>
      <c r="C559" s="1663"/>
      <c r="D559" s="46"/>
      <c r="E559" s="1688" t="s">
        <v>1142</v>
      </c>
      <c r="F559" s="1241"/>
      <c r="G559" s="47"/>
      <c r="H559" s="47"/>
      <c r="I559" s="58"/>
      <c r="J559" s="3060" t="s">
        <v>333</v>
      </c>
      <c r="K559" s="3061"/>
      <c r="L559" s="3062"/>
      <c r="M559" s="112"/>
      <c r="Q559" s="387"/>
      <c r="R559" s="1196"/>
      <c r="T559" s="1196"/>
      <c r="V559" s="302"/>
      <c r="X559" s="302"/>
      <c r="Z559" s="1461" t="s">
        <v>383</v>
      </c>
      <c r="AA559" s="1462">
        <f t="shared" ref="AA559:AF559" si="579">AA556+AA557+AA558</f>
        <v>0</v>
      </c>
      <c r="AB559" s="1334">
        <f t="shared" si="579"/>
        <v>0</v>
      </c>
      <c r="AC559" s="1462">
        <f t="shared" si="579"/>
        <v>0</v>
      </c>
      <c r="AD559" s="1334">
        <f t="shared" si="579"/>
        <v>0</v>
      </c>
      <c r="AE559" s="1462">
        <f t="shared" si="579"/>
        <v>0</v>
      </c>
      <c r="AF559" s="1334">
        <f t="shared" si="579"/>
        <v>0</v>
      </c>
      <c r="AG559" s="1333">
        <f t="shared" si="578"/>
        <v>0</v>
      </c>
      <c r="AH559" s="1335">
        <f t="shared" si="578"/>
        <v>0</v>
      </c>
      <c r="AI559" s="1333">
        <f t="shared" si="572"/>
        <v>0</v>
      </c>
      <c r="AJ559" s="1336">
        <f>AD559+AF559</f>
        <v>0</v>
      </c>
      <c r="AM559" s="1263"/>
      <c r="AN559" s="1400"/>
      <c r="AO559" s="2463" t="s">
        <v>251</v>
      </c>
      <c r="AP559" s="1261">
        <f t="shared" si="570"/>
        <v>0</v>
      </c>
      <c r="AQ559" s="2464">
        <f t="shared" si="571"/>
        <v>0</v>
      </c>
      <c r="AR559" s="112"/>
      <c r="AS559" s="11"/>
      <c r="AT559" s="11"/>
    </row>
    <row r="560" spans="1:46" ht="15" thickBot="1">
      <c r="A560" s="90"/>
      <c r="B560" s="175" t="s">
        <v>156</v>
      </c>
      <c r="C560" s="62"/>
      <c r="D560" s="1864" t="s">
        <v>100</v>
      </c>
      <c r="E560" s="1862" t="s">
        <v>101</v>
      </c>
      <c r="F560" s="1863" t="s">
        <v>102</v>
      </c>
      <c r="G560" s="2760" t="s">
        <v>100</v>
      </c>
      <c r="H560" s="1862" t="s">
        <v>101</v>
      </c>
      <c r="I560" s="1863" t="s">
        <v>102</v>
      </c>
      <c r="J560" s="1554" t="s">
        <v>100</v>
      </c>
      <c r="K560" s="1510" t="s">
        <v>101</v>
      </c>
      <c r="L560" s="1511" t="s">
        <v>102</v>
      </c>
      <c r="M560" s="142"/>
      <c r="Z560" t="s">
        <v>364</v>
      </c>
      <c r="AO560" s="144"/>
      <c r="AP560" s="112"/>
      <c r="AQ560" s="11"/>
    </row>
    <row r="561" spans="1:46" ht="15" thickBot="1">
      <c r="A561" s="3127" t="s">
        <v>334</v>
      </c>
      <c r="B561" s="263" t="s">
        <v>333</v>
      </c>
      <c r="C561" s="272">
        <v>60</v>
      </c>
      <c r="D561" s="1146" t="s">
        <v>228</v>
      </c>
      <c r="E561" s="1147">
        <v>186.73</v>
      </c>
      <c r="F561" s="1815">
        <v>132.5</v>
      </c>
      <c r="G561" s="1507" t="s">
        <v>454</v>
      </c>
      <c r="H561" s="1147">
        <v>8.3800000000000008</v>
      </c>
      <c r="I561" s="1508">
        <v>8.3800000000000008</v>
      </c>
      <c r="J561" s="1930" t="s">
        <v>68</v>
      </c>
      <c r="K561" s="1628">
        <v>56.174999999999997</v>
      </c>
      <c r="L561" s="1673">
        <v>45</v>
      </c>
      <c r="M561" s="98"/>
      <c r="Z561" s="105" t="str">
        <f>A559</f>
        <v xml:space="preserve">  11- й день</v>
      </c>
      <c r="AA561" s="2" t="s">
        <v>832</v>
      </c>
      <c r="AF561" s="139" t="s">
        <v>142</v>
      </c>
      <c r="AH561" s="326" t="str">
        <f>I553</f>
        <v>ЗИМА - ВЕСНА    2023 -  __  г.г.</v>
      </c>
      <c r="AI561" s="72"/>
      <c r="AL561" s="11"/>
      <c r="AO561" s="11"/>
      <c r="AP561" s="11"/>
      <c r="AQ561" s="11"/>
      <c r="AS561" s="55"/>
      <c r="AT561" s="759"/>
    </row>
    <row r="562" spans="1:46" ht="15" thickBot="1">
      <c r="A562" s="3128" t="s">
        <v>819</v>
      </c>
      <c r="B562" s="2577" t="s">
        <v>453</v>
      </c>
      <c r="C562" s="15">
        <v>235</v>
      </c>
      <c r="D562" s="2728" t="s">
        <v>914</v>
      </c>
      <c r="E562" s="1488"/>
      <c r="F562" s="1488"/>
      <c r="G562" s="2746" t="s">
        <v>916</v>
      </c>
      <c r="H562" s="1488"/>
      <c r="I562" s="1654"/>
      <c r="J562" s="258" t="s">
        <v>450</v>
      </c>
      <c r="K562" s="257">
        <v>16.8</v>
      </c>
      <c r="L562" s="1523">
        <v>16.8</v>
      </c>
      <c r="M562" s="112"/>
      <c r="N562" t="s">
        <v>364</v>
      </c>
      <c r="AL562" s="93" t="s">
        <v>373</v>
      </c>
      <c r="AO562" s="1190" t="s">
        <v>290</v>
      </c>
      <c r="AP562" s="1264" t="s">
        <v>374</v>
      </c>
      <c r="AQ562" s="1265"/>
      <c r="AR562" s="11"/>
      <c r="AS562" s="360"/>
      <c r="AT562" s="360"/>
    </row>
    <row r="563" spans="1:46" ht="15" thickBot="1">
      <c r="A563" s="200" t="s">
        <v>423</v>
      </c>
      <c r="B563" s="263" t="s">
        <v>122</v>
      </c>
      <c r="C563" s="1618">
        <v>200</v>
      </c>
      <c r="D563" s="1564" t="s">
        <v>89</v>
      </c>
      <c r="E563" s="257">
        <v>3.3</v>
      </c>
      <c r="F563" s="1614">
        <v>3.3</v>
      </c>
      <c r="G563" s="249" t="s">
        <v>82</v>
      </c>
      <c r="H563" s="2761">
        <v>4</v>
      </c>
      <c r="I563" s="2763">
        <v>4</v>
      </c>
      <c r="J563" s="258" t="s">
        <v>159</v>
      </c>
      <c r="K563" s="257">
        <v>13.5</v>
      </c>
      <c r="L563" s="1149">
        <v>10.8</v>
      </c>
      <c r="M563" s="112"/>
      <c r="N563" s="105" t="str">
        <f>A559</f>
        <v xml:space="preserve">  11- й день</v>
      </c>
      <c r="O563" s="2" t="s">
        <v>832</v>
      </c>
      <c r="T563" s="139" t="s">
        <v>142</v>
      </c>
      <c r="V563" s="326" t="str">
        <f>I553</f>
        <v>ЗИМА - ВЕСНА    2023 -  __  г.г.</v>
      </c>
      <c r="W563" s="72"/>
      <c r="X563" s="1402"/>
      <c r="Z563" s="1190" t="s">
        <v>290</v>
      </c>
      <c r="AA563" s="1191" t="s">
        <v>365</v>
      </c>
      <c r="AB563" s="1192"/>
      <c r="AC563" s="1191" t="s">
        <v>366</v>
      </c>
      <c r="AD563" s="1192"/>
      <c r="AE563" s="1191" t="s">
        <v>367</v>
      </c>
      <c r="AF563" s="1192"/>
      <c r="AG563" s="1191" t="s">
        <v>371</v>
      </c>
      <c r="AH563" s="1192"/>
      <c r="AI563" s="1237" t="s">
        <v>372</v>
      </c>
      <c r="AJ563" s="1192"/>
      <c r="AL563" s="11"/>
      <c r="AN563" s="11"/>
      <c r="AO563" s="65"/>
      <c r="AP563" s="1471" t="s">
        <v>101</v>
      </c>
      <c r="AQ563" s="1472" t="s">
        <v>102</v>
      </c>
      <c r="AS563" s="360"/>
      <c r="AT563" s="360"/>
    </row>
    <row r="564" spans="1:46" ht="15" thickBot="1">
      <c r="A564" s="200" t="s">
        <v>9</v>
      </c>
      <c r="B564" s="263" t="s">
        <v>10</v>
      </c>
      <c r="C564" s="1618">
        <v>60</v>
      </c>
      <c r="D564" s="258" t="s">
        <v>170</v>
      </c>
      <c r="E564" s="257">
        <v>129.94999999999999</v>
      </c>
      <c r="F564" s="1614">
        <v>97.46</v>
      </c>
      <c r="G564" s="249" t="s">
        <v>449</v>
      </c>
      <c r="H564" s="1154">
        <v>1.57</v>
      </c>
      <c r="I564" s="1516">
        <v>1.57</v>
      </c>
      <c r="J564" s="258" t="s">
        <v>89</v>
      </c>
      <c r="K564" s="1518">
        <v>4.8</v>
      </c>
      <c r="L564" s="1523">
        <v>4.8</v>
      </c>
      <c r="M564" s="112"/>
      <c r="Z564" s="1468" t="s">
        <v>398</v>
      </c>
      <c r="AA564" s="1193" t="s">
        <v>101</v>
      </c>
      <c r="AB564" s="1195" t="s">
        <v>102</v>
      </c>
      <c r="AC564" s="1238" t="s">
        <v>101</v>
      </c>
      <c r="AD564" s="1239" t="s">
        <v>102</v>
      </c>
      <c r="AE564" s="1238" t="s">
        <v>101</v>
      </c>
      <c r="AF564" s="1239" t="s">
        <v>102</v>
      </c>
      <c r="AG564" s="1193" t="s">
        <v>101</v>
      </c>
      <c r="AH564" s="1194" t="s">
        <v>102</v>
      </c>
      <c r="AI564" s="1240" t="s">
        <v>101</v>
      </c>
      <c r="AJ564" s="1194" t="s">
        <v>102</v>
      </c>
      <c r="AL564" s="65"/>
      <c r="AN564" s="38"/>
      <c r="AO564" s="1295" t="s">
        <v>69</v>
      </c>
      <c r="AP564" s="1271">
        <f t="shared" ref="AP564:AP587" si="580">AA565+AC565+AE565</f>
        <v>0</v>
      </c>
      <c r="AQ564" s="1284">
        <f t="shared" ref="AQ564:AQ587" si="581">AB565+AD565+AF565</f>
        <v>0</v>
      </c>
      <c r="AS564" s="14"/>
      <c r="AT564" s="14"/>
    </row>
    <row r="565" spans="1:46">
      <c r="A565" s="200" t="s">
        <v>9</v>
      </c>
      <c r="B565" s="263" t="s">
        <v>389</v>
      </c>
      <c r="C565" s="272">
        <v>40</v>
      </c>
      <c r="D565" s="258" t="s">
        <v>68</v>
      </c>
      <c r="E565" s="257">
        <v>25.341999999999999</v>
      </c>
      <c r="F565" s="1614">
        <v>20.52</v>
      </c>
      <c r="G565" s="249" t="s">
        <v>83</v>
      </c>
      <c r="H565" s="1154">
        <v>1.1499999999999999</v>
      </c>
      <c r="I565" s="1516">
        <v>1.1499999999999999</v>
      </c>
      <c r="J565" s="258" t="s">
        <v>50</v>
      </c>
      <c r="K565" s="257">
        <v>0.67500000000000004</v>
      </c>
      <c r="L565" s="1149">
        <v>0.67500000000000004</v>
      </c>
      <c r="M565" s="98"/>
      <c r="N565" s="1486" t="s">
        <v>402</v>
      </c>
      <c r="O565" s="196"/>
      <c r="P565" s="196"/>
      <c r="Q565" s="196"/>
      <c r="R565" s="196"/>
      <c r="S565" s="196"/>
      <c r="T565" s="196"/>
      <c r="U565" s="196"/>
      <c r="V565" s="196"/>
      <c r="W565" s="196"/>
      <c r="X565" s="1188"/>
      <c r="Z565" s="1295" t="s">
        <v>69</v>
      </c>
      <c r="AA565" s="1337"/>
      <c r="AB565" s="1369"/>
      <c r="AC565" s="1337"/>
      <c r="AD565" s="1370"/>
      <c r="AE565" s="1337"/>
      <c r="AF565" s="1371"/>
      <c r="AG565" s="1233">
        <f t="shared" ref="AG565:AG574" si="582">AA565+AC565</f>
        <v>0</v>
      </c>
      <c r="AH565" s="1372">
        <f t="shared" ref="AH565:AH574" si="583">AB565+AD565</f>
        <v>0</v>
      </c>
      <c r="AI565" s="1233">
        <f t="shared" ref="AI565:AI574" si="584">AC565+AE565</f>
        <v>0</v>
      </c>
      <c r="AJ565" s="1373">
        <f t="shared" ref="AJ565:AJ574" si="585">AD565+AF565</f>
        <v>0</v>
      </c>
      <c r="AL565" s="1190" t="s">
        <v>290</v>
      </c>
      <c r="AM565" s="1242" t="s">
        <v>374</v>
      </c>
      <c r="AN565" s="1243"/>
      <c r="AO565" s="1295" t="s">
        <v>71</v>
      </c>
      <c r="AP565" s="1250">
        <f t="shared" si="580"/>
        <v>0</v>
      </c>
      <c r="AQ565" s="1275">
        <f t="shared" si="581"/>
        <v>0</v>
      </c>
      <c r="AS565" s="14"/>
      <c r="AT565" s="14"/>
    </row>
    <row r="566" spans="1:46" ht="15" thickBot="1">
      <c r="A566" s="109"/>
      <c r="B566" s="2074"/>
      <c r="C566" s="79"/>
      <c r="D566" s="2728" t="s">
        <v>915</v>
      </c>
      <c r="E566" s="1488"/>
      <c r="F566" s="1488"/>
      <c r="G566" s="249" t="s">
        <v>478</v>
      </c>
      <c r="H566" s="1154">
        <v>1.41E-2</v>
      </c>
      <c r="I566" s="1516">
        <v>1.41E-2</v>
      </c>
      <c r="J566" s="1564" t="s">
        <v>336</v>
      </c>
      <c r="K566" s="257">
        <v>0.3</v>
      </c>
      <c r="L566" s="1149">
        <v>0.3</v>
      </c>
      <c r="M566" s="98"/>
      <c r="N566" s="880"/>
      <c r="O566" s="17" t="s">
        <v>403</v>
      </c>
      <c r="P566" s="17"/>
      <c r="Q566" s="17"/>
      <c r="R566" s="17"/>
      <c r="S566" s="17"/>
      <c r="T566" s="17"/>
      <c r="U566" s="17"/>
      <c r="V566" s="17"/>
      <c r="W566" s="17"/>
      <c r="X566" s="1189"/>
      <c r="Z566" s="1295" t="s">
        <v>71</v>
      </c>
      <c r="AA566" s="1315"/>
      <c r="AB566" s="1374"/>
      <c r="AC566" s="1315"/>
      <c r="AD566" s="1375"/>
      <c r="AE566" s="1315"/>
      <c r="AF566" s="1376"/>
      <c r="AG566" s="1234">
        <f t="shared" si="582"/>
        <v>0</v>
      </c>
      <c r="AH566" s="1377">
        <f t="shared" si="583"/>
        <v>0</v>
      </c>
      <c r="AI566" s="1234">
        <f t="shared" si="584"/>
        <v>0</v>
      </c>
      <c r="AJ566" s="1306">
        <f t="shared" si="585"/>
        <v>0</v>
      </c>
      <c r="AL566" s="892"/>
      <c r="AM566" s="1244" t="s">
        <v>101</v>
      </c>
      <c r="AN566" s="1245" t="s">
        <v>102</v>
      </c>
      <c r="AO566" s="1295" t="s">
        <v>72</v>
      </c>
      <c r="AP566" s="1250">
        <f t="shared" si="580"/>
        <v>0</v>
      </c>
      <c r="AQ566" s="1275">
        <f t="shared" si="581"/>
        <v>0</v>
      </c>
      <c r="AS566" s="11"/>
      <c r="AT566" s="11"/>
    </row>
    <row r="567" spans="1:46">
      <c r="A567" s="109"/>
      <c r="B567" s="2074"/>
      <c r="C567" s="79"/>
      <c r="D567" s="258" t="s">
        <v>159</v>
      </c>
      <c r="E567" s="257">
        <v>12.58</v>
      </c>
      <c r="F567" s="1614">
        <v>10.48</v>
      </c>
      <c r="G567" s="1489" t="s">
        <v>417</v>
      </c>
      <c r="H567" s="1154"/>
      <c r="I567" s="1516">
        <v>1</v>
      </c>
      <c r="J567" s="258" t="s">
        <v>54</v>
      </c>
      <c r="K567" s="1518">
        <v>0.22500000000000001</v>
      </c>
      <c r="L567" s="1593">
        <v>0.22500000000000001</v>
      </c>
      <c r="M567" s="98"/>
      <c r="Z567" s="1295" t="s">
        <v>72</v>
      </c>
      <c r="AA567" s="1378"/>
      <c r="AB567" s="1434"/>
      <c r="AC567" s="1378"/>
      <c r="AD567" s="1380"/>
      <c r="AE567" s="1378"/>
      <c r="AF567" s="1381"/>
      <c r="AG567" s="1234">
        <f t="shared" si="582"/>
        <v>0</v>
      </c>
      <c r="AH567" s="1377">
        <f t="shared" si="583"/>
        <v>0</v>
      </c>
      <c r="AI567" s="1234">
        <f t="shared" si="584"/>
        <v>0</v>
      </c>
      <c r="AJ567" s="1306">
        <f t="shared" si="585"/>
        <v>0</v>
      </c>
      <c r="AL567" s="1246" t="s">
        <v>134</v>
      </c>
      <c r="AM567" s="1247">
        <f t="shared" ref="AM567:AM572" si="586">O571+Q571+S571</f>
        <v>110</v>
      </c>
      <c r="AN567" s="1248">
        <f t="shared" ref="AN567:AN572" si="587">P571+R571+T571</f>
        <v>110</v>
      </c>
      <c r="AO567" s="1295" t="s">
        <v>73</v>
      </c>
      <c r="AP567" s="1250">
        <f t="shared" si="580"/>
        <v>0</v>
      </c>
      <c r="AQ567" s="1275">
        <f t="shared" si="581"/>
        <v>0</v>
      </c>
      <c r="AS567" s="11"/>
      <c r="AT567" s="11"/>
    </row>
    <row r="568" spans="1:46" ht="15" thickBot="1">
      <c r="A568" s="2116" t="s">
        <v>361</v>
      </c>
      <c r="B568" s="2117"/>
      <c r="C568" s="1798">
        <f>SUM(C561:C566)</f>
        <v>595</v>
      </c>
      <c r="D568" s="1218"/>
      <c r="E568" s="2762" t="s">
        <v>917</v>
      </c>
      <c r="F568" s="1973"/>
      <c r="G568" s="1973"/>
      <c r="H568" s="1973"/>
      <c r="I568" s="1975"/>
      <c r="J568" s="65"/>
      <c r="K568" s="38"/>
      <c r="L568" s="81"/>
      <c r="M568" s="98"/>
      <c r="Z568" s="1295" t="s">
        <v>73</v>
      </c>
      <c r="AA568" s="1315"/>
      <c r="AB568" s="1379"/>
      <c r="AC568" s="1315"/>
      <c r="AD568" s="1380"/>
      <c r="AE568" s="1315"/>
      <c r="AF568" s="1381"/>
      <c r="AG568" s="1234">
        <f t="shared" si="582"/>
        <v>0</v>
      </c>
      <c r="AH568" s="1377">
        <f t="shared" si="583"/>
        <v>0</v>
      </c>
      <c r="AI568" s="1234">
        <f t="shared" si="584"/>
        <v>0</v>
      </c>
      <c r="AJ568" s="1306">
        <f t="shared" si="585"/>
        <v>0</v>
      </c>
      <c r="AL568" s="1249" t="s">
        <v>133</v>
      </c>
      <c r="AM568" s="1250">
        <f t="shared" si="586"/>
        <v>139</v>
      </c>
      <c r="AN568" s="1251">
        <f t="shared" si="587"/>
        <v>139</v>
      </c>
      <c r="AO568" s="1295" t="s">
        <v>75</v>
      </c>
      <c r="AP568" s="1250">
        <f t="shared" si="580"/>
        <v>44.1</v>
      </c>
      <c r="AQ568" s="1275">
        <f t="shared" si="581"/>
        <v>44.1</v>
      </c>
      <c r="AS568" s="11"/>
      <c r="AT568" s="11"/>
    </row>
    <row r="569" spans="1:46">
      <c r="A569" s="769"/>
      <c r="B569" s="381" t="s">
        <v>123</v>
      </c>
      <c r="C569" s="62"/>
      <c r="D569" s="1705" t="s">
        <v>607</v>
      </c>
      <c r="E569" s="76"/>
      <c r="F569" s="76"/>
      <c r="G569" s="3063" t="s">
        <v>1088</v>
      </c>
      <c r="H569" s="1646"/>
      <c r="I569" s="1684"/>
      <c r="J569" s="3187" t="s">
        <v>1069</v>
      </c>
      <c r="K569" s="3064"/>
      <c r="L569" s="3065"/>
      <c r="M569" s="98"/>
      <c r="N569" s="1190" t="s">
        <v>290</v>
      </c>
      <c r="O569" s="1191" t="s">
        <v>365</v>
      </c>
      <c r="P569" s="1192"/>
      <c r="Q569" s="1191" t="s">
        <v>366</v>
      </c>
      <c r="R569" s="1192"/>
      <c r="S569" s="1191" t="s">
        <v>367</v>
      </c>
      <c r="T569" s="1192"/>
      <c r="U569" s="1191" t="s">
        <v>368</v>
      </c>
      <c r="V569" s="1192"/>
      <c r="W569" s="1191" t="s">
        <v>369</v>
      </c>
      <c r="X569" s="1192"/>
      <c r="Z569" s="1295" t="s">
        <v>75</v>
      </c>
      <c r="AA569" s="1315"/>
      <c r="AB569" s="1374"/>
      <c r="AC569" s="1315">
        <f>H584</f>
        <v>44.1</v>
      </c>
      <c r="AD569" s="1375">
        <f>I584</f>
        <v>44.1</v>
      </c>
      <c r="AE569" s="1315"/>
      <c r="AF569" s="1376"/>
      <c r="AG569" s="1234">
        <f t="shared" si="582"/>
        <v>44.1</v>
      </c>
      <c r="AH569" s="1377">
        <f t="shared" si="583"/>
        <v>44.1</v>
      </c>
      <c r="AI569" s="1234">
        <f t="shared" si="584"/>
        <v>44.1</v>
      </c>
      <c r="AJ569" s="1306">
        <f t="shared" si="585"/>
        <v>44.1</v>
      </c>
      <c r="AL569" s="1249" t="s">
        <v>79</v>
      </c>
      <c r="AM569" s="1250">
        <f t="shared" si="586"/>
        <v>20.170000000000002</v>
      </c>
      <c r="AN569" s="1251">
        <f t="shared" si="587"/>
        <v>20.170000000000002</v>
      </c>
      <c r="AO569" s="1295" t="s">
        <v>76</v>
      </c>
      <c r="AP569" s="1250">
        <f t="shared" si="580"/>
        <v>0</v>
      </c>
      <c r="AQ569" s="1275">
        <f t="shared" si="581"/>
        <v>0</v>
      </c>
      <c r="AS569" s="11"/>
      <c r="AT569" s="11"/>
    </row>
    <row r="570" spans="1:46" ht="15" thickBot="1">
      <c r="A570" s="3123" t="s">
        <v>1086</v>
      </c>
      <c r="B570" s="2568" t="s">
        <v>1069</v>
      </c>
      <c r="C570" s="390">
        <v>60</v>
      </c>
      <c r="D570" s="1686" t="s">
        <v>608</v>
      </c>
      <c r="E570" s="38"/>
      <c r="F570" s="38"/>
      <c r="G570" s="1650" t="s">
        <v>1089</v>
      </c>
      <c r="H570" s="1612"/>
      <c r="I570" s="1685"/>
      <c r="J570" s="551" t="s">
        <v>1087</v>
      </c>
      <c r="K570" s="1503"/>
      <c r="L570" s="1504"/>
      <c r="M570" s="98"/>
      <c r="N570" s="892"/>
      <c r="O570" s="1193" t="s">
        <v>101</v>
      </c>
      <c r="P570" s="1194" t="s">
        <v>102</v>
      </c>
      <c r="Q570" s="1193" t="s">
        <v>101</v>
      </c>
      <c r="R570" s="1194" t="s">
        <v>102</v>
      </c>
      <c r="S570" s="1193" t="s">
        <v>101</v>
      </c>
      <c r="T570" s="1194" t="s">
        <v>102</v>
      </c>
      <c r="U570" s="1193" t="s">
        <v>101</v>
      </c>
      <c r="V570" s="1194" t="s">
        <v>102</v>
      </c>
      <c r="W570" s="1193" t="s">
        <v>101</v>
      </c>
      <c r="X570" s="1195" t="s">
        <v>102</v>
      </c>
      <c r="Z570" s="1295" t="s">
        <v>76</v>
      </c>
      <c r="AA570" s="1315"/>
      <c r="AB570" s="1382"/>
      <c r="AC570" s="1315"/>
      <c r="AD570" s="1375"/>
      <c r="AE570" s="1315"/>
      <c r="AF570" s="1376"/>
      <c r="AG570" s="1234">
        <f t="shared" si="582"/>
        <v>0</v>
      </c>
      <c r="AH570" s="1377">
        <f t="shared" si="583"/>
        <v>0</v>
      </c>
      <c r="AI570" s="1234">
        <f t="shared" si="584"/>
        <v>0</v>
      </c>
      <c r="AJ570" s="1306">
        <f t="shared" si="585"/>
        <v>0</v>
      </c>
      <c r="AL570" s="1252" t="s">
        <v>375</v>
      </c>
      <c r="AM570" s="1253">
        <f t="shared" si="586"/>
        <v>44.1</v>
      </c>
      <c r="AN570" s="1254">
        <f t="shared" si="587"/>
        <v>44.1</v>
      </c>
      <c r="AO570" s="1296" t="s">
        <v>400</v>
      </c>
      <c r="AP570" s="1250">
        <f t="shared" si="580"/>
        <v>0</v>
      </c>
      <c r="AQ570" s="1275">
        <f t="shared" si="581"/>
        <v>0</v>
      </c>
    </row>
    <row r="571" spans="1:46" ht="15" thickBot="1">
      <c r="A571" s="109"/>
      <c r="B571" s="2562" t="s">
        <v>1087</v>
      </c>
      <c r="C571" s="79"/>
      <c r="D571" s="1529" t="s">
        <v>100</v>
      </c>
      <c r="E571" s="1510" t="s">
        <v>101</v>
      </c>
      <c r="F571" s="1511" t="s">
        <v>102</v>
      </c>
      <c r="G571" s="1623" t="s">
        <v>100</v>
      </c>
      <c r="H571" s="1500" t="s">
        <v>101</v>
      </c>
      <c r="I571" s="1624" t="s">
        <v>102</v>
      </c>
      <c r="J571" s="1509" t="s">
        <v>100</v>
      </c>
      <c r="K571" s="1510" t="s">
        <v>101</v>
      </c>
      <c r="L571" s="1511" t="s">
        <v>102</v>
      </c>
      <c r="M571" s="98"/>
      <c r="N571" s="1487" t="s">
        <v>134</v>
      </c>
      <c r="O571" s="1209">
        <f>C565</f>
        <v>40</v>
      </c>
      <c r="P571" s="1403">
        <f>C565</f>
        <v>40</v>
      </c>
      <c r="Q571" s="1223">
        <f>C580</f>
        <v>40</v>
      </c>
      <c r="R571" s="1395">
        <f>C580</f>
        <v>40</v>
      </c>
      <c r="S571" s="1223">
        <f>C596</f>
        <v>30</v>
      </c>
      <c r="T571" s="1404">
        <f>C596</f>
        <v>30</v>
      </c>
      <c r="U571" s="1223">
        <f>O571+Q571</f>
        <v>80</v>
      </c>
      <c r="V571" s="1394">
        <f>P571+R571</f>
        <v>80</v>
      </c>
      <c r="W571" s="1223">
        <f>Q571+S571</f>
        <v>70</v>
      </c>
      <c r="X571" s="1395">
        <f>R571+T571</f>
        <v>70</v>
      </c>
      <c r="Z571" s="1296" t="s">
        <v>400</v>
      </c>
      <c r="AA571" s="1315"/>
      <c r="AB571" s="1374"/>
      <c r="AC571" s="1315"/>
      <c r="AD571" s="1375"/>
      <c r="AE571" s="1315"/>
      <c r="AF571" s="1376"/>
      <c r="AG571" s="1234">
        <f t="shared" si="582"/>
        <v>0</v>
      </c>
      <c r="AH571" s="1377">
        <f t="shared" si="583"/>
        <v>0</v>
      </c>
      <c r="AI571" s="1234">
        <f t="shared" si="584"/>
        <v>0</v>
      </c>
      <c r="AJ571" s="1306">
        <f t="shared" si="585"/>
        <v>0</v>
      </c>
      <c r="AL571" s="1249" t="s">
        <v>105</v>
      </c>
      <c r="AM571" s="1250">
        <f t="shared" si="586"/>
        <v>0</v>
      </c>
      <c r="AN571" s="1251">
        <f t="shared" si="587"/>
        <v>0</v>
      </c>
      <c r="AO571" s="1469" t="s">
        <v>399</v>
      </c>
      <c r="AP571" s="1259">
        <f t="shared" si="580"/>
        <v>0</v>
      </c>
      <c r="AQ571" s="1279">
        <f t="shared" si="581"/>
        <v>0</v>
      </c>
    </row>
    <row r="572" spans="1:46" ht="15" thickBot="1">
      <c r="A572" s="3129" t="s">
        <v>612</v>
      </c>
      <c r="B572" s="2175" t="s">
        <v>609</v>
      </c>
      <c r="C572" s="397">
        <v>250</v>
      </c>
      <c r="D572" s="1146" t="s">
        <v>74</v>
      </c>
      <c r="E572" s="1147">
        <v>50</v>
      </c>
      <c r="F572" s="1559">
        <v>40</v>
      </c>
      <c r="G572" s="1505" t="s">
        <v>121</v>
      </c>
      <c r="H572" s="1147">
        <v>101</v>
      </c>
      <c r="I572" s="1590">
        <v>70.8</v>
      </c>
      <c r="J572" s="1146" t="s">
        <v>74</v>
      </c>
      <c r="K572" s="1147">
        <v>37.5</v>
      </c>
      <c r="L572" s="1559">
        <v>37.5</v>
      </c>
      <c r="M572" s="98"/>
      <c r="N572" s="1249" t="s">
        <v>133</v>
      </c>
      <c r="O572" s="1210">
        <f>C564</f>
        <v>60</v>
      </c>
      <c r="P572" s="1405">
        <f>C564</f>
        <v>60</v>
      </c>
      <c r="Q572" s="1210">
        <f>C579+H578</f>
        <v>79</v>
      </c>
      <c r="R572" s="1406">
        <f>C579+I578</f>
        <v>79</v>
      </c>
      <c r="S572" s="1210"/>
      <c r="T572" s="1405"/>
      <c r="U572" s="1210">
        <f t="shared" ref="U572:U576" si="588">O572+Q572</f>
        <v>139</v>
      </c>
      <c r="V572" s="1397">
        <f t="shared" ref="V572:V576" si="589">P572+R572</f>
        <v>139</v>
      </c>
      <c r="W572" s="1210">
        <f t="shared" ref="W572:W576" si="590">Q572+S572</f>
        <v>79</v>
      </c>
      <c r="X572" s="1306">
        <f t="shared" ref="X572:X576" si="591">R572+T572</f>
        <v>79</v>
      </c>
      <c r="Z572" s="1469" t="s">
        <v>399</v>
      </c>
      <c r="AA572" s="1322"/>
      <c r="AB572" s="1383"/>
      <c r="AC572" s="1322"/>
      <c r="AD572" s="1384"/>
      <c r="AE572" s="1322"/>
      <c r="AF572" s="1385"/>
      <c r="AG572" s="1235">
        <f t="shared" si="582"/>
        <v>0</v>
      </c>
      <c r="AH572" s="1386">
        <f t="shared" si="583"/>
        <v>0</v>
      </c>
      <c r="AI572" s="1235">
        <f t="shared" si="584"/>
        <v>0</v>
      </c>
      <c r="AJ572" s="1199">
        <f t="shared" si="585"/>
        <v>0</v>
      </c>
      <c r="AL572" s="483" t="s">
        <v>45</v>
      </c>
      <c r="AM572" s="1250">
        <f t="shared" si="586"/>
        <v>151.35</v>
      </c>
      <c r="AN572" s="1251">
        <f t="shared" si="587"/>
        <v>113.46</v>
      </c>
      <c r="AO572" s="1297" t="s">
        <v>384</v>
      </c>
      <c r="AP572" s="1298">
        <f t="shared" si="580"/>
        <v>44.1</v>
      </c>
      <c r="AQ572" s="1299">
        <f t="shared" si="581"/>
        <v>44.1</v>
      </c>
    </row>
    <row r="573" spans="1:46" ht="15" thickBot="1">
      <c r="A573" s="824"/>
      <c r="B573" s="2562" t="s">
        <v>610</v>
      </c>
      <c r="C573" s="1786"/>
      <c r="D573" s="258" t="s">
        <v>45</v>
      </c>
      <c r="E573" s="257">
        <v>21.4</v>
      </c>
      <c r="F573" s="1515">
        <v>16</v>
      </c>
      <c r="G573" s="261" t="s">
        <v>68</v>
      </c>
      <c r="H573" s="257">
        <v>15</v>
      </c>
      <c r="I573" s="1515">
        <v>12</v>
      </c>
      <c r="J573" s="3118" t="s">
        <v>1106</v>
      </c>
      <c r="L573" s="79"/>
      <c r="M573" s="98"/>
      <c r="N573" s="1249" t="s">
        <v>79</v>
      </c>
      <c r="O573" s="1210">
        <f>H564</f>
        <v>1.57</v>
      </c>
      <c r="P573" s="1727">
        <f>I564</f>
        <v>1.57</v>
      </c>
      <c r="Q573" s="1210"/>
      <c r="R573" s="1397"/>
      <c r="S573" s="1210">
        <f>E595+H595</f>
        <v>18.600000000000001</v>
      </c>
      <c r="T573" s="1408">
        <f>F595+I595</f>
        <v>18.600000000000001</v>
      </c>
      <c r="U573" s="1210">
        <f t="shared" si="588"/>
        <v>1.57</v>
      </c>
      <c r="V573" s="1397">
        <f t="shared" si="589"/>
        <v>1.57</v>
      </c>
      <c r="W573" s="1210">
        <f t="shared" si="590"/>
        <v>18.600000000000001</v>
      </c>
      <c r="X573" s="1306">
        <f t="shared" si="591"/>
        <v>18.600000000000001</v>
      </c>
      <c r="Z573" s="1297" t="s">
        <v>384</v>
      </c>
      <c r="AA573" s="1387">
        <f t="shared" ref="AA573:AF573" si="592">SUM(AA565:AA572)</f>
        <v>0</v>
      </c>
      <c r="AB573" s="1388">
        <f t="shared" si="592"/>
        <v>0</v>
      </c>
      <c r="AC573" s="1389">
        <f t="shared" si="592"/>
        <v>44.1</v>
      </c>
      <c r="AD573" s="1299">
        <f t="shared" si="592"/>
        <v>44.1</v>
      </c>
      <c r="AE573" s="1387">
        <f t="shared" si="592"/>
        <v>0</v>
      </c>
      <c r="AF573" s="1390">
        <f t="shared" si="592"/>
        <v>0</v>
      </c>
      <c r="AG573" s="1298">
        <f t="shared" si="582"/>
        <v>44.1</v>
      </c>
      <c r="AH573" s="1391">
        <f t="shared" si="583"/>
        <v>44.1</v>
      </c>
      <c r="AI573" s="1298">
        <f t="shared" si="584"/>
        <v>44.1</v>
      </c>
      <c r="AJ573" s="1392">
        <f t="shared" si="585"/>
        <v>44.1</v>
      </c>
      <c r="AL573" s="2490" t="s">
        <v>793</v>
      </c>
      <c r="AM573" s="2494">
        <f t="shared" ref="AM573:AM601" si="593">O577+Q577+S577</f>
        <v>407.17</v>
      </c>
      <c r="AN573" s="1256">
        <f t="shared" ref="AN573:AN601" si="594">P577+R577+T577</f>
        <v>342.505</v>
      </c>
      <c r="AO573" s="2376" t="s">
        <v>782</v>
      </c>
      <c r="AP573" s="1470">
        <f t="shared" si="580"/>
        <v>0</v>
      </c>
      <c r="AQ573" s="1484">
        <f t="shared" si="581"/>
        <v>0</v>
      </c>
    </row>
    <row r="574" spans="1:46">
      <c r="A574" s="254" t="s">
        <v>1140</v>
      </c>
      <c r="B574" s="1907" t="s">
        <v>1088</v>
      </c>
      <c r="C574" s="290">
        <v>120</v>
      </c>
      <c r="D574" s="258" t="s">
        <v>99</v>
      </c>
      <c r="E574" s="257">
        <v>31.25</v>
      </c>
      <c r="F574" s="1515">
        <v>25</v>
      </c>
      <c r="G574" s="2764" t="s">
        <v>600</v>
      </c>
      <c r="H574" s="2017" t="s">
        <v>1090</v>
      </c>
      <c r="I574" s="1631">
        <v>14.4</v>
      </c>
      <c r="J574" s="258" t="s">
        <v>68</v>
      </c>
      <c r="K574" s="257">
        <v>15</v>
      </c>
      <c r="L574" s="1515">
        <v>12</v>
      </c>
      <c r="M574" s="98"/>
      <c r="N574" s="1252" t="s">
        <v>375</v>
      </c>
      <c r="O574" s="1211">
        <f t="shared" ref="O574:T574" si="595">AA573</f>
        <v>0</v>
      </c>
      <c r="P574" s="1435">
        <f t="shared" si="595"/>
        <v>0</v>
      </c>
      <c r="Q574" s="1211">
        <f t="shared" si="595"/>
        <v>44.1</v>
      </c>
      <c r="R574" s="1409">
        <f t="shared" si="595"/>
        <v>44.1</v>
      </c>
      <c r="S574" s="1211">
        <f t="shared" si="595"/>
        <v>0</v>
      </c>
      <c r="T574" s="1410">
        <f t="shared" si="595"/>
        <v>0</v>
      </c>
      <c r="U574" s="1211">
        <f t="shared" si="588"/>
        <v>44.1</v>
      </c>
      <c r="V574" s="1254">
        <f t="shared" si="589"/>
        <v>44.1</v>
      </c>
      <c r="W574" s="1211">
        <f t="shared" si="590"/>
        <v>44.1</v>
      </c>
      <c r="X574" s="1409">
        <f t="shared" si="591"/>
        <v>44.1</v>
      </c>
      <c r="Z574" s="2376" t="s">
        <v>782</v>
      </c>
      <c r="AA574" s="1231"/>
      <c r="AB574" s="1710"/>
      <c r="AC574" s="1233"/>
      <c r="AD574" s="1393"/>
      <c r="AE574" s="1236"/>
      <c r="AF574" s="1719"/>
      <c r="AG574" s="1236">
        <f t="shared" si="582"/>
        <v>0</v>
      </c>
      <c r="AH574" s="1394">
        <f t="shared" si="583"/>
        <v>0</v>
      </c>
      <c r="AI574" s="1236">
        <f t="shared" si="584"/>
        <v>0</v>
      </c>
      <c r="AJ574" s="1395">
        <f t="shared" si="585"/>
        <v>0</v>
      </c>
      <c r="AL574" s="2491" t="s">
        <v>794</v>
      </c>
      <c r="AM574" s="2494">
        <f t="shared" si="593"/>
        <v>0</v>
      </c>
      <c r="AN574" s="1256">
        <f t="shared" si="594"/>
        <v>0</v>
      </c>
      <c r="AO574" s="1267" t="s">
        <v>397</v>
      </c>
      <c r="AP574" s="1470">
        <f t="shared" si="580"/>
        <v>0</v>
      </c>
      <c r="AQ574" s="1484">
        <f t="shared" si="581"/>
        <v>0</v>
      </c>
    </row>
    <row r="575" spans="1:46">
      <c r="A575" s="180"/>
      <c r="B575" s="412" t="s">
        <v>1089</v>
      </c>
      <c r="C575" s="17"/>
      <c r="D575" s="258" t="s">
        <v>68</v>
      </c>
      <c r="E575" s="257">
        <v>15.75</v>
      </c>
      <c r="F575" s="1515">
        <v>12.625</v>
      </c>
      <c r="G575" s="261" t="s">
        <v>601</v>
      </c>
      <c r="H575" s="1154">
        <v>3</v>
      </c>
      <c r="I575" s="1515">
        <v>3</v>
      </c>
      <c r="J575" s="2728" t="s">
        <v>1107</v>
      </c>
      <c r="L575" s="79"/>
      <c r="M575" s="98"/>
      <c r="N575" s="1249" t="s">
        <v>105</v>
      </c>
      <c r="O575" s="1210"/>
      <c r="P575" s="1203"/>
      <c r="Q575" s="1210"/>
      <c r="R575" s="1306"/>
      <c r="S575" s="1210"/>
      <c r="T575" s="1411"/>
      <c r="U575" s="1210">
        <f t="shared" si="588"/>
        <v>0</v>
      </c>
      <c r="V575" s="1397">
        <f t="shared" si="589"/>
        <v>0</v>
      </c>
      <c r="W575" s="1210">
        <f t="shared" si="590"/>
        <v>0</v>
      </c>
      <c r="X575" s="1306">
        <f t="shared" si="591"/>
        <v>0</v>
      </c>
      <c r="Z575" s="1267" t="s">
        <v>397</v>
      </c>
      <c r="AA575" s="1030"/>
      <c r="AB575" s="1711"/>
      <c r="AC575" s="1234"/>
      <c r="AD575" s="1396"/>
      <c r="AE575" s="1234"/>
      <c r="AF575" s="1414"/>
      <c r="AG575" s="1234">
        <f t="shared" ref="AG575:AJ578" si="596">AA575+AC575</f>
        <v>0</v>
      </c>
      <c r="AH575" s="1397">
        <f t="shared" si="596"/>
        <v>0</v>
      </c>
      <c r="AI575" s="1234">
        <f t="shared" si="596"/>
        <v>0</v>
      </c>
      <c r="AJ575" s="1306">
        <f t="shared" si="596"/>
        <v>0</v>
      </c>
      <c r="AL575" s="1249" t="s">
        <v>70</v>
      </c>
      <c r="AM575" s="1274">
        <f t="shared" si="593"/>
        <v>169.04</v>
      </c>
      <c r="AN575" s="1251">
        <f t="shared" si="594"/>
        <v>120</v>
      </c>
      <c r="AO575" s="1266" t="s">
        <v>273</v>
      </c>
      <c r="AP575" s="1470">
        <f t="shared" si="580"/>
        <v>0</v>
      </c>
      <c r="AQ575" s="1484">
        <f t="shared" si="581"/>
        <v>0</v>
      </c>
    </row>
    <row r="576" spans="1:46">
      <c r="A576" s="254" t="s">
        <v>557</v>
      </c>
      <c r="B576" s="2582" t="s">
        <v>613</v>
      </c>
      <c r="C576" s="397">
        <v>180</v>
      </c>
      <c r="D576" s="2728" t="s">
        <v>918</v>
      </c>
      <c r="E576" s="1488"/>
      <c r="F576" s="1644"/>
      <c r="G576" s="2764" t="s">
        <v>582</v>
      </c>
      <c r="H576" s="1960">
        <v>28.8</v>
      </c>
      <c r="I576" s="1631">
        <v>28.56</v>
      </c>
      <c r="J576" s="258" t="s">
        <v>159</v>
      </c>
      <c r="K576" s="257">
        <v>14.4</v>
      </c>
      <c r="L576" s="1149">
        <v>11.5</v>
      </c>
      <c r="M576" s="98"/>
      <c r="N576" s="483" t="s">
        <v>45</v>
      </c>
      <c r="O576" s="1723">
        <f>E564</f>
        <v>129.94999999999999</v>
      </c>
      <c r="P576" s="1417">
        <f>F564</f>
        <v>97.46</v>
      </c>
      <c r="Q576" s="1210">
        <f>E573</f>
        <v>21.4</v>
      </c>
      <c r="R576" s="1306">
        <f>F573</f>
        <v>16</v>
      </c>
      <c r="S576" s="1210"/>
      <c r="T576" s="1411"/>
      <c r="U576" s="1210">
        <f t="shared" si="588"/>
        <v>151.35</v>
      </c>
      <c r="V576" s="1397">
        <f t="shared" si="589"/>
        <v>113.46</v>
      </c>
      <c r="W576" s="1210">
        <f t="shared" si="590"/>
        <v>21.4</v>
      </c>
      <c r="X576" s="1306">
        <f t="shared" si="591"/>
        <v>16</v>
      </c>
      <c r="Z576" s="1266" t="s">
        <v>273</v>
      </c>
      <c r="AA576" s="1030"/>
      <c r="AB576" s="1712"/>
      <c r="AC576" s="1234"/>
      <c r="AD576" s="1396"/>
      <c r="AE576" s="1234"/>
      <c r="AF576" s="1414"/>
      <c r="AG576" s="1234">
        <f t="shared" si="596"/>
        <v>0</v>
      </c>
      <c r="AH576" s="1397">
        <f t="shared" si="596"/>
        <v>0</v>
      </c>
      <c r="AI576" s="1234">
        <f t="shared" si="596"/>
        <v>0</v>
      </c>
      <c r="AJ576" s="1306">
        <f t="shared" si="596"/>
        <v>0</v>
      </c>
      <c r="AL576" s="1257" t="s">
        <v>104</v>
      </c>
      <c r="AM576" s="1250">
        <f t="shared" si="593"/>
        <v>0</v>
      </c>
      <c r="AN576" s="1251">
        <f t="shared" si="594"/>
        <v>0</v>
      </c>
      <c r="AO576" s="1268" t="s">
        <v>452</v>
      </c>
      <c r="AP576" s="1470">
        <f t="shared" si="580"/>
        <v>0</v>
      </c>
      <c r="AQ576" s="1484">
        <f t="shared" si="581"/>
        <v>0</v>
      </c>
    </row>
    <row r="577" spans="1:43">
      <c r="A577" s="1915" t="s">
        <v>545</v>
      </c>
      <c r="B577" s="289" t="s">
        <v>107</v>
      </c>
      <c r="C577" s="274">
        <v>200</v>
      </c>
      <c r="D577" s="258" t="s">
        <v>169</v>
      </c>
      <c r="E577" s="257">
        <v>12</v>
      </c>
      <c r="F577" s="1523">
        <v>10</v>
      </c>
      <c r="G577" s="261" t="s">
        <v>159</v>
      </c>
      <c r="H577" s="257">
        <v>12</v>
      </c>
      <c r="I577" s="1515">
        <v>10.1</v>
      </c>
      <c r="J577" s="2728" t="s">
        <v>911</v>
      </c>
      <c r="L577" s="79"/>
      <c r="M577" s="98"/>
      <c r="N577" s="2490" t="s">
        <v>793</v>
      </c>
      <c r="O577" s="1212">
        <f t="shared" ref="O577:T577" si="597">AA588</f>
        <v>132.77699999999999</v>
      </c>
      <c r="P577" s="1412">
        <f t="shared" si="597"/>
        <v>111.97999999999999</v>
      </c>
      <c r="Q577" s="2492">
        <f t="shared" si="597"/>
        <v>219.65</v>
      </c>
      <c r="R577" s="3048">
        <f t="shared" si="597"/>
        <v>186.72499999999999</v>
      </c>
      <c r="S577" s="1212">
        <f t="shared" si="597"/>
        <v>54.743000000000002</v>
      </c>
      <c r="T577" s="1414">
        <f t="shared" si="597"/>
        <v>43.8</v>
      </c>
      <c r="U577" s="2492">
        <f t="shared" ref="U577:X579" si="598">O577+Q577</f>
        <v>352.42700000000002</v>
      </c>
      <c r="V577" s="1256">
        <f t="shared" si="598"/>
        <v>298.70499999999998</v>
      </c>
      <c r="W577" s="2492">
        <f t="shared" si="598"/>
        <v>274.39300000000003</v>
      </c>
      <c r="X577" s="2493">
        <f t="shared" si="598"/>
        <v>230.52499999999998</v>
      </c>
      <c r="Z577" s="1268" t="s">
        <v>452</v>
      </c>
      <c r="AA577" s="1030"/>
      <c r="AB577" s="1713"/>
      <c r="AC577" s="1234"/>
      <c r="AD577" s="1396"/>
      <c r="AE577" s="1235"/>
      <c r="AF577" s="1720"/>
      <c r="AG577" s="1235">
        <f t="shared" si="596"/>
        <v>0</v>
      </c>
      <c r="AH577" s="1399">
        <f t="shared" si="596"/>
        <v>0</v>
      </c>
      <c r="AI577" s="1235">
        <f t="shared" si="596"/>
        <v>0</v>
      </c>
      <c r="AJ577" s="1199">
        <f t="shared" si="596"/>
        <v>0</v>
      </c>
      <c r="AL577" s="1249" t="s">
        <v>132</v>
      </c>
      <c r="AM577" s="1250">
        <f t="shared" si="593"/>
        <v>200</v>
      </c>
      <c r="AN577" s="1251">
        <f t="shared" si="594"/>
        <v>200</v>
      </c>
      <c r="AO577" s="1268" t="s">
        <v>63</v>
      </c>
      <c r="AP577" s="1470">
        <f t="shared" si="580"/>
        <v>0</v>
      </c>
      <c r="AQ577" s="1484">
        <f t="shared" si="581"/>
        <v>0</v>
      </c>
    </row>
    <row r="578" spans="1:43">
      <c r="A578" s="180"/>
      <c r="B578" s="179" t="s">
        <v>236</v>
      </c>
      <c r="C578" s="295"/>
      <c r="D578" s="2728" t="s">
        <v>880</v>
      </c>
      <c r="E578" s="1488"/>
      <c r="F578" s="1644"/>
      <c r="G578" s="261" t="s">
        <v>10</v>
      </c>
      <c r="H578" s="257">
        <v>9</v>
      </c>
      <c r="I578" s="1515">
        <v>9</v>
      </c>
      <c r="J578" s="1917" t="s">
        <v>96</v>
      </c>
      <c r="K578" s="1520">
        <v>6</v>
      </c>
      <c r="L578" s="1576">
        <v>6</v>
      </c>
      <c r="M578" s="98"/>
      <c r="N578" s="2491" t="s">
        <v>794</v>
      </c>
      <c r="O578" s="2492">
        <f t="shared" ref="O578:T578" si="599">AA595</f>
        <v>0</v>
      </c>
      <c r="P578" s="1412">
        <f t="shared" si="599"/>
        <v>0</v>
      </c>
      <c r="Q578" s="1212">
        <f t="shared" si="599"/>
        <v>0</v>
      </c>
      <c r="R578" s="1413">
        <f t="shared" si="599"/>
        <v>0</v>
      </c>
      <c r="S578" s="1212">
        <f t="shared" si="599"/>
        <v>0</v>
      </c>
      <c r="T578" s="1414">
        <f t="shared" si="599"/>
        <v>0</v>
      </c>
      <c r="U578" s="1212">
        <f t="shared" si="598"/>
        <v>0</v>
      </c>
      <c r="V578" s="1256">
        <f t="shared" si="598"/>
        <v>0</v>
      </c>
      <c r="W578" s="1212">
        <f t="shared" si="598"/>
        <v>0</v>
      </c>
      <c r="X578" s="1413">
        <f t="shared" si="598"/>
        <v>0</v>
      </c>
      <c r="Z578" s="1268" t="s">
        <v>63</v>
      </c>
      <c r="AA578" s="1231"/>
      <c r="AB578" s="1710"/>
      <c r="AC578" s="1233"/>
      <c r="AD578" s="1393"/>
      <c r="AE578" s="1234"/>
      <c r="AF578" s="1414"/>
      <c r="AG578" s="1234">
        <f t="shared" si="596"/>
        <v>0</v>
      </c>
      <c r="AH578" s="1397">
        <f t="shared" si="596"/>
        <v>0</v>
      </c>
      <c r="AI578" s="1234">
        <f t="shared" si="596"/>
        <v>0</v>
      </c>
      <c r="AJ578" s="1306">
        <f t="shared" si="596"/>
        <v>0</v>
      </c>
      <c r="AL578" s="483" t="s">
        <v>85</v>
      </c>
      <c r="AM578" s="1250">
        <f t="shared" si="593"/>
        <v>0</v>
      </c>
      <c r="AN578" s="1251">
        <f t="shared" si="594"/>
        <v>0</v>
      </c>
      <c r="AO578" s="1913" t="s">
        <v>537</v>
      </c>
      <c r="AP578" s="1470">
        <f t="shared" si="580"/>
        <v>3.25</v>
      </c>
      <c r="AQ578" s="1484">
        <f t="shared" si="581"/>
        <v>2.5</v>
      </c>
    </row>
    <row r="579" spans="1:43">
      <c r="A579" s="256" t="s">
        <v>9</v>
      </c>
      <c r="B579" s="263" t="s">
        <v>10</v>
      </c>
      <c r="C579" s="272">
        <v>70</v>
      </c>
      <c r="D579" s="258" t="s">
        <v>96</v>
      </c>
      <c r="E579" s="1154">
        <v>7.5</v>
      </c>
      <c r="F579" s="1515">
        <v>7.5</v>
      </c>
      <c r="G579" s="261" t="s">
        <v>82</v>
      </c>
      <c r="H579" s="257">
        <v>3</v>
      </c>
      <c r="I579" s="1149">
        <v>3</v>
      </c>
      <c r="J579" s="258" t="s">
        <v>546</v>
      </c>
      <c r="K579" s="1520">
        <v>6</v>
      </c>
      <c r="L579" s="1576">
        <v>6</v>
      </c>
      <c r="M579" s="98"/>
      <c r="N579" s="1249" t="s">
        <v>70</v>
      </c>
      <c r="O579" s="1213">
        <f t="shared" ref="O579:T579" si="600">AA603</f>
        <v>0</v>
      </c>
      <c r="P579" s="1415">
        <f t="shared" si="600"/>
        <v>0</v>
      </c>
      <c r="Q579" s="1213">
        <f t="shared" si="600"/>
        <v>143</v>
      </c>
      <c r="R579" s="1306">
        <f t="shared" si="600"/>
        <v>100</v>
      </c>
      <c r="S579" s="1213">
        <f t="shared" si="600"/>
        <v>26.04</v>
      </c>
      <c r="T579" s="1411">
        <f t="shared" si="600"/>
        <v>20</v>
      </c>
      <c r="U579" s="1213">
        <f t="shared" si="598"/>
        <v>143</v>
      </c>
      <c r="V579" s="1397">
        <f t="shared" si="598"/>
        <v>100</v>
      </c>
      <c r="W579" s="1213">
        <f t="shared" si="598"/>
        <v>169.04</v>
      </c>
      <c r="X579" s="1306">
        <f t="shared" si="598"/>
        <v>120</v>
      </c>
      <c r="Z579" s="1913" t="s">
        <v>537</v>
      </c>
      <c r="AA579" s="1030"/>
      <c r="AB579" s="1711"/>
      <c r="AC579" s="1234">
        <f>E582</f>
        <v>3.25</v>
      </c>
      <c r="AD579" s="1396">
        <f>F582</f>
        <v>2.5</v>
      </c>
      <c r="AE579" s="1234"/>
      <c r="AF579" s="1414"/>
      <c r="AG579" s="1234">
        <f t="shared" ref="AG579:AG580" si="601">AA579+AC579</f>
        <v>3.25</v>
      </c>
      <c r="AH579" s="1397">
        <f t="shared" ref="AH579:AH580" si="602">AB579+AD579</f>
        <v>2.5</v>
      </c>
      <c r="AI579" s="1234">
        <f t="shared" ref="AI579:AI580" si="603">AC579+AE579</f>
        <v>3.25</v>
      </c>
      <c r="AJ579" s="1306">
        <f t="shared" ref="AJ579:AJ580" si="604">AD579+AF579</f>
        <v>2.5</v>
      </c>
      <c r="AL579" s="483" t="s">
        <v>401</v>
      </c>
      <c r="AM579" s="1250">
        <f t="shared" si="593"/>
        <v>186.73</v>
      </c>
      <c r="AN579" s="1251">
        <f t="shared" si="594"/>
        <v>132.5</v>
      </c>
      <c r="AO579" s="1267" t="s">
        <v>396</v>
      </c>
      <c r="AP579" s="1470">
        <f t="shared" si="580"/>
        <v>0</v>
      </c>
      <c r="AQ579" s="1484">
        <f t="shared" si="581"/>
        <v>0</v>
      </c>
    </row>
    <row r="580" spans="1:43">
      <c r="A580" s="256" t="s">
        <v>9</v>
      </c>
      <c r="B580" s="263" t="s">
        <v>389</v>
      </c>
      <c r="C580" s="272">
        <v>40</v>
      </c>
      <c r="D580" s="2728" t="s">
        <v>892</v>
      </c>
      <c r="E580" s="1488"/>
      <c r="F580" s="1644"/>
      <c r="G580" s="261" t="s">
        <v>534</v>
      </c>
      <c r="H580" s="257">
        <v>0.84</v>
      </c>
      <c r="I580" s="1149">
        <v>0.84</v>
      </c>
      <c r="J580" s="258" t="s">
        <v>547</v>
      </c>
      <c r="K580" s="257">
        <v>1.2</v>
      </c>
      <c r="L580" s="1149">
        <v>1.2</v>
      </c>
      <c r="M580" s="98"/>
      <c r="N580" s="1257" t="s">
        <v>104</v>
      </c>
      <c r="O580" s="1213">
        <f t="shared" ref="O580:T580" si="605">AA607</f>
        <v>0</v>
      </c>
      <c r="P580" s="1203">
        <f t="shared" si="605"/>
        <v>0</v>
      </c>
      <c r="Q580" s="1213">
        <f t="shared" si="605"/>
        <v>0</v>
      </c>
      <c r="R580" s="1397">
        <f t="shared" si="605"/>
        <v>0</v>
      </c>
      <c r="S580" s="1213">
        <f t="shared" si="605"/>
        <v>0</v>
      </c>
      <c r="T580" s="1411">
        <f t="shared" si="605"/>
        <v>0</v>
      </c>
      <c r="U580" s="1210">
        <f t="shared" ref="U580:U602" si="606">O580+Q580</f>
        <v>0</v>
      </c>
      <c r="V580" s="1397">
        <f t="shared" ref="V580:V607" si="607">P580+R580</f>
        <v>0</v>
      </c>
      <c r="W580" s="1210">
        <f t="shared" ref="W580:W605" si="608">Q580+S580</f>
        <v>0</v>
      </c>
      <c r="X580" s="1306">
        <f t="shared" ref="X580:X607" si="609">R580+T580</f>
        <v>0</v>
      </c>
      <c r="Z580" s="1267" t="s">
        <v>396</v>
      </c>
      <c r="AA580" s="1030"/>
      <c r="AB580" s="1712"/>
      <c r="AC580" s="1234"/>
      <c r="AD580" s="1396"/>
      <c r="AE580" s="1234"/>
      <c r="AF580" s="1414"/>
      <c r="AG580" s="1234">
        <f t="shared" si="601"/>
        <v>0</v>
      </c>
      <c r="AH580" s="1397">
        <f t="shared" si="602"/>
        <v>0</v>
      </c>
      <c r="AI580" s="1234">
        <f t="shared" si="603"/>
        <v>0</v>
      </c>
      <c r="AJ580" s="1306">
        <f t="shared" si="604"/>
        <v>0</v>
      </c>
      <c r="AL580" s="1249" t="s">
        <v>121</v>
      </c>
      <c r="AM580" s="1250">
        <f t="shared" si="593"/>
        <v>101</v>
      </c>
      <c r="AN580" s="1251">
        <f t="shared" si="594"/>
        <v>70.8</v>
      </c>
      <c r="AO580" s="1268" t="s">
        <v>125</v>
      </c>
      <c r="AP580" s="1470">
        <f t="shared" si="580"/>
        <v>31.25</v>
      </c>
      <c r="AQ580" s="1484">
        <f t="shared" si="581"/>
        <v>25</v>
      </c>
    </row>
    <row r="581" spans="1:43" ht="15" thickBot="1">
      <c r="A581" s="267" t="s">
        <v>442</v>
      </c>
      <c r="B581" s="249" t="s">
        <v>291</v>
      </c>
      <c r="C581" s="272">
        <v>100</v>
      </c>
      <c r="D581" s="1564" t="s">
        <v>89</v>
      </c>
      <c r="E581" s="1151">
        <v>5</v>
      </c>
      <c r="F581" s="1521">
        <v>5</v>
      </c>
      <c r="J581" s="258" t="s">
        <v>534</v>
      </c>
      <c r="K581" s="257">
        <v>0.6</v>
      </c>
      <c r="L581" s="1149">
        <v>0.6</v>
      </c>
      <c r="M581" s="98"/>
      <c r="N581" s="1249" t="s">
        <v>132</v>
      </c>
      <c r="O581" s="1210">
        <f>C563</f>
        <v>200</v>
      </c>
      <c r="P581" s="1203">
        <f>C563</f>
        <v>200</v>
      </c>
      <c r="Q581" s="1210"/>
      <c r="R581" s="1306"/>
      <c r="S581" s="1210"/>
      <c r="T581" s="1411"/>
      <c r="U581" s="1210">
        <f t="shared" si="606"/>
        <v>200</v>
      </c>
      <c r="V581" s="1397">
        <f t="shared" si="607"/>
        <v>200</v>
      </c>
      <c r="W581" s="1210">
        <f t="shared" si="608"/>
        <v>0</v>
      </c>
      <c r="X581" s="1306">
        <f t="shared" si="609"/>
        <v>0</v>
      </c>
      <c r="Z581" s="1268" t="s">
        <v>125</v>
      </c>
      <c r="AA581" s="1030"/>
      <c r="AB581" s="1712"/>
      <c r="AC581" s="1234">
        <f>E574</f>
        <v>31.25</v>
      </c>
      <c r="AD581" s="1396">
        <f>F574</f>
        <v>25</v>
      </c>
      <c r="AE581" s="1234"/>
      <c r="AF581" s="1414"/>
      <c r="AG581" s="1234">
        <f t="shared" ref="AG581:AJ588" si="610">AA581+AC581</f>
        <v>31.25</v>
      </c>
      <c r="AH581" s="1397">
        <f t="shared" si="610"/>
        <v>25</v>
      </c>
      <c r="AI581" s="1234">
        <f t="shared" si="610"/>
        <v>31.25</v>
      </c>
      <c r="AJ581" s="1306">
        <f t="shared" si="610"/>
        <v>25</v>
      </c>
      <c r="AL581" s="1249" t="s">
        <v>65</v>
      </c>
      <c r="AM581" s="1250">
        <f t="shared" si="593"/>
        <v>60.03</v>
      </c>
      <c r="AN581" s="1251">
        <f t="shared" si="594"/>
        <v>55.2</v>
      </c>
      <c r="AO581" s="1268" t="s">
        <v>87</v>
      </c>
      <c r="AP581" s="1470">
        <f t="shared" si="580"/>
        <v>64.47999999999999</v>
      </c>
      <c r="AQ581" s="1484">
        <f t="shared" si="581"/>
        <v>52.88</v>
      </c>
    </row>
    <row r="582" spans="1:43" ht="15" thickBot="1">
      <c r="A582" s="69"/>
      <c r="B582" s="1607"/>
      <c r="C582" s="79"/>
      <c r="D582" s="258" t="s">
        <v>554</v>
      </c>
      <c r="E582" s="257">
        <v>3.25</v>
      </c>
      <c r="F582" s="1513">
        <v>2.5</v>
      </c>
      <c r="G582" s="1966" t="s">
        <v>613</v>
      </c>
      <c r="H582" s="47"/>
      <c r="I582" s="58"/>
      <c r="J582" s="258" t="s">
        <v>548</v>
      </c>
      <c r="K582" s="257">
        <v>0.216</v>
      </c>
      <c r="L582" s="1149">
        <v>0.216</v>
      </c>
      <c r="M582" s="98"/>
      <c r="N582" s="483" t="s">
        <v>387</v>
      </c>
      <c r="O582" s="1210">
        <f t="shared" ref="O582:T582" si="611">AA610</f>
        <v>0</v>
      </c>
      <c r="P582" s="1203">
        <f t="shared" si="611"/>
        <v>0</v>
      </c>
      <c r="Q582" s="1210">
        <f t="shared" si="611"/>
        <v>0</v>
      </c>
      <c r="R582" s="1306">
        <f t="shared" si="611"/>
        <v>0</v>
      </c>
      <c r="S582" s="1210">
        <f t="shared" si="611"/>
        <v>0</v>
      </c>
      <c r="T582" s="1411">
        <f t="shared" si="611"/>
        <v>0</v>
      </c>
      <c r="U582" s="1210">
        <f t="shared" si="606"/>
        <v>0</v>
      </c>
      <c r="V582" s="1397">
        <f t="shared" si="607"/>
        <v>0</v>
      </c>
      <c r="W582" s="1210">
        <f t="shared" si="608"/>
        <v>0</v>
      </c>
      <c r="X582" s="1306">
        <f t="shared" si="609"/>
        <v>0</v>
      </c>
      <c r="Z582" s="1268" t="s">
        <v>87</v>
      </c>
      <c r="AA582" s="1030">
        <f>E567+K563</f>
        <v>26.08</v>
      </c>
      <c r="AB582" s="1715">
        <f>F567+L563</f>
        <v>21.28</v>
      </c>
      <c r="AC582" s="1234">
        <f>E577+K576+H577</f>
        <v>38.4</v>
      </c>
      <c r="AD582" s="1396">
        <f>F577+L576+I577</f>
        <v>31.6</v>
      </c>
      <c r="AE582" s="1234"/>
      <c r="AF582" s="1414"/>
      <c r="AG582" s="1234">
        <f t="shared" si="610"/>
        <v>64.47999999999999</v>
      </c>
      <c r="AH582" s="1397">
        <f t="shared" si="610"/>
        <v>52.88</v>
      </c>
      <c r="AI582" s="1234">
        <f t="shared" si="610"/>
        <v>38.4</v>
      </c>
      <c r="AJ582" s="1306">
        <f t="shared" si="610"/>
        <v>31.6</v>
      </c>
      <c r="AL582" s="1249" t="s">
        <v>60</v>
      </c>
      <c r="AM582" s="1250">
        <f t="shared" si="593"/>
        <v>203</v>
      </c>
      <c r="AN582" s="1251">
        <f t="shared" si="594"/>
        <v>203</v>
      </c>
      <c r="AO582" s="1268" t="s">
        <v>68</v>
      </c>
      <c r="AP582" s="1470">
        <f t="shared" si="580"/>
        <v>182.01</v>
      </c>
      <c r="AQ582" s="1484">
        <f t="shared" si="581"/>
        <v>145.94499999999999</v>
      </c>
    </row>
    <row r="583" spans="1:43" ht="15" thickBot="1">
      <c r="A583" s="69"/>
      <c r="B583" s="1607"/>
      <c r="C583" s="79"/>
      <c r="D583" s="2728" t="s">
        <v>893</v>
      </c>
      <c r="E583" s="1488"/>
      <c r="F583" s="1654"/>
      <c r="G583" s="1623" t="s">
        <v>100</v>
      </c>
      <c r="H583" s="1500" t="s">
        <v>101</v>
      </c>
      <c r="I583" s="1606" t="s">
        <v>102</v>
      </c>
      <c r="J583" s="1564" t="s">
        <v>160</v>
      </c>
      <c r="K583" s="257">
        <v>7.4999999999999997E-2</v>
      </c>
      <c r="L583" s="1515">
        <v>7.4999999999999997E-2</v>
      </c>
      <c r="M583" s="98"/>
      <c r="N583" s="1249" t="s">
        <v>388</v>
      </c>
      <c r="O583" s="1210">
        <f t="shared" ref="O583:T583" si="612">AA614</f>
        <v>186.73</v>
      </c>
      <c r="P583" s="1415">
        <f t="shared" si="612"/>
        <v>132.5</v>
      </c>
      <c r="Q583" s="1210">
        <f t="shared" si="612"/>
        <v>0</v>
      </c>
      <c r="R583" s="1397">
        <f t="shared" si="612"/>
        <v>0</v>
      </c>
      <c r="S583" s="1210">
        <f t="shared" si="612"/>
        <v>0</v>
      </c>
      <c r="T583" s="1416">
        <f t="shared" si="612"/>
        <v>0</v>
      </c>
      <c r="U583" s="1210">
        <f t="shared" si="606"/>
        <v>186.73</v>
      </c>
      <c r="V583" s="1397">
        <f t="shared" si="607"/>
        <v>132.5</v>
      </c>
      <c r="W583" s="1210">
        <f t="shared" si="608"/>
        <v>0</v>
      </c>
      <c r="X583" s="1306">
        <f t="shared" si="609"/>
        <v>0</v>
      </c>
      <c r="Z583" s="1268" t="s">
        <v>68</v>
      </c>
      <c r="AA583" s="1030">
        <f>E565+K561</f>
        <v>81.516999999999996</v>
      </c>
      <c r="AB583" s="1715">
        <f>F565+L561</f>
        <v>65.52</v>
      </c>
      <c r="AC583" s="1234">
        <f>E575+K574+H573</f>
        <v>45.75</v>
      </c>
      <c r="AD583" s="1396">
        <f>F575+L574+I573</f>
        <v>36.625</v>
      </c>
      <c r="AE583" s="1234">
        <f>E597</f>
        <v>54.743000000000002</v>
      </c>
      <c r="AF583" s="1414">
        <f>F597</f>
        <v>43.8</v>
      </c>
      <c r="AG583" s="1234">
        <f t="shared" si="610"/>
        <v>127.267</v>
      </c>
      <c r="AH583" s="1397">
        <f t="shared" si="610"/>
        <v>102.145</v>
      </c>
      <c r="AI583" s="1234">
        <f t="shared" si="610"/>
        <v>100.49299999999999</v>
      </c>
      <c r="AJ583" s="1306">
        <f t="shared" si="610"/>
        <v>80.424999999999997</v>
      </c>
      <c r="AL583" s="1249" t="s">
        <v>139</v>
      </c>
      <c r="AM583" s="1250">
        <f t="shared" si="593"/>
        <v>0</v>
      </c>
      <c r="AN583" s="1258">
        <f t="shared" si="594"/>
        <v>0</v>
      </c>
      <c r="AO583" s="1268" t="s">
        <v>74</v>
      </c>
      <c r="AP583" s="1470">
        <f t="shared" si="580"/>
        <v>87.5</v>
      </c>
      <c r="AQ583" s="1484">
        <f t="shared" si="581"/>
        <v>77.5</v>
      </c>
    </row>
    <row r="584" spans="1:43">
      <c r="A584" s="69"/>
      <c r="B584" s="1607"/>
      <c r="C584" s="79"/>
      <c r="D584" s="1564" t="s">
        <v>336</v>
      </c>
      <c r="E584" s="1549">
        <v>7.4999999999999997E-2</v>
      </c>
      <c r="F584" s="1550">
        <v>7.4999999999999997E-2</v>
      </c>
      <c r="G584" s="1146" t="s">
        <v>616</v>
      </c>
      <c r="H584" s="1147">
        <v>44.1</v>
      </c>
      <c r="I584" s="1590">
        <v>44.1</v>
      </c>
      <c r="J584" s="1602" t="s">
        <v>81</v>
      </c>
      <c r="K584" s="257">
        <v>2.4</v>
      </c>
      <c r="L584" s="1515">
        <v>2.4</v>
      </c>
      <c r="M584" s="98"/>
      <c r="N584" s="1249" t="s">
        <v>121</v>
      </c>
      <c r="O584" s="1210"/>
      <c r="P584" s="1203"/>
      <c r="Q584" s="1210">
        <f>H572</f>
        <v>101</v>
      </c>
      <c r="R584" s="1306">
        <f>I572</f>
        <v>70.8</v>
      </c>
      <c r="S584" s="1210"/>
      <c r="T584" s="1411"/>
      <c r="U584" s="1210">
        <f t="shared" si="606"/>
        <v>101</v>
      </c>
      <c r="V584" s="1397">
        <f t="shared" si="607"/>
        <v>70.8</v>
      </c>
      <c r="W584" s="1210">
        <f t="shared" si="608"/>
        <v>101</v>
      </c>
      <c r="X584" s="1306">
        <f t="shared" si="609"/>
        <v>70.8</v>
      </c>
      <c r="Z584" s="1268" t="s">
        <v>74</v>
      </c>
      <c r="AA584" s="1030"/>
      <c r="AB584" s="1712"/>
      <c r="AC584" s="1234">
        <f>E572+K572</f>
        <v>87.5</v>
      </c>
      <c r="AD584" s="1396">
        <f>F572+L572</f>
        <v>77.5</v>
      </c>
      <c r="AE584" s="1234"/>
      <c r="AF584" s="1414"/>
      <c r="AG584" s="1234">
        <f t="shared" si="610"/>
        <v>87.5</v>
      </c>
      <c r="AH584" s="1397">
        <f t="shared" si="610"/>
        <v>77.5</v>
      </c>
      <c r="AI584" s="1234">
        <f t="shared" si="610"/>
        <v>87.5</v>
      </c>
      <c r="AJ584" s="1306">
        <f t="shared" si="610"/>
        <v>77.5</v>
      </c>
      <c r="AL584" s="1249" t="s">
        <v>64</v>
      </c>
      <c r="AM584" s="1250">
        <f t="shared" si="593"/>
        <v>28.8</v>
      </c>
      <c r="AN584" s="1258">
        <f t="shared" si="594"/>
        <v>28.56</v>
      </c>
      <c r="AO584" s="1268" t="s">
        <v>129</v>
      </c>
      <c r="AP584" s="1470">
        <f t="shared" si="580"/>
        <v>0</v>
      </c>
      <c r="AQ584" s="1484">
        <f t="shared" si="581"/>
        <v>0</v>
      </c>
    </row>
    <row r="585" spans="1:43" ht="15" thickBot="1">
      <c r="A585" s="69"/>
      <c r="B585" s="1607"/>
      <c r="C585" s="79"/>
      <c r="D585" s="1602" t="s">
        <v>611</v>
      </c>
      <c r="E585" s="257">
        <v>3.6749999999999998</v>
      </c>
      <c r="F585" s="1516"/>
      <c r="G585" s="258" t="s">
        <v>81</v>
      </c>
      <c r="H585" s="257">
        <v>136.6</v>
      </c>
      <c r="I585" s="1523">
        <v>136.6</v>
      </c>
      <c r="J585" s="2691" t="s">
        <v>703</v>
      </c>
      <c r="K585" s="1586">
        <v>0.6</v>
      </c>
      <c r="L585" s="3119">
        <v>0.6</v>
      </c>
      <c r="M585" s="98"/>
      <c r="N585" s="1249" t="s">
        <v>65</v>
      </c>
      <c r="O585" s="1210"/>
      <c r="P585" s="1203"/>
      <c r="Q585" s="1210"/>
      <c r="R585" s="1306"/>
      <c r="S585" s="1794">
        <f>E594</f>
        <v>60.03</v>
      </c>
      <c r="T585" s="1416">
        <f>F594</f>
        <v>55.2</v>
      </c>
      <c r="U585" s="1210">
        <f t="shared" si="606"/>
        <v>0</v>
      </c>
      <c r="V585" s="1397">
        <f t="shared" si="607"/>
        <v>0</v>
      </c>
      <c r="W585" s="1210">
        <f t="shared" si="608"/>
        <v>60.03</v>
      </c>
      <c r="X585" s="1306">
        <f t="shared" si="609"/>
        <v>55.2</v>
      </c>
      <c r="Z585" s="1268" t="s">
        <v>129</v>
      </c>
      <c r="AA585" s="1030"/>
      <c r="AB585" s="1716"/>
      <c r="AC585" s="1234"/>
      <c r="AD585" s="1396"/>
      <c r="AE585" s="1234"/>
      <c r="AF585" s="1414"/>
      <c r="AG585" s="1234">
        <f t="shared" si="610"/>
        <v>0</v>
      </c>
      <c r="AH585" s="1397">
        <f t="shared" si="610"/>
        <v>0</v>
      </c>
      <c r="AI585" s="1234">
        <f t="shared" si="610"/>
        <v>0</v>
      </c>
      <c r="AJ585" s="1306">
        <f t="shared" si="610"/>
        <v>0</v>
      </c>
      <c r="AL585" s="1249" t="s">
        <v>47</v>
      </c>
      <c r="AM585" s="1250">
        <f t="shared" si="593"/>
        <v>0</v>
      </c>
      <c r="AN585" s="1258">
        <f t="shared" si="594"/>
        <v>0</v>
      </c>
      <c r="AO585" s="1268" t="s">
        <v>130</v>
      </c>
      <c r="AP585" s="1470">
        <f t="shared" si="580"/>
        <v>0</v>
      </c>
      <c r="AQ585" s="1484">
        <f t="shared" si="581"/>
        <v>0</v>
      </c>
    </row>
    <row r="586" spans="1:43" ht="15" thickBot="1">
      <c r="A586" s="69"/>
      <c r="B586" s="1607"/>
      <c r="C586" s="79"/>
      <c r="D586" s="2728" t="s">
        <v>919</v>
      </c>
      <c r="E586" s="1488"/>
      <c r="F586" s="1654"/>
      <c r="G586" s="258" t="s">
        <v>82</v>
      </c>
      <c r="H586" s="1154">
        <v>8</v>
      </c>
      <c r="I586" s="1155">
        <v>8</v>
      </c>
      <c r="J586" s="1138" t="s">
        <v>235</v>
      </c>
      <c r="K586" s="47"/>
      <c r="L586" s="58"/>
      <c r="M586" s="98"/>
      <c r="N586" s="1249" t="s">
        <v>60</v>
      </c>
      <c r="O586" s="1210"/>
      <c r="P586" s="1417"/>
      <c r="Q586" s="1889">
        <f>H575+K590</f>
        <v>203</v>
      </c>
      <c r="R586" s="1418">
        <f>I575+L590</f>
        <v>203</v>
      </c>
      <c r="S586" s="1210"/>
      <c r="T586" s="1419"/>
      <c r="U586" s="1210">
        <f t="shared" si="606"/>
        <v>203</v>
      </c>
      <c r="V586" s="1397">
        <f t="shared" si="607"/>
        <v>203</v>
      </c>
      <c r="W586" s="1210">
        <f t="shared" si="608"/>
        <v>203</v>
      </c>
      <c r="X586" s="1306">
        <f t="shared" si="609"/>
        <v>203</v>
      </c>
      <c r="Z586" s="1268" t="s">
        <v>130</v>
      </c>
      <c r="AA586" s="1030"/>
      <c r="AB586" s="1717"/>
      <c r="AC586" s="1234"/>
      <c r="AD586" s="1396"/>
      <c r="AE586" s="1234"/>
      <c r="AF586" s="1414"/>
      <c r="AG586" s="1234">
        <f t="shared" si="610"/>
        <v>0</v>
      </c>
      <c r="AH586" s="1397">
        <f t="shared" si="610"/>
        <v>0</v>
      </c>
      <c r="AI586" s="1234">
        <f t="shared" si="610"/>
        <v>0</v>
      </c>
      <c r="AJ586" s="1306">
        <f t="shared" si="610"/>
        <v>0</v>
      </c>
      <c r="AL586" s="1249" t="s">
        <v>67</v>
      </c>
      <c r="AM586" s="1250">
        <f t="shared" si="593"/>
        <v>5</v>
      </c>
      <c r="AN586" s="1258">
        <f t="shared" si="594"/>
        <v>5</v>
      </c>
      <c r="AO586" s="1267" t="s">
        <v>96</v>
      </c>
      <c r="AP586" s="2450">
        <f t="shared" si="580"/>
        <v>38.68</v>
      </c>
      <c r="AQ586" s="2431">
        <f>AB587+AD587+AF587</f>
        <v>38.68</v>
      </c>
    </row>
    <row r="587" spans="1:43" ht="15" thickBot="1">
      <c r="A587" s="69"/>
      <c r="B587" s="1607"/>
      <c r="C587" s="79"/>
      <c r="D587" s="258" t="s">
        <v>50</v>
      </c>
      <c r="E587" s="257">
        <v>2.5</v>
      </c>
      <c r="F587" s="1516">
        <v>2.5</v>
      </c>
      <c r="G587" s="69"/>
      <c r="H587" s="11"/>
      <c r="I587" s="79"/>
      <c r="J587" s="1529" t="s">
        <v>100</v>
      </c>
      <c r="K587" s="1510" t="s">
        <v>101</v>
      </c>
      <c r="L587" s="1511" t="s">
        <v>102</v>
      </c>
      <c r="M587" s="98"/>
      <c r="N587" s="1249" t="s">
        <v>139</v>
      </c>
      <c r="O587" s="1210"/>
      <c r="P587" s="1203"/>
      <c r="Q587" s="1210"/>
      <c r="R587" s="1306"/>
      <c r="S587" s="1210"/>
      <c r="T587" s="1411"/>
      <c r="U587" s="1210">
        <f t="shared" si="606"/>
        <v>0</v>
      </c>
      <c r="V587" s="1397">
        <f t="shared" si="607"/>
        <v>0</v>
      </c>
      <c r="W587" s="1210">
        <f t="shared" si="608"/>
        <v>0</v>
      </c>
      <c r="X587" s="1306">
        <f t="shared" si="609"/>
        <v>0</v>
      </c>
      <c r="Z587" s="1267" t="s">
        <v>96</v>
      </c>
      <c r="AA587" s="2723">
        <f>H561+K562</f>
        <v>25.18</v>
      </c>
      <c r="AB587" s="1718">
        <f>I561+L562</f>
        <v>25.18</v>
      </c>
      <c r="AC587" s="1235">
        <f>E579+K578</f>
        <v>13.5</v>
      </c>
      <c r="AD587" s="3066">
        <f>F579+L578</f>
        <v>13.5</v>
      </c>
      <c r="AE587" s="1235"/>
      <c r="AF587" s="1720"/>
      <c r="AG587" s="1235">
        <f t="shared" si="610"/>
        <v>38.68</v>
      </c>
      <c r="AH587" s="1399">
        <f t="shared" si="610"/>
        <v>38.68</v>
      </c>
      <c r="AI587" s="1235">
        <f t="shared" si="610"/>
        <v>13.5</v>
      </c>
      <c r="AJ587" s="1199">
        <f t="shared" si="610"/>
        <v>13.5</v>
      </c>
      <c r="AL587" s="1249" t="s">
        <v>82</v>
      </c>
      <c r="AM587" s="1250">
        <f t="shared" si="593"/>
        <v>22.6</v>
      </c>
      <c r="AN587" s="1258">
        <f t="shared" si="594"/>
        <v>22.6</v>
      </c>
      <c r="AO587" s="2411" t="s">
        <v>783</v>
      </c>
      <c r="AP587" s="2432">
        <f t="shared" si="580"/>
        <v>407.17</v>
      </c>
      <c r="AQ587" s="1485">
        <f t="shared" si="581"/>
        <v>342.505</v>
      </c>
    </row>
    <row r="588" spans="1:43" ht="15" thickBot="1">
      <c r="A588" s="69"/>
      <c r="B588" s="1607"/>
      <c r="C588" s="79"/>
      <c r="D588" s="258" t="s">
        <v>54</v>
      </c>
      <c r="E588" s="1549">
        <v>1</v>
      </c>
      <c r="F588" s="1550">
        <v>1</v>
      </c>
      <c r="G588" s="1626" t="s">
        <v>291</v>
      </c>
      <c r="H588" s="47"/>
      <c r="I588" s="58"/>
      <c r="J588" s="1574" t="s">
        <v>107</v>
      </c>
      <c r="K588" s="1558">
        <v>3</v>
      </c>
      <c r="L588" s="1559">
        <v>3</v>
      </c>
      <c r="M588" s="98"/>
      <c r="N588" s="1249" t="s">
        <v>64</v>
      </c>
      <c r="O588" s="1210"/>
      <c r="P588" s="1203"/>
      <c r="Q588" s="1213">
        <f>H576</f>
        <v>28.8</v>
      </c>
      <c r="R588" s="1420">
        <f>I576</f>
        <v>28.56</v>
      </c>
      <c r="S588" s="1210"/>
      <c r="T588" s="1411"/>
      <c r="U588" s="1210">
        <f t="shared" si="606"/>
        <v>28.8</v>
      </c>
      <c r="V588" s="1397">
        <f t="shared" si="607"/>
        <v>28.56</v>
      </c>
      <c r="W588" s="1210">
        <f t="shared" si="608"/>
        <v>28.8</v>
      </c>
      <c r="X588" s="1306">
        <f t="shared" si="609"/>
        <v>28.56</v>
      </c>
      <c r="Z588" s="2411" t="s">
        <v>783</v>
      </c>
      <c r="AA588" s="2412">
        <f t="shared" ref="AA588:AF588" si="613">SUM(AA575:AA587)</f>
        <v>132.77699999999999</v>
      </c>
      <c r="AB588" s="2423">
        <f t="shared" si="613"/>
        <v>111.97999999999999</v>
      </c>
      <c r="AC588" s="2424">
        <f t="shared" si="613"/>
        <v>219.65</v>
      </c>
      <c r="AD588" s="2425">
        <f t="shared" si="613"/>
        <v>186.72499999999999</v>
      </c>
      <c r="AE588" s="2426">
        <f t="shared" si="613"/>
        <v>54.743000000000002</v>
      </c>
      <c r="AF588" s="2413">
        <f t="shared" si="613"/>
        <v>43.8</v>
      </c>
      <c r="AG588" s="2011">
        <f t="shared" si="610"/>
        <v>352.42700000000002</v>
      </c>
      <c r="AH588" s="1397">
        <f t="shared" si="610"/>
        <v>298.70499999999998</v>
      </c>
      <c r="AI588" s="2011">
        <f t="shared" si="610"/>
        <v>274.39300000000003</v>
      </c>
      <c r="AJ588" s="1420">
        <f t="shared" si="610"/>
        <v>230.52499999999998</v>
      </c>
      <c r="AL588" s="1249" t="s">
        <v>89</v>
      </c>
      <c r="AM588" s="1250">
        <f t="shared" si="593"/>
        <v>21.1</v>
      </c>
      <c r="AN588" s="1258">
        <f t="shared" si="594"/>
        <v>21.1</v>
      </c>
      <c r="AO588" s="2376" t="s">
        <v>877</v>
      </c>
    </row>
    <row r="589" spans="1:43" ht="15" thickBot="1">
      <c r="A589" s="69"/>
      <c r="B589" s="1607"/>
      <c r="C589" s="79"/>
      <c r="D589" s="1564" t="s">
        <v>160</v>
      </c>
      <c r="E589" s="257">
        <v>0.01</v>
      </c>
      <c r="F589" s="1516">
        <v>0.01</v>
      </c>
      <c r="G589" s="1509" t="s">
        <v>100</v>
      </c>
      <c r="H589" s="1510" t="s">
        <v>101</v>
      </c>
      <c r="I589" s="1511" t="s">
        <v>102</v>
      </c>
      <c r="J589" s="1519" t="s">
        <v>50</v>
      </c>
      <c r="K589" s="1151">
        <v>10</v>
      </c>
      <c r="L589" s="1567">
        <v>10</v>
      </c>
      <c r="M589" s="98"/>
      <c r="N589" s="1249" t="s">
        <v>408</v>
      </c>
      <c r="O589" s="1210"/>
      <c r="P589" s="1203"/>
      <c r="Q589" s="1210"/>
      <c r="R589" s="1306"/>
      <c r="S589" s="1210"/>
      <c r="T589" s="1411"/>
      <c r="U589" s="1210">
        <f t="shared" si="606"/>
        <v>0</v>
      </c>
      <c r="V589" s="1397">
        <f t="shared" si="607"/>
        <v>0</v>
      </c>
      <c r="W589" s="1210">
        <f t="shared" si="608"/>
        <v>0</v>
      </c>
      <c r="X589" s="1306">
        <f t="shared" si="609"/>
        <v>0</v>
      </c>
      <c r="Z589" s="2376" t="s">
        <v>878</v>
      </c>
      <c r="AA589" s="2372"/>
      <c r="AB589" s="2377"/>
      <c r="AC589" s="2378"/>
      <c r="AD589" s="2379"/>
      <c r="AE589" s="2378"/>
      <c r="AF589" s="2380"/>
      <c r="AL589" s="1249" t="s">
        <v>131</v>
      </c>
      <c r="AM589" s="1250">
        <f t="shared" si="593"/>
        <v>0.65999999999999992</v>
      </c>
      <c r="AN589" s="1258">
        <f t="shared" si="594"/>
        <v>26.4</v>
      </c>
      <c r="AO589" s="1268"/>
      <c r="AP589" s="1470">
        <f t="shared" ref="AP589:AQ595" si="614">AA590+AC590+AE590</f>
        <v>0</v>
      </c>
      <c r="AQ589" s="1484">
        <f t="shared" si="614"/>
        <v>0</v>
      </c>
    </row>
    <row r="590" spans="1:43">
      <c r="A590" s="1999"/>
      <c r="B590" s="1607"/>
      <c r="C590" s="79"/>
      <c r="D590" s="1702" t="s">
        <v>81</v>
      </c>
      <c r="E590" s="1151">
        <v>200</v>
      </c>
      <c r="F590" s="1525">
        <v>200</v>
      </c>
      <c r="G590" s="1146" t="s">
        <v>642</v>
      </c>
      <c r="H590" s="1147">
        <v>143</v>
      </c>
      <c r="I590" s="1148">
        <f>C581</f>
        <v>100</v>
      </c>
      <c r="J590" s="1519" t="s">
        <v>60</v>
      </c>
      <c r="K590" s="1575">
        <v>200</v>
      </c>
      <c r="L590" s="1576">
        <v>200</v>
      </c>
      <c r="M590" s="98"/>
      <c r="N590" s="1249" t="s">
        <v>67</v>
      </c>
      <c r="O590" s="1210"/>
      <c r="P590" s="1203"/>
      <c r="Q590" s="1210"/>
      <c r="R590" s="1306"/>
      <c r="S590" s="1210">
        <f>H594</f>
        <v>5</v>
      </c>
      <c r="T590" s="1411">
        <f>I594</f>
        <v>5</v>
      </c>
      <c r="U590" s="1210">
        <f t="shared" si="606"/>
        <v>0</v>
      </c>
      <c r="V590" s="1397">
        <f t="shared" si="607"/>
        <v>0</v>
      </c>
      <c r="W590" s="1210">
        <f t="shared" si="608"/>
        <v>5</v>
      </c>
      <c r="X590" s="1306">
        <f t="shared" si="609"/>
        <v>5</v>
      </c>
      <c r="Z590" s="1268"/>
      <c r="AA590" s="1030"/>
      <c r="AB590" s="1712"/>
      <c r="AC590" s="1234"/>
      <c r="AD590" s="1396"/>
      <c r="AE590" s="1234"/>
      <c r="AF590" s="1414"/>
      <c r="AG590" s="1234">
        <f t="shared" ref="AG590:AJ596" si="615">AA590+AC590</f>
        <v>0</v>
      </c>
      <c r="AH590" s="1397">
        <f t="shared" si="615"/>
        <v>0</v>
      </c>
      <c r="AI590" s="1234">
        <f t="shared" si="615"/>
        <v>0</v>
      </c>
      <c r="AJ590" s="1306">
        <f t="shared" si="615"/>
        <v>0</v>
      </c>
      <c r="AL590" s="1249" t="s">
        <v>50</v>
      </c>
      <c r="AM590" s="1250">
        <f t="shared" si="593"/>
        <v>21.375</v>
      </c>
      <c r="AN590" s="1258">
        <f t="shared" si="594"/>
        <v>21.375</v>
      </c>
      <c r="AO590" s="1268" t="s">
        <v>128</v>
      </c>
      <c r="AP590" s="1470">
        <f t="shared" si="614"/>
        <v>0</v>
      </c>
      <c r="AQ590" s="1484">
        <f t="shared" si="614"/>
        <v>0</v>
      </c>
    </row>
    <row r="591" spans="1:43" ht="15" thickBot="1">
      <c r="A591" s="1878" t="s">
        <v>362</v>
      </c>
      <c r="B591" s="49"/>
      <c r="C591" s="2047">
        <f>SUM(C570:C590)</f>
        <v>1020</v>
      </c>
      <c r="D591" s="1660" t="s">
        <v>409</v>
      </c>
      <c r="E591" s="1533"/>
      <c r="F591" s="1639">
        <v>1</v>
      </c>
      <c r="G591" s="65"/>
      <c r="H591" s="38"/>
      <c r="I591" s="81"/>
      <c r="J591" s="258" t="s">
        <v>81</v>
      </c>
      <c r="K591" s="257">
        <v>10</v>
      </c>
      <c r="L591" s="1523">
        <v>10</v>
      </c>
      <c r="M591" s="98"/>
      <c r="N591" s="1249" t="s">
        <v>82</v>
      </c>
      <c r="O591" s="1723">
        <f>H563</f>
        <v>4</v>
      </c>
      <c r="P591" s="1415">
        <f>I563</f>
        <v>4</v>
      </c>
      <c r="Q591" s="1210">
        <f>H579+H586</f>
        <v>11</v>
      </c>
      <c r="R591" s="1397">
        <f>I579+I586</f>
        <v>11</v>
      </c>
      <c r="S591" s="1210">
        <f>E599</f>
        <v>7.6</v>
      </c>
      <c r="T591" s="1416">
        <f>F599</f>
        <v>7.6</v>
      </c>
      <c r="U591" s="1210">
        <f t="shared" si="606"/>
        <v>15</v>
      </c>
      <c r="V591" s="1397">
        <f t="shared" si="607"/>
        <v>15</v>
      </c>
      <c r="W591" s="1210">
        <f t="shared" si="608"/>
        <v>18.600000000000001</v>
      </c>
      <c r="X591" s="1306">
        <f t="shared" si="609"/>
        <v>18.600000000000001</v>
      </c>
      <c r="Z591" s="1268" t="s">
        <v>128</v>
      </c>
      <c r="AA591" s="1030"/>
      <c r="AB591" s="1712"/>
      <c r="AC591" s="1234"/>
      <c r="AD591" s="1396"/>
      <c r="AE591" s="1234"/>
      <c r="AF591" s="1414"/>
      <c r="AG591" s="1234">
        <f t="shared" si="615"/>
        <v>0</v>
      </c>
      <c r="AH591" s="1397">
        <f t="shared" si="615"/>
        <v>0</v>
      </c>
      <c r="AI591" s="1234">
        <f t="shared" si="615"/>
        <v>0</v>
      </c>
      <c r="AJ591" s="1306">
        <f t="shared" si="615"/>
        <v>0</v>
      </c>
      <c r="AL591" s="1249" t="s">
        <v>140</v>
      </c>
      <c r="AM591" s="1250">
        <f t="shared" si="593"/>
        <v>0</v>
      </c>
      <c r="AN591" s="1258">
        <f t="shared" si="594"/>
        <v>0</v>
      </c>
      <c r="AO591" s="1268" t="s">
        <v>126</v>
      </c>
      <c r="AP591" s="1470">
        <f t="shared" si="614"/>
        <v>0</v>
      </c>
      <c r="AQ591" s="1484">
        <f t="shared" si="614"/>
        <v>0</v>
      </c>
    </row>
    <row r="592" spans="1:43" ht="15" thickBot="1">
      <c r="A592" s="761"/>
      <c r="B592" s="176" t="s">
        <v>232</v>
      </c>
      <c r="C592" s="2051"/>
      <c r="D592" s="2046" t="s">
        <v>666</v>
      </c>
      <c r="E592" s="1588"/>
      <c r="F592" s="1241"/>
      <c r="G592" s="2042"/>
      <c r="H592" s="2042"/>
      <c r="I592" s="47"/>
      <c r="J592" s="2127" t="s">
        <v>695</v>
      </c>
      <c r="K592" s="1641"/>
      <c r="L592" s="1642"/>
      <c r="M592" s="98"/>
      <c r="N592" s="1249" t="s">
        <v>89</v>
      </c>
      <c r="O592" s="1210">
        <f>K564+E563</f>
        <v>8.1</v>
      </c>
      <c r="P592" s="1203">
        <f>L564+F563</f>
        <v>8.1</v>
      </c>
      <c r="Q592" s="1210">
        <f>E581+K579</f>
        <v>11</v>
      </c>
      <c r="R592" s="1418">
        <f>F581+L579</f>
        <v>11</v>
      </c>
      <c r="S592" s="1210">
        <f>E600</f>
        <v>2</v>
      </c>
      <c r="T592" s="1411">
        <f>F600</f>
        <v>2</v>
      </c>
      <c r="U592" s="1210">
        <f t="shared" si="606"/>
        <v>19.100000000000001</v>
      </c>
      <c r="V592" s="1397">
        <f t="shared" si="607"/>
        <v>19.100000000000001</v>
      </c>
      <c r="W592" s="1210">
        <f t="shared" si="608"/>
        <v>13</v>
      </c>
      <c r="X592" s="1306">
        <f t="shared" si="609"/>
        <v>13</v>
      </c>
      <c r="Z592" s="1268" t="s">
        <v>126</v>
      </c>
      <c r="AA592" s="1030"/>
      <c r="AB592" s="1717"/>
      <c r="AC592" s="1234"/>
      <c r="AD592" s="1396"/>
      <c r="AE592" s="1234"/>
      <c r="AF592" s="1414"/>
      <c r="AG592" s="1234">
        <f t="shared" si="615"/>
        <v>0</v>
      </c>
      <c r="AH592" s="1397">
        <f t="shared" si="615"/>
        <v>0</v>
      </c>
      <c r="AI592" s="1234">
        <f t="shared" si="615"/>
        <v>0</v>
      </c>
      <c r="AJ592" s="1306">
        <f t="shared" si="615"/>
        <v>0</v>
      </c>
      <c r="AL592" s="1249" t="s">
        <v>52</v>
      </c>
      <c r="AM592" s="1250">
        <f t="shared" si="593"/>
        <v>1.5</v>
      </c>
      <c r="AN592" s="1258">
        <f t="shared" si="594"/>
        <v>1.5</v>
      </c>
      <c r="AO592" s="1268" t="s">
        <v>395</v>
      </c>
      <c r="AP592" s="1470">
        <f t="shared" si="614"/>
        <v>0</v>
      </c>
      <c r="AQ592" s="1484">
        <f t="shared" si="614"/>
        <v>0</v>
      </c>
    </row>
    <row r="593" spans="1:46" ht="15" thickBot="1">
      <c r="A593" s="2564" t="s">
        <v>828</v>
      </c>
      <c r="B593" s="2049" t="s">
        <v>659</v>
      </c>
      <c r="C593" s="2050">
        <v>200</v>
      </c>
      <c r="D593" s="1553" t="s">
        <v>100</v>
      </c>
      <c r="E593" s="1510" t="s">
        <v>101</v>
      </c>
      <c r="F593" s="1511" t="s">
        <v>102</v>
      </c>
      <c r="G593" s="2045" t="s">
        <v>100</v>
      </c>
      <c r="H593" s="1500" t="s">
        <v>101</v>
      </c>
      <c r="I593" s="1501" t="s">
        <v>102</v>
      </c>
      <c r="J593" s="2128" t="s">
        <v>696</v>
      </c>
      <c r="K593" s="1651"/>
      <c r="L593" s="1652"/>
      <c r="M593" s="98"/>
      <c r="N593" s="783" t="s">
        <v>144</v>
      </c>
      <c r="O593" s="1210"/>
      <c r="P593" s="1415"/>
      <c r="Q593" s="1210">
        <f>R593/1000/0.04</f>
        <v>0.36</v>
      </c>
      <c r="R593" s="1397">
        <f>I574</f>
        <v>14.4</v>
      </c>
      <c r="S593" s="2125">
        <f>T593/1000/0.04</f>
        <v>0.3</v>
      </c>
      <c r="T593" s="1416">
        <f>F596</f>
        <v>12</v>
      </c>
      <c r="U593" s="1210">
        <f t="shared" si="606"/>
        <v>0.36</v>
      </c>
      <c r="V593" s="1397">
        <f t="shared" si="607"/>
        <v>14.4</v>
      </c>
      <c r="W593" s="1210">
        <f t="shared" si="608"/>
        <v>0.65999999999999992</v>
      </c>
      <c r="X593" s="1306">
        <f t="shared" si="609"/>
        <v>26.4</v>
      </c>
      <c r="Z593" s="1268" t="s">
        <v>395</v>
      </c>
      <c r="AA593" s="1030"/>
      <c r="AB593" s="1717"/>
      <c r="AC593" s="1234"/>
      <c r="AD593" s="1396"/>
      <c r="AE593" s="1234"/>
      <c r="AF593" s="1414"/>
      <c r="AG593" s="1234">
        <f t="shared" si="615"/>
        <v>0</v>
      </c>
      <c r="AH593" s="1397">
        <f t="shared" si="615"/>
        <v>0</v>
      </c>
      <c r="AI593" s="1234">
        <f t="shared" si="615"/>
        <v>0</v>
      </c>
      <c r="AJ593" s="1306">
        <f t="shared" si="615"/>
        <v>0</v>
      </c>
      <c r="AL593" s="1249" t="s">
        <v>138</v>
      </c>
      <c r="AM593" s="1250">
        <f t="shared" si="593"/>
        <v>0</v>
      </c>
      <c r="AN593" s="1258">
        <f t="shared" si="594"/>
        <v>0</v>
      </c>
      <c r="AO593" s="2429"/>
      <c r="AP593" s="2450">
        <f t="shared" si="614"/>
        <v>0</v>
      </c>
      <c r="AQ593" s="2431">
        <f t="shared" si="614"/>
        <v>0</v>
      </c>
    </row>
    <row r="594" spans="1:46" ht="15" thickBot="1">
      <c r="A594" s="1881" t="s">
        <v>791</v>
      </c>
      <c r="B594" s="289" t="s">
        <v>664</v>
      </c>
      <c r="C594" s="2044" t="s">
        <v>866</v>
      </c>
      <c r="D594" s="1635" t="s">
        <v>65</v>
      </c>
      <c r="E594" s="2540">
        <v>60.03</v>
      </c>
      <c r="F594" s="3029">
        <v>55.2</v>
      </c>
      <c r="G594" s="1507" t="s">
        <v>93</v>
      </c>
      <c r="H594" s="1147">
        <v>5</v>
      </c>
      <c r="I594" s="1590">
        <v>5</v>
      </c>
      <c r="J594" s="2045" t="s">
        <v>100</v>
      </c>
      <c r="K594" s="1498" t="s">
        <v>101</v>
      </c>
      <c r="L594" s="1539" t="s">
        <v>102</v>
      </c>
      <c r="M594" s="98"/>
      <c r="N594" s="1249" t="s">
        <v>50</v>
      </c>
      <c r="O594" s="1210">
        <f>K565</f>
        <v>0.67500000000000004</v>
      </c>
      <c r="P594" s="1417">
        <f>L565</f>
        <v>0.67500000000000004</v>
      </c>
      <c r="Q594" s="1210">
        <f>E587+K589+K580</f>
        <v>13.7</v>
      </c>
      <c r="R594" s="1397">
        <f>L589+F587+L580</f>
        <v>13.7</v>
      </c>
      <c r="S594" s="1210">
        <f>K597</f>
        <v>7</v>
      </c>
      <c r="T594" s="1408">
        <f>L597</f>
        <v>7</v>
      </c>
      <c r="U594" s="1210">
        <f t="shared" si="606"/>
        <v>14.375</v>
      </c>
      <c r="V594" s="1397">
        <f t="shared" si="607"/>
        <v>14.375</v>
      </c>
      <c r="W594" s="1210">
        <f t="shared" si="608"/>
        <v>20.7</v>
      </c>
      <c r="X594" s="1306">
        <f t="shared" si="609"/>
        <v>20.7</v>
      </c>
      <c r="Z594" s="1267"/>
      <c r="AA594" s="1722"/>
      <c r="AB594" s="1728"/>
      <c r="AC594" s="1234"/>
      <c r="AD594" s="1396"/>
      <c r="AE594" s="1234"/>
      <c r="AF594" s="1414"/>
      <c r="AG594" s="1234">
        <f t="shared" si="615"/>
        <v>0</v>
      </c>
      <c r="AH594" s="1397">
        <f t="shared" si="615"/>
        <v>0</v>
      </c>
      <c r="AI594" s="1234">
        <f t="shared" si="615"/>
        <v>0</v>
      </c>
      <c r="AJ594" s="1306">
        <f t="shared" si="615"/>
        <v>0</v>
      </c>
      <c r="AL594" s="1249" t="s">
        <v>137</v>
      </c>
      <c r="AM594" s="1250">
        <f t="shared" si="593"/>
        <v>3</v>
      </c>
      <c r="AN594" s="1258">
        <f t="shared" si="594"/>
        <v>3</v>
      </c>
      <c r="AO594" s="2411" t="s">
        <v>784</v>
      </c>
      <c r="AP594" s="2465">
        <f t="shared" si="614"/>
        <v>0</v>
      </c>
      <c r="AQ594" s="1485">
        <f t="shared" si="614"/>
        <v>0</v>
      </c>
    </row>
    <row r="595" spans="1:46" ht="15" thickBot="1">
      <c r="A595" s="69"/>
      <c r="B595" s="2563" t="s">
        <v>667</v>
      </c>
      <c r="C595" s="79"/>
      <c r="D595" s="258" t="s">
        <v>79</v>
      </c>
      <c r="E595" s="257">
        <v>17.100000000000001</v>
      </c>
      <c r="F595" s="1614">
        <v>17.100000000000001</v>
      </c>
      <c r="G595" s="249" t="s">
        <v>79</v>
      </c>
      <c r="H595" s="257">
        <v>1.5</v>
      </c>
      <c r="I595" s="1523">
        <v>1.5</v>
      </c>
      <c r="J595" s="1635" t="s">
        <v>294</v>
      </c>
      <c r="K595" s="1579">
        <v>14.7</v>
      </c>
      <c r="L595" s="1573">
        <v>10</v>
      </c>
      <c r="M595" s="98"/>
      <c r="N595" s="1249" t="s">
        <v>140</v>
      </c>
      <c r="O595" s="1210"/>
      <c r="P595" s="1203"/>
      <c r="Q595" s="1210"/>
      <c r="R595" s="1306"/>
      <c r="S595" s="1210"/>
      <c r="T595" s="1411"/>
      <c r="U595" s="1210">
        <f t="shared" si="606"/>
        <v>0</v>
      </c>
      <c r="V595" s="1397">
        <f t="shared" si="607"/>
        <v>0</v>
      </c>
      <c r="W595" s="1210">
        <f t="shared" si="608"/>
        <v>0</v>
      </c>
      <c r="X595" s="1306">
        <f t="shared" si="609"/>
        <v>0</v>
      </c>
      <c r="Z595" s="2411" t="s">
        <v>784</v>
      </c>
      <c r="AA595" s="2416">
        <f t="shared" ref="AA595:AF595" si="616">SUM(AA590:AA594)</f>
        <v>0</v>
      </c>
      <c r="AB595" s="2417">
        <f t="shared" si="616"/>
        <v>0</v>
      </c>
      <c r="AC595" s="2418">
        <f t="shared" si="616"/>
        <v>0</v>
      </c>
      <c r="AD595" s="2417">
        <f t="shared" si="616"/>
        <v>0</v>
      </c>
      <c r="AE595" s="2418">
        <f t="shared" si="616"/>
        <v>0</v>
      </c>
      <c r="AF595" s="2417">
        <f t="shared" si="616"/>
        <v>0</v>
      </c>
      <c r="AG595" s="2419">
        <f t="shared" si="615"/>
        <v>0</v>
      </c>
      <c r="AH595" s="2420">
        <f t="shared" si="615"/>
        <v>0</v>
      </c>
      <c r="AI595" s="2419">
        <f t="shared" si="615"/>
        <v>0</v>
      </c>
      <c r="AJ595" s="2420">
        <f t="shared" si="615"/>
        <v>0</v>
      </c>
      <c r="AL595" s="1249" t="s">
        <v>77</v>
      </c>
      <c r="AM595" s="1250">
        <f t="shared" si="593"/>
        <v>0</v>
      </c>
      <c r="AN595" s="1258">
        <f t="shared" si="594"/>
        <v>0</v>
      </c>
      <c r="AO595" s="2467" t="s">
        <v>135</v>
      </c>
      <c r="AP595" s="2468">
        <f t="shared" si="614"/>
        <v>407.17</v>
      </c>
      <c r="AQ595" s="1485">
        <f t="shared" si="614"/>
        <v>342.505</v>
      </c>
    </row>
    <row r="596" spans="1:46" ht="15" thickBot="1">
      <c r="A596" s="256" t="s">
        <v>9</v>
      </c>
      <c r="B596" s="263" t="s">
        <v>389</v>
      </c>
      <c r="C596" s="272">
        <v>30</v>
      </c>
      <c r="D596" s="258" t="s">
        <v>549</v>
      </c>
      <c r="E596" s="257" t="s">
        <v>1091</v>
      </c>
      <c r="F596" s="1516">
        <v>12</v>
      </c>
      <c r="G596" s="249" t="s">
        <v>81</v>
      </c>
      <c r="H596" s="262">
        <v>15</v>
      </c>
      <c r="I596" s="1560">
        <v>15</v>
      </c>
      <c r="J596" s="1150" t="s">
        <v>234</v>
      </c>
      <c r="K596" s="1582">
        <v>11.34</v>
      </c>
      <c r="L596" s="1523">
        <v>10</v>
      </c>
      <c r="M596" s="98"/>
      <c r="N596" s="1249" t="s">
        <v>405</v>
      </c>
      <c r="O596" s="1210"/>
      <c r="P596" s="1203"/>
      <c r="Q596" s="1210"/>
      <c r="R596" s="1306"/>
      <c r="S596" s="1210">
        <f>K598</f>
        <v>1.5</v>
      </c>
      <c r="T596" s="1411">
        <f>L598</f>
        <v>1.5</v>
      </c>
      <c r="U596" s="1210">
        <f t="shared" si="606"/>
        <v>0</v>
      </c>
      <c r="V596" s="1397">
        <f t="shared" si="607"/>
        <v>0</v>
      </c>
      <c r="W596" s="1210">
        <f t="shared" si="608"/>
        <v>1.5</v>
      </c>
      <c r="X596" s="1306">
        <f t="shared" si="609"/>
        <v>1.5</v>
      </c>
      <c r="Z596" s="2406" t="s">
        <v>785</v>
      </c>
      <c r="AA596" s="2407">
        <f t="shared" ref="AA596:AF596" si="617">AA588+AA595</f>
        <v>132.77699999999999</v>
      </c>
      <c r="AB596" s="2428">
        <f t="shared" si="617"/>
        <v>111.97999999999999</v>
      </c>
      <c r="AC596" s="2442">
        <f t="shared" si="617"/>
        <v>219.65</v>
      </c>
      <c r="AD596" s="2441">
        <f t="shared" si="617"/>
        <v>186.72499999999999</v>
      </c>
      <c r="AE596" s="2407">
        <f t="shared" si="617"/>
        <v>54.743000000000002</v>
      </c>
      <c r="AF596" s="2427">
        <f t="shared" si="617"/>
        <v>43.8</v>
      </c>
      <c r="AG596" s="2448">
        <f t="shared" si="615"/>
        <v>352.42700000000002</v>
      </c>
      <c r="AH596" s="2409">
        <f t="shared" si="615"/>
        <v>298.70499999999998</v>
      </c>
      <c r="AI596" s="2448">
        <f t="shared" si="615"/>
        <v>274.39300000000003</v>
      </c>
      <c r="AJ596" s="2460">
        <f t="shared" si="615"/>
        <v>230.52499999999998</v>
      </c>
      <c r="AL596" s="1249" t="s">
        <v>54</v>
      </c>
      <c r="AM596" s="1250">
        <f t="shared" si="593"/>
        <v>4.415</v>
      </c>
      <c r="AN596" s="1258">
        <f t="shared" si="594"/>
        <v>4.415</v>
      </c>
      <c r="AO596" s="2466" t="s">
        <v>376</v>
      </c>
      <c r="AP596" s="1271"/>
      <c r="AQ596" s="79"/>
    </row>
    <row r="597" spans="1:46">
      <c r="A597" s="69"/>
      <c r="B597" s="1605"/>
      <c r="C597" s="79"/>
      <c r="D597" s="258" t="s">
        <v>68</v>
      </c>
      <c r="E597" s="257">
        <v>54.743000000000002</v>
      </c>
      <c r="F597" s="1669">
        <v>43.8</v>
      </c>
      <c r="G597" s="1517" t="s">
        <v>160</v>
      </c>
      <c r="H597" s="257">
        <v>4.0000000000000002E-4</v>
      </c>
      <c r="I597" s="1523">
        <v>4.0000000000000002E-4</v>
      </c>
      <c r="J597" s="1519" t="s">
        <v>50</v>
      </c>
      <c r="K597" s="1151">
        <v>7</v>
      </c>
      <c r="L597" s="1567">
        <v>7</v>
      </c>
      <c r="M597" s="98"/>
      <c r="N597" s="1249" t="s">
        <v>138</v>
      </c>
      <c r="O597" s="1210"/>
      <c r="P597" s="1203"/>
      <c r="Q597" s="1210"/>
      <c r="R597" s="1306"/>
      <c r="S597" s="1210"/>
      <c r="T597" s="1411"/>
      <c r="U597" s="1210">
        <f t="shared" si="606"/>
        <v>0</v>
      </c>
      <c r="V597" s="1397">
        <f t="shared" si="607"/>
        <v>0</v>
      </c>
      <c r="W597" s="1210">
        <f t="shared" si="608"/>
        <v>0</v>
      </c>
      <c r="X597" s="1306">
        <f t="shared" si="609"/>
        <v>0</v>
      </c>
      <c r="Z597" s="1300" t="s">
        <v>376</v>
      </c>
      <c r="AA597" s="1301"/>
      <c r="AB597" s="1302"/>
      <c r="AC597" s="1030"/>
      <c r="AD597" s="1303"/>
      <c r="AE597" s="1030"/>
      <c r="AF597" s="1304"/>
      <c r="AG597" s="1234"/>
      <c r="AH597" s="1305"/>
      <c r="AI597" s="1234"/>
      <c r="AJ597" s="1306"/>
      <c r="AL597" s="1249" t="s">
        <v>116</v>
      </c>
      <c r="AM597" s="1250">
        <f t="shared" si="593"/>
        <v>0.6</v>
      </c>
      <c r="AN597" s="1258">
        <f t="shared" si="594"/>
        <v>0.6</v>
      </c>
      <c r="AO597" s="1925" t="s">
        <v>496</v>
      </c>
      <c r="AP597" s="1274">
        <f t="shared" ref="AP597:AP613" si="618">AA598+AC598+AE598</f>
        <v>0</v>
      </c>
      <c r="AQ597" s="1275">
        <f t="shared" ref="AQ597:AQ613" si="619">AB598+AD598+AF598</f>
        <v>0</v>
      </c>
    </row>
    <row r="598" spans="1:46">
      <c r="A598" s="69"/>
      <c r="B598" s="1607"/>
      <c r="C598" s="79"/>
      <c r="D598" s="2725" t="s">
        <v>1092</v>
      </c>
      <c r="F598" s="1488"/>
      <c r="G598" s="249" t="s">
        <v>83</v>
      </c>
      <c r="H598" s="1518">
        <v>0.1</v>
      </c>
      <c r="I598" s="1523">
        <v>0.1</v>
      </c>
      <c r="J598" s="258" t="s">
        <v>92</v>
      </c>
      <c r="K598" s="257">
        <v>1.5</v>
      </c>
      <c r="L598" s="1523">
        <v>1.5</v>
      </c>
      <c r="M598" s="98"/>
      <c r="N598" s="1249" t="s">
        <v>137</v>
      </c>
      <c r="O598" s="1210"/>
      <c r="P598" s="1203"/>
      <c r="Q598" s="1210">
        <f>K588</f>
        <v>3</v>
      </c>
      <c r="R598" s="1306">
        <f>L588</f>
        <v>3</v>
      </c>
      <c r="S598" s="1210"/>
      <c r="T598" s="1411"/>
      <c r="U598" s="1210">
        <f t="shared" si="606"/>
        <v>3</v>
      </c>
      <c r="V598" s="1397">
        <f t="shared" si="607"/>
        <v>3</v>
      </c>
      <c r="W598" s="1210">
        <f t="shared" si="608"/>
        <v>3</v>
      </c>
      <c r="X598" s="1306">
        <f t="shared" si="609"/>
        <v>3</v>
      </c>
      <c r="Z598" s="1925" t="s">
        <v>496</v>
      </c>
      <c r="AA598" s="2405"/>
      <c r="AB598" s="2394"/>
      <c r="AC598" s="1030"/>
      <c r="AD598" s="1275"/>
      <c r="AE598" s="1030"/>
      <c r="AF598" s="2395"/>
      <c r="AG598" s="1234">
        <f t="shared" ref="AG598" si="620">AA598+AC598</f>
        <v>0</v>
      </c>
      <c r="AH598" s="1312">
        <f t="shared" ref="AH598" si="621">AB598+AD598</f>
        <v>0</v>
      </c>
      <c r="AI598" s="1234">
        <f t="shared" ref="AI598" si="622">AC598+AE598</f>
        <v>0</v>
      </c>
      <c r="AJ598" s="1313">
        <f t="shared" ref="AJ598" si="623">AD598+AF598</f>
        <v>0</v>
      </c>
      <c r="AL598" s="1219" t="s">
        <v>164</v>
      </c>
      <c r="AM598" s="1250">
        <f t="shared" si="593"/>
        <v>2.6905000000000001</v>
      </c>
      <c r="AN598" s="1258">
        <f t="shared" si="594"/>
        <v>2.6905000000000001</v>
      </c>
      <c r="AO598" s="1273" t="s">
        <v>377</v>
      </c>
      <c r="AP598" s="1274">
        <f t="shared" si="618"/>
        <v>11.34</v>
      </c>
      <c r="AQ598" s="1275">
        <f t="shared" si="619"/>
        <v>10</v>
      </c>
    </row>
    <row r="599" spans="1:46">
      <c r="A599" s="69"/>
      <c r="B599" s="1607"/>
      <c r="C599" s="79"/>
      <c r="D599" s="258" t="s">
        <v>274</v>
      </c>
      <c r="E599" s="257">
        <v>7.6</v>
      </c>
      <c r="F599" s="1516">
        <v>7.6</v>
      </c>
      <c r="G599" s="1758"/>
      <c r="H599" s="41"/>
      <c r="I599" s="2043"/>
      <c r="J599" s="1561" t="s">
        <v>81</v>
      </c>
      <c r="K599" s="1697">
        <v>66</v>
      </c>
      <c r="L599" s="1515"/>
      <c r="M599" s="98"/>
      <c r="N599" s="1249" t="s">
        <v>77</v>
      </c>
      <c r="O599" s="1210"/>
      <c r="P599" s="1203"/>
      <c r="Q599" s="1210"/>
      <c r="R599" s="1306"/>
      <c r="S599" s="1210"/>
      <c r="T599" s="1411"/>
      <c r="U599" s="1210">
        <f t="shared" si="606"/>
        <v>0</v>
      </c>
      <c r="V599" s="1397">
        <f t="shared" si="607"/>
        <v>0</v>
      </c>
      <c r="W599" s="1210">
        <f t="shared" si="608"/>
        <v>0</v>
      </c>
      <c r="X599" s="1306">
        <f t="shared" si="609"/>
        <v>0</v>
      </c>
      <c r="Z599" s="1307" t="s">
        <v>377</v>
      </c>
      <c r="AA599" s="1308"/>
      <c r="AB599" s="1309"/>
      <c r="AC599" s="1030"/>
      <c r="AD599" s="1310"/>
      <c r="AE599" s="1234">
        <f>K596</f>
        <v>11.34</v>
      </c>
      <c r="AF599" s="1311">
        <f>L596</f>
        <v>10</v>
      </c>
      <c r="AG599" s="1234">
        <f t="shared" ref="AG599:AJ601" si="624">AA599+AC599</f>
        <v>0</v>
      </c>
      <c r="AH599" s="1312">
        <f t="shared" si="624"/>
        <v>0</v>
      </c>
      <c r="AI599" s="1234">
        <f t="shared" si="624"/>
        <v>11.34</v>
      </c>
      <c r="AJ599" s="1313">
        <f t="shared" si="624"/>
        <v>10</v>
      </c>
      <c r="AL599" s="1220" t="s">
        <v>160</v>
      </c>
      <c r="AM599" s="1250">
        <f t="shared" si="593"/>
        <v>9.9499999999999991E-2</v>
      </c>
      <c r="AN599" s="1258">
        <f t="shared" si="594"/>
        <v>9.9499999999999991E-2</v>
      </c>
      <c r="AO599" s="1276" t="s">
        <v>378</v>
      </c>
      <c r="AP599" s="1250">
        <f t="shared" si="618"/>
        <v>143</v>
      </c>
      <c r="AQ599" s="1275">
        <f t="shared" si="619"/>
        <v>100</v>
      </c>
    </row>
    <row r="600" spans="1:46">
      <c r="A600" s="69"/>
      <c r="B600" s="1607"/>
      <c r="C600" s="79"/>
      <c r="D600" s="258" t="s">
        <v>665</v>
      </c>
      <c r="E600" s="257">
        <v>2</v>
      </c>
      <c r="F600" s="1516">
        <v>2</v>
      </c>
      <c r="G600" s="2126"/>
      <c r="H600" s="89"/>
      <c r="I600" s="1539"/>
      <c r="J600" s="3026" t="s">
        <v>1043</v>
      </c>
      <c r="L600" s="79"/>
      <c r="M600" s="98"/>
      <c r="N600" s="483" t="s">
        <v>406</v>
      </c>
      <c r="O600" s="1210">
        <f>H565+K567</f>
        <v>1.375</v>
      </c>
      <c r="P600" s="1203">
        <f>I565+L567</f>
        <v>1.375</v>
      </c>
      <c r="Q600" s="1210">
        <f>E588+H580+K581</f>
        <v>2.44</v>
      </c>
      <c r="R600" s="1397">
        <f>F588+I580+L581</f>
        <v>2.44</v>
      </c>
      <c r="S600" s="1210">
        <f>E601+H598</f>
        <v>0.6</v>
      </c>
      <c r="T600" s="1411">
        <f>F601+I598</f>
        <v>0.6</v>
      </c>
      <c r="U600" s="1210">
        <f t="shared" si="606"/>
        <v>3.8149999999999999</v>
      </c>
      <c r="V600" s="1397">
        <f t="shared" si="607"/>
        <v>3.8149999999999999</v>
      </c>
      <c r="W600" s="1210">
        <f t="shared" si="608"/>
        <v>3.04</v>
      </c>
      <c r="X600" s="1306">
        <f t="shared" si="609"/>
        <v>3.04</v>
      </c>
      <c r="Z600" s="1314" t="s">
        <v>378</v>
      </c>
      <c r="AA600" s="1315"/>
      <c r="AB600" s="1316"/>
      <c r="AC600" s="1030">
        <f>H590</f>
        <v>143</v>
      </c>
      <c r="AD600" s="1317">
        <f>C581</f>
        <v>100</v>
      </c>
      <c r="AE600" s="1318"/>
      <c r="AF600" s="1319"/>
      <c r="AG600" s="1234">
        <f t="shared" si="624"/>
        <v>143</v>
      </c>
      <c r="AH600" s="1312">
        <f t="shared" si="624"/>
        <v>100</v>
      </c>
      <c r="AI600" s="1234">
        <f t="shared" si="624"/>
        <v>143</v>
      </c>
      <c r="AJ600" s="1313">
        <f t="shared" si="624"/>
        <v>100</v>
      </c>
      <c r="AL600" s="1221" t="s">
        <v>370</v>
      </c>
      <c r="AM600" s="1250">
        <f t="shared" si="593"/>
        <v>2</v>
      </c>
      <c r="AN600" s="1258">
        <f t="shared" si="594"/>
        <v>2</v>
      </c>
      <c r="AO600" s="1277" t="s">
        <v>379</v>
      </c>
      <c r="AP600" s="1250">
        <f t="shared" si="618"/>
        <v>14.7</v>
      </c>
      <c r="AQ600" s="1275">
        <f t="shared" si="619"/>
        <v>10</v>
      </c>
    </row>
    <row r="601" spans="1:46" ht="15" thickBot="1">
      <c r="A601" s="1443" t="s">
        <v>363</v>
      </c>
      <c r="B601" s="1444"/>
      <c r="C601" s="1725">
        <f>C593+C596+100+20</f>
        <v>350</v>
      </c>
      <c r="D601" s="268" t="s">
        <v>534</v>
      </c>
      <c r="E601" s="1638">
        <v>0.5</v>
      </c>
      <c r="F601" s="1639">
        <v>0.5</v>
      </c>
      <c r="G601" s="1072"/>
      <c r="H601" s="38"/>
      <c r="I601" s="81"/>
      <c r="J601" s="1625" t="s">
        <v>81</v>
      </c>
      <c r="K601" s="3067">
        <v>130</v>
      </c>
      <c r="L601" s="1569"/>
      <c r="M601" s="98"/>
      <c r="N601" s="1249" t="s">
        <v>407</v>
      </c>
      <c r="O601" s="1210"/>
      <c r="P601" s="1203"/>
      <c r="Q601" s="1210">
        <f>K585</f>
        <v>0.6</v>
      </c>
      <c r="R601" s="1306">
        <f>L585</f>
        <v>0.6</v>
      </c>
      <c r="S601" s="1210"/>
      <c r="T601" s="1411"/>
      <c r="U601" s="1210">
        <f t="shared" si="606"/>
        <v>0.6</v>
      </c>
      <c r="V601" s="1397">
        <f t="shared" si="607"/>
        <v>0.6</v>
      </c>
      <c r="W601" s="1210">
        <f t="shared" si="608"/>
        <v>0.6</v>
      </c>
      <c r="X601" s="1306">
        <f t="shared" si="609"/>
        <v>0.6</v>
      </c>
      <c r="Z601" s="1320" t="s">
        <v>379</v>
      </c>
      <c r="AA601" s="1315"/>
      <c r="AB601" s="1316"/>
      <c r="AC601" s="1030"/>
      <c r="AD601" s="1317"/>
      <c r="AE601" s="1234">
        <f>K595</f>
        <v>14.7</v>
      </c>
      <c r="AF601" s="1319">
        <f>L595</f>
        <v>10</v>
      </c>
      <c r="AG601" s="1234">
        <f t="shared" si="624"/>
        <v>0</v>
      </c>
      <c r="AH601" s="1312">
        <f t="shared" si="624"/>
        <v>0</v>
      </c>
      <c r="AI601" s="1234">
        <f t="shared" si="624"/>
        <v>14.7</v>
      </c>
      <c r="AJ601" s="1313">
        <f t="shared" si="624"/>
        <v>10</v>
      </c>
      <c r="AL601" s="1222" t="s">
        <v>136</v>
      </c>
      <c r="AM601" s="1259">
        <f t="shared" si="593"/>
        <v>0.59099999999999997</v>
      </c>
      <c r="AN601" s="1260">
        <f t="shared" si="594"/>
        <v>0.59099999999999997</v>
      </c>
      <c r="AO601" s="1278" t="s">
        <v>380</v>
      </c>
      <c r="AP601" s="1259">
        <f t="shared" si="618"/>
        <v>0</v>
      </c>
      <c r="AQ601" s="1279">
        <f t="shared" si="619"/>
        <v>0</v>
      </c>
    </row>
    <row r="602" spans="1:46" ht="15" thickBot="1">
      <c r="M602" s="98"/>
      <c r="N602" s="1219" t="s">
        <v>164</v>
      </c>
      <c r="O602" s="1214">
        <f t="shared" ref="O602:T602" si="625">O603+O604+O605+O606</f>
        <v>1.3141</v>
      </c>
      <c r="P602" s="1421">
        <f t="shared" si="625"/>
        <v>1.3141</v>
      </c>
      <c r="Q602" s="1214">
        <f t="shared" si="625"/>
        <v>1.3759999999999999</v>
      </c>
      <c r="R602" s="1422">
        <f t="shared" si="625"/>
        <v>1.3759999999999999</v>
      </c>
      <c r="S602" s="1224">
        <f t="shared" si="625"/>
        <v>4.0000000000000002E-4</v>
      </c>
      <c r="T602" s="1423">
        <f t="shared" si="625"/>
        <v>4.0000000000000002E-4</v>
      </c>
      <c r="U602" s="1210">
        <f t="shared" si="606"/>
        <v>2.6901000000000002</v>
      </c>
      <c r="V602" s="1397">
        <f t="shared" si="607"/>
        <v>2.6901000000000002</v>
      </c>
      <c r="W602" s="1210">
        <f t="shared" si="608"/>
        <v>1.3763999999999998</v>
      </c>
      <c r="X602" s="1306">
        <f t="shared" si="609"/>
        <v>1.3763999999999998</v>
      </c>
      <c r="Z602" s="1321" t="s">
        <v>380</v>
      </c>
      <c r="AA602" s="1322"/>
      <c r="AB602" s="1323"/>
      <c r="AC602" s="1232"/>
      <c r="AD602" s="1324"/>
      <c r="AE602" s="1235"/>
      <c r="AF602" s="1325"/>
      <c r="AG602" s="1235">
        <f>AA602+AC602</f>
        <v>0</v>
      </c>
      <c r="AH602" s="1326"/>
      <c r="AI602" s="1235">
        <f t="shared" ref="AI602:AI614" si="626">AC602+AE602</f>
        <v>0</v>
      </c>
      <c r="AJ602" s="1327"/>
      <c r="AL602" s="490" t="s">
        <v>98</v>
      </c>
      <c r="AM602" s="1261">
        <f>O607+Q607+S607</f>
        <v>0</v>
      </c>
      <c r="AN602" s="1262">
        <f>P607+R607+T607</f>
        <v>0</v>
      </c>
      <c r="AO602" s="1280" t="s">
        <v>381</v>
      </c>
      <c r="AP602" s="1281">
        <f t="shared" si="618"/>
        <v>169.04</v>
      </c>
      <c r="AQ602" s="1282">
        <f t="shared" si="619"/>
        <v>120</v>
      </c>
    </row>
    <row r="603" spans="1:46" ht="15" thickBot="1">
      <c r="M603" s="112"/>
      <c r="N603" s="1220" t="s">
        <v>160</v>
      </c>
      <c r="O603" s="1215">
        <f>H566</f>
        <v>1.41E-2</v>
      </c>
      <c r="P603" s="1424">
        <f>I566</f>
        <v>1.41E-2</v>
      </c>
      <c r="Q603" s="1215">
        <f>E589+K583</f>
        <v>8.4999999999999992E-2</v>
      </c>
      <c r="R603" s="1425">
        <f>F589+L583</f>
        <v>8.4999999999999992E-2</v>
      </c>
      <c r="S603" s="1225">
        <f>H597</f>
        <v>4.0000000000000002E-4</v>
      </c>
      <c r="T603" s="1424">
        <f>I597</f>
        <v>4.0000000000000002E-4</v>
      </c>
      <c r="U603" s="1229">
        <f>O603+Q603</f>
        <v>9.9099999999999994E-2</v>
      </c>
      <c r="V603" s="1425">
        <f t="shared" si="607"/>
        <v>9.9099999999999994E-2</v>
      </c>
      <c r="W603" s="1211">
        <f t="shared" si="608"/>
        <v>8.539999999999999E-2</v>
      </c>
      <c r="X603" s="1425">
        <f t="shared" si="609"/>
        <v>8.539999999999999E-2</v>
      </c>
      <c r="Z603" s="1328" t="s">
        <v>381</v>
      </c>
      <c r="AA603" s="1329">
        <f t="shared" ref="AA603:AF603" si="627">SUM(AA598:AA602)</f>
        <v>0</v>
      </c>
      <c r="AB603" s="1330">
        <f t="shared" si="627"/>
        <v>0</v>
      </c>
      <c r="AC603" s="1331">
        <f t="shared" si="627"/>
        <v>143</v>
      </c>
      <c r="AD603" s="1332">
        <f t="shared" si="627"/>
        <v>100</v>
      </c>
      <c r="AE603" s="1333">
        <f t="shared" si="627"/>
        <v>26.04</v>
      </c>
      <c r="AF603" s="1334">
        <f t="shared" si="627"/>
        <v>20</v>
      </c>
      <c r="AG603" s="1333">
        <f>AA603+AC603</f>
        <v>143</v>
      </c>
      <c r="AH603" s="1335">
        <f>AB603+AD603</f>
        <v>100</v>
      </c>
      <c r="AI603" s="1333">
        <f>AC603+AE603</f>
        <v>169.04</v>
      </c>
      <c r="AJ603" s="1336">
        <f>AD603+AF603</f>
        <v>120</v>
      </c>
      <c r="AO603" s="1460" t="s">
        <v>390</v>
      </c>
      <c r="AP603" s="1271">
        <f t="shared" si="618"/>
        <v>0</v>
      </c>
      <c r="AQ603" s="1284">
        <f t="shared" si="619"/>
        <v>0</v>
      </c>
      <c r="AS603" s="11"/>
      <c r="AT603" s="11"/>
    </row>
    <row r="604" spans="1:46">
      <c r="M604" s="112"/>
      <c r="N604" s="1221" t="s">
        <v>370</v>
      </c>
      <c r="O604" s="1216">
        <f>I567</f>
        <v>1</v>
      </c>
      <c r="P604" s="1426">
        <f>I567</f>
        <v>1</v>
      </c>
      <c r="Q604" s="1216">
        <f>F591</f>
        <v>1</v>
      </c>
      <c r="R604" s="1427">
        <f>F591</f>
        <v>1</v>
      </c>
      <c r="S604" s="1226"/>
      <c r="T604" s="1426"/>
      <c r="U604" s="1229">
        <f>O604+Q604</f>
        <v>2</v>
      </c>
      <c r="V604" s="1425">
        <f t="shared" si="607"/>
        <v>2</v>
      </c>
      <c r="W604" s="1211">
        <f t="shared" si="608"/>
        <v>1</v>
      </c>
      <c r="X604" s="1425">
        <f t="shared" si="609"/>
        <v>1</v>
      </c>
      <c r="Z604" s="1460" t="s">
        <v>390</v>
      </c>
      <c r="AA604" s="1351"/>
      <c r="AB604" s="1449"/>
      <c r="AC604" s="1353"/>
      <c r="AD604" s="1452"/>
      <c r="AE604" s="1351"/>
      <c r="AF604" s="1449"/>
      <c r="AG604" s="1233"/>
      <c r="AH604" s="1455"/>
      <c r="AI604" s="1233">
        <f t="shared" si="626"/>
        <v>0</v>
      </c>
      <c r="AJ604" s="1458"/>
      <c r="AO604" s="1445" t="s">
        <v>391</v>
      </c>
      <c r="AP604" s="1250">
        <f t="shared" si="618"/>
        <v>0</v>
      </c>
      <c r="AQ604" s="1275">
        <f t="shared" si="619"/>
        <v>0</v>
      </c>
      <c r="AS604" s="11"/>
      <c r="AT604" s="11"/>
    </row>
    <row r="605" spans="1:46" ht="15" thickBot="1">
      <c r="B605" s="182" t="s">
        <v>925</v>
      </c>
      <c r="F605" s="2"/>
      <c r="G605" s="2"/>
      <c r="H605" s="2"/>
      <c r="K605" s="2"/>
      <c r="M605" s="112"/>
      <c r="N605" s="1222" t="s">
        <v>136</v>
      </c>
      <c r="O605" s="1217">
        <f>K566</f>
        <v>0.3</v>
      </c>
      <c r="P605" s="1428">
        <f>L566</f>
        <v>0.3</v>
      </c>
      <c r="Q605" s="1217">
        <f>E584+K582</f>
        <v>0.29099999999999998</v>
      </c>
      <c r="R605" s="1429">
        <f>F584+L582</f>
        <v>0.29099999999999998</v>
      </c>
      <c r="S605" s="1227"/>
      <c r="T605" s="1428"/>
      <c r="U605" s="1229">
        <f>O605+Q605</f>
        <v>0.59099999999999997</v>
      </c>
      <c r="V605" s="1425">
        <f t="shared" si="607"/>
        <v>0.59099999999999997</v>
      </c>
      <c r="W605" s="1211">
        <f t="shared" si="608"/>
        <v>0.29099999999999998</v>
      </c>
      <c r="X605" s="1425">
        <f t="shared" si="609"/>
        <v>0.29099999999999998</v>
      </c>
      <c r="Z605" s="1445" t="s">
        <v>391</v>
      </c>
      <c r="AA605" s="1357"/>
      <c r="AB605" s="1450"/>
      <c r="AC605" s="1359"/>
      <c r="AD605" s="1453"/>
      <c r="AE605" s="1357"/>
      <c r="AF605" s="1450"/>
      <c r="AG605" s="1234">
        <f t="shared" ref="AG605:AH607" si="628">AA605+AC605</f>
        <v>0</v>
      </c>
      <c r="AH605" s="1456">
        <f t="shared" si="628"/>
        <v>0</v>
      </c>
      <c r="AI605" s="1234">
        <f t="shared" si="626"/>
        <v>0</v>
      </c>
      <c r="AJ605" s="1409">
        <f t="shared" ref="AJ605:AJ610" si="629">AD605+AF605</f>
        <v>0</v>
      </c>
      <c r="AO605" s="1446" t="s">
        <v>392</v>
      </c>
      <c r="AP605" s="1259">
        <f t="shared" si="618"/>
        <v>0</v>
      </c>
      <c r="AQ605" s="1279">
        <f t="shared" si="619"/>
        <v>0</v>
      </c>
      <c r="AS605" s="11"/>
      <c r="AT605" s="11"/>
    </row>
    <row r="606" spans="1:46" ht="15" thickBot="1">
      <c r="B606"/>
      <c r="C606" s="105" t="s">
        <v>519</v>
      </c>
      <c r="E606" s="83"/>
      <c r="K606" s="1903" t="s">
        <v>118</v>
      </c>
      <c r="M606" s="576"/>
      <c r="N606" s="1222" t="s">
        <v>421</v>
      </c>
      <c r="O606" s="1217"/>
      <c r="P606" s="1428"/>
      <c r="Q606" s="1217"/>
      <c r="R606" s="1429"/>
      <c r="S606" s="1227"/>
      <c r="T606" s="1428"/>
      <c r="U606" s="1229">
        <f>O606+Q606</f>
        <v>0</v>
      </c>
      <c r="V606" s="1425">
        <f t="shared" si="607"/>
        <v>0</v>
      </c>
      <c r="W606" s="1211">
        <f>Q606+S606</f>
        <v>0</v>
      </c>
      <c r="X606" s="1425">
        <f t="shared" si="609"/>
        <v>0</v>
      </c>
      <c r="Z606" s="1446" t="s">
        <v>456</v>
      </c>
      <c r="AA606" s="1363"/>
      <c r="AB606" s="1451"/>
      <c r="AC606" s="1365"/>
      <c r="AD606" s="1454"/>
      <c r="AE606" s="1363"/>
      <c r="AF606" s="1451"/>
      <c r="AG606" s="1235">
        <f t="shared" si="628"/>
        <v>0</v>
      </c>
      <c r="AH606" s="1457">
        <f t="shared" si="628"/>
        <v>0</v>
      </c>
      <c r="AI606" s="1235">
        <f t="shared" si="626"/>
        <v>0</v>
      </c>
      <c r="AJ606" s="1459">
        <f t="shared" si="629"/>
        <v>0</v>
      </c>
      <c r="AO606" s="1447" t="s">
        <v>393</v>
      </c>
      <c r="AP606" s="1298">
        <f t="shared" si="618"/>
        <v>0</v>
      </c>
      <c r="AQ606" s="1299">
        <f t="shared" si="619"/>
        <v>0</v>
      </c>
      <c r="AR606" s="779"/>
      <c r="AS606" s="11"/>
      <c r="AT606" s="11"/>
    </row>
    <row r="607" spans="1:46" ht="15" thickBot="1">
      <c r="A607" s="2" t="s">
        <v>832</v>
      </c>
      <c r="B607" s="2"/>
      <c r="C607" s="85"/>
      <c r="E607" s="139" t="s">
        <v>142</v>
      </c>
      <c r="H607" s="86"/>
      <c r="I607" s="1888" t="s">
        <v>518</v>
      </c>
      <c r="J607" s="664"/>
      <c r="M607" s="112"/>
      <c r="N607" s="490" t="s">
        <v>98</v>
      </c>
      <c r="O607" s="1218"/>
      <c r="P607" s="1430"/>
      <c r="Q607" s="1218"/>
      <c r="R607" s="1431"/>
      <c r="S607" s="1228"/>
      <c r="T607" s="1432"/>
      <c r="U607" s="1230">
        <f>O607+Q607</f>
        <v>0</v>
      </c>
      <c r="V607" s="1433">
        <f t="shared" si="607"/>
        <v>0</v>
      </c>
      <c r="W607" s="1230">
        <f>Q607+S607</f>
        <v>0</v>
      </c>
      <c r="X607" s="1433">
        <f t="shared" si="609"/>
        <v>0</v>
      </c>
      <c r="Z607" s="1447" t="s">
        <v>393</v>
      </c>
      <c r="AA607" s="1467">
        <f t="shared" ref="AA607:AF607" si="630">AA604+AA605+AA606</f>
        <v>0</v>
      </c>
      <c r="AB607" s="1392">
        <f t="shared" si="630"/>
        <v>0</v>
      </c>
      <c r="AC607" s="1448">
        <f t="shared" si="630"/>
        <v>0</v>
      </c>
      <c r="AD607" s="1390">
        <f t="shared" si="630"/>
        <v>0</v>
      </c>
      <c r="AE607" s="1467">
        <f t="shared" si="630"/>
        <v>0</v>
      </c>
      <c r="AF607" s="1392">
        <f t="shared" si="630"/>
        <v>0</v>
      </c>
      <c r="AG607" s="1298">
        <f t="shared" si="628"/>
        <v>0</v>
      </c>
      <c r="AH607" s="1391">
        <f t="shared" si="628"/>
        <v>0</v>
      </c>
      <c r="AI607" s="1298">
        <f t="shared" si="626"/>
        <v>0</v>
      </c>
      <c r="AJ607" s="1392">
        <f t="shared" si="629"/>
        <v>0</v>
      </c>
      <c r="AO607" s="1283" t="s">
        <v>252</v>
      </c>
      <c r="AP607" s="1271">
        <f t="shared" si="618"/>
        <v>0</v>
      </c>
      <c r="AQ607" s="1284">
        <f t="shared" si="619"/>
        <v>0</v>
      </c>
      <c r="AR607" s="779"/>
      <c r="AS607" s="11"/>
      <c r="AT607" s="11"/>
    </row>
    <row r="608" spans="1:46" ht="15" thickBot="1">
      <c r="M608" s="112"/>
      <c r="Z608" s="1283" t="s">
        <v>385</v>
      </c>
      <c r="AA608" s="1337"/>
      <c r="AB608" s="1338"/>
      <c r="AC608" s="1233"/>
      <c r="AD608" s="1339"/>
      <c r="AE608" s="1337"/>
      <c r="AF608" s="1338"/>
      <c r="AG608" s="1233"/>
      <c r="AH608" s="1340">
        <f>AB608+AD608</f>
        <v>0</v>
      </c>
      <c r="AI608" s="1233">
        <f t="shared" si="626"/>
        <v>0</v>
      </c>
      <c r="AJ608" s="1341">
        <f t="shared" si="629"/>
        <v>0</v>
      </c>
      <c r="AO608" s="1285" t="s">
        <v>150</v>
      </c>
      <c r="AP608" s="1259">
        <f t="shared" si="618"/>
        <v>0</v>
      </c>
      <c r="AQ608" s="1279">
        <f t="shared" si="619"/>
        <v>0</v>
      </c>
      <c r="AR608" s="779"/>
      <c r="AS608" s="11"/>
      <c r="AT608" s="11"/>
    </row>
    <row r="609" spans="1:46" ht="15" thickBot="1">
      <c r="A609" s="34" t="s">
        <v>2</v>
      </c>
      <c r="B609" s="87" t="s">
        <v>3</v>
      </c>
      <c r="C609" s="88" t="s">
        <v>4</v>
      </c>
      <c r="D609" s="90" t="s">
        <v>61</v>
      </c>
      <c r="E609" s="76"/>
      <c r="F609" s="76"/>
      <c r="G609" s="76"/>
      <c r="H609" s="76"/>
      <c r="I609" s="76"/>
      <c r="J609" s="76"/>
      <c r="K609" s="76"/>
      <c r="L609" s="62"/>
      <c r="M609" s="112"/>
      <c r="Z609" s="1285" t="s">
        <v>386</v>
      </c>
      <c r="AA609" s="1322"/>
      <c r="AB609" s="1342"/>
      <c r="AC609" s="1235"/>
      <c r="AD609" s="1343"/>
      <c r="AE609" s="1322"/>
      <c r="AF609" s="1342"/>
      <c r="AG609" s="1235">
        <f>AA609+AC609</f>
        <v>0</v>
      </c>
      <c r="AH609" s="1344">
        <f>AB609+AD609</f>
        <v>0</v>
      </c>
      <c r="AI609" s="1235">
        <f t="shared" si="626"/>
        <v>0</v>
      </c>
      <c r="AJ609" s="1345">
        <f t="shared" si="629"/>
        <v>0</v>
      </c>
      <c r="AO609" s="1286" t="s">
        <v>382</v>
      </c>
      <c r="AP609" s="1287">
        <f t="shared" si="618"/>
        <v>0</v>
      </c>
      <c r="AQ609" s="1288">
        <f t="shared" si="619"/>
        <v>0</v>
      </c>
      <c r="AR609" s="112"/>
      <c r="AS609" s="11"/>
      <c r="AT609" s="11"/>
    </row>
    <row r="610" spans="1:46" ht="15" thickBot="1">
      <c r="A610" s="278" t="s">
        <v>5</v>
      </c>
      <c r="B610"/>
      <c r="C610" s="279" t="s">
        <v>62</v>
      </c>
      <c r="D610" s="69"/>
      <c r="E610" s="11"/>
      <c r="F610" s="11"/>
      <c r="G610" s="11"/>
      <c r="H610" s="11"/>
      <c r="I610" s="11"/>
      <c r="L610" s="79"/>
      <c r="M610" s="98"/>
      <c r="N610" s="2958"/>
      <c r="O610" s="11"/>
      <c r="P610" s="11"/>
      <c r="R610" s="1197"/>
      <c r="T610" s="1197"/>
      <c r="V610" s="1200"/>
      <c r="X610" s="1200"/>
      <c r="Z610" s="1286" t="s">
        <v>382</v>
      </c>
      <c r="AA610" s="1346">
        <f t="shared" ref="AA610:AF610" si="631">SUM(AA608:AA609)</f>
        <v>0</v>
      </c>
      <c r="AB610" s="1347">
        <f t="shared" si="631"/>
        <v>0</v>
      </c>
      <c r="AC610" s="1348">
        <f t="shared" si="631"/>
        <v>0</v>
      </c>
      <c r="AD610" s="1288">
        <f t="shared" si="631"/>
        <v>0</v>
      </c>
      <c r="AE610" s="1346">
        <f t="shared" si="631"/>
        <v>0</v>
      </c>
      <c r="AF610" s="1347">
        <f t="shared" si="631"/>
        <v>0</v>
      </c>
      <c r="AG610" s="1287">
        <f>AA610+AC610</f>
        <v>0</v>
      </c>
      <c r="AH610" s="1349">
        <f>AB610+AD610</f>
        <v>0</v>
      </c>
      <c r="AI610" s="1287">
        <f t="shared" si="626"/>
        <v>0</v>
      </c>
      <c r="AJ610" s="1350">
        <f t="shared" si="629"/>
        <v>0</v>
      </c>
      <c r="AO610" s="1289" t="s">
        <v>250</v>
      </c>
      <c r="AP610" s="1271">
        <f t="shared" si="618"/>
        <v>0</v>
      </c>
      <c r="AQ610" s="1284">
        <f t="shared" si="619"/>
        <v>0</v>
      </c>
      <c r="AR610" s="112"/>
      <c r="AS610" s="11"/>
      <c r="AT610" s="11"/>
    </row>
    <row r="611" spans="1:46" ht="16.2" thickBot="1">
      <c r="A611" s="775" t="s">
        <v>927</v>
      </c>
      <c r="B611" s="76"/>
      <c r="C611" s="1663"/>
      <c r="D611" s="2871" t="s">
        <v>1030</v>
      </c>
      <c r="E611" s="1648"/>
      <c r="F611" s="1648"/>
      <c r="G611" s="2861" t="s">
        <v>964</v>
      </c>
      <c r="H611" s="1599"/>
      <c r="I611" s="1524"/>
      <c r="J611" s="1110" t="s">
        <v>235</v>
      </c>
      <c r="K611" s="47"/>
      <c r="L611" s="58"/>
      <c r="M611" s="98"/>
      <c r="N611" s="384"/>
      <c r="O611" s="89"/>
      <c r="P611" s="143"/>
      <c r="R611" s="1197"/>
      <c r="T611" s="1197"/>
      <c r="V611" s="1200"/>
      <c r="X611" s="1200"/>
      <c r="Z611" s="1289" t="s">
        <v>250</v>
      </c>
      <c r="AA611" s="1351"/>
      <c r="AB611" s="1352"/>
      <c r="AC611" s="1353"/>
      <c r="AD611" s="1354"/>
      <c r="AE611" s="1351"/>
      <c r="AF611" s="1352"/>
      <c r="AG611" s="1233"/>
      <c r="AH611" s="1355"/>
      <c r="AI611" s="1233">
        <f t="shared" si="626"/>
        <v>0</v>
      </c>
      <c r="AJ611" s="1356"/>
      <c r="AM611" s="1263"/>
      <c r="AN611" s="315"/>
      <c r="AO611" s="1290" t="s">
        <v>103</v>
      </c>
      <c r="AP611" s="1250">
        <f t="shared" si="618"/>
        <v>0</v>
      </c>
      <c r="AQ611" s="1275">
        <f t="shared" si="619"/>
        <v>0</v>
      </c>
      <c r="AR611" s="112"/>
      <c r="AS611" s="11"/>
      <c r="AT611" s="11"/>
    </row>
    <row r="612" spans="1:46" ht="15" thickBot="1">
      <c r="A612" s="1538"/>
      <c r="B612" s="176" t="s">
        <v>156</v>
      </c>
      <c r="C612" s="141"/>
      <c r="D612" s="1554" t="s">
        <v>100</v>
      </c>
      <c r="E612" s="1510" t="s">
        <v>101</v>
      </c>
      <c r="F612" s="1511" t="s">
        <v>102</v>
      </c>
      <c r="G612" s="1623" t="s">
        <v>100</v>
      </c>
      <c r="H612" s="1500" t="s">
        <v>101</v>
      </c>
      <c r="I612" s="1624" t="s">
        <v>102</v>
      </c>
      <c r="J612" s="1529" t="s">
        <v>100</v>
      </c>
      <c r="K612" s="1510" t="s">
        <v>101</v>
      </c>
      <c r="L612" s="1511" t="s">
        <v>102</v>
      </c>
      <c r="M612" s="98"/>
      <c r="N612" s="107"/>
      <c r="O612" s="1894"/>
      <c r="P612" s="1900"/>
      <c r="R612" s="1196"/>
      <c r="T612" s="1196"/>
      <c r="V612" s="302"/>
      <c r="X612" s="302"/>
      <c r="Z612" s="1290" t="s">
        <v>103</v>
      </c>
      <c r="AA612" s="1357"/>
      <c r="AB612" s="1358"/>
      <c r="AC612" s="1359"/>
      <c r="AD612" s="1360"/>
      <c r="AE612" s="1357"/>
      <c r="AF612" s="1358"/>
      <c r="AG612" s="1234">
        <f t="shared" ref="AG612:AH614" si="632">AA612+AC612</f>
        <v>0</v>
      </c>
      <c r="AH612" s="1361">
        <f t="shared" si="632"/>
        <v>0</v>
      </c>
      <c r="AI612" s="1234">
        <f t="shared" si="626"/>
        <v>0</v>
      </c>
      <c r="AJ612" s="1362">
        <f>AD612+AF612</f>
        <v>0</v>
      </c>
      <c r="AM612" s="1263"/>
      <c r="AN612" s="1400"/>
      <c r="AO612" s="1291" t="s">
        <v>251</v>
      </c>
      <c r="AP612" s="1259">
        <f t="shared" si="618"/>
        <v>186.73</v>
      </c>
      <c r="AQ612" s="1279">
        <f t="shared" si="619"/>
        <v>132.5</v>
      </c>
      <c r="AR612" s="112"/>
      <c r="AS612" s="11"/>
      <c r="AT612" s="11"/>
    </row>
    <row r="613" spans="1:46" ht="15" thickBot="1">
      <c r="A613" s="442" t="s">
        <v>1031</v>
      </c>
      <c r="B613" s="2568" t="s">
        <v>1029</v>
      </c>
      <c r="C613" s="390">
        <v>250</v>
      </c>
      <c r="D613" s="1505" t="s">
        <v>80</v>
      </c>
      <c r="E613" s="2967">
        <v>244.37</v>
      </c>
      <c r="F613" s="2968">
        <v>244.37</v>
      </c>
      <c r="G613" s="1146" t="s">
        <v>962</v>
      </c>
      <c r="H613" s="1558">
        <v>10.4</v>
      </c>
      <c r="I613" s="1559">
        <v>10</v>
      </c>
      <c r="J613" s="2575" t="s">
        <v>60</v>
      </c>
      <c r="K613" s="1658">
        <v>200</v>
      </c>
      <c r="L613" s="1659">
        <v>200</v>
      </c>
      <c r="M613" s="98"/>
      <c r="N613" s="1899"/>
      <c r="O613" s="55"/>
      <c r="P613" s="151"/>
      <c r="R613" s="617"/>
      <c r="T613" s="617"/>
      <c r="V613" s="1196"/>
      <c r="X613" s="1196"/>
      <c r="Z613" s="1291" t="s">
        <v>251</v>
      </c>
      <c r="AA613" s="1363">
        <f>E561</f>
        <v>186.73</v>
      </c>
      <c r="AB613" s="1364">
        <f>F561</f>
        <v>132.5</v>
      </c>
      <c r="AC613" s="1365"/>
      <c r="AD613" s="1366"/>
      <c r="AE613" s="1363"/>
      <c r="AF613" s="1364"/>
      <c r="AG613" s="1235">
        <f t="shared" si="632"/>
        <v>186.73</v>
      </c>
      <c r="AH613" s="1367">
        <f t="shared" si="632"/>
        <v>132.5</v>
      </c>
      <c r="AI613" s="1235">
        <f t="shared" si="626"/>
        <v>0</v>
      </c>
      <c r="AJ613" s="1368">
        <f>AD613+AF613</f>
        <v>0</v>
      </c>
      <c r="AM613" s="1401"/>
      <c r="AN613" s="84"/>
      <c r="AO613" s="1292" t="s">
        <v>383</v>
      </c>
      <c r="AP613" s="1293">
        <f t="shared" si="618"/>
        <v>186.73</v>
      </c>
      <c r="AQ613" s="1294">
        <f t="shared" si="619"/>
        <v>132.5</v>
      </c>
      <c r="AR613" s="112"/>
      <c r="AS613" s="11"/>
      <c r="AT613" s="11"/>
    </row>
    <row r="614" spans="1:46" ht="15" thickBot="1">
      <c r="A614" s="1542" t="s">
        <v>349</v>
      </c>
      <c r="B614" s="2581" t="s">
        <v>348</v>
      </c>
      <c r="C614" s="358">
        <v>10</v>
      </c>
      <c r="D614" s="261" t="s">
        <v>616</v>
      </c>
      <c r="E614" s="257">
        <v>19.3</v>
      </c>
      <c r="F614" s="1149">
        <v>19.3</v>
      </c>
      <c r="G614" s="69"/>
      <c r="H614" s="11"/>
      <c r="I614" s="79"/>
      <c r="J614" s="1853" t="s">
        <v>107</v>
      </c>
      <c r="K614" s="1520">
        <v>2.8</v>
      </c>
      <c r="L614" s="1521">
        <v>2.8</v>
      </c>
      <c r="M614" s="98"/>
      <c r="N614" s="56"/>
      <c r="O614" s="55"/>
      <c r="P614" s="151"/>
      <c r="R614" s="1196"/>
      <c r="T614" s="1196"/>
      <c r="V614" s="302"/>
      <c r="X614" s="1196"/>
      <c r="Z614" s="1461" t="s">
        <v>383</v>
      </c>
      <c r="AA614" s="1462">
        <f t="shared" ref="AA614:AF614" si="633">AA611+AA612+AA613</f>
        <v>186.73</v>
      </c>
      <c r="AB614" s="1334">
        <f t="shared" si="633"/>
        <v>132.5</v>
      </c>
      <c r="AC614" s="1462">
        <f t="shared" si="633"/>
        <v>0</v>
      </c>
      <c r="AD614" s="1334">
        <f t="shared" si="633"/>
        <v>0</v>
      </c>
      <c r="AE614" s="1462">
        <f t="shared" si="633"/>
        <v>0</v>
      </c>
      <c r="AF614" s="1334">
        <f t="shared" si="633"/>
        <v>0</v>
      </c>
      <c r="AG614" s="1333">
        <f t="shared" si="632"/>
        <v>186.73</v>
      </c>
      <c r="AH614" s="1335">
        <f t="shared" si="632"/>
        <v>132.5</v>
      </c>
      <c r="AI614" s="1333">
        <f t="shared" si="626"/>
        <v>0</v>
      </c>
      <c r="AJ614" s="1336">
        <f>AD614+AF614</f>
        <v>0</v>
      </c>
      <c r="AR614" s="112"/>
      <c r="AS614" s="11"/>
      <c r="AT614" s="11"/>
    </row>
    <row r="615" spans="1:46" ht="15" thickBot="1">
      <c r="A615" s="442" t="s">
        <v>974</v>
      </c>
      <c r="B615" s="289" t="s">
        <v>297</v>
      </c>
      <c r="C615" s="781">
        <v>200</v>
      </c>
      <c r="D615" s="261" t="s">
        <v>82</v>
      </c>
      <c r="E615" s="257">
        <v>5</v>
      </c>
      <c r="F615" s="1523">
        <v>5</v>
      </c>
      <c r="J615" s="1561" t="s">
        <v>50</v>
      </c>
      <c r="K615" s="1154">
        <v>10</v>
      </c>
      <c r="L615" s="1515">
        <v>10</v>
      </c>
      <c r="M615" s="98"/>
      <c r="N615" s="56"/>
      <c r="O615" s="55"/>
      <c r="P615" s="151"/>
      <c r="R615" s="1197"/>
      <c r="T615" s="1197"/>
      <c r="V615" s="1200"/>
      <c r="X615" s="1200"/>
      <c r="AB615" s="1197"/>
      <c r="AD615" s="1197"/>
      <c r="AH615" s="1204"/>
      <c r="AJ615" s="1204"/>
    </row>
    <row r="616" spans="1:46" ht="15" thickBot="1">
      <c r="A616" s="314"/>
      <c r="B616" s="2580" t="s">
        <v>298</v>
      </c>
      <c r="C616" s="295"/>
      <c r="D616" s="261" t="s">
        <v>547</v>
      </c>
      <c r="E616" s="1549">
        <v>2</v>
      </c>
      <c r="F616" s="1155">
        <v>2</v>
      </c>
      <c r="G616" s="1839" t="s">
        <v>1123</v>
      </c>
      <c r="H616" s="47"/>
      <c r="I616" s="58"/>
      <c r="J616" s="1522" t="s">
        <v>81</v>
      </c>
      <c r="K616" s="1520">
        <v>20</v>
      </c>
      <c r="L616" s="1521">
        <v>20</v>
      </c>
      <c r="M616" s="98"/>
      <c r="N616" s="56"/>
      <c r="O616" s="14"/>
      <c r="P616" s="149"/>
      <c r="Q616" s="1006"/>
      <c r="V616" s="1200"/>
      <c r="X616" s="1200"/>
      <c r="AB616" s="1197"/>
      <c r="AD616" s="1197"/>
      <c r="AH616" s="1204"/>
      <c r="AJ616" s="1204"/>
      <c r="AO616" s="112"/>
    </row>
    <row r="617" spans="1:46" ht="15" thickBot="1">
      <c r="A617" s="256" t="s">
        <v>1124</v>
      </c>
      <c r="B617" s="263" t="s">
        <v>1123</v>
      </c>
      <c r="C617" s="272">
        <v>40</v>
      </c>
      <c r="D617" s="261" t="s">
        <v>534</v>
      </c>
      <c r="E617" s="257">
        <v>1.2</v>
      </c>
      <c r="F617" s="1515">
        <v>1.2</v>
      </c>
      <c r="G617" s="1623" t="s">
        <v>100</v>
      </c>
      <c r="H617" s="1500" t="s">
        <v>101</v>
      </c>
      <c r="I617" s="1624" t="s">
        <v>102</v>
      </c>
      <c r="J617" s="2894"/>
      <c r="K617" s="1582"/>
      <c r="L617" s="2895"/>
      <c r="M617" s="98"/>
      <c r="P617" s="11"/>
      <c r="Q617" s="11"/>
      <c r="Z617" t="s">
        <v>364</v>
      </c>
      <c r="AO617" s="144"/>
      <c r="AP617" s="112"/>
      <c r="AQ617" s="11"/>
    </row>
    <row r="618" spans="1:46" ht="15" thickBot="1">
      <c r="A618" s="256" t="s">
        <v>9</v>
      </c>
      <c r="B618" s="263" t="s">
        <v>10</v>
      </c>
      <c r="C618" s="272">
        <v>60</v>
      </c>
      <c r="D618" s="261" t="s">
        <v>523</v>
      </c>
      <c r="E618" s="257">
        <v>5.63</v>
      </c>
      <c r="F618" s="1515">
        <v>5.63</v>
      </c>
      <c r="G618" s="1571" t="s">
        <v>1125</v>
      </c>
      <c r="H618" s="1558">
        <v>46</v>
      </c>
      <c r="I618" s="1559">
        <v>40</v>
      </c>
      <c r="J618" s="69"/>
      <c r="K618" s="11"/>
      <c r="L618" s="79"/>
      <c r="M618" s="98"/>
      <c r="N618" s="182" t="s">
        <v>926</v>
      </c>
      <c r="Z618" s="105" t="str">
        <f>A611</f>
        <v>12- й   день</v>
      </c>
      <c r="AA618" s="2" t="s">
        <v>832</v>
      </c>
      <c r="AF618" s="139" t="str">
        <f>T620</f>
        <v>2 - я   неделя</v>
      </c>
      <c r="AH618" s="326" t="str">
        <f>I607</f>
        <v>ЗИМА - ВЕСНА    2023 -  __  г.г.</v>
      </c>
      <c r="AI618" s="72"/>
    </row>
    <row r="619" spans="1:46" ht="15" thickBot="1">
      <c r="A619" s="256" t="s">
        <v>9</v>
      </c>
      <c r="B619" s="263" t="s">
        <v>389</v>
      </c>
      <c r="C619" s="272">
        <v>40</v>
      </c>
      <c r="G619" s="3145" t="s">
        <v>1126</v>
      </c>
      <c r="H619" s="1918" t="s">
        <v>1127</v>
      </c>
      <c r="I619" s="295"/>
      <c r="J619" s="2890"/>
      <c r="K619" s="11"/>
      <c r="L619" s="79"/>
      <c r="M619" s="98"/>
      <c r="N619" t="s">
        <v>364</v>
      </c>
      <c r="Z619" s="182" t="s">
        <v>926</v>
      </c>
      <c r="AL619" s="1646" t="s">
        <v>373</v>
      </c>
      <c r="AO619" s="47"/>
      <c r="AP619" s="47"/>
      <c r="AQ619" s="58"/>
    </row>
    <row r="620" spans="1:46" ht="15" thickBot="1">
      <c r="A620" s="1443" t="s">
        <v>361</v>
      </c>
      <c r="B620" s="1444"/>
      <c r="C620" s="1725">
        <f>SUM(C613:C619)</f>
        <v>600</v>
      </c>
      <c r="G620" s="69"/>
      <c r="H620" s="11"/>
      <c r="I620" s="79"/>
      <c r="J620" s="69"/>
      <c r="K620" s="11"/>
      <c r="L620" s="79"/>
      <c r="M620" s="98"/>
      <c r="N620" s="105" t="str">
        <f>A611</f>
        <v>12- й   день</v>
      </c>
      <c r="O620" s="2" t="s">
        <v>832</v>
      </c>
      <c r="T620" s="139" t="s">
        <v>142</v>
      </c>
      <c r="V620" s="326" t="str">
        <f>I607</f>
        <v>ЗИМА - ВЕСНА    2023 -  __  г.г.</v>
      </c>
      <c r="W620" s="72"/>
      <c r="X620" s="1402"/>
      <c r="Z620" s="1190" t="s">
        <v>290</v>
      </c>
      <c r="AA620" s="1191" t="s">
        <v>365</v>
      </c>
      <c r="AB620" s="1192"/>
      <c r="AC620" s="1191" t="s">
        <v>366</v>
      </c>
      <c r="AD620" s="1192"/>
      <c r="AE620" s="1191" t="s">
        <v>367</v>
      </c>
      <c r="AF620" s="1192"/>
      <c r="AG620" s="1191" t="s">
        <v>371</v>
      </c>
      <c r="AH620" s="1192"/>
      <c r="AI620" s="1237" t="s">
        <v>372</v>
      </c>
      <c r="AJ620" s="1192"/>
      <c r="AL620" s="182" t="s">
        <v>926</v>
      </c>
      <c r="AM620" s="11"/>
      <c r="AN620" s="11"/>
      <c r="AO620" s="1190" t="s">
        <v>290</v>
      </c>
      <c r="AP620" s="1264" t="s">
        <v>374</v>
      </c>
      <c r="AQ620" s="1265"/>
    </row>
    <row r="621" spans="1:46" ht="15" thickBot="1">
      <c r="A621" s="382"/>
      <c r="B621" s="175" t="s">
        <v>123</v>
      </c>
      <c r="C621" s="62"/>
      <c r="D621" s="1645" t="s">
        <v>993</v>
      </c>
      <c r="E621" s="2880"/>
      <c r="F621" s="2881"/>
      <c r="G621" s="2883" t="s">
        <v>237</v>
      </c>
      <c r="H621" s="47"/>
      <c r="I621" s="47"/>
      <c r="J621" s="3160" t="s">
        <v>1097</v>
      </c>
      <c r="K621" s="884"/>
      <c r="L621" s="1820"/>
      <c r="M621" s="98"/>
      <c r="Z621" s="1468" t="s">
        <v>398</v>
      </c>
      <c r="AA621" s="1193" t="s">
        <v>101</v>
      </c>
      <c r="AB621" s="1195" t="s">
        <v>102</v>
      </c>
      <c r="AC621" s="1238" t="s">
        <v>101</v>
      </c>
      <c r="AD621" s="1239" t="s">
        <v>102</v>
      </c>
      <c r="AE621" s="1238" t="s">
        <v>101</v>
      </c>
      <c r="AF621" s="1239" t="s">
        <v>102</v>
      </c>
      <c r="AG621" s="1193" t="s">
        <v>101</v>
      </c>
      <c r="AH621" s="1194" t="s">
        <v>102</v>
      </c>
      <c r="AI621" s="1240" t="s">
        <v>101</v>
      </c>
      <c r="AJ621" s="1194" t="s">
        <v>102</v>
      </c>
      <c r="AL621" s="65"/>
      <c r="AN621" s="38"/>
      <c r="AO621" s="38"/>
      <c r="AP621" s="1471" t="s">
        <v>101</v>
      </c>
      <c r="AQ621" s="1472" t="s">
        <v>102</v>
      </c>
    </row>
    <row r="622" spans="1:46" ht="15" thickBot="1">
      <c r="A622" s="254" t="s">
        <v>1099</v>
      </c>
      <c r="B622" s="289" t="s">
        <v>1097</v>
      </c>
      <c r="C622" s="390">
        <v>60</v>
      </c>
      <c r="D622" s="1529" t="s">
        <v>100</v>
      </c>
      <c r="E622" s="1510" t="s">
        <v>101</v>
      </c>
      <c r="F622" s="1511" t="s">
        <v>102</v>
      </c>
      <c r="G622" s="1554" t="s">
        <v>100</v>
      </c>
      <c r="H622" s="1510" t="s">
        <v>101</v>
      </c>
      <c r="I622" s="1609" t="s">
        <v>102</v>
      </c>
      <c r="J622" s="3161" t="s">
        <v>1098</v>
      </c>
      <c r="K622" s="1803"/>
      <c r="L622" s="1624"/>
      <c r="M622" s="98"/>
      <c r="N622" s="1486" t="s">
        <v>402</v>
      </c>
      <c r="O622" s="196"/>
      <c r="P622" s="196"/>
      <c r="Q622" s="196"/>
      <c r="R622" s="196"/>
      <c r="S622" s="196"/>
      <c r="T622" s="196"/>
      <c r="U622" s="196"/>
      <c r="V622" s="196"/>
      <c r="W622" s="196"/>
      <c r="X622" s="1188"/>
      <c r="Z622" s="1295" t="s">
        <v>69</v>
      </c>
      <c r="AA622" s="1337"/>
      <c r="AB622" s="1369"/>
      <c r="AC622" s="1337"/>
      <c r="AD622" s="1370"/>
      <c r="AE622" s="1337"/>
      <c r="AF622" s="1371"/>
      <c r="AG622" s="1233">
        <f t="shared" ref="AG622:AG645" si="634">AA622+AC622</f>
        <v>0</v>
      </c>
      <c r="AH622" s="1372">
        <f t="shared" ref="AH622:AH645" si="635">AB622+AD622</f>
        <v>0</v>
      </c>
      <c r="AI622" s="1233">
        <f t="shared" ref="AI622:AI645" si="636">AC622+AE622</f>
        <v>0</v>
      </c>
      <c r="AJ622" s="1373">
        <f t="shared" ref="AJ622:AJ645" si="637">AD622+AF622</f>
        <v>0</v>
      </c>
      <c r="AL622" s="1190" t="s">
        <v>290</v>
      </c>
      <c r="AM622" s="1242" t="s">
        <v>374</v>
      </c>
      <c r="AN622" s="1243"/>
      <c r="AO622" s="1295" t="s">
        <v>69</v>
      </c>
      <c r="AP622" s="1271">
        <f t="shared" ref="AP622:AP630" si="638">AA622+AC622+AE622</f>
        <v>0</v>
      </c>
      <c r="AQ622" s="1284">
        <f t="shared" ref="AQ622:AQ645" si="639">AB622+AD622+AF622</f>
        <v>0</v>
      </c>
    </row>
    <row r="623" spans="1:46" ht="15" thickBot="1">
      <c r="A623" s="3071"/>
      <c r="B623" s="179" t="s">
        <v>1098</v>
      </c>
      <c r="C623" s="3072"/>
      <c r="D623" s="1611" t="s">
        <v>45</v>
      </c>
      <c r="E623" s="1579">
        <v>35.347000000000001</v>
      </c>
      <c r="F623" s="2984">
        <v>26</v>
      </c>
      <c r="G623" s="1505" t="s">
        <v>85</v>
      </c>
      <c r="H623" s="1147">
        <v>96.39</v>
      </c>
      <c r="I623" s="1148">
        <v>83.34</v>
      </c>
      <c r="J623" s="1529" t="s">
        <v>100</v>
      </c>
      <c r="K623" s="1510" t="s">
        <v>101</v>
      </c>
      <c r="L623" s="1511" t="s">
        <v>102</v>
      </c>
      <c r="M623" s="98"/>
      <c r="N623" s="880"/>
      <c r="O623" s="17" t="s">
        <v>403</v>
      </c>
      <c r="P623" s="17"/>
      <c r="Q623" s="17"/>
      <c r="R623" s="17"/>
      <c r="S623" s="17"/>
      <c r="T623" s="17"/>
      <c r="U623" s="17"/>
      <c r="V623" s="17"/>
      <c r="W623" s="17"/>
      <c r="X623" s="1189"/>
      <c r="Z623" s="1295" t="s">
        <v>71</v>
      </c>
      <c r="AA623" s="1315"/>
      <c r="AB623" s="1374"/>
      <c r="AC623" s="1315"/>
      <c r="AD623" s="1375"/>
      <c r="AE623" s="1315"/>
      <c r="AF623" s="1376"/>
      <c r="AG623" s="1234">
        <f t="shared" si="634"/>
        <v>0</v>
      </c>
      <c r="AH623" s="1377">
        <f t="shared" si="635"/>
        <v>0</v>
      </c>
      <c r="AI623" s="1234">
        <f t="shared" si="636"/>
        <v>0</v>
      </c>
      <c r="AJ623" s="1306">
        <f t="shared" si="637"/>
        <v>0</v>
      </c>
      <c r="AL623" s="892"/>
      <c r="AM623" s="1244" t="s">
        <v>101</v>
      </c>
      <c r="AN623" s="1245" t="s">
        <v>102</v>
      </c>
      <c r="AO623" s="1295" t="s">
        <v>71</v>
      </c>
      <c r="AP623" s="1250">
        <f t="shared" si="638"/>
        <v>0</v>
      </c>
      <c r="AQ623" s="1275">
        <f t="shared" si="639"/>
        <v>0</v>
      </c>
    </row>
    <row r="624" spans="1:46">
      <c r="A624" s="2183" t="s">
        <v>1037</v>
      </c>
      <c r="B624" s="289" t="s">
        <v>993</v>
      </c>
      <c r="C624" s="1661">
        <v>250</v>
      </c>
      <c r="D624" s="444" t="s">
        <v>994</v>
      </c>
      <c r="E624" s="2985">
        <v>25</v>
      </c>
      <c r="F624" s="1567">
        <v>22.39</v>
      </c>
      <c r="G624" s="2729" t="s">
        <v>996</v>
      </c>
      <c r="H624" s="1976"/>
      <c r="I624" s="2759"/>
      <c r="J624" s="3073" t="s">
        <v>1096</v>
      </c>
      <c r="K624" s="1579">
        <v>89.32</v>
      </c>
      <c r="L624" s="1573">
        <v>58</v>
      </c>
      <c r="M624" s="98"/>
      <c r="Z624" s="1295" t="s">
        <v>72</v>
      </c>
      <c r="AA624" s="1378">
        <f>E614</f>
        <v>19.3</v>
      </c>
      <c r="AB624" s="1434">
        <f>F614</f>
        <v>19.3</v>
      </c>
      <c r="AC624" s="1378"/>
      <c r="AD624" s="1380"/>
      <c r="AE624" s="1378"/>
      <c r="AF624" s="1381"/>
      <c r="AG624" s="1234">
        <f t="shared" si="634"/>
        <v>19.3</v>
      </c>
      <c r="AH624" s="1377">
        <f t="shared" si="635"/>
        <v>19.3</v>
      </c>
      <c r="AI624" s="1234">
        <f t="shared" si="636"/>
        <v>0</v>
      </c>
      <c r="AJ624" s="1306">
        <f t="shared" si="637"/>
        <v>0</v>
      </c>
      <c r="AL624" s="1246" t="s">
        <v>134</v>
      </c>
      <c r="AM624" s="1247">
        <f t="shared" ref="AM624:AM658" si="640">O628+Q628+S628</f>
        <v>94</v>
      </c>
      <c r="AN624" s="1248">
        <f t="shared" ref="AN624:AN658" si="641">P628+R628+T628</f>
        <v>94</v>
      </c>
      <c r="AO624" s="1295" t="s">
        <v>72</v>
      </c>
      <c r="AP624" s="1250">
        <f t="shared" si="638"/>
        <v>19.3</v>
      </c>
      <c r="AQ624" s="1275">
        <f t="shared" si="639"/>
        <v>19.3</v>
      </c>
    </row>
    <row r="625" spans="1:43" ht="15" thickBot="1">
      <c r="A625" s="254" t="s">
        <v>995</v>
      </c>
      <c r="B625" s="1822" t="s">
        <v>237</v>
      </c>
      <c r="C625" s="290">
        <v>200</v>
      </c>
      <c r="D625" s="2986" t="s">
        <v>1038</v>
      </c>
      <c r="E625" s="17"/>
      <c r="F625" s="295"/>
      <c r="G625" s="261" t="s">
        <v>45</v>
      </c>
      <c r="H625" s="1976">
        <v>128.4</v>
      </c>
      <c r="I625" s="2759">
        <v>96.07</v>
      </c>
      <c r="J625" s="258" t="s">
        <v>82</v>
      </c>
      <c r="K625" s="257">
        <v>2.02</v>
      </c>
      <c r="L625" s="1523">
        <v>2.02</v>
      </c>
      <c r="M625" s="98"/>
      <c r="Z625" s="1295" t="s">
        <v>73</v>
      </c>
      <c r="AA625" s="1315"/>
      <c r="AB625" s="1379"/>
      <c r="AC625" s="1315"/>
      <c r="AD625" s="1380"/>
      <c r="AE625" s="1315"/>
      <c r="AF625" s="1381"/>
      <c r="AG625" s="1234">
        <f t="shared" si="634"/>
        <v>0</v>
      </c>
      <c r="AH625" s="1377">
        <f t="shared" si="635"/>
        <v>0</v>
      </c>
      <c r="AI625" s="1234">
        <f t="shared" si="636"/>
        <v>0</v>
      </c>
      <c r="AJ625" s="1306">
        <f t="shared" si="637"/>
        <v>0</v>
      </c>
      <c r="AL625" s="1249" t="s">
        <v>133</v>
      </c>
      <c r="AM625" s="1250">
        <f t="shared" si="640"/>
        <v>130</v>
      </c>
      <c r="AN625" s="1251">
        <f t="shared" si="641"/>
        <v>130</v>
      </c>
      <c r="AO625" s="1295" t="s">
        <v>73</v>
      </c>
      <c r="AP625" s="1250">
        <f t="shared" si="638"/>
        <v>0</v>
      </c>
      <c r="AQ625" s="1275">
        <f t="shared" si="639"/>
        <v>0</v>
      </c>
    </row>
    <row r="626" spans="1:43">
      <c r="A626" s="254" t="s">
        <v>1001</v>
      </c>
      <c r="B626" s="289" t="s">
        <v>1000</v>
      </c>
      <c r="C626" s="1661">
        <v>200</v>
      </c>
      <c r="D626" s="968" t="s">
        <v>94</v>
      </c>
      <c r="E626" s="1865">
        <v>12</v>
      </c>
      <c r="F626" s="2022">
        <v>10</v>
      </c>
      <c r="G626" s="261" t="s">
        <v>68</v>
      </c>
      <c r="H626" s="257">
        <v>26.4</v>
      </c>
      <c r="I626" s="1513">
        <v>20.399999999999999</v>
      </c>
      <c r="J626" s="3074"/>
      <c r="K626" s="14"/>
      <c r="L626" s="1584"/>
      <c r="M626" s="98"/>
      <c r="N626" s="1190" t="s">
        <v>290</v>
      </c>
      <c r="O626" s="1191" t="s">
        <v>365</v>
      </c>
      <c r="P626" s="1192"/>
      <c r="Q626" s="1191" t="s">
        <v>366</v>
      </c>
      <c r="R626" s="1192"/>
      <c r="S626" s="1191" t="s">
        <v>367</v>
      </c>
      <c r="T626" s="1192"/>
      <c r="U626" s="1191" t="s">
        <v>368</v>
      </c>
      <c r="V626" s="1192"/>
      <c r="W626" s="1191" t="s">
        <v>369</v>
      </c>
      <c r="X626" s="1192"/>
      <c r="Z626" s="1295" t="s">
        <v>75</v>
      </c>
      <c r="AA626" s="1315"/>
      <c r="AB626" s="1374"/>
      <c r="AC626" s="1315"/>
      <c r="AD626" s="1375"/>
      <c r="AE626" s="1315"/>
      <c r="AF626" s="1376"/>
      <c r="AG626" s="1234">
        <f t="shared" si="634"/>
        <v>0</v>
      </c>
      <c r="AH626" s="1377">
        <f t="shared" si="635"/>
        <v>0</v>
      </c>
      <c r="AI626" s="1234">
        <f t="shared" si="636"/>
        <v>0</v>
      </c>
      <c r="AJ626" s="1306">
        <f t="shared" si="637"/>
        <v>0</v>
      </c>
      <c r="AL626" s="1249" t="s">
        <v>79</v>
      </c>
      <c r="AM626" s="1250">
        <f t="shared" si="640"/>
        <v>2.4</v>
      </c>
      <c r="AN626" s="1251">
        <f t="shared" si="641"/>
        <v>2.4</v>
      </c>
      <c r="AO626" s="1295" t="s">
        <v>75</v>
      </c>
      <c r="AP626" s="1250">
        <f t="shared" si="638"/>
        <v>0</v>
      </c>
      <c r="AQ626" s="1275">
        <f t="shared" si="639"/>
        <v>0</v>
      </c>
    </row>
    <row r="627" spans="1:43" ht="15" thickBot="1">
      <c r="A627" s="256" t="s">
        <v>9</v>
      </c>
      <c r="B627" s="263" t="s">
        <v>10</v>
      </c>
      <c r="C627" s="1618">
        <v>70</v>
      </c>
      <c r="D627" s="2725" t="s">
        <v>1039</v>
      </c>
      <c r="E627" s="11"/>
      <c r="F627" s="79"/>
      <c r="G627" s="261" t="s">
        <v>589</v>
      </c>
      <c r="H627" s="257">
        <v>14.4</v>
      </c>
      <c r="I627" s="1513">
        <v>12</v>
      </c>
      <c r="J627" s="65"/>
      <c r="K627" s="38"/>
      <c r="L627" s="81"/>
      <c r="M627" s="98"/>
      <c r="N627" s="892"/>
      <c r="O627" s="1193" t="s">
        <v>101</v>
      </c>
      <c r="P627" s="1194" t="s">
        <v>102</v>
      </c>
      <c r="Q627" s="1193" t="s">
        <v>101</v>
      </c>
      <c r="R627" s="1194" t="s">
        <v>102</v>
      </c>
      <c r="S627" s="1193" t="s">
        <v>101</v>
      </c>
      <c r="T627" s="1194" t="s">
        <v>102</v>
      </c>
      <c r="U627" s="1193" t="s">
        <v>101</v>
      </c>
      <c r="V627" s="1194" t="s">
        <v>102</v>
      </c>
      <c r="W627" s="1193" t="s">
        <v>101</v>
      </c>
      <c r="X627" s="1195" t="s">
        <v>102</v>
      </c>
      <c r="Z627" s="1295" t="s">
        <v>76</v>
      </c>
      <c r="AA627" s="1315"/>
      <c r="AB627" s="1382"/>
      <c r="AC627" s="1315"/>
      <c r="AD627" s="1375"/>
      <c r="AE627" s="1315"/>
      <c r="AF627" s="1376"/>
      <c r="AG627" s="1234">
        <f t="shared" si="634"/>
        <v>0</v>
      </c>
      <c r="AH627" s="1377">
        <f t="shared" si="635"/>
        <v>0</v>
      </c>
      <c r="AI627" s="1234">
        <f t="shared" si="636"/>
        <v>0</v>
      </c>
      <c r="AJ627" s="1306">
        <f t="shared" si="637"/>
        <v>0</v>
      </c>
      <c r="AL627" s="1252" t="s">
        <v>375</v>
      </c>
      <c r="AM627" s="1253">
        <f t="shared" si="640"/>
        <v>25</v>
      </c>
      <c r="AN627" s="1254">
        <f t="shared" si="641"/>
        <v>25</v>
      </c>
      <c r="AO627" s="1295" t="s">
        <v>76</v>
      </c>
      <c r="AP627" s="1250">
        <f t="shared" si="638"/>
        <v>0</v>
      </c>
      <c r="AQ627" s="1275">
        <f t="shared" si="639"/>
        <v>0</v>
      </c>
    </row>
    <row r="628" spans="1:43" ht="15" thickBot="1">
      <c r="A628" s="256" t="s">
        <v>9</v>
      </c>
      <c r="B628" s="263" t="s">
        <v>389</v>
      </c>
      <c r="C628" s="1563">
        <v>54</v>
      </c>
      <c r="D628" s="1519" t="s">
        <v>97</v>
      </c>
      <c r="E628" s="379">
        <v>5.7</v>
      </c>
      <c r="F628" s="1603">
        <v>5.7</v>
      </c>
      <c r="G628" s="261" t="s">
        <v>691</v>
      </c>
      <c r="H628" s="257">
        <v>7.2</v>
      </c>
      <c r="I628" s="1523">
        <v>7.2</v>
      </c>
      <c r="J628" s="2883" t="s">
        <v>1000</v>
      </c>
      <c r="K628" s="2042"/>
      <c r="L628" s="1511"/>
      <c r="M628" s="98"/>
      <c r="N628" s="1487" t="s">
        <v>134</v>
      </c>
      <c r="O628" s="1209">
        <f>C619</f>
        <v>40</v>
      </c>
      <c r="P628" s="1403">
        <f>C619</f>
        <v>40</v>
      </c>
      <c r="Q628" s="1223">
        <f>C628</f>
        <v>54</v>
      </c>
      <c r="R628" s="1395">
        <f>C628</f>
        <v>54</v>
      </c>
      <c r="S628" s="1223"/>
      <c r="T628" s="1404"/>
      <c r="U628" s="1223">
        <f>O628+Q628</f>
        <v>94</v>
      </c>
      <c r="V628" s="1394">
        <f>P628+R628</f>
        <v>94</v>
      </c>
      <c r="W628" s="1223">
        <f>Q628+S628</f>
        <v>54</v>
      </c>
      <c r="X628" s="1395">
        <f>R628+T628</f>
        <v>54</v>
      </c>
      <c r="Z628" s="1296" t="s">
        <v>400</v>
      </c>
      <c r="AA628" s="1315"/>
      <c r="AB628" s="1374"/>
      <c r="AC628" s="1315">
        <f>E628</f>
        <v>5.7</v>
      </c>
      <c r="AD628" s="1375">
        <f>F628</f>
        <v>5.7</v>
      </c>
      <c r="AE628" s="1315"/>
      <c r="AF628" s="1376"/>
      <c r="AG628" s="1234">
        <f t="shared" si="634"/>
        <v>5.7</v>
      </c>
      <c r="AH628" s="1377">
        <f t="shared" si="635"/>
        <v>5.7</v>
      </c>
      <c r="AI628" s="1234">
        <f t="shared" si="636"/>
        <v>5.7</v>
      </c>
      <c r="AJ628" s="1306">
        <f t="shared" si="637"/>
        <v>5.7</v>
      </c>
      <c r="AL628" s="1249" t="s">
        <v>105</v>
      </c>
      <c r="AM628" s="1250">
        <f t="shared" si="640"/>
        <v>28</v>
      </c>
      <c r="AN628" s="1251">
        <f t="shared" si="641"/>
        <v>28</v>
      </c>
      <c r="AO628" s="1296" t="s">
        <v>400</v>
      </c>
      <c r="AP628" s="1250">
        <f t="shared" si="638"/>
        <v>5.7</v>
      </c>
      <c r="AQ628" s="1275">
        <f t="shared" si="639"/>
        <v>5.7</v>
      </c>
    </row>
    <row r="629" spans="1:43" ht="15" thickBot="1">
      <c r="A629" s="2002" t="s">
        <v>644</v>
      </c>
      <c r="B629" s="249" t="s">
        <v>445</v>
      </c>
      <c r="C629" s="415">
        <v>130</v>
      </c>
      <c r="D629" s="444" t="s">
        <v>169</v>
      </c>
      <c r="E629" s="1151">
        <v>6</v>
      </c>
      <c r="F629" s="1567">
        <v>5</v>
      </c>
      <c r="G629" s="261" t="s">
        <v>79</v>
      </c>
      <c r="H629" s="257">
        <v>2.4</v>
      </c>
      <c r="I629" s="1523">
        <v>2.4</v>
      </c>
      <c r="J629" s="1541" t="s">
        <v>100</v>
      </c>
      <c r="K629" s="1510" t="s">
        <v>101</v>
      </c>
      <c r="L629" s="1511" t="s">
        <v>102</v>
      </c>
      <c r="M629" s="98"/>
      <c r="N629" s="1249" t="s">
        <v>133</v>
      </c>
      <c r="O629" s="1210">
        <f>C618</f>
        <v>60</v>
      </c>
      <c r="P629" s="1405">
        <f>C618</f>
        <v>60</v>
      </c>
      <c r="Q629" s="1210">
        <f>C627</f>
        <v>70</v>
      </c>
      <c r="R629" s="1406">
        <f>C627</f>
        <v>70</v>
      </c>
      <c r="S629" s="1210"/>
      <c r="T629" s="1405"/>
      <c r="U629" s="1210">
        <f t="shared" ref="U629:U664" si="642">O629+Q629</f>
        <v>130</v>
      </c>
      <c r="V629" s="1397">
        <f t="shared" ref="V629:V664" si="643">P629+R629</f>
        <v>130</v>
      </c>
      <c r="W629" s="1210">
        <f t="shared" ref="W629:W662" si="644">Q629+S629</f>
        <v>70</v>
      </c>
      <c r="X629" s="1306">
        <f t="shared" ref="X629:X664" si="645">R629+T629</f>
        <v>70</v>
      </c>
      <c r="Z629" s="1469" t="s">
        <v>399</v>
      </c>
      <c r="AA629" s="1322"/>
      <c r="AB629" s="1383"/>
      <c r="AC629" s="1322"/>
      <c r="AD629" s="1384"/>
      <c r="AE629" s="1322"/>
      <c r="AF629" s="1385"/>
      <c r="AG629" s="1235">
        <f t="shared" si="634"/>
        <v>0</v>
      </c>
      <c r="AH629" s="1386">
        <f t="shared" si="635"/>
        <v>0</v>
      </c>
      <c r="AI629" s="1235">
        <f t="shared" si="636"/>
        <v>0</v>
      </c>
      <c r="AJ629" s="1199">
        <f t="shared" si="637"/>
        <v>0</v>
      </c>
      <c r="AL629" s="483" t="s">
        <v>45</v>
      </c>
      <c r="AM629" s="1250">
        <f t="shared" si="640"/>
        <v>163.74700000000001</v>
      </c>
      <c r="AN629" s="1251">
        <f t="shared" si="641"/>
        <v>122.07</v>
      </c>
      <c r="AO629" s="1469" t="s">
        <v>399</v>
      </c>
      <c r="AP629" s="1259">
        <f t="shared" si="638"/>
        <v>0</v>
      </c>
      <c r="AQ629" s="1279">
        <f t="shared" si="639"/>
        <v>0</v>
      </c>
    </row>
    <row r="630" spans="1:43" ht="15" thickBot="1">
      <c r="A630" s="69"/>
      <c r="B630" s="1607"/>
      <c r="C630" s="11"/>
      <c r="D630" s="2986" t="s">
        <v>1040</v>
      </c>
      <c r="E630" s="17"/>
      <c r="F630" s="295"/>
      <c r="G630" s="1547" t="s">
        <v>160</v>
      </c>
      <c r="H630" s="257">
        <v>0.08</v>
      </c>
      <c r="I630" s="1515">
        <v>0.08</v>
      </c>
      <c r="J630" s="2971" t="s">
        <v>997</v>
      </c>
      <c r="K630" s="1591">
        <v>21</v>
      </c>
      <c r="L630" s="1592">
        <v>21</v>
      </c>
      <c r="M630" s="98"/>
      <c r="N630" s="1249" t="s">
        <v>79</v>
      </c>
      <c r="O630" s="1210"/>
      <c r="P630" s="1727"/>
      <c r="Q630" s="1210">
        <f>H629</f>
        <v>2.4</v>
      </c>
      <c r="R630" s="1397">
        <f>I629</f>
        <v>2.4</v>
      </c>
      <c r="S630" s="1210"/>
      <c r="T630" s="1408"/>
      <c r="U630" s="1210">
        <f t="shared" si="642"/>
        <v>2.4</v>
      </c>
      <c r="V630" s="1397">
        <f t="shared" si="643"/>
        <v>2.4</v>
      </c>
      <c r="W630" s="1210">
        <f t="shared" si="644"/>
        <v>2.4</v>
      </c>
      <c r="X630" s="1306">
        <f t="shared" si="645"/>
        <v>2.4</v>
      </c>
      <c r="Z630" s="1297" t="s">
        <v>384</v>
      </c>
      <c r="AA630" s="1387">
        <f t="shared" ref="AA630:AF630" si="646">SUM(AA622:AA629)</f>
        <v>19.3</v>
      </c>
      <c r="AB630" s="1388">
        <f t="shared" si="646"/>
        <v>19.3</v>
      </c>
      <c r="AC630" s="1389">
        <f t="shared" si="646"/>
        <v>5.7</v>
      </c>
      <c r="AD630" s="1299">
        <f t="shared" si="646"/>
        <v>5.7</v>
      </c>
      <c r="AE630" s="1387">
        <f t="shared" si="646"/>
        <v>0</v>
      </c>
      <c r="AF630" s="1390">
        <f t="shared" si="646"/>
        <v>0</v>
      </c>
      <c r="AG630" s="1298">
        <f t="shared" si="634"/>
        <v>25</v>
      </c>
      <c r="AH630" s="1391">
        <f t="shared" si="635"/>
        <v>25</v>
      </c>
      <c r="AI630" s="1298">
        <f t="shared" si="636"/>
        <v>5.7</v>
      </c>
      <c r="AJ630" s="1392">
        <f t="shared" si="637"/>
        <v>5.7</v>
      </c>
      <c r="AL630" s="2490" t="s">
        <v>793</v>
      </c>
      <c r="AM630" s="2494">
        <f t="shared" si="640"/>
        <v>148.12</v>
      </c>
      <c r="AN630" s="1256">
        <f t="shared" si="641"/>
        <v>105.4</v>
      </c>
      <c r="AO630" s="1297" t="s">
        <v>384</v>
      </c>
      <c r="AP630" s="1298">
        <f t="shared" si="638"/>
        <v>25</v>
      </c>
      <c r="AQ630" s="1299">
        <f t="shared" si="639"/>
        <v>25</v>
      </c>
    </row>
    <row r="631" spans="1:43">
      <c r="A631" s="69"/>
      <c r="B631" s="1607"/>
      <c r="C631" s="11"/>
      <c r="D631" s="1530" t="s">
        <v>89</v>
      </c>
      <c r="E631" s="2882">
        <v>1.8</v>
      </c>
      <c r="F631" s="2982">
        <v>1.8</v>
      </c>
      <c r="G631" s="261" t="s">
        <v>534</v>
      </c>
      <c r="H631" s="1549">
        <v>0.63</v>
      </c>
      <c r="I631" s="1155">
        <v>0.63</v>
      </c>
      <c r="J631" s="258" t="s">
        <v>998</v>
      </c>
      <c r="K631" s="257">
        <v>16</v>
      </c>
      <c r="L631" s="1523">
        <v>16</v>
      </c>
      <c r="M631" s="98"/>
      <c r="N631" s="1252" t="s">
        <v>375</v>
      </c>
      <c r="O631" s="1211">
        <f t="shared" ref="O631" si="647">AA630</f>
        <v>19.3</v>
      </c>
      <c r="P631" s="1435">
        <f t="shared" ref="P631" si="648">AB630</f>
        <v>19.3</v>
      </c>
      <c r="Q631" s="1211">
        <f t="shared" ref="Q631" si="649">AC630</f>
        <v>5.7</v>
      </c>
      <c r="R631" s="1409">
        <f t="shared" ref="R631" si="650">AD630</f>
        <v>5.7</v>
      </c>
      <c r="S631" s="1211">
        <f t="shared" ref="S631" si="651">AE630</f>
        <v>0</v>
      </c>
      <c r="T631" s="1410">
        <f t="shared" ref="T631" si="652">AF630</f>
        <v>0</v>
      </c>
      <c r="U631" s="1211">
        <f t="shared" si="642"/>
        <v>25</v>
      </c>
      <c r="V631" s="1254">
        <f t="shared" si="643"/>
        <v>25</v>
      </c>
      <c r="W631" s="1211">
        <f t="shared" si="644"/>
        <v>5.7</v>
      </c>
      <c r="X631" s="1409">
        <f t="shared" si="645"/>
        <v>5.7</v>
      </c>
      <c r="Z631" s="2376" t="s">
        <v>782</v>
      </c>
      <c r="AA631" s="1231"/>
      <c r="AB631" s="1710"/>
      <c r="AC631" s="1233"/>
      <c r="AD631" s="1393"/>
      <c r="AE631" s="1236"/>
      <c r="AF631" s="1719"/>
      <c r="AG631" s="1236">
        <f t="shared" si="634"/>
        <v>0</v>
      </c>
      <c r="AH631" s="1394">
        <f t="shared" si="635"/>
        <v>0</v>
      </c>
      <c r="AI631" s="1236">
        <f t="shared" si="636"/>
        <v>0</v>
      </c>
      <c r="AJ631" s="1395">
        <f t="shared" si="637"/>
        <v>0</v>
      </c>
      <c r="AL631" s="2491" t="s">
        <v>794</v>
      </c>
      <c r="AM631" s="1255">
        <f t="shared" si="640"/>
        <v>25</v>
      </c>
      <c r="AN631" s="1256">
        <f t="shared" si="641"/>
        <v>22.39</v>
      </c>
      <c r="AO631" s="2376" t="s">
        <v>782</v>
      </c>
      <c r="AP631" s="1470"/>
      <c r="AQ631" s="1484">
        <f t="shared" si="639"/>
        <v>0</v>
      </c>
    </row>
    <row r="632" spans="1:43">
      <c r="A632" s="69"/>
      <c r="B632" s="1607"/>
      <c r="C632" s="11"/>
      <c r="D632" s="1530" t="s">
        <v>89</v>
      </c>
      <c r="E632" s="243">
        <v>3.2</v>
      </c>
      <c r="F632" s="2073">
        <v>3.2</v>
      </c>
      <c r="G632" s="2874" t="s">
        <v>1013</v>
      </c>
      <c r="H632" s="1488"/>
      <c r="I632" s="1644"/>
      <c r="J632" s="258" t="s">
        <v>145</v>
      </c>
      <c r="K632" s="257">
        <v>10</v>
      </c>
      <c r="L632" s="1523">
        <v>10</v>
      </c>
      <c r="M632" s="98"/>
      <c r="N632" s="1249" t="s">
        <v>105</v>
      </c>
      <c r="O632" s="1210"/>
      <c r="P632" s="1203"/>
      <c r="Q632" s="1210"/>
      <c r="R632" s="1306"/>
      <c r="S632" s="1210">
        <f>E641</f>
        <v>28</v>
      </c>
      <c r="T632" s="1411">
        <f>F641</f>
        <v>28</v>
      </c>
      <c r="U632" s="1210">
        <f t="shared" si="642"/>
        <v>0</v>
      </c>
      <c r="V632" s="1397">
        <f t="shared" si="643"/>
        <v>0</v>
      </c>
      <c r="W632" s="1210">
        <f t="shared" si="644"/>
        <v>28</v>
      </c>
      <c r="X632" s="1306">
        <f t="shared" si="645"/>
        <v>28</v>
      </c>
      <c r="Z632" s="1267" t="s">
        <v>397</v>
      </c>
      <c r="AA632" s="1030"/>
      <c r="AB632" s="1711"/>
      <c r="AC632" s="1234"/>
      <c r="AD632" s="1396"/>
      <c r="AE632" s="1234"/>
      <c r="AF632" s="1414"/>
      <c r="AG632" s="1234">
        <f t="shared" si="634"/>
        <v>0</v>
      </c>
      <c r="AH632" s="1397">
        <f t="shared" si="635"/>
        <v>0</v>
      </c>
      <c r="AI632" s="1234">
        <f t="shared" si="636"/>
        <v>0</v>
      </c>
      <c r="AJ632" s="1306">
        <f t="shared" si="637"/>
        <v>0</v>
      </c>
      <c r="AL632" s="1249" t="s">
        <v>70</v>
      </c>
      <c r="AM632" s="1250">
        <f t="shared" si="640"/>
        <v>134.54</v>
      </c>
      <c r="AN632" s="1251">
        <f t="shared" si="641"/>
        <v>134</v>
      </c>
      <c r="AO632" s="1267" t="s">
        <v>397</v>
      </c>
      <c r="AP632" s="1470">
        <f t="shared" ref="AP632:AP645" si="653">AA632+AC632+AE632</f>
        <v>0</v>
      </c>
      <c r="AQ632" s="1484">
        <f t="shared" si="639"/>
        <v>0</v>
      </c>
    </row>
    <row r="633" spans="1:43">
      <c r="A633" s="69"/>
      <c r="B633" s="1607"/>
      <c r="C633" s="11"/>
      <c r="D633" s="258" t="s">
        <v>534</v>
      </c>
      <c r="E633" s="1549">
        <v>0.82</v>
      </c>
      <c r="F633" s="1155">
        <v>0.82</v>
      </c>
      <c r="G633" s="11"/>
      <c r="H633" s="11"/>
      <c r="I633" s="79"/>
      <c r="J633" s="258" t="s">
        <v>1101</v>
      </c>
      <c r="K633" s="257">
        <v>4.54</v>
      </c>
      <c r="L633" s="1523">
        <v>4</v>
      </c>
      <c r="M633" s="98"/>
      <c r="N633" s="483" t="s">
        <v>45</v>
      </c>
      <c r="O633" s="1210"/>
      <c r="P633" s="1203"/>
      <c r="Q633" s="1723">
        <f>E623+H625</f>
        <v>163.74700000000001</v>
      </c>
      <c r="R633" s="1397">
        <f>F623+I625</f>
        <v>122.07</v>
      </c>
      <c r="S633" s="1210"/>
      <c r="T633" s="1411"/>
      <c r="U633" s="1210">
        <f t="shared" si="642"/>
        <v>163.74700000000001</v>
      </c>
      <c r="V633" s="1397">
        <f t="shared" si="643"/>
        <v>122.07</v>
      </c>
      <c r="W633" s="1210">
        <f t="shared" si="644"/>
        <v>163.74700000000001</v>
      </c>
      <c r="X633" s="1306">
        <f t="shared" si="645"/>
        <v>122.07</v>
      </c>
      <c r="Z633" s="1266" t="s">
        <v>273</v>
      </c>
      <c r="AA633" s="1030"/>
      <c r="AB633" s="1712"/>
      <c r="AC633" s="1234"/>
      <c r="AD633" s="1396"/>
      <c r="AE633" s="1234"/>
      <c r="AF633" s="1414"/>
      <c r="AG633" s="1234">
        <f t="shared" si="634"/>
        <v>0</v>
      </c>
      <c r="AH633" s="1397">
        <f t="shared" si="635"/>
        <v>0</v>
      </c>
      <c r="AI633" s="1234">
        <f t="shared" si="636"/>
        <v>0</v>
      </c>
      <c r="AJ633" s="1306">
        <f t="shared" si="637"/>
        <v>0</v>
      </c>
      <c r="AL633" s="1257" t="s">
        <v>104</v>
      </c>
      <c r="AM633" s="1250">
        <f t="shared" si="640"/>
        <v>21</v>
      </c>
      <c r="AN633" s="1251">
        <f t="shared" si="641"/>
        <v>21</v>
      </c>
      <c r="AO633" s="1266" t="s">
        <v>273</v>
      </c>
      <c r="AP633" s="1470">
        <f t="shared" si="653"/>
        <v>0</v>
      </c>
      <c r="AQ633" s="1484">
        <f t="shared" si="639"/>
        <v>0</v>
      </c>
    </row>
    <row r="634" spans="1:43" ht="15" thickBot="1">
      <c r="A634" s="69"/>
      <c r="B634" s="1607"/>
      <c r="C634" s="11"/>
      <c r="D634" s="1564" t="s">
        <v>160</v>
      </c>
      <c r="E634" s="257">
        <v>0.01</v>
      </c>
      <c r="F634" s="1515">
        <v>0.01</v>
      </c>
      <c r="J634" s="1602" t="s">
        <v>999</v>
      </c>
      <c r="K634" s="257">
        <v>0.2</v>
      </c>
      <c r="L634" s="1523">
        <v>0.2</v>
      </c>
      <c r="M634" s="98"/>
      <c r="N634" s="2490" t="s">
        <v>793</v>
      </c>
      <c r="O634" s="1212">
        <f t="shared" ref="O634" si="654">AA645</f>
        <v>0</v>
      </c>
      <c r="P634" s="1412">
        <f t="shared" ref="P634" si="655">AB645</f>
        <v>0</v>
      </c>
      <c r="Q634" s="2492">
        <f t="shared" ref="Q634" si="656">AC645</f>
        <v>148.12</v>
      </c>
      <c r="R634" s="2493">
        <f t="shared" ref="R634" si="657">AD645</f>
        <v>105.4</v>
      </c>
      <c r="S634" s="1212">
        <f t="shared" ref="S634" si="658">AE645</f>
        <v>0</v>
      </c>
      <c r="T634" s="1414">
        <f t="shared" ref="T634" si="659">AF645</f>
        <v>0</v>
      </c>
      <c r="U634" s="2492">
        <f t="shared" si="642"/>
        <v>148.12</v>
      </c>
      <c r="V634" s="1256">
        <f t="shared" si="643"/>
        <v>105.4</v>
      </c>
      <c r="W634" s="2492">
        <f t="shared" si="644"/>
        <v>148.12</v>
      </c>
      <c r="X634" s="2493">
        <f t="shared" si="645"/>
        <v>105.4</v>
      </c>
      <c r="Z634" s="1268" t="s">
        <v>452</v>
      </c>
      <c r="AA634" s="1030"/>
      <c r="AB634" s="1713"/>
      <c r="AC634" s="1234"/>
      <c r="AD634" s="1396"/>
      <c r="AE634" s="1235"/>
      <c r="AF634" s="1720"/>
      <c r="AG634" s="1235">
        <f t="shared" si="634"/>
        <v>0</v>
      </c>
      <c r="AH634" s="1399">
        <f t="shared" si="635"/>
        <v>0</v>
      </c>
      <c r="AI634" s="1235">
        <f t="shared" si="636"/>
        <v>0</v>
      </c>
      <c r="AJ634" s="1199">
        <f t="shared" si="637"/>
        <v>0</v>
      </c>
      <c r="AL634" s="1249" t="s">
        <v>132</v>
      </c>
      <c r="AM634" s="1250">
        <f t="shared" si="640"/>
        <v>80</v>
      </c>
      <c r="AN634" s="1251">
        <f t="shared" si="641"/>
        <v>80</v>
      </c>
      <c r="AO634" s="1268" t="s">
        <v>452</v>
      </c>
      <c r="AP634" s="1470">
        <f t="shared" si="653"/>
        <v>0</v>
      </c>
      <c r="AQ634" s="1484">
        <f t="shared" si="639"/>
        <v>0</v>
      </c>
    </row>
    <row r="635" spans="1:43" ht="15" thickBot="1">
      <c r="A635" s="69"/>
      <c r="B635" s="1607"/>
      <c r="C635" s="11"/>
      <c r="D635" s="258" t="s">
        <v>523</v>
      </c>
      <c r="E635" s="257">
        <v>225</v>
      </c>
      <c r="F635" s="1515">
        <v>225</v>
      </c>
      <c r="G635" s="1797" t="s">
        <v>445</v>
      </c>
      <c r="H635" s="47"/>
      <c r="I635" s="58"/>
      <c r="J635" s="1564" t="s">
        <v>645</v>
      </c>
      <c r="K635" s="257">
        <v>80</v>
      </c>
      <c r="L635" s="1515">
        <v>80</v>
      </c>
      <c r="M635" s="98"/>
      <c r="N635" s="2491" t="s">
        <v>794</v>
      </c>
      <c r="O635" s="1212">
        <f t="shared" ref="O635" si="660">AA652</f>
        <v>0</v>
      </c>
      <c r="P635" s="1412">
        <f t="shared" ref="P635" si="661">AB652</f>
        <v>0</v>
      </c>
      <c r="Q635" s="1212">
        <f t="shared" ref="Q635" si="662">AC652</f>
        <v>25</v>
      </c>
      <c r="R635" s="1413">
        <f t="shared" ref="R635" si="663">AD652</f>
        <v>22.39</v>
      </c>
      <c r="S635" s="1212">
        <f t="shared" ref="S635" si="664">AE652</f>
        <v>0</v>
      </c>
      <c r="T635" s="1414">
        <f t="shared" ref="T635" si="665">AF652</f>
        <v>0</v>
      </c>
      <c r="U635" s="1212">
        <f t="shared" si="642"/>
        <v>25</v>
      </c>
      <c r="V635" s="1256">
        <f t="shared" si="643"/>
        <v>22.39</v>
      </c>
      <c r="W635" s="1212">
        <f t="shared" si="644"/>
        <v>25</v>
      </c>
      <c r="X635" s="1413">
        <f t="shared" si="645"/>
        <v>22.39</v>
      </c>
      <c r="Z635" s="1266" t="s">
        <v>1100</v>
      </c>
      <c r="AA635" s="1231"/>
      <c r="AB635" s="1710"/>
      <c r="AC635" s="1233">
        <f>K624</f>
        <v>89.32</v>
      </c>
      <c r="AD635" s="1393">
        <f>L624</f>
        <v>58</v>
      </c>
      <c r="AE635" s="1234"/>
      <c r="AF635" s="1414"/>
      <c r="AG635" s="1234">
        <f t="shared" si="634"/>
        <v>89.32</v>
      </c>
      <c r="AH635" s="1397">
        <f t="shared" si="635"/>
        <v>58</v>
      </c>
      <c r="AI635" s="1234">
        <f t="shared" si="636"/>
        <v>89.32</v>
      </c>
      <c r="AJ635" s="1306">
        <f t="shared" si="637"/>
        <v>58</v>
      </c>
      <c r="AL635" s="483" t="s">
        <v>85</v>
      </c>
      <c r="AM635" s="1250">
        <f t="shared" si="640"/>
        <v>96.39</v>
      </c>
      <c r="AN635" s="1251">
        <f t="shared" si="641"/>
        <v>83.34</v>
      </c>
      <c r="AO635" s="1268" t="s">
        <v>63</v>
      </c>
      <c r="AP635" s="1470">
        <f t="shared" si="653"/>
        <v>89.32</v>
      </c>
      <c r="AQ635" s="1484">
        <f t="shared" si="639"/>
        <v>58</v>
      </c>
    </row>
    <row r="636" spans="1:43" ht="15" thickBot="1">
      <c r="A636" s="69"/>
      <c r="B636" s="1607"/>
      <c r="C636" s="11"/>
      <c r="D636" s="1702" t="s">
        <v>417</v>
      </c>
      <c r="E636" s="1151"/>
      <c r="F636" s="1567">
        <v>1.4</v>
      </c>
      <c r="G636" s="1529" t="s">
        <v>100</v>
      </c>
      <c r="H636" s="1510" t="s">
        <v>101</v>
      </c>
      <c r="I636" s="1511" t="s">
        <v>102</v>
      </c>
      <c r="J636" s="258" t="s">
        <v>523</v>
      </c>
      <c r="K636" s="257">
        <v>138</v>
      </c>
      <c r="L636" s="1523">
        <v>138</v>
      </c>
      <c r="M636" s="98"/>
      <c r="N636" s="1249" t="s">
        <v>70</v>
      </c>
      <c r="O636" s="1213">
        <f t="shared" ref="O636" si="666">AA660</f>
        <v>0</v>
      </c>
      <c r="P636" s="1415">
        <f t="shared" ref="P636" si="667">AB660</f>
        <v>0</v>
      </c>
      <c r="Q636" s="1213">
        <f t="shared" ref="Q636" si="668">AC660</f>
        <v>134.54</v>
      </c>
      <c r="R636" s="1306">
        <f t="shared" ref="R636" si="669">AD660</f>
        <v>134</v>
      </c>
      <c r="S636" s="1213">
        <f t="shared" ref="S636" si="670">AE660</f>
        <v>0</v>
      </c>
      <c r="T636" s="1411">
        <f t="shared" ref="T636" si="671">AF660</f>
        <v>0</v>
      </c>
      <c r="U636" s="1213">
        <f t="shared" si="642"/>
        <v>134.54</v>
      </c>
      <c r="V636" s="1397">
        <f t="shared" si="643"/>
        <v>134</v>
      </c>
      <c r="W636" s="1213">
        <f t="shared" si="644"/>
        <v>134.54</v>
      </c>
      <c r="X636" s="1306">
        <f t="shared" si="645"/>
        <v>134</v>
      </c>
      <c r="Z636" s="1913" t="s">
        <v>537</v>
      </c>
      <c r="AA636" s="1030"/>
      <c r="AB636" s="1711"/>
      <c r="AC636" s="1234"/>
      <c r="AD636" s="1396"/>
      <c r="AE636" s="1234"/>
      <c r="AF636" s="1414"/>
      <c r="AG636" s="1234">
        <f t="shared" si="634"/>
        <v>0</v>
      </c>
      <c r="AH636" s="1397">
        <f t="shared" si="635"/>
        <v>0</v>
      </c>
      <c r="AI636" s="1234">
        <f t="shared" si="636"/>
        <v>0</v>
      </c>
      <c r="AJ636" s="1306">
        <f t="shared" si="637"/>
        <v>0</v>
      </c>
      <c r="AL636" s="483" t="s">
        <v>401</v>
      </c>
      <c r="AM636" s="1250">
        <f t="shared" si="640"/>
        <v>20.079999999999998</v>
      </c>
      <c r="AN636" s="1251">
        <f t="shared" si="641"/>
        <v>17.760000000000002</v>
      </c>
      <c r="AO636" s="1913" t="s">
        <v>537</v>
      </c>
      <c r="AP636" s="1470">
        <f t="shared" si="653"/>
        <v>0</v>
      </c>
      <c r="AQ636" s="1484">
        <f t="shared" si="639"/>
        <v>0</v>
      </c>
    </row>
    <row r="637" spans="1:43">
      <c r="A637" s="69"/>
      <c r="B637" s="1607"/>
      <c r="C637" s="11"/>
      <c r="D637" s="444" t="s">
        <v>228</v>
      </c>
      <c r="E637" s="2985">
        <v>20.079999999999998</v>
      </c>
      <c r="F637" s="1567">
        <v>17.760000000000002</v>
      </c>
      <c r="G637" s="1146" t="s">
        <v>234</v>
      </c>
      <c r="H637" s="3049">
        <f>C629</f>
        <v>130</v>
      </c>
      <c r="I637" s="1590">
        <f>C629</f>
        <v>130</v>
      </c>
      <c r="J637" s="69"/>
      <c r="K637" s="11"/>
      <c r="L637" s="79"/>
      <c r="M637" s="98"/>
      <c r="N637" s="1257" t="s">
        <v>104</v>
      </c>
      <c r="O637" s="1213">
        <f t="shared" ref="O637" si="672">AA664</f>
        <v>0</v>
      </c>
      <c r="P637" s="1203">
        <f t="shared" ref="P637" si="673">AB664</f>
        <v>0</v>
      </c>
      <c r="Q637" s="1213">
        <f t="shared" ref="Q637" si="674">AC664</f>
        <v>21</v>
      </c>
      <c r="R637" s="1397">
        <f t="shared" ref="R637" si="675">AD664</f>
        <v>21</v>
      </c>
      <c r="S637" s="1213">
        <f t="shared" ref="S637" si="676">AE664</f>
        <v>0</v>
      </c>
      <c r="T637" s="1411">
        <f t="shared" ref="T637" si="677">AF664</f>
        <v>0</v>
      </c>
      <c r="U637" s="1210">
        <f t="shared" si="642"/>
        <v>21</v>
      </c>
      <c r="V637" s="1397">
        <f t="shared" si="643"/>
        <v>21</v>
      </c>
      <c r="W637" s="1210">
        <f t="shared" si="644"/>
        <v>21</v>
      </c>
      <c r="X637" s="1306">
        <f t="shared" si="645"/>
        <v>21</v>
      </c>
      <c r="Z637" s="1267" t="s">
        <v>538</v>
      </c>
      <c r="AA637" s="1030"/>
      <c r="AB637" s="1712"/>
      <c r="AC637" s="1234"/>
      <c r="AD637" s="1396"/>
      <c r="AE637" s="1234"/>
      <c r="AF637" s="1414"/>
      <c r="AG637" s="1234">
        <f t="shared" si="634"/>
        <v>0</v>
      </c>
      <c r="AH637" s="1397">
        <f t="shared" si="635"/>
        <v>0</v>
      </c>
      <c r="AI637" s="1234">
        <f t="shared" si="636"/>
        <v>0</v>
      </c>
      <c r="AJ637" s="1306">
        <f t="shared" si="637"/>
        <v>0</v>
      </c>
      <c r="AL637" s="1249" t="s">
        <v>121</v>
      </c>
      <c r="AM637" s="1250">
        <f t="shared" si="640"/>
        <v>0</v>
      </c>
      <c r="AN637" s="1251">
        <f t="shared" si="641"/>
        <v>0</v>
      </c>
      <c r="AO637" s="1267" t="s">
        <v>538</v>
      </c>
      <c r="AP637" s="1470">
        <f t="shared" si="653"/>
        <v>0</v>
      </c>
      <c r="AQ637" s="1484">
        <f t="shared" si="639"/>
        <v>0</v>
      </c>
    </row>
    <row r="638" spans="1:43" ht="15" thickBot="1">
      <c r="A638" s="1443" t="s">
        <v>362</v>
      </c>
      <c r="B638" s="1610"/>
      <c r="C638" s="1612"/>
      <c r="D638" s="2983" t="s">
        <v>1036</v>
      </c>
      <c r="E638" s="38"/>
      <c r="F638" s="81"/>
      <c r="G638" s="38"/>
      <c r="H638" s="38"/>
      <c r="I638" s="81"/>
      <c r="J638" s="65"/>
      <c r="K638" s="38"/>
      <c r="L638" s="81"/>
      <c r="M638" s="98"/>
      <c r="N638" s="351" t="s">
        <v>591</v>
      </c>
      <c r="O638" s="1210"/>
      <c r="P638" s="1203"/>
      <c r="Q638" s="1210">
        <f>K635</f>
        <v>80</v>
      </c>
      <c r="R638" s="1306">
        <f>L635</f>
        <v>80</v>
      </c>
      <c r="S638" s="1210"/>
      <c r="T638" s="1411"/>
      <c r="U638" s="1210">
        <f t="shared" si="642"/>
        <v>80</v>
      </c>
      <c r="V638" s="1397">
        <f t="shared" si="643"/>
        <v>80</v>
      </c>
      <c r="W638" s="1210">
        <f t="shared" si="644"/>
        <v>80</v>
      </c>
      <c r="X638" s="1306">
        <f t="shared" si="645"/>
        <v>80</v>
      </c>
      <c r="Z638" s="1268" t="s">
        <v>125</v>
      </c>
      <c r="AA638" s="1030"/>
      <c r="AB638" s="1712"/>
      <c r="AC638" s="1234"/>
      <c r="AD638" s="1396"/>
      <c r="AE638" s="1234"/>
      <c r="AF638" s="1414"/>
      <c r="AG638" s="1234">
        <f t="shared" si="634"/>
        <v>0</v>
      </c>
      <c r="AH638" s="1397">
        <f t="shared" si="635"/>
        <v>0</v>
      </c>
      <c r="AI638" s="1234">
        <f t="shared" si="636"/>
        <v>0</v>
      </c>
      <c r="AJ638" s="1306">
        <f t="shared" si="637"/>
        <v>0</v>
      </c>
      <c r="AL638" s="1249" t="s">
        <v>65</v>
      </c>
      <c r="AM638" s="1250">
        <f t="shared" si="640"/>
        <v>0</v>
      </c>
      <c r="AN638" s="1251">
        <f t="shared" si="641"/>
        <v>0</v>
      </c>
      <c r="AO638" s="1268" t="s">
        <v>125</v>
      </c>
      <c r="AP638" s="1470">
        <f t="shared" si="653"/>
        <v>0</v>
      </c>
      <c r="AQ638" s="1484">
        <f t="shared" si="639"/>
        <v>0</v>
      </c>
    </row>
    <row r="639" spans="1:43" ht="15" thickBot="1">
      <c r="A639" s="382"/>
      <c r="B639" s="175" t="s">
        <v>232</v>
      </c>
      <c r="C639" s="676"/>
      <c r="D639" s="1980" t="s">
        <v>985</v>
      </c>
      <c r="E639" s="47"/>
      <c r="F639" s="47"/>
      <c r="G639" s="1241"/>
      <c r="H639" s="47"/>
      <c r="I639" s="58"/>
      <c r="J639" s="2872" t="s">
        <v>14</v>
      </c>
      <c r="K639" s="1895"/>
      <c r="L639" s="1497"/>
      <c r="M639" s="98"/>
      <c r="N639" s="483" t="s">
        <v>387</v>
      </c>
      <c r="O639" s="1210">
        <f t="shared" ref="O639" si="678">AA667</f>
        <v>0</v>
      </c>
      <c r="P639" s="1203">
        <f t="shared" ref="P639" si="679">AB667</f>
        <v>0</v>
      </c>
      <c r="Q639" s="1210">
        <f t="shared" ref="Q639" si="680">AC667</f>
        <v>96.39</v>
      </c>
      <c r="R639" s="1306">
        <f t="shared" ref="R639" si="681">AD667</f>
        <v>83.34</v>
      </c>
      <c r="S639" s="1210">
        <f t="shared" ref="S639" si="682">AE667</f>
        <v>0</v>
      </c>
      <c r="T639" s="1411">
        <f t="shared" ref="T639" si="683">AF667</f>
        <v>0</v>
      </c>
      <c r="U639" s="1210">
        <f t="shared" si="642"/>
        <v>96.39</v>
      </c>
      <c r="V639" s="1397">
        <f t="shared" si="643"/>
        <v>83.34</v>
      </c>
      <c r="W639" s="1210">
        <f t="shared" si="644"/>
        <v>96.39</v>
      </c>
      <c r="X639" s="1306">
        <f t="shared" si="645"/>
        <v>83.34</v>
      </c>
      <c r="Z639" s="1268" t="s">
        <v>87</v>
      </c>
      <c r="AA639" s="1030"/>
      <c r="AB639" s="1715"/>
      <c r="AC639" s="1234">
        <f>E629+H627</f>
        <v>20.399999999999999</v>
      </c>
      <c r="AD639" s="1912">
        <f>F629+I627</f>
        <v>17</v>
      </c>
      <c r="AE639" s="1234"/>
      <c r="AF639" s="1414"/>
      <c r="AG639" s="1234">
        <f t="shared" si="634"/>
        <v>20.399999999999999</v>
      </c>
      <c r="AH639" s="1397">
        <f t="shared" si="635"/>
        <v>17</v>
      </c>
      <c r="AI639" s="1234">
        <f t="shared" si="636"/>
        <v>20.399999999999999</v>
      </c>
      <c r="AJ639" s="1306">
        <f t="shared" si="637"/>
        <v>17</v>
      </c>
      <c r="AL639" s="1249" t="s">
        <v>60</v>
      </c>
      <c r="AM639" s="1250">
        <f t="shared" si="640"/>
        <v>631.37</v>
      </c>
      <c r="AN639" s="1251">
        <f t="shared" si="641"/>
        <v>631.37</v>
      </c>
      <c r="AO639" s="1268" t="s">
        <v>87</v>
      </c>
      <c r="AP639" s="1470">
        <f t="shared" si="653"/>
        <v>20.399999999999999</v>
      </c>
      <c r="AQ639" s="1484">
        <f t="shared" si="639"/>
        <v>17</v>
      </c>
    </row>
    <row r="640" spans="1:43" ht="15" thickBot="1">
      <c r="A640" s="254" t="s">
        <v>829</v>
      </c>
      <c r="B640" s="289" t="s">
        <v>14</v>
      </c>
      <c r="C640" s="274">
        <v>200</v>
      </c>
      <c r="D640" s="1554" t="s">
        <v>100</v>
      </c>
      <c r="E640" s="1510" t="s">
        <v>101</v>
      </c>
      <c r="F640" s="1609" t="s">
        <v>102</v>
      </c>
      <c r="G640" s="1509" t="s">
        <v>100</v>
      </c>
      <c r="H640" s="1510" t="s">
        <v>101</v>
      </c>
      <c r="I640" s="1511" t="s">
        <v>102</v>
      </c>
      <c r="J640" s="1509" t="s">
        <v>100</v>
      </c>
      <c r="K640" s="1510" t="s">
        <v>101</v>
      </c>
      <c r="L640" s="1511" t="s">
        <v>102</v>
      </c>
      <c r="M640" s="98"/>
      <c r="N640" s="1249" t="s">
        <v>388</v>
      </c>
      <c r="O640" s="1210">
        <f t="shared" ref="O640" si="684">AA671</f>
        <v>0</v>
      </c>
      <c r="P640" s="1415">
        <f t="shared" ref="P640" si="685">AB671</f>
        <v>0</v>
      </c>
      <c r="Q640" s="1210">
        <f t="shared" ref="Q640" si="686">AC671</f>
        <v>20.079999999999998</v>
      </c>
      <c r="R640" s="1397">
        <f t="shared" ref="R640" si="687">AD671</f>
        <v>17.760000000000002</v>
      </c>
      <c r="S640" s="1210">
        <f t="shared" ref="S640" si="688">AE671</f>
        <v>0</v>
      </c>
      <c r="T640" s="1416">
        <f t="shared" ref="T640" si="689">AF671</f>
        <v>0</v>
      </c>
      <c r="U640" s="1210">
        <f t="shared" si="642"/>
        <v>20.079999999999998</v>
      </c>
      <c r="V640" s="1397">
        <f t="shared" si="643"/>
        <v>17.760000000000002</v>
      </c>
      <c r="W640" s="1210">
        <f t="shared" si="644"/>
        <v>20.079999999999998</v>
      </c>
      <c r="X640" s="1306">
        <f t="shared" si="645"/>
        <v>17.760000000000002</v>
      </c>
      <c r="Z640" s="1268" t="s">
        <v>68</v>
      </c>
      <c r="AA640" s="1030"/>
      <c r="AB640" s="1715"/>
      <c r="AC640" s="2011">
        <f>E626+H626</f>
        <v>38.4</v>
      </c>
      <c r="AD640" s="2913">
        <f>F626+I626</f>
        <v>30.4</v>
      </c>
      <c r="AE640" s="1234"/>
      <c r="AF640" s="1414"/>
      <c r="AG640" s="1234">
        <f t="shared" si="634"/>
        <v>38.4</v>
      </c>
      <c r="AH640" s="1397">
        <f t="shared" si="635"/>
        <v>30.4</v>
      </c>
      <c r="AI640" s="1234">
        <f t="shared" si="636"/>
        <v>38.4</v>
      </c>
      <c r="AJ640" s="1306">
        <f t="shared" si="637"/>
        <v>30.4</v>
      </c>
      <c r="AL640" s="1249" t="s">
        <v>139</v>
      </c>
      <c r="AM640" s="1250">
        <f t="shared" si="640"/>
        <v>0</v>
      </c>
      <c r="AN640" s="1258">
        <f t="shared" si="641"/>
        <v>0</v>
      </c>
      <c r="AO640" s="1268" t="s">
        <v>68</v>
      </c>
      <c r="AP640" s="1470">
        <f t="shared" si="653"/>
        <v>38.4</v>
      </c>
      <c r="AQ640" s="1484">
        <f t="shared" si="639"/>
        <v>30.4</v>
      </c>
    </row>
    <row r="641" spans="1:43">
      <c r="A641" s="254" t="s">
        <v>988</v>
      </c>
      <c r="B641" s="289" t="s">
        <v>987</v>
      </c>
      <c r="C641" s="290">
        <v>200</v>
      </c>
      <c r="D641" s="1146" t="s">
        <v>105</v>
      </c>
      <c r="E641" s="1147">
        <v>28</v>
      </c>
      <c r="F641" s="1655">
        <v>28</v>
      </c>
      <c r="G641" s="2879" t="s">
        <v>990</v>
      </c>
      <c r="H641" s="1147">
        <v>8</v>
      </c>
      <c r="I641" s="1590">
        <v>8</v>
      </c>
      <c r="J641" s="138" t="s">
        <v>264</v>
      </c>
      <c r="K641" s="2705">
        <v>2.38</v>
      </c>
      <c r="L641" s="2102">
        <v>2.38</v>
      </c>
      <c r="M641" s="98"/>
      <c r="N641" s="1249" t="s">
        <v>121</v>
      </c>
      <c r="O641" s="1210"/>
      <c r="P641" s="1203"/>
      <c r="Q641" s="1213"/>
      <c r="R641" s="1306"/>
      <c r="S641" s="1210"/>
      <c r="T641" s="1411"/>
      <c r="U641" s="1210">
        <f t="shared" si="642"/>
        <v>0</v>
      </c>
      <c r="V641" s="1397">
        <f t="shared" si="643"/>
        <v>0</v>
      </c>
      <c r="W641" s="1210">
        <f t="shared" si="644"/>
        <v>0</v>
      </c>
      <c r="X641" s="1306">
        <f t="shared" si="645"/>
        <v>0</v>
      </c>
      <c r="Z641" s="1268" t="s">
        <v>74</v>
      </c>
      <c r="AA641" s="1030"/>
      <c r="AB641" s="1712"/>
      <c r="AC641" s="1234"/>
      <c r="AD641" s="1396"/>
      <c r="AE641" s="1234"/>
      <c r="AF641" s="1414"/>
      <c r="AG641" s="1234">
        <f t="shared" si="634"/>
        <v>0</v>
      </c>
      <c r="AH641" s="1397">
        <f t="shared" si="635"/>
        <v>0</v>
      </c>
      <c r="AI641" s="1234">
        <f t="shared" si="636"/>
        <v>0</v>
      </c>
      <c r="AJ641" s="1306">
        <f t="shared" si="637"/>
        <v>0</v>
      </c>
      <c r="AL641" s="1249" t="s">
        <v>64</v>
      </c>
      <c r="AM641" s="1250">
        <f t="shared" si="640"/>
        <v>84.64</v>
      </c>
      <c r="AN641" s="1258">
        <f t="shared" si="641"/>
        <v>84</v>
      </c>
      <c r="AO641" s="1268" t="s">
        <v>74</v>
      </c>
      <c r="AP641" s="1470">
        <f t="shared" si="653"/>
        <v>0</v>
      </c>
      <c r="AQ641" s="1484">
        <f t="shared" si="639"/>
        <v>0</v>
      </c>
    </row>
    <row r="642" spans="1:43">
      <c r="A642" s="383"/>
      <c r="B642" s="679" t="s">
        <v>986</v>
      </c>
      <c r="C642" s="11"/>
      <c r="D642" s="1564" t="s">
        <v>581</v>
      </c>
      <c r="E642" s="1518"/>
      <c r="F642" s="1585">
        <v>168</v>
      </c>
      <c r="G642" s="249" t="s">
        <v>54</v>
      </c>
      <c r="H642" s="1531">
        <v>0.5</v>
      </c>
      <c r="I642" s="1653">
        <v>0.5</v>
      </c>
      <c r="J642" s="1561" t="s">
        <v>60</v>
      </c>
      <c r="K642" s="257">
        <v>140</v>
      </c>
      <c r="L642" s="1523">
        <v>140</v>
      </c>
      <c r="M642" s="98"/>
      <c r="N642" s="1249" t="s">
        <v>65</v>
      </c>
      <c r="O642" s="1210"/>
      <c r="P642" s="1203"/>
      <c r="Q642" s="1210"/>
      <c r="R642" s="1306"/>
      <c r="S642" s="1210"/>
      <c r="T642" s="1411"/>
      <c r="U642" s="1210">
        <f t="shared" si="642"/>
        <v>0</v>
      </c>
      <c r="V642" s="1397">
        <f t="shared" si="643"/>
        <v>0</v>
      </c>
      <c r="W642" s="1210">
        <f t="shared" si="644"/>
        <v>0</v>
      </c>
      <c r="X642" s="1306">
        <f t="shared" si="645"/>
        <v>0</v>
      </c>
      <c r="Z642" s="1268" t="s">
        <v>129</v>
      </c>
      <c r="AA642" s="1030"/>
      <c r="AB642" s="1716"/>
      <c r="AC642" s="1234"/>
      <c r="AD642" s="1396"/>
      <c r="AE642" s="1234"/>
      <c r="AF642" s="1414"/>
      <c r="AG642" s="1234">
        <f t="shared" si="634"/>
        <v>0</v>
      </c>
      <c r="AH642" s="1397">
        <f t="shared" si="635"/>
        <v>0</v>
      </c>
      <c r="AI642" s="1234">
        <f t="shared" si="636"/>
        <v>0</v>
      </c>
      <c r="AJ642" s="1306">
        <f t="shared" si="637"/>
        <v>0</v>
      </c>
      <c r="AL642" s="1249" t="s">
        <v>47</v>
      </c>
      <c r="AM642" s="1250">
        <f t="shared" si="640"/>
        <v>10.4</v>
      </c>
      <c r="AN642" s="1258">
        <f t="shared" si="641"/>
        <v>10</v>
      </c>
      <c r="AO642" s="1268" t="s">
        <v>129</v>
      </c>
      <c r="AP642" s="1470">
        <f t="shared" si="653"/>
        <v>0</v>
      </c>
      <c r="AQ642" s="1484">
        <f t="shared" si="639"/>
        <v>0</v>
      </c>
    </row>
    <row r="643" spans="1:43">
      <c r="A643" s="449"/>
      <c r="B643" s="1605"/>
      <c r="C643" s="196"/>
      <c r="D643" s="2725" t="s">
        <v>989</v>
      </c>
      <c r="E643" s="1518"/>
      <c r="F643" s="1585"/>
      <c r="G643" s="249" t="s">
        <v>567</v>
      </c>
      <c r="H643" s="257">
        <v>4</v>
      </c>
      <c r="I643" s="1149">
        <v>4</v>
      </c>
      <c r="J643" s="1522" t="s">
        <v>50</v>
      </c>
      <c r="K643" s="1151">
        <v>10</v>
      </c>
      <c r="L643" s="1567">
        <v>10</v>
      </c>
      <c r="M643" s="98"/>
      <c r="N643" s="1249" t="s">
        <v>60</v>
      </c>
      <c r="O643" s="1794">
        <f>E613+K613</f>
        <v>444.37</v>
      </c>
      <c r="P643" s="1417">
        <f>F613+L613</f>
        <v>444.37</v>
      </c>
      <c r="Q643" s="1210"/>
      <c r="R643" s="1397"/>
      <c r="S643" s="1210">
        <f>E644+K642</f>
        <v>187</v>
      </c>
      <c r="T643" s="1419">
        <f>F644+L642</f>
        <v>187</v>
      </c>
      <c r="U643" s="1210">
        <f t="shared" si="642"/>
        <v>444.37</v>
      </c>
      <c r="V643" s="1397">
        <f t="shared" si="643"/>
        <v>444.37</v>
      </c>
      <c r="W643" s="1210">
        <f t="shared" si="644"/>
        <v>187</v>
      </c>
      <c r="X643" s="1306">
        <f t="shared" si="645"/>
        <v>187</v>
      </c>
      <c r="Z643" s="1268" t="s">
        <v>130</v>
      </c>
      <c r="AA643" s="1030"/>
      <c r="AB643" s="1717"/>
      <c r="AC643" s="1234"/>
      <c r="AD643" s="1396"/>
      <c r="AE643" s="1234"/>
      <c r="AF643" s="1414"/>
      <c r="AG643" s="1234">
        <f t="shared" si="634"/>
        <v>0</v>
      </c>
      <c r="AH643" s="1397">
        <f t="shared" si="635"/>
        <v>0</v>
      </c>
      <c r="AI643" s="1234">
        <f t="shared" si="636"/>
        <v>0</v>
      </c>
      <c r="AJ643" s="1306">
        <f t="shared" si="637"/>
        <v>0</v>
      </c>
      <c r="AL643" s="1249" t="s">
        <v>67</v>
      </c>
      <c r="AM643" s="1250">
        <f t="shared" si="640"/>
        <v>0</v>
      </c>
      <c r="AN643" s="1258">
        <f t="shared" si="641"/>
        <v>0</v>
      </c>
      <c r="AO643" s="1268" t="s">
        <v>130</v>
      </c>
      <c r="AP643" s="1470">
        <f t="shared" si="653"/>
        <v>0</v>
      </c>
      <c r="AQ643" s="1484">
        <f t="shared" si="639"/>
        <v>0</v>
      </c>
    </row>
    <row r="644" spans="1:43" ht="15" thickBot="1">
      <c r="A644" s="69"/>
      <c r="B644" s="1607"/>
      <c r="C644" s="11"/>
      <c r="D644" s="1564" t="s">
        <v>80</v>
      </c>
      <c r="E644" s="1518">
        <v>47</v>
      </c>
      <c r="F644" s="1585">
        <v>47</v>
      </c>
      <c r="G644" s="1632" t="s">
        <v>1014</v>
      </c>
      <c r="H644" s="257"/>
      <c r="I644" s="1523"/>
      <c r="J644" s="1561" t="s">
        <v>81</v>
      </c>
      <c r="K644" s="257">
        <v>70</v>
      </c>
      <c r="L644" s="1523">
        <v>70</v>
      </c>
      <c r="M644" s="98"/>
      <c r="N644" s="1249" t="s">
        <v>139</v>
      </c>
      <c r="O644" s="1210"/>
      <c r="P644" s="1203"/>
      <c r="Q644" s="1210"/>
      <c r="R644" s="1306"/>
      <c r="S644" s="1210"/>
      <c r="T644" s="1411"/>
      <c r="U644" s="1210">
        <f t="shared" si="642"/>
        <v>0</v>
      </c>
      <c r="V644" s="1397">
        <f t="shared" si="643"/>
        <v>0</v>
      </c>
      <c r="W644" s="1210">
        <f t="shared" si="644"/>
        <v>0</v>
      </c>
      <c r="X644" s="1306">
        <f t="shared" si="645"/>
        <v>0</v>
      </c>
      <c r="Z644" s="1267" t="s">
        <v>96</v>
      </c>
      <c r="AA644" s="1232"/>
      <c r="AB644" s="1718"/>
      <c r="AC644" s="2415"/>
      <c r="AD644" s="1398"/>
      <c r="AE644" s="1235"/>
      <c r="AF644" s="1720"/>
      <c r="AG644" s="1235">
        <f t="shared" si="634"/>
        <v>0</v>
      </c>
      <c r="AH644" s="1399">
        <f t="shared" si="635"/>
        <v>0</v>
      </c>
      <c r="AI644" s="1235">
        <f t="shared" si="636"/>
        <v>0</v>
      </c>
      <c r="AJ644" s="1199">
        <f t="shared" si="637"/>
        <v>0</v>
      </c>
      <c r="AL644" s="1249" t="s">
        <v>82</v>
      </c>
      <c r="AM644" s="1250">
        <f t="shared" si="640"/>
        <v>14.6</v>
      </c>
      <c r="AN644" s="1258">
        <f t="shared" si="641"/>
        <v>14.6</v>
      </c>
      <c r="AO644" s="1267" t="s">
        <v>96</v>
      </c>
      <c r="AP644" s="1470">
        <f t="shared" si="653"/>
        <v>0</v>
      </c>
      <c r="AQ644" s="1484">
        <f t="shared" si="639"/>
        <v>0</v>
      </c>
    </row>
    <row r="645" spans="1:43" ht="15" thickBot="1">
      <c r="A645" s="69"/>
      <c r="B645" s="1607"/>
      <c r="C645" s="11"/>
      <c r="D645" s="1564" t="s">
        <v>91</v>
      </c>
      <c r="E645" s="257">
        <v>84.64</v>
      </c>
      <c r="F645" s="1585">
        <v>84</v>
      </c>
      <c r="G645" s="1632" t="s">
        <v>992</v>
      </c>
      <c r="H645" s="257">
        <v>2</v>
      </c>
      <c r="I645" s="1149">
        <v>2</v>
      </c>
      <c r="J645" s="69"/>
      <c r="K645" s="11"/>
      <c r="L645" s="79"/>
      <c r="M645" s="98"/>
      <c r="N645" s="1249" t="s">
        <v>64</v>
      </c>
      <c r="O645" s="1210"/>
      <c r="P645" s="1203"/>
      <c r="Q645" s="1210"/>
      <c r="R645" s="1306"/>
      <c r="S645" s="1210">
        <f>E645</f>
        <v>84.64</v>
      </c>
      <c r="T645" s="1411">
        <f>F645</f>
        <v>84</v>
      </c>
      <c r="U645" s="1210">
        <f t="shared" si="642"/>
        <v>0</v>
      </c>
      <c r="V645" s="1397">
        <f t="shared" si="643"/>
        <v>0</v>
      </c>
      <c r="W645" s="1210">
        <f t="shared" si="644"/>
        <v>84.64</v>
      </c>
      <c r="X645" s="1306">
        <f t="shared" si="645"/>
        <v>84</v>
      </c>
      <c r="Z645" s="2411" t="s">
        <v>783</v>
      </c>
      <c r="AA645" s="2412">
        <f t="shared" ref="AA645:AF645" si="690">SUM(AA632:AA644)</f>
        <v>0</v>
      </c>
      <c r="AB645" s="2423">
        <f t="shared" si="690"/>
        <v>0</v>
      </c>
      <c r="AC645" s="2424">
        <f t="shared" si="690"/>
        <v>148.12</v>
      </c>
      <c r="AD645" s="2425">
        <f t="shared" si="690"/>
        <v>105.4</v>
      </c>
      <c r="AE645" s="2426">
        <f t="shared" si="690"/>
        <v>0</v>
      </c>
      <c r="AF645" s="2413">
        <f t="shared" si="690"/>
        <v>0</v>
      </c>
      <c r="AG645" s="2011">
        <f t="shared" si="634"/>
        <v>148.12</v>
      </c>
      <c r="AH645" s="1397">
        <f t="shared" si="635"/>
        <v>105.4</v>
      </c>
      <c r="AI645" s="2011">
        <f t="shared" si="636"/>
        <v>148.12</v>
      </c>
      <c r="AJ645" s="1420">
        <f t="shared" si="637"/>
        <v>105.4</v>
      </c>
      <c r="AL645" s="1249" t="s">
        <v>89</v>
      </c>
      <c r="AM645" s="1250">
        <f t="shared" si="640"/>
        <v>12.2</v>
      </c>
      <c r="AN645" s="1258">
        <f t="shared" si="641"/>
        <v>12.2</v>
      </c>
      <c r="AO645" s="2411" t="s">
        <v>783</v>
      </c>
      <c r="AP645" s="2374">
        <f t="shared" si="653"/>
        <v>148.12</v>
      </c>
      <c r="AQ645" s="1484">
        <f t="shared" si="639"/>
        <v>105.4</v>
      </c>
    </row>
    <row r="646" spans="1:43">
      <c r="A646" s="69"/>
      <c r="B646" s="1607"/>
      <c r="C646" s="11"/>
      <c r="D646" s="1150" t="s">
        <v>600</v>
      </c>
      <c r="E646" s="1151" t="s">
        <v>1103</v>
      </c>
      <c r="F646" s="2970">
        <v>14.2</v>
      </c>
      <c r="G646" s="2969" t="s">
        <v>991</v>
      </c>
      <c r="H646" s="14"/>
      <c r="I646" s="2140">
        <v>236</v>
      </c>
      <c r="J646" s="69"/>
      <c r="K646" s="14"/>
      <c r="L646" s="2140"/>
      <c r="M646" s="98"/>
      <c r="N646" s="1249" t="s">
        <v>408</v>
      </c>
      <c r="O646" s="1210">
        <f>H613</f>
        <v>10.4</v>
      </c>
      <c r="P646" s="1203">
        <f>I613</f>
        <v>10</v>
      </c>
      <c r="Q646" s="1210"/>
      <c r="R646" s="1306"/>
      <c r="S646" s="1210"/>
      <c r="T646" s="1411"/>
      <c r="U646" s="1210">
        <f t="shared" si="642"/>
        <v>10.4</v>
      </c>
      <c r="V646" s="1397">
        <f t="shared" si="643"/>
        <v>10</v>
      </c>
      <c r="W646" s="1210">
        <f t="shared" si="644"/>
        <v>0</v>
      </c>
      <c r="X646" s="1306">
        <f t="shared" si="645"/>
        <v>0</v>
      </c>
      <c r="Z646" s="2376" t="s">
        <v>878</v>
      </c>
      <c r="AA646" s="2372"/>
      <c r="AB646" s="2377"/>
      <c r="AC646" s="2378"/>
      <c r="AD646" s="2379"/>
      <c r="AE646" s="2378"/>
      <c r="AF646" s="2380"/>
      <c r="AL646" s="1249" t="s">
        <v>131</v>
      </c>
      <c r="AM646" s="1250">
        <f t="shared" si="640"/>
        <v>1.355</v>
      </c>
      <c r="AN646" s="1258">
        <f t="shared" si="641"/>
        <v>54.2</v>
      </c>
      <c r="AO646" s="2376" t="s">
        <v>877</v>
      </c>
    </row>
    <row r="647" spans="1:43" ht="15" thickBot="1">
      <c r="A647" s="1443" t="s">
        <v>363</v>
      </c>
      <c r="B647" s="1444"/>
      <c r="C647" s="38">
        <f>SUM(C640:C643)</f>
        <v>400</v>
      </c>
      <c r="D647" s="246"/>
      <c r="E647" s="242"/>
      <c r="F647" s="2877"/>
      <c r="G647" s="2632" t="s">
        <v>1032</v>
      </c>
      <c r="H647" s="1533">
        <v>5.58</v>
      </c>
      <c r="I647" s="1671">
        <v>5.58</v>
      </c>
      <c r="J647" s="65"/>
      <c r="K647" s="38"/>
      <c r="L647" s="81"/>
      <c r="M647" s="98"/>
      <c r="N647" s="1249" t="s">
        <v>67</v>
      </c>
      <c r="O647" s="1210"/>
      <c r="P647" s="1203"/>
      <c r="Q647" s="1210"/>
      <c r="R647" s="1306"/>
      <c r="S647" s="1210"/>
      <c r="T647" s="1411"/>
      <c r="U647" s="1210">
        <f t="shared" si="642"/>
        <v>0</v>
      </c>
      <c r="V647" s="1397">
        <f t="shared" si="643"/>
        <v>0</v>
      </c>
      <c r="W647" s="1210">
        <f t="shared" si="644"/>
        <v>0</v>
      </c>
      <c r="X647" s="1306">
        <f t="shared" si="645"/>
        <v>0</v>
      </c>
      <c r="Z647" s="1268"/>
      <c r="AA647" s="1030"/>
      <c r="AB647" s="1712"/>
      <c r="AC647" s="1234"/>
      <c r="AD647" s="1396"/>
      <c r="AE647" s="1234"/>
      <c r="AF647" s="1414"/>
      <c r="AG647" s="1234">
        <f t="shared" ref="AG647:AG652" si="691">AA647+AC647</f>
        <v>0</v>
      </c>
      <c r="AH647" s="1397">
        <f t="shared" ref="AH647:AH652" si="692">AB647+AD647</f>
        <v>0</v>
      </c>
      <c r="AI647" s="1234">
        <f t="shared" ref="AI647:AI653" si="693">AC647+AE647</f>
        <v>0</v>
      </c>
      <c r="AJ647" s="1306">
        <f t="shared" ref="AJ647:AJ653" si="694">AD647+AF647</f>
        <v>0</v>
      </c>
      <c r="AL647" s="1249" t="s">
        <v>50</v>
      </c>
      <c r="AM647" s="1250">
        <f t="shared" si="640"/>
        <v>46</v>
      </c>
      <c r="AN647" s="1258">
        <f t="shared" si="641"/>
        <v>46</v>
      </c>
      <c r="AO647" s="1268"/>
      <c r="AP647" s="1470">
        <f t="shared" ref="AP647:AP653" si="695">AA647+AC647+AE647</f>
        <v>0</v>
      </c>
      <c r="AQ647" s="1484">
        <f t="shared" ref="AQ647:AQ653" si="696">AB647+AD647+AF647</f>
        <v>0</v>
      </c>
    </row>
    <row r="648" spans="1:43">
      <c r="M648" s="1442"/>
      <c r="N648" s="1249" t="s">
        <v>82</v>
      </c>
      <c r="O648" s="1210">
        <f>E615</f>
        <v>5</v>
      </c>
      <c r="P648" s="1415">
        <f>F615</f>
        <v>5</v>
      </c>
      <c r="Q648" s="1210">
        <f>K625</f>
        <v>2.02</v>
      </c>
      <c r="R648" s="1397">
        <f>L625</f>
        <v>2.02</v>
      </c>
      <c r="S648" s="1210">
        <f>H645+H647</f>
        <v>7.58</v>
      </c>
      <c r="T648" s="1416">
        <f>I645+I647</f>
        <v>7.58</v>
      </c>
      <c r="U648" s="1210">
        <f t="shared" si="642"/>
        <v>7.02</v>
      </c>
      <c r="V648" s="1397">
        <f t="shared" si="643"/>
        <v>7.02</v>
      </c>
      <c r="W648" s="1210">
        <f t="shared" si="644"/>
        <v>9.6</v>
      </c>
      <c r="X648" s="1306">
        <f t="shared" si="645"/>
        <v>9.6</v>
      </c>
      <c r="Z648" s="1268" t="s">
        <v>128</v>
      </c>
      <c r="AA648" s="1030"/>
      <c r="AB648" s="1712"/>
      <c r="AC648" s="1234"/>
      <c r="AD648" s="1396"/>
      <c r="AE648" s="1234"/>
      <c r="AF648" s="1414"/>
      <c r="AG648" s="1234">
        <f t="shared" si="691"/>
        <v>0</v>
      </c>
      <c r="AH648" s="1397">
        <f t="shared" si="692"/>
        <v>0</v>
      </c>
      <c r="AI648" s="1234">
        <f t="shared" si="693"/>
        <v>0</v>
      </c>
      <c r="AJ648" s="1306">
        <f t="shared" si="694"/>
        <v>0</v>
      </c>
      <c r="AL648" s="1249" t="s">
        <v>140</v>
      </c>
      <c r="AM648" s="1250">
        <f t="shared" si="640"/>
        <v>0</v>
      </c>
      <c r="AN648" s="1258">
        <f t="shared" si="641"/>
        <v>0</v>
      </c>
      <c r="AO648" s="1268" t="s">
        <v>128</v>
      </c>
      <c r="AP648" s="1470">
        <f t="shared" si="695"/>
        <v>0</v>
      </c>
      <c r="AQ648" s="1484">
        <f t="shared" si="696"/>
        <v>0</v>
      </c>
    </row>
    <row r="649" spans="1:43">
      <c r="M649" s="98"/>
      <c r="N649" s="1249" t="s">
        <v>89</v>
      </c>
      <c r="O649" s="1210"/>
      <c r="P649" s="1203"/>
      <c r="Q649" s="1723">
        <f>E631+H628+E632</f>
        <v>12.2</v>
      </c>
      <c r="R649" s="1397">
        <f>F631+I628+F632</f>
        <v>12.2</v>
      </c>
      <c r="S649" s="1210"/>
      <c r="T649" s="1411"/>
      <c r="U649" s="1210">
        <f t="shared" si="642"/>
        <v>12.2</v>
      </c>
      <c r="V649" s="1397">
        <f t="shared" si="643"/>
        <v>12.2</v>
      </c>
      <c r="W649" s="1210">
        <f t="shared" si="644"/>
        <v>12.2</v>
      </c>
      <c r="X649" s="1306">
        <f t="shared" si="645"/>
        <v>12.2</v>
      </c>
      <c r="Z649" s="1268" t="s">
        <v>126</v>
      </c>
      <c r="AA649" s="1030"/>
      <c r="AB649" s="1716"/>
      <c r="AC649" s="1234">
        <f>E624</f>
        <v>25</v>
      </c>
      <c r="AD649" s="1396">
        <f>F624</f>
        <v>22.39</v>
      </c>
      <c r="AE649" s="1234"/>
      <c r="AF649" s="1414"/>
      <c r="AG649" s="1234">
        <f t="shared" si="691"/>
        <v>25</v>
      </c>
      <c r="AH649" s="1397">
        <f t="shared" si="692"/>
        <v>22.39</v>
      </c>
      <c r="AI649" s="1234">
        <f t="shared" si="693"/>
        <v>25</v>
      </c>
      <c r="AJ649" s="1306">
        <f t="shared" si="694"/>
        <v>22.39</v>
      </c>
      <c r="AL649" s="1249" t="s">
        <v>52</v>
      </c>
      <c r="AM649" s="1250">
        <f t="shared" si="640"/>
        <v>0</v>
      </c>
      <c r="AN649" s="1258">
        <f t="shared" si="641"/>
        <v>0</v>
      </c>
      <c r="AO649" s="1268" t="s">
        <v>126</v>
      </c>
      <c r="AP649" s="1470">
        <f t="shared" si="695"/>
        <v>25</v>
      </c>
      <c r="AQ649" s="1484">
        <f t="shared" si="696"/>
        <v>22.39</v>
      </c>
    </row>
    <row r="650" spans="1:43">
      <c r="M650" s="98"/>
      <c r="N650" s="783" t="s">
        <v>144</v>
      </c>
      <c r="O650" s="1723">
        <f>P650/1000/0.04</f>
        <v>1</v>
      </c>
      <c r="P650" s="1415">
        <f>I618</f>
        <v>40</v>
      </c>
      <c r="Q650" s="1723">
        <f>R650/1000/0.04</f>
        <v>0</v>
      </c>
      <c r="R650" s="1397"/>
      <c r="S650" s="1890">
        <f>T650/1000/0.04</f>
        <v>0.35499999999999998</v>
      </c>
      <c r="T650" s="1416">
        <f>F646</f>
        <v>14.2</v>
      </c>
      <c r="U650" s="1210">
        <f t="shared" si="642"/>
        <v>1</v>
      </c>
      <c r="V650" s="1397">
        <f t="shared" si="643"/>
        <v>40</v>
      </c>
      <c r="W650" s="1210">
        <f t="shared" si="644"/>
        <v>0.35499999999999998</v>
      </c>
      <c r="X650" s="1306">
        <f t="shared" si="645"/>
        <v>14.2</v>
      </c>
      <c r="Z650" s="1268" t="s">
        <v>395</v>
      </c>
      <c r="AA650" s="1030"/>
      <c r="AB650" s="1717"/>
      <c r="AC650" s="1234"/>
      <c r="AD650" s="1396"/>
      <c r="AE650" s="1234"/>
      <c r="AF650" s="1414"/>
      <c r="AG650" s="1234">
        <f t="shared" si="691"/>
        <v>0</v>
      </c>
      <c r="AH650" s="1397">
        <f t="shared" si="692"/>
        <v>0</v>
      </c>
      <c r="AI650" s="1234">
        <f t="shared" si="693"/>
        <v>0</v>
      </c>
      <c r="AJ650" s="1306">
        <f t="shared" si="694"/>
        <v>0</v>
      </c>
      <c r="AL650" s="1249" t="s">
        <v>138</v>
      </c>
      <c r="AM650" s="1250">
        <f t="shared" si="640"/>
        <v>2.38</v>
      </c>
      <c r="AN650" s="1258">
        <f t="shared" si="641"/>
        <v>2.38</v>
      </c>
      <c r="AO650" s="1268" t="s">
        <v>395</v>
      </c>
      <c r="AP650" s="1470">
        <f t="shared" si="695"/>
        <v>0</v>
      </c>
      <c r="AQ650" s="1484">
        <f t="shared" si="696"/>
        <v>0</v>
      </c>
    </row>
    <row r="651" spans="1:43" ht="15" thickBot="1">
      <c r="M651" s="98"/>
      <c r="N651" s="1249" t="s">
        <v>50</v>
      </c>
      <c r="O651" s="1210">
        <f>E616+K615</f>
        <v>12</v>
      </c>
      <c r="P651" s="1417">
        <f>F616+L615</f>
        <v>12</v>
      </c>
      <c r="Q651" s="1210">
        <f>K631</f>
        <v>16</v>
      </c>
      <c r="R651" s="1420">
        <f>L631</f>
        <v>16</v>
      </c>
      <c r="S651" s="1210">
        <f>H641+K643</f>
        <v>18</v>
      </c>
      <c r="T651" s="1416">
        <f>I641+L643</f>
        <v>18</v>
      </c>
      <c r="U651" s="1210">
        <f t="shared" si="642"/>
        <v>28</v>
      </c>
      <c r="V651" s="1397">
        <f t="shared" si="643"/>
        <v>28</v>
      </c>
      <c r="W651" s="1210">
        <f t="shared" si="644"/>
        <v>34</v>
      </c>
      <c r="X651" s="1306">
        <f t="shared" si="645"/>
        <v>34</v>
      </c>
      <c r="Z651" s="1267"/>
      <c r="AA651" s="1030"/>
      <c r="AB651" s="1714"/>
      <c r="AC651" s="2011"/>
      <c r="AD651" s="1396"/>
      <c r="AE651" s="1234"/>
      <c r="AF651" s="1414"/>
      <c r="AG651" s="1234">
        <f t="shared" si="691"/>
        <v>0</v>
      </c>
      <c r="AH651" s="1397">
        <f t="shared" si="692"/>
        <v>0</v>
      </c>
      <c r="AI651" s="1234">
        <f t="shared" si="693"/>
        <v>0</v>
      </c>
      <c r="AJ651" s="1306">
        <f t="shared" si="694"/>
        <v>0</v>
      </c>
      <c r="AL651" s="1249" t="s">
        <v>137</v>
      </c>
      <c r="AM651" s="1250">
        <f t="shared" si="640"/>
        <v>2.8</v>
      </c>
      <c r="AN651" s="1258">
        <f t="shared" si="641"/>
        <v>2.8</v>
      </c>
      <c r="AO651" s="1267"/>
      <c r="AP651" s="1470">
        <f t="shared" si="695"/>
        <v>0</v>
      </c>
      <c r="AQ651" s="1484">
        <f t="shared" si="696"/>
        <v>0</v>
      </c>
    </row>
    <row r="652" spans="1:43" ht="15" thickBot="1">
      <c r="M652" s="98"/>
      <c r="N652" s="1249" t="s">
        <v>140</v>
      </c>
      <c r="O652" s="1210"/>
      <c r="P652" s="1203"/>
      <c r="Q652" s="1210"/>
      <c r="R652" s="1306"/>
      <c r="S652" s="1210"/>
      <c r="T652" s="1411"/>
      <c r="U652" s="1210">
        <f t="shared" si="642"/>
        <v>0</v>
      </c>
      <c r="V652" s="1397">
        <f t="shared" si="643"/>
        <v>0</v>
      </c>
      <c r="W652" s="1210">
        <f t="shared" si="644"/>
        <v>0</v>
      </c>
      <c r="X652" s="1306">
        <f t="shared" si="645"/>
        <v>0</v>
      </c>
      <c r="Z652" s="2411" t="s">
        <v>784</v>
      </c>
      <c r="AA652" s="2416">
        <f t="shared" ref="AA652:AF652" si="697">SUM(AA647:AA651)</f>
        <v>0</v>
      </c>
      <c r="AB652" s="2417">
        <f t="shared" si="697"/>
        <v>0</v>
      </c>
      <c r="AC652" s="2418">
        <f t="shared" si="697"/>
        <v>25</v>
      </c>
      <c r="AD652" s="2417">
        <f t="shared" si="697"/>
        <v>22.39</v>
      </c>
      <c r="AE652" s="2418">
        <f t="shared" si="697"/>
        <v>0</v>
      </c>
      <c r="AF652" s="2417">
        <f t="shared" si="697"/>
        <v>0</v>
      </c>
      <c r="AG652" s="2419">
        <f t="shared" si="691"/>
        <v>25</v>
      </c>
      <c r="AH652" s="2420">
        <f t="shared" si="692"/>
        <v>22.39</v>
      </c>
      <c r="AI652" s="2419">
        <f t="shared" si="693"/>
        <v>25</v>
      </c>
      <c r="AJ652" s="2421">
        <f t="shared" si="694"/>
        <v>22.39</v>
      </c>
      <c r="AL652" s="1249" t="s">
        <v>77</v>
      </c>
      <c r="AM652" s="1250">
        <f t="shared" si="640"/>
        <v>0</v>
      </c>
      <c r="AN652" s="1258">
        <f t="shared" si="641"/>
        <v>0</v>
      </c>
      <c r="AO652" s="2411" t="s">
        <v>784</v>
      </c>
      <c r="AP652" s="2374">
        <f t="shared" si="695"/>
        <v>25</v>
      </c>
      <c r="AQ652" s="1484">
        <f t="shared" si="696"/>
        <v>22.39</v>
      </c>
    </row>
    <row r="653" spans="1:43" ht="15" thickBot="1">
      <c r="M653" s="98"/>
      <c r="N653" s="1249" t="s">
        <v>405</v>
      </c>
      <c r="O653" s="1210"/>
      <c r="P653" s="1203"/>
      <c r="Q653" s="1210"/>
      <c r="R653" s="1306"/>
      <c r="S653" s="1210"/>
      <c r="T653" s="1411"/>
      <c r="U653" s="1210">
        <f t="shared" si="642"/>
        <v>0</v>
      </c>
      <c r="V653" s="1397">
        <f t="shared" si="643"/>
        <v>0</v>
      </c>
      <c r="W653" s="1210">
        <f t="shared" si="644"/>
        <v>0</v>
      </c>
      <c r="X653" s="1306">
        <f t="shared" si="645"/>
        <v>0</v>
      </c>
      <c r="Z653" s="2406" t="s">
        <v>785</v>
      </c>
      <c r="AA653" s="2407">
        <f t="shared" ref="AA653:AF653" si="698">AA645+AA652</f>
        <v>0</v>
      </c>
      <c r="AB653" s="2428">
        <f t="shared" si="698"/>
        <v>0</v>
      </c>
      <c r="AC653" s="2442">
        <f t="shared" si="698"/>
        <v>173.12</v>
      </c>
      <c r="AD653" s="2441">
        <f t="shared" si="698"/>
        <v>127.79</v>
      </c>
      <c r="AE653" s="2407">
        <f t="shared" si="698"/>
        <v>0</v>
      </c>
      <c r="AF653" s="2427">
        <f t="shared" si="698"/>
        <v>0</v>
      </c>
      <c r="AG653" s="2448">
        <f>AA653+AC653</f>
        <v>173.12</v>
      </c>
      <c r="AH653" s="2409">
        <f>AB653+AD653</f>
        <v>127.79</v>
      </c>
      <c r="AI653" s="2408">
        <f t="shared" si="693"/>
        <v>173.12</v>
      </c>
      <c r="AJ653" s="2410">
        <f t="shared" si="694"/>
        <v>127.79</v>
      </c>
      <c r="AL653" s="1249" t="s">
        <v>54</v>
      </c>
      <c r="AM653" s="1250">
        <f t="shared" si="640"/>
        <v>3.15</v>
      </c>
      <c r="AN653" s="1258">
        <f t="shared" si="641"/>
        <v>3.15</v>
      </c>
      <c r="AO653" s="1270" t="s">
        <v>135</v>
      </c>
      <c r="AP653" s="2447">
        <f t="shared" si="695"/>
        <v>173.12</v>
      </c>
      <c r="AQ653" s="2446">
        <f t="shared" si="696"/>
        <v>127.79</v>
      </c>
    </row>
    <row r="654" spans="1:43">
      <c r="M654" s="98"/>
      <c r="N654" s="1249" t="s">
        <v>138</v>
      </c>
      <c r="O654" s="1210"/>
      <c r="P654" s="1203"/>
      <c r="Q654" s="1210"/>
      <c r="R654" s="1306"/>
      <c r="S654" s="1210">
        <f>K641</f>
        <v>2.38</v>
      </c>
      <c r="T654" s="1411">
        <f>L641</f>
        <v>2.38</v>
      </c>
      <c r="U654" s="1210">
        <f t="shared" si="642"/>
        <v>0</v>
      </c>
      <c r="V654" s="1397">
        <f t="shared" si="643"/>
        <v>0</v>
      </c>
      <c r="W654" s="1210">
        <f t="shared" si="644"/>
        <v>2.38</v>
      </c>
      <c r="X654" s="1306">
        <f t="shared" si="645"/>
        <v>2.38</v>
      </c>
      <c r="Z654" s="1300" t="s">
        <v>376</v>
      </c>
      <c r="AA654" s="1301"/>
      <c r="AB654" s="1302"/>
      <c r="AC654" s="1030"/>
      <c r="AD654" s="1303"/>
      <c r="AE654" s="1030"/>
      <c r="AF654" s="1304"/>
      <c r="AG654" s="1234"/>
      <c r="AH654" s="1305"/>
      <c r="AI654" s="1234"/>
      <c r="AJ654" s="1306"/>
      <c r="AL654" s="1249" t="s">
        <v>116</v>
      </c>
      <c r="AM654" s="1250">
        <f t="shared" si="640"/>
        <v>10</v>
      </c>
      <c r="AN654" s="1258">
        <f t="shared" si="641"/>
        <v>10</v>
      </c>
      <c r="AO654" s="1272" t="s">
        <v>376</v>
      </c>
      <c r="AP654" s="1250"/>
      <c r="AQ654" s="79"/>
    </row>
    <row r="655" spans="1:43">
      <c r="M655" s="98"/>
      <c r="N655" s="1249" t="s">
        <v>137</v>
      </c>
      <c r="O655" s="1210">
        <f>K614</f>
        <v>2.8</v>
      </c>
      <c r="P655" s="1203">
        <f>L614</f>
        <v>2.8</v>
      </c>
      <c r="Q655" s="1210"/>
      <c r="R655" s="1306"/>
      <c r="S655" s="1210"/>
      <c r="T655" s="1411"/>
      <c r="U655" s="1210">
        <f t="shared" si="642"/>
        <v>2.8</v>
      </c>
      <c r="V655" s="1397">
        <f t="shared" si="643"/>
        <v>2.8</v>
      </c>
      <c r="W655" s="1210">
        <f t="shared" si="644"/>
        <v>0</v>
      </c>
      <c r="X655" s="1306">
        <f t="shared" si="645"/>
        <v>0</v>
      </c>
      <c r="Z655" s="1925" t="s">
        <v>496</v>
      </c>
      <c r="AA655" s="2405"/>
      <c r="AB655" s="2394"/>
      <c r="AC655" s="1030"/>
      <c r="AD655" s="1275"/>
      <c r="AE655" s="1030"/>
      <c r="AF655" s="2395"/>
      <c r="AG655" s="1234">
        <f t="shared" ref="AG655:AG658" si="699">AA655+AC655</f>
        <v>0</v>
      </c>
      <c r="AH655" s="1312">
        <f t="shared" ref="AH655:AH658" si="700">AB655+AD655</f>
        <v>0</v>
      </c>
      <c r="AI655" s="1234">
        <f t="shared" ref="AI655:AI671" si="701">AC655+AE655</f>
        <v>0</v>
      </c>
      <c r="AJ655" s="1313">
        <f t="shared" ref="AJ655:AJ658" si="702">AD655+AF655</f>
        <v>0</v>
      </c>
      <c r="AL655" s="1219" t="s">
        <v>164</v>
      </c>
      <c r="AM655" s="1250">
        <f t="shared" si="640"/>
        <v>1.69</v>
      </c>
      <c r="AN655" s="1258">
        <f t="shared" si="641"/>
        <v>1.69</v>
      </c>
      <c r="AO655" s="1925" t="s">
        <v>496</v>
      </c>
      <c r="AP655" s="1274">
        <f t="shared" ref="AP655:AP671" si="703">AA655+AC655+AE655</f>
        <v>0</v>
      </c>
      <c r="AQ655" s="1275">
        <f t="shared" ref="AQ655:AQ671" si="704">AB655+AD655+AF655</f>
        <v>0</v>
      </c>
    </row>
    <row r="656" spans="1:43">
      <c r="M656" s="98"/>
      <c r="N656" s="1249" t="s">
        <v>77</v>
      </c>
      <c r="O656" s="1210"/>
      <c r="P656" s="1203"/>
      <c r="Q656" s="1210"/>
      <c r="R656" s="1306"/>
      <c r="S656" s="1210"/>
      <c r="T656" s="1411"/>
      <c r="U656" s="1210">
        <f t="shared" si="642"/>
        <v>0</v>
      </c>
      <c r="V656" s="1397">
        <f t="shared" si="643"/>
        <v>0</v>
      </c>
      <c r="W656" s="1210">
        <f t="shared" si="644"/>
        <v>0</v>
      </c>
      <c r="X656" s="1306">
        <f t="shared" si="645"/>
        <v>0</v>
      </c>
      <c r="Z656" s="1307" t="s">
        <v>377</v>
      </c>
      <c r="AA656" s="1378"/>
      <c r="AB656" s="1309"/>
      <c r="AC656" s="3077">
        <f>K633+H637</f>
        <v>134.54</v>
      </c>
      <c r="AD656" s="1310">
        <f>L633+I637</f>
        <v>134</v>
      </c>
      <c r="AE656" s="1234"/>
      <c r="AF656" s="1311"/>
      <c r="AG656" s="1234">
        <f t="shared" si="699"/>
        <v>134.54</v>
      </c>
      <c r="AH656" s="1312">
        <f t="shared" si="700"/>
        <v>134</v>
      </c>
      <c r="AI656" s="1234">
        <f t="shared" si="701"/>
        <v>134.54</v>
      </c>
      <c r="AJ656" s="1313">
        <f t="shared" si="702"/>
        <v>134</v>
      </c>
      <c r="AL656" s="1220" t="s">
        <v>160</v>
      </c>
      <c r="AM656" s="1250">
        <f t="shared" si="640"/>
        <v>0.09</v>
      </c>
      <c r="AN656" s="1258">
        <f t="shared" si="641"/>
        <v>0.09</v>
      </c>
      <c r="AO656" s="1273" t="s">
        <v>377</v>
      </c>
      <c r="AP656" s="1274">
        <f t="shared" si="703"/>
        <v>134.54</v>
      </c>
      <c r="AQ656" s="1275">
        <f t="shared" si="704"/>
        <v>134</v>
      </c>
    </row>
    <row r="657" spans="1:43">
      <c r="M657" s="98"/>
      <c r="N657" s="483" t="s">
        <v>406</v>
      </c>
      <c r="O657" s="1210">
        <f>E617</f>
        <v>1.2</v>
      </c>
      <c r="P657" s="1203">
        <f>F617</f>
        <v>1.2</v>
      </c>
      <c r="Q657" s="1723">
        <f>E633+H631</f>
        <v>1.45</v>
      </c>
      <c r="R657" s="1397">
        <f>F633+I631</f>
        <v>1.45</v>
      </c>
      <c r="S657" s="1210">
        <f>H642</f>
        <v>0.5</v>
      </c>
      <c r="T657" s="1411">
        <f>I642</f>
        <v>0.5</v>
      </c>
      <c r="U657" s="1210">
        <f t="shared" si="642"/>
        <v>2.65</v>
      </c>
      <c r="V657" s="1397">
        <f t="shared" si="643"/>
        <v>2.65</v>
      </c>
      <c r="W657" s="1210">
        <f t="shared" si="644"/>
        <v>1.95</v>
      </c>
      <c r="X657" s="1306">
        <f t="shared" si="645"/>
        <v>1.95</v>
      </c>
      <c r="Z657" s="1314" t="s">
        <v>378</v>
      </c>
      <c r="AA657" s="1315"/>
      <c r="AB657" s="1316"/>
      <c r="AC657" s="1030"/>
      <c r="AD657" s="1317"/>
      <c r="AE657" s="1318"/>
      <c r="AF657" s="1319"/>
      <c r="AG657" s="1234">
        <f t="shared" si="699"/>
        <v>0</v>
      </c>
      <c r="AH657" s="1312">
        <f t="shared" si="700"/>
        <v>0</v>
      </c>
      <c r="AI657" s="1234">
        <f t="shared" si="701"/>
        <v>0</v>
      </c>
      <c r="AJ657" s="1313">
        <f t="shared" si="702"/>
        <v>0</v>
      </c>
      <c r="AL657" s="1221" t="s">
        <v>370</v>
      </c>
      <c r="AM657" s="1250">
        <f t="shared" si="640"/>
        <v>1.4</v>
      </c>
      <c r="AN657" s="1258">
        <f t="shared" si="641"/>
        <v>1.4</v>
      </c>
      <c r="AO657" s="1276" t="s">
        <v>378</v>
      </c>
      <c r="AP657" s="1250">
        <f t="shared" si="703"/>
        <v>0</v>
      </c>
      <c r="AQ657" s="1275">
        <f t="shared" si="704"/>
        <v>0</v>
      </c>
    </row>
    <row r="658" spans="1:43">
      <c r="M658" s="98"/>
      <c r="N658" s="1249" t="s">
        <v>407</v>
      </c>
      <c r="O658" s="1210"/>
      <c r="P658" s="1203"/>
      <c r="Q658" s="1210">
        <f>K632</f>
        <v>10</v>
      </c>
      <c r="R658" s="1306">
        <f>L632</f>
        <v>10</v>
      </c>
      <c r="S658" s="1210"/>
      <c r="T658" s="1411"/>
      <c r="U658" s="1210">
        <f t="shared" si="642"/>
        <v>10</v>
      </c>
      <c r="V658" s="1397">
        <f t="shared" si="643"/>
        <v>10</v>
      </c>
      <c r="W658" s="1210">
        <f t="shared" si="644"/>
        <v>10</v>
      </c>
      <c r="X658" s="1306">
        <f t="shared" si="645"/>
        <v>10</v>
      </c>
      <c r="Z658" s="1320" t="s">
        <v>379</v>
      </c>
      <c r="AA658" s="1315"/>
      <c r="AB658" s="1316"/>
      <c r="AC658" s="1030"/>
      <c r="AD658" s="1317"/>
      <c r="AE658" s="1234"/>
      <c r="AF658" s="1319"/>
      <c r="AG658" s="1234">
        <f t="shared" si="699"/>
        <v>0</v>
      </c>
      <c r="AH658" s="1312">
        <f t="shared" si="700"/>
        <v>0</v>
      </c>
      <c r="AI658" s="1234">
        <f t="shared" si="701"/>
        <v>0</v>
      </c>
      <c r="AJ658" s="1313">
        <f t="shared" si="702"/>
        <v>0</v>
      </c>
      <c r="AL658" s="1222" t="s">
        <v>136</v>
      </c>
      <c r="AM658" s="1259">
        <f t="shared" si="640"/>
        <v>0.2</v>
      </c>
      <c r="AN658" s="1260">
        <f t="shared" si="641"/>
        <v>0.2</v>
      </c>
      <c r="AO658" s="1277" t="s">
        <v>379</v>
      </c>
      <c r="AP658" s="1250">
        <f t="shared" si="703"/>
        <v>0</v>
      </c>
      <c r="AQ658" s="1275">
        <f t="shared" si="704"/>
        <v>0</v>
      </c>
    </row>
    <row r="659" spans="1:43" ht="15" thickBot="1">
      <c r="M659" s="98"/>
      <c r="N659" s="1219" t="s">
        <v>164</v>
      </c>
      <c r="O659" s="1214">
        <f t="shared" ref="O659:T659" si="705">O660+O661+O662+O663</f>
        <v>0</v>
      </c>
      <c r="P659" s="1421">
        <f t="shared" si="705"/>
        <v>0</v>
      </c>
      <c r="Q659" s="1214">
        <f t="shared" si="705"/>
        <v>1.69</v>
      </c>
      <c r="R659" s="1422">
        <f t="shared" si="705"/>
        <v>1.69</v>
      </c>
      <c r="S659" s="1224">
        <f t="shared" si="705"/>
        <v>0</v>
      </c>
      <c r="T659" s="1423">
        <f t="shared" si="705"/>
        <v>0</v>
      </c>
      <c r="U659" s="1730">
        <f t="shared" si="642"/>
        <v>1.69</v>
      </c>
      <c r="V659" s="1397">
        <f t="shared" si="643"/>
        <v>1.69</v>
      </c>
      <c r="W659" s="1210">
        <f t="shared" si="644"/>
        <v>1.69</v>
      </c>
      <c r="X659" s="1306">
        <f t="shared" si="645"/>
        <v>1.69</v>
      </c>
      <c r="Z659" s="1321" t="s">
        <v>380</v>
      </c>
      <c r="AA659" s="1322"/>
      <c r="AB659" s="1323"/>
      <c r="AC659" s="1232"/>
      <c r="AD659" s="1324"/>
      <c r="AE659" s="1235"/>
      <c r="AF659" s="1325"/>
      <c r="AG659" s="1235">
        <f>AA659+AC659</f>
        <v>0</v>
      </c>
      <c r="AH659" s="1326"/>
      <c r="AI659" s="1235">
        <f t="shared" si="701"/>
        <v>0</v>
      </c>
      <c r="AJ659" s="1327"/>
      <c r="AL659" s="490" t="s">
        <v>98</v>
      </c>
      <c r="AM659" s="1261">
        <f>O664+Q664+S664</f>
        <v>4</v>
      </c>
      <c r="AN659" s="1262">
        <f>P664+R664+T664</f>
        <v>4</v>
      </c>
      <c r="AO659" s="1278" t="s">
        <v>380</v>
      </c>
      <c r="AP659" s="1259">
        <f t="shared" si="703"/>
        <v>0</v>
      </c>
      <c r="AQ659" s="1279">
        <f t="shared" si="704"/>
        <v>0</v>
      </c>
    </row>
    <row r="660" spans="1:43" ht="15" thickBot="1">
      <c r="M660" s="98"/>
      <c r="N660" s="1220" t="s">
        <v>160</v>
      </c>
      <c r="O660" s="1215"/>
      <c r="P660" s="1424"/>
      <c r="Q660" s="1215">
        <f>E634+H630</f>
        <v>0.09</v>
      </c>
      <c r="R660" s="1425">
        <f>F634+I630</f>
        <v>0.09</v>
      </c>
      <c r="S660" s="1225"/>
      <c r="T660" s="1424"/>
      <c r="U660" s="1229">
        <f t="shared" si="642"/>
        <v>0.09</v>
      </c>
      <c r="V660" s="1425">
        <f t="shared" si="643"/>
        <v>0.09</v>
      </c>
      <c r="W660" s="1211">
        <f t="shared" si="644"/>
        <v>0.09</v>
      </c>
      <c r="X660" s="1425">
        <f t="shared" si="645"/>
        <v>0.09</v>
      </c>
      <c r="Z660" s="1328" t="s">
        <v>381</v>
      </c>
      <c r="AA660" s="1329">
        <f>SUM(AA656:AA659)</f>
        <v>0</v>
      </c>
      <c r="AB660" s="1330">
        <f>AB656+AB657+AB658+AB659</f>
        <v>0</v>
      </c>
      <c r="AC660" s="1331">
        <f>AC656+AC657+AC658+AC659</f>
        <v>134.54</v>
      </c>
      <c r="AD660" s="1332">
        <f>AD656+AD657+AD658+AD659</f>
        <v>134</v>
      </c>
      <c r="AE660" s="1333">
        <f>SUM(AE656:AE659)</f>
        <v>0</v>
      </c>
      <c r="AF660" s="1334">
        <f>SUM(AF656:AF659)</f>
        <v>0</v>
      </c>
      <c r="AG660" s="1333">
        <f>AA660+AC660</f>
        <v>134.54</v>
      </c>
      <c r="AH660" s="1335">
        <f>AB660+AD660</f>
        <v>134</v>
      </c>
      <c r="AI660" s="1333">
        <f t="shared" si="701"/>
        <v>134.54</v>
      </c>
      <c r="AJ660" s="1336">
        <f>AD660+AF660</f>
        <v>134</v>
      </c>
      <c r="AO660" s="1280" t="s">
        <v>381</v>
      </c>
      <c r="AP660" s="1281">
        <f t="shared" si="703"/>
        <v>134.54</v>
      </c>
      <c r="AQ660" s="1282">
        <f t="shared" si="704"/>
        <v>134</v>
      </c>
    </row>
    <row r="661" spans="1:43">
      <c r="M661" s="98"/>
      <c r="N661" s="1221" t="s">
        <v>370</v>
      </c>
      <c r="O661" s="1216"/>
      <c r="P661" s="1426"/>
      <c r="Q661" s="1216">
        <f>F636</f>
        <v>1.4</v>
      </c>
      <c r="R661" s="1427">
        <f>F636</f>
        <v>1.4</v>
      </c>
      <c r="S661" s="1226"/>
      <c r="T661" s="1426"/>
      <c r="U661" s="1229">
        <f t="shared" si="642"/>
        <v>1.4</v>
      </c>
      <c r="V661" s="1425">
        <f t="shared" si="643"/>
        <v>1.4</v>
      </c>
      <c r="W661" s="1211">
        <f t="shared" si="644"/>
        <v>1.4</v>
      </c>
      <c r="X661" s="1425">
        <f t="shared" si="645"/>
        <v>1.4</v>
      </c>
      <c r="Z661" s="1460" t="s">
        <v>390</v>
      </c>
      <c r="AA661" s="1351"/>
      <c r="AB661" s="1449"/>
      <c r="AC661" s="1353"/>
      <c r="AD661" s="1452"/>
      <c r="AE661" s="1351"/>
      <c r="AF661" s="1449"/>
      <c r="AG661" s="1233"/>
      <c r="AH661" s="1455"/>
      <c r="AI661" s="1233">
        <f t="shared" si="701"/>
        <v>0</v>
      </c>
      <c r="AJ661" s="1458"/>
      <c r="AO661" s="1460" t="s">
        <v>390</v>
      </c>
      <c r="AP661" s="1271">
        <f t="shared" si="703"/>
        <v>0</v>
      </c>
      <c r="AQ661" s="1284">
        <f t="shared" si="704"/>
        <v>0</v>
      </c>
    </row>
    <row r="662" spans="1:43">
      <c r="M662" s="98"/>
      <c r="N662" s="1222" t="s">
        <v>136</v>
      </c>
      <c r="O662" s="1217"/>
      <c r="P662" s="1428"/>
      <c r="Q662" s="1217">
        <f>K634</f>
        <v>0.2</v>
      </c>
      <c r="R662" s="1429">
        <f>L634</f>
        <v>0.2</v>
      </c>
      <c r="S662" s="1227"/>
      <c r="T662" s="1428"/>
      <c r="U662" s="1229">
        <f t="shared" si="642"/>
        <v>0.2</v>
      </c>
      <c r="V662" s="1425">
        <f t="shared" si="643"/>
        <v>0.2</v>
      </c>
      <c r="W662" s="1211">
        <f t="shared" si="644"/>
        <v>0.2</v>
      </c>
      <c r="X662" s="1425">
        <f t="shared" si="645"/>
        <v>0.2</v>
      </c>
      <c r="Z662" s="1445" t="s">
        <v>391</v>
      </c>
      <c r="AA662" s="1357"/>
      <c r="AB662" s="1450"/>
      <c r="AC662" s="1359"/>
      <c r="AD662" s="1453"/>
      <c r="AE662" s="1357"/>
      <c r="AF662" s="1450"/>
      <c r="AG662" s="1234">
        <f t="shared" ref="AG662:AG664" si="706">AA662+AC662</f>
        <v>0</v>
      </c>
      <c r="AH662" s="1456">
        <f t="shared" ref="AH662:AH664" si="707">AB662+AD662</f>
        <v>0</v>
      </c>
      <c r="AI662" s="1234">
        <f t="shared" si="701"/>
        <v>0</v>
      </c>
      <c r="AJ662" s="1409">
        <f t="shared" ref="AJ662:AJ667" si="708">AD662+AF662</f>
        <v>0</v>
      </c>
      <c r="AO662" s="1445" t="s">
        <v>391</v>
      </c>
      <c r="AP662" s="1250">
        <f t="shared" si="703"/>
        <v>0</v>
      </c>
      <c r="AQ662" s="1275">
        <f t="shared" si="704"/>
        <v>0</v>
      </c>
    </row>
    <row r="663" spans="1:43" ht="15" thickBot="1">
      <c r="M663" s="98"/>
      <c r="N663" s="1222" t="s">
        <v>421</v>
      </c>
      <c r="O663" s="1217"/>
      <c r="P663" s="1428"/>
      <c r="Q663" s="1217"/>
      <c r="R663" s="1429"/>
      <c r="S663" s="1227"/>
      <c r="T663" s="1428"/>
      <c r="U663" s="1229">
        <f t="shared" si="642"/>
        <v>0</v>
      </c>
      <c r="V663" s="1425">
        <f t="shared" si="643"/>
        <v>0</v>
      </c>
      <c r="W663" s="1211">
        <f>Q663+S663</f>
        <v>0</v>
      </c>
      <c r="X663" s="1425">
        <f t="shared" si="645"/>
        <v>0</v>
      </c>
      <c r="Z663" s="1446" t="s">
        <v>456</v>
      </c>
      <c r="AA663" s="1363"/>
      <c r="AB663" s="1451"/>
      <c r="AC663" s="2898">
        <f>K630</f>
        <v>21</v>
      </c>
      <c r="AD663" s="2884">
        <f>L630</f>
        <v>21</v>
      </c>
      <c r="AE663" s="1363"/>
      <c r="AF663" s="1451"/>
      <c r="AG663" s="1235">
        <f t="shared" si="706"/>
        <v>21</v>
      </c>
      <c r="AH663" s="1457">
        <f t="shared" si="707"/>
        <v>21</v>
      </c>
      <c r="AI663" s="1235">
        <f t="shared" si="701"/>
        <v>21</v>
      </c>
      <c r="AJ663" s="1459">
        <f t="shared" si="708"/>
        <v>21</v>
      </c>
      <c r="AO663" s="1446" t="s">
        <v>392</v>
      </c>
      <c r="AP663" s="1259">
        <f t="shared" si="703"/>
        <v>21</v>
      </c>
      <c r="AQ663" s="1279">
        <f t="shared" si="704"/>
        <v>21</v>
      </c>
    </row>
    <row r="664" spans="1:43" ht="15" thickBot="1">
      <c r="M664" s="98"/>
      <c r="N664" s="490" t="s">
        <v>98</v>
      </c>
      <c r="O664" s="1218"/>
      <c r="P664" s="1430"/>
      <c r="Q664" s="1218"/>
      <c r="R664" s="1431"/>
      <c r="S664" s="1228">
        <f>H643</f>
        <v>4</v>
      </c>
      <c r="T664" s="1432">
        <f>I643</f>
        <v>4</v>
      </c>
      <c r="U664" s="1230">
        <f t="shared" si="642"/>
        <v>0</v>
      </c>
      <c r="V664" s="1433">
        <f t="shared" si="643"/>
        <v>0</v>
      </c>
      <c r="W664" s="1230">
        <f>Q664+S664</f>
        <v>4</v>
      </c>
      <c r="X664" s="1433">
        <f t="shared" si="645"/>
        <v>4</v>
      </c>
      <c r="Z664" s="1447" t="s">
        <v>393</v>
      </c>
      <c r="AA664" s="1467">
        <f t="shared" ref="AA664:AF664" si="709">AA661+AA662+AA663</f>
        <v>0</v>
      </c>
      <c r="AB664" s="1392">
        <f t="shared" si="709"/>
        <v>0</v>
      </c>
      <c r="AC664" s="1448">
        <f t="shared" si="709"/>
        <v>21</v>
      </c>
      <c r="AD664" s="1390">
        <f t="shared" si="709"/>
        <v>21</v>
      </c>
      <c r="AE664" s="1467">
        <f t="shared" si="709"/>
        <v>0</v>
      </c>
      <c r="AF664" s="1392">
        <f t="shared" si="709"/>
        <v>0</v>
      </c>
      <c r="AG664" s="1298">
        <f t="shared" si="706"/>
        <v>21</v>
      </c>
      <c r="AH664" s="1391">
        <f t="shared" si="707"/>
        <v>21</v>
      </c>
      <c r="AI664" s="1298">
        <f t="shared" si="701"/>
        <v>21</v>
      </c>
      <c r="AJ664" s="1392">
        <f t="shared" si="708"/>
        <v>21</v>
      </c>
      <c r="AO664" s="1447" t="s">
        <v>393</v>
      </c>
      <c r="AP664" s="1298">
        <f t="shared" si="703"/>
        <v>21</v>
      </c>
      <c r="AQ664" s="1299">
        <f t="shared" si="704"/>
        <v>21</v>
      </c>
    </row>
    <row r="665" spans="1:43">
      <c r="M665" s="98"/>
      <c r="Z665" s="1283" t="s">
        <v>385</v>
      </c>
      <c r="AA665" s="1337"/>
      <c r="AB665" s="1338"/>
      <c r="AC665" s="1233">
        <f>H623</f>
        <v>96.39</v>
      </c>
      <c r="AD665" s="1339">
        <f>I623</f>
        <v>83.34</v>
      </c>
      <c r="AE665" s="1337"/>
      <c r="AF665" s="1338"/>
      <c r="AG665" s="1233"/>
      <c r="AH665" s="1340">
        <f>AB665+AD665</f>
        <v>83.34</v>
      </c>
      <c r="AI665" s="1233">
        <f t="shared" si="701"/>
        <v>96.39</v>
      </c>
      <c r="AJ665" s="1341">
        <f t="shared" si="708"/>
        <v>83.34</v>
      </c>
      <c r="AO665" s="1283" t="s">
        <v>252</v>
      </c>
      <c r="AP665" s="1271">
        <f t="shared" si="703"/>
        <v>96.39</v>
      </c>
      <c r="AQ665" s="1284">
        <f t="shared" si="704"/>
        <v>83.34</v>
      </c>
    </row>
    <row r="666" spans="1:43" ht="15" thickBot="1">
      <c r="D666" s="3116"/>
      <c r="M666" s="98"/>
      <c r="U666" s="11"/>
      <c r="V666" s="11"/>
      <c r="Z666" s="1285" t="s">
        <v>386</v>
      </c>
      <c r="AA666" s="1322"/>
      <c r="AB666" s="1342"/>
      <c r="AC666" s="1235"/>
      <c r="AD666" s="1952"/>
      <c r="AE666" s="1322"/>
      <c r="AF666" s="1342"/>
      <c r="AG666" s="1235">
        <f>AA666+AC666</f>
        <v>0</v>
      </c>
      <c r="AH666" s="1344">
        <f>AB666+AD666</f>
        <v>0</v>
      </c>
      <c r="AI666" s="1235">
        <f t="shared" si="701"/>
        <v>0</v>
      </c>
      <c r="AJ666" s="1345">
        <f t="shared" si="708"/>
        <v>0</v>
      </c>
      <c r="AO666" s="1285" t="s">
        <v>150</v>
      </c>
      <c r="AP666" s="1259">
        <f t="shared" si="703"/>
        <v>0</v>
      </c>
      <c r="AQ666" s="1279">
        <f t="shared" si="704"/>
        <v>0</v>
      </c>
    </row>
    <row r="667" spans="1:43" ht="15" thickBot="1">
      <c r="A667" s="7"/>
      <c r="B667" s="354"/>
      <c r="C667" s="377"/>
      <c r="D667" s="2434"/>
      <c r="E667" s="1987"/>
      <c r="F667" s="1988"/>
      <c r="G667" s="7"/>
      <c r="H667" s="14"/>
      <c r="I667" s="149"/>
      <c r="J667" s="11"/>
      <c r="K667" s="14"/>
      <c r="L667" s="149"/>
      <c r="M667" s="98"/>
      <c r="U667" s="11"/>
      <c r="V667" s="11"/>
      <c r="X667" s="1200"/>
      <c r="Z667" s="1286" t="s">
        <v>382</v>
      </c>
      <c r="AA667" s="1346">
        <f t="shared" ref="AA667:AF667" si="710">SUM(AA665:AA666)</f>
        <v>0</v>
      </c>
      <c r="AB667" s="1347">
        <f t="shared" si="710"/>
        <v>0</v>
      </c>
      <c r="AC667" s="1348">
        <f t="shared" si="710"/>
        <v>96.39</v>
      </c>
      <c r="AD667" s="1288">
        <f t="shared" si="710"/>
        <v>83.34</v>
      </c>
      <c r="AE667" s="1346">
        <f t="shared" si="710"/>
        <v>0</v>
      </c>
      <c r="AF667" s="1347">
        <f t="shared" si="710"/>
        <v>0</v>
      </c>
      <c r="AG667" s="1287">
        <f>AA667+AC667</f>
        <v>96.39</v>
      </c>
      <c r="AH667" s="1349">
        <f>AB667+AD667</f>
        <v>83.34</v>
      </c>
      <c r="AI667" s="1287">
        <f t="shared" si="701"/>
        <v>96.39</v>
      </c>
      <c r="AJ667" s="1350">
        <f t="shared" si="708"/>
        <v>83.34</v>
      </c>
      <c r="AO667" s="1286" t="s">
        <v>382</v>
      </c>
      <c r="AP667" s="1287">
        <f t="shared" si="703"/>
        <v>96.39</v>
      </c>
      <c r="AQ667" s="1288">
        <f t="shared" si="704"/>
        <v>83.34</v>
      </c>
    </row>
    <row r="668" spans="1:43">
      <c r="A668" s="56"/>
      <c r="B668" s="14"/>
      <c r="C668" s="387"/>
      <c r="D668" s="2434"/>
      <c r="E668" s="41"/>
      <c r="F668" s="387"/>
      <c r="G668" s="7"/>
      <c r="H668" s="14"/>
      <c r="I668" s="387"/>
      <c r="J668" s="11"/>
      <c r="K668" s="14"/>
      <c r="L668" s="387"/>
      <c r="M668" s="98"/>
      <c r="U668" s="11"/>
      <c r="V668" s="11"/>
      <c r="X668" s="1200"/>
      <c r="Z668" s="1289" t="s">
        <v>250</v>
      </c>
      <c r="AA668" s="1351"/>
      <c r="AB668" s="1352"/>
      <c r="AC668" s="1353"/>
      <c r="AD668" s="1354"/>
      <c r="AE668" s="1351"/>
      <c r="AF668" s="1352"/>
      <c r="AG668" s="1233"/>
      <c r="AH668" s="1355"/>
      <c r="AI668" s="1233">
        <f t="shared" si="701"/>
        <v>0</v>
      </c>
      <c r="AJ668" s="1356"/>
      <c r="AM668" s="1263"/>
      <c r="AN668" s="315"/>
      <c r="AO668" s="1289" t="s">
        <v>250</v>
      </c>
      <c r="AP668" s="1271">
        <f t="shared" si="703"/>
        <v>0</v>
      </c>
      <c r="AQ668" s="1284">
        <f t="shared" si="704"/>
        <v>0</v>
      </c>
    </row>
    <row r="669" spans="1:43">
      <c r="A669" s="92"/>
      <c r="B669" s="14"/>
      <c r="C669" s="387"/>
      <c r="D669" s="2434"/>
      <c r="E669" s="41"/>
      <c r="F669" s="387"/>
      <c r="G669" s="3117"/>
      <c r="H669" s="14"/>
      <c r="I669" s="387"/>
      <c r="J669" s="11"/>
      <c r="K669" s="11"/>
      <c r="L669" s="11"/>
      <c r="M669" s="98"/>
      <c r="U669" s="11"/>
      <c r="V669" s="11"/>
      <c r="X669" s="302"/>
      <c r="Z669" s="1290" t="s">
        <v>103</v>
      </c>
      <c r="AA669" s="1357"/>
      <c r="AB669" s="1358"/>
      <c r="AC669" s="1359"/>
      <c r="AD669" s="1360"/>
      <c r="AE669" s="1357"/>
      <c r="AF669" s="1358"/>
      <c r="AG669" s="1234">
        <f t="shared" ref="AG669:AG671" si="711">AA669+AC669</f>
        <v>0</v>
      </c>
      <c r="AH669" s="1361">
        <f t="shared" ref="AH669:AH671" si="712">AB669+AD669</f>
        <v>0</v>
      </c>
      <c r="AI669" s="1234">
        <f t="shared" si="701"/>
        <v>0</v>
      </c>
      <c r="AJ669" s="1362">
        <f>AD669+AF669</f>
        <v>0</v>
      </c>
      <c r="AM669" s="1263"/>
      <c r="AN669" s="1400"/>
      <c r="AO669" s="1290" t="s">
        <v>103</v>
      </c>
      <c r="AP669" s="1250">
        <f t="shared" si="703"/>
        <v>0</v>
      </c>
      <c r="AQ669" s="1275">
        <f t="shared" si="704"/>
        <v>0</v>
      </c>
    </row>
    <row r="670" spans="1:43" ht="15" thickBot="1">
      <c r="A670" s="7"/>
      <c r="B670" s="14"/>
      <c r="C670" s="149"/>
      <c r="D670" s="11"/>
      <c r="E670" s="11"/>
      <c r="F670" s="11"/>
      <c r="G670" s="7"/>
      <c r="H670" s="14"/>
      <c r="I670" s="149"/>
      <c r="J670" s="11"/>
      <c r="K670" s="11"/>
      <c r="L670" s="11"/>
      <c r="M670" s="98"/>
      <c r="U670" s="11"/>
      <c r="V670" s="11"/>
      <c r="X670" s="1196"/>
      <c r="Z670" s="1291" t="s">
        <v>251</v>
      </c>
      <c r="AA670" s="1363"/>
      <c r="AB670" s="1364"/>
      <c r="AC670" s="1365">
        <f>E637</f>
        <v>20.079999999999998</v>
      </c>
      <c r="AD670" s="1366">
        <f>F637</f>
        <v>17.760000000000002</v>
      </c>
      <c r="AE670" s="1363"/>
      <c r="AF670" s="1364"/>
      <c r="AG670" s="1235">
        <f t="shared" si="711"/>
        <v>20.079999999999998</v>
      </c>
      <c r="AH670" s="1367">
        <f t="shared" si="712"/>
        <v>17.760000000000002</v>
      </c>
      <c r="AI670" s="1235">
        <f t="shared" si="701"/>
        <v>20.079999999999998</v>
      </c>
      <c r="AJ670" s="1368">
        <f>AD670+AF670</f>
        <v>17.760000000000002</v>
      </c>
      <c r="AM670" s="1401"/>
      <c r="AN670" s="84"/>
      <c r="AO670" s="1291" t="s">
        <v>251</v>
      </c>
      <c r="AP670" s="1259">
        <f t="shared" si="703"/>
        <v>20.079999999999998</v>
      </c>
      <c r="AQ670" s="1279">
        <f t="shared" si="704"/>
        <v>17.760000000000002</v>
      </c>
    </row>
    <row r="671" spans="1:43" ht="15" thickBot="1">
      <c r="A671" s="210"/>
      <c r="B671" s="133"/>
      <c r="C671" s="193"/>
      <c r="D671" s="27"/>
      <c r="E671" s="226"/>
      <c r="F671" s="226"/>
      <c r="G671" s="96"/>
      <c r="H671" s="119"/>
      <c r="I671" s="11"/>
      <c r="J671" s="11"/>
      <c r="K671" s="11"/>
      <c r="L671" s="11"/>
      <c r="M671" s="11"/>
      <c r="U671" s="14"/>
      <c r="V671" s="149"/>
      <c r="X671" s="1196"/>
      <c r="Z671" s="1461" t="s">
        <v>383</v>
      </c>
      <c r="AA671" s="1462">
        <f t="shared" ref="AA671:AF671" si="713">AA668+AA669+AA670</f>
        <v>0</v>
      </c>
      <c r="AB671" s="1334">
        <f t="shared" si="713"/>
        <v>0</v>
      </c>
      <c r="AC671" s="1462">
        <f t="shared" si="713"/>
        <v>20.079999999999998</v>
      </c>
      <c r="AD671" s="1334">
        <f t="shared" si="713"/>
        <v>17.760000000000002</v>
      </c>
      <c r="AE671" s="1462">
        <f t="shared" si="713"/>
        <v>0</v>
      </c>
      <c r="AF671" s="1334">
        <f t="shared" si="713"/>
        <v>0</v>
      </c>
      <c r="AG671" s="1333">
        <f t="shared" si="711"/>
        <v>20.079999999999998</v>
      </c>
      <c r="AH671" s="1335">
        <f t="shared" si="712"/>
        <v>17.760000000000002</v>
      </c>
      <c r="AI671" s="1333">
        <f t="shared" si="701"/>
        <v>20.079999999999998</v>
      </c>
      <c r="AJ671" s="1336">
        <f>AD671+AF671</f>
        <v>17.760000000000002</v>
      </c>
      <c r="AO671" s="1292" t="s">
        <v>383</v>
      </c>
      <c r="AP671" s="1293">
        <f t="shared" si="703"/>
        <v>20.079999999999998</v>
      </c>
      <c r="AQ671" s="1294">
        <f t="shared" si="704"/>
        <v>17.760000000000002</v>
      </c>
    </row>
    <row r="672" spans="1:43">
      <c r="A672" s="112"/>
      <c r="B672" s="186"/>
      <c r="C672" s="112"/>
      <c r="D672" s="215"/>
      <c r="E672" s="226"/>
      <c r="F672" s="226"/>
      <c r="G672" s="384"/>
      <c r="H672" s="89"/>
      <c r="I672" s="143"/>
      <c r="J672" s="11"/>
      <c r="K672" s="11"/>
      <c r="L672" s="11"/>
      <c r="M672" s="11"/>
    </row>
    <row r="673" spans="1:42">
      <c r="A673" s="236"/>
      <c r="B673" s="107"/>
      <c r="C673" s="15"/>
      <c r="D673" s="226"/>
      <c r="E673" s="205"/>
      <c r="F673" s="206"/>
      <c r="G673" s="7"/>
      <c r="H673" s="55"/>
      <c r="I673" s="151"/>
      <c r="J673" s="11"/>
      <c r="K673" s="11"/>
      <c r="L673" s="11"/>
      <c r="M673" s="11"/>
      <c r="V673" s="1200"/>
      <c r="X673" s="1200"/>
      <c r="AB673" s="1197"/>
      <c r="AD673" s="1197"/>
      <c r="AH673" s="1204"/>
      <c r="AJ673" s="1204"/>
    </row>
    <row r="674" spans="1:42">
      <c r="A674" s="11"/>
      <c r="B674" s="107"/>
      <c r="C674" s="11"/>
      <c r="D674" s="110"/>
      <c r="E674" s="757"/>
      <c r="F674" s="758"/>
      <c r="G674" s="2729"/>
      <c r="H674" s="11"/>
      <c r="I674" s="11"/>
      <c r="J674" s="11"/>
      <c r="K674" s="11"/>
      <c r="L674" s="11"/>
      <c r="M674" s="11"/>
      <c r="V674" s="1200"/>
      <c r="X674" s="1200"/>
      <c r="AB674" s="1197"/>
      <c r="AD674" s="1197"/>
      <c r="AH674" s="1204"/>
      <c r="AJ674" s="1204"/>
    </row>
    <row r="675" spans="1:42">
      <c r="A675" s="718"/>
      <c r="B675" s="123"/>
      <c r="C675" s="15"/>
      <c r="D675" s="7"/>
      <c r="E675" s="55"/>
      <c r="F675" s="151"/>
      <c r="G675" s="7"/>
      <c r="H675" s="14"/>
      <c r="I675" s="387"/>
      <c r="J675" s="11"/>
      <c r="K675" s="11"/>
      <c r="L675" s="11"/>
      <c r="M675" s="11"/>
      <c r="V675" s="1200"/>
      <c r="X675" s="1200"/>
      <c r="AB675" s="1197"/>
      <c r="AD675" s="1197"/>
      <c r="AH675" s="1204"/>
      <c r="AJ675" s="1204"/>
    </row>
    <row r="676" spans="1:42">
      <c r="A676" s="2166"/>
      <c r="B676" s="107"/>
      <c r="C676" s="102"/>
      <c r="D676" s="7"/>
      <c r="E676" s="55"/>
      <c r="F676" s="151"/>
      <c r="G676" s="7"/>
      <c r="H676" s="14"/>
      <c r="I676" s="151"/>
      <c r="J676" s="11"/>
      <c r="K676" s="11"/>
      <c r="L676" s="11"/>
      <c r="M676" s="56"/>
      <c r="V676" s="1200"/>
      <c r="X676" s="1200"/>
      <c r="AB676" s="1197"/>
      <c r="AD676" s="1197"/>
      <c r="AH676" s="1204"/>
      <c r="AI676" s="1204"/>
    </row>
    <row r="677" spans="1:42">
      <c r="A677" s="2875"/>
      <c r="B677" s="575"/>
      <c r="C677" s="104"/>
      <c r="D677" s="110"/>
      <c r="E677" s="55"/>
      <c r="F677" s="151"/>
      <c r="G677" s="7"/>
      <c r="H677" s="41"/>
      <c r="I677" s="151"/>
      <c r="J677" s="11"/>
      <c r="K677" s="11"/>
      <c r="L677" s="11"/>
      <c r="V677" s="1200"/>
      <c r="X677" s="1200"/>
      <c r="AB677" s="1197"/>
      <c r="AC677" s="1197"/>
      <c r="AF677" s="1204"/>
      <c r="AH677" s="1204"/>
    </row>
    <row r="678" spans="1:42">
      <c r="A678" s="2875"/>
      <c r="B678" s="107"/>
      <c r="C678" s="104"/>
      <c r="D678" s="7"/>
      <c r="E678" s="111"/>
      <c r="F678" s="137"/>
      <c r="G678" s="2878"/>
      <c r="H678" s="14"/>
      <c r="I678" s="387"/>
      <c r="J678" s="11"/>
      <c r="K678" s="11"/>
      <c r="L678" s="11"/>
      <c r="M678" s="1197"/>
      <c r="V678" s="1200"/>
      <c r="X678" s="1200"/>
      <c r="AB678" s="1197"/>
      <c r="AC678" s="1197"/>
      <c r="AF678" s="1204"/>
      <c r="AH678" s="1204"/>
    </row>
    <row r="679" spans="1:42">
      <c r="A679" s="2875"/>
      <c r="B679" s="107"/>
      <c r="C679" s="104"/>
      <c r="D679" s="107"/>
      <c r="E679" s="14"/>
      <c r="F679" s="149"/>
      <c r="G679" s="7"/>
      <c r="H679" s="14"/>
      <c r="I679" s="387"/>
      <c r="J679" s="11"/>
      <c r="K679" s="11"/>
      <c r="L679" s="11"/>
      <c r="M679" s="1197"/>
      <c r="P679" s="1197"/>
      <c r="T679" s="1197"/>
      <c r="V679" s="1200"/>
      <c r="X679" s="1200"/>
      <c r="AB679" s="1197"/>
      <c r="AC679" s="1197"/>
      <c r="AF679" s="1204"/>
      <c r="AH679" s="1204"/>
    </row>
    <row r="680" spans="1:42">
      <c r="A680" s="718"/>
      <c r="B680" s="107"/>
      <c r="C680" s="104"/>
      <c r="D680" s="11"/>
      <c r="E680" s="2686"/>
      <c r="F680" s="11"/>
      <c r="G680" s="7"/>
      <c r="H680" s="14"/>
      <c r="I680" s="387"/>
      <c r="J680" s="11"/>
      <c r="K680" s="11"/>
      <c r="L680" s="11"/>
      <c r="M680" s="1197"/>
      <c r="P680" s="1197"/>
      <c r="T680" s="1197"/>
      <c r="V680" s="1200"/>
      <c r="X680" s="1200"/>
      <c r="AB680" s="1197"/>
      <c r="AC680" s="1197"/>
      <c r="AF680" s="1204"/>
      <c r="AH680" s="1204"/>
    </row>
    <row r="681" spans="1:42">
      <c r="A681" s="1880"/>
      <c r="B681" s="49"/>
      <c r="C681" s="1879"/>
      <c r="D681" s="11"/>
      <c r="E681" s="11"/>
      <c r="F681" s="11"/>
      <c r="G681" s="7"/>
      <c r="H681" s="14"/>
      <c r="I681" s="151"/>
      <c r="J681" s="11"/>
      <c r="K681" s="11"/>
      <c r="L681" s="11"/>
      <c r="M681" s="1197"/>
      <c r="V681" s="1200"/>
      <c r="X681" s="1200"/>
      <c r="AB681" s="1197"/>
      <c r="AE681" s="1204"/>
      <c r="AF681" s="1204"/>
    </row>
    <row r="682" spans="1:42">
      <c r="A682" s="11"/>
      <c r="B682" s="49"/>
      <c r="C682" s="11"/>
      <c r="D682" s="11"/>
      <c r="E682" s="11"/>
      <c r="F682" s="11"/>
      <c r="G682" s="2729"/>
      <c r="H682" s="14"/>
      <c r="I682" s="387"/>
      <c r="J682" s="11"/>
      <c r="K682" s="11"/>
      <c r="L682" s="11"/>
      <c r="M682" s="1197"/>
      <c r="V682" s="1200"/>
      <c r="X682" s="1200"/>
      <c r="AB682" s="1197"/>
      <c r="AE682" s="1204"/>
      <c r="AF682" s="1204"/>
    </row>
    <row r="683" spans="1:42">
      <c r="A683" s="112"/>
      <c r="B683" s="120"/>
      <c r="C683" s="112"/>
      <c r="D683" s="112"/>
      <c r="E683" s="112"/>
      <c r="F683" s="112"/>
      <c r="I683" s="1197"/>
      <c r="M683" s="1197"/>
      <c r="V683" s="1200"/>
      <c r="X683" s="1200"/>
    </row>
    <row r="684" spans="1:42" ht="15.6">
      <c r="A684" s="129"/>
      <c r="B684" s="107"/>
      <c r="C684" s="106"/>
      <c r="D684" s="213"/>
      <c r="E684" s="112"/>
      <c r="F684" s="112"/>
      <c r="G684" s="146"/>
      <c r="H684" s="146"/>
      <c r="I684" s="112"/>
      <c r="J684" s="112"/>
      <c r="K684" s="112"/>
      <c r="L684" s="112"/>
      <c r="M684" s="112"/>
      <c r="V684" s="1200"/>
      <c r="X684" s="1202"/>
      <c r="Z684" s="11"/>
      <c r="AA684" s="11"/>
      <c r="AP684" s="11"/>
    </row>
    <row r="685" spans="1:42">
      <c r="A685" s="112"/>
      <c r="B685" s="186"/>
      <c r="C685" s="112"/>
      <c r="D685" s="212"/>
      <c r="E685" s="112"/>
      <c r="F685" s="112"/>
      <c r="G685" s="172"/>
      <c r="H685" s="205"/>
      <c r="I685" s="206"/>
      <c r="J685" s="172"/>
      <c r="K685" s="205"/>
      <c r="L685" s="206"/>
      <c r="M685" s="112"/>
      <c r="U685" s="11"/>
      <c r="V685" s="1202"/>
      <c r="W685" s="11"/>
      <c r="X685" s="11"/>
    </row>
  </sheetData>
  <phoneticPr fontId="51" type="noConversion"/>
  <pageMargins left="0.196527777777778" right="0.118055555555556" top="0.15763888888888899" bottom="0.15763888888888899" header="0.51180555555555496" footer="0.51180555555555496"/>
  <pageSetup paperSize="9" firstPageNumber="0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:BA742"/>
  <sheetViews>
    <sheetView view="pageBreakPreview" zoomScale="60" workbookViewId="0">
      <pane xSplit="1" topLeftCell="B1" activePane="topRight" state="frozen"/>
      <selection pane="topRight" sqref="A1:A1048576"/>
    </sheetView>
  </sheetViews>
  <sheetFormatPr defaultRowHeight="14.4"/>
  <cols>
    <col min="1" max="1" width="4" customWidth="1"/>
    <col min="2" max="2" width="29.88671875" customWidth="1"/>
    <col min="3" max="3" width="7.5546875" customWidth="1"/>
    <col min="4" max="4" width="6.44140625" customWidth="1"/>
    <col min="5" max="5" width="5.5546875" customWidth="1"/>
    <col min="6" max="6" width="6.88671875" customWidth="1"/>
    <col min="7" max="7" width="6.109375" customWidth="1"/>
    <col min="8" max="8" width="5.6640625" customWidth="1"/>
    <col min="9" max="9" width="6.33203125" customWidth="1"/>
    <col min="10" max="10" width="6.44140625" customWidth="1"/>
    <col min="11" max="11" width="6.109375" customWidth="1"/>
    <col min="12" max="12" width="5.88671875" customWidth="1"/>
    <col min="13" max="13" width="6" customWidth="1"/>
    <col min="14" max="14" width="6.5546875" customWidth="1"/>
    <col min="15" max="15" width="6.6640625" customWidth="1"/>
    <col min="16" max="16" width="6.88671875" customWidth="1"/>
    <col min="17" max="17" width="6.6640625" customWidth="1"/>
    <col min="18" max="18" width="7" customWidth="1"/>
    <col min="19" max="19" width="6.88671875" customWidth="1"/>
    <col min="20" max="20" width="2.88671875" customWidth="1"/>
    <col min="22" max="22" width="7.109375" customWidth="1"/>
    <col min="23" max="23" width="7.5546875" customWidth="1"/>
    <col min="24" max="24" width="6.88671875" customWidth="1"/>
    <col min="25" max="25" width="7.33203125" customWidth="1"/>
    <col min="26" max="26" width="7.5546875" customWidth="1"/>
    <col min="27" max="27" width="8.109375" customWidth="1"/>
    <col min="28" max="28" width="8.6640625" customWidth="1"/>
    <col min="29" max="29" width="19.6640625" customWidth="1"/>
    <col min="30" max="30" width="7" customWidth="1"/>
    <col min="31" max="31" width="9.109375" customWidth="1"/>
    <col min="32" max="32" width="9.44140625" customWidth="1"/>
    <col min="33" max="33" width="8.5546875" customWidth="1"/>
    <col min="34" max="34" width="8.109375" customWidth="1"/>
    <col min="37" max="37" width="9.44140625" customWidth="1"/>
    <col min="38" max="38" width="7.33203125" customWidth="1"/>
  </cols>
  <sheetData>
    <row r="1" spans="1:42" ht="10.5" customHeight="1">
      <c r="A1" s="112"/>
      <c r="B1" s="112"/>
      <c r="C1" s="112"/>
      <c r="D1" s="112"/>
      <c r="E1" s="112"/>
      <c r="F1" s="112"/>
      <c r="G1" s="112"/>
      <c r="H1" s="112"/>
      <c r="I1" s="112"/>
      <c r="J1" s="112"/>
      <c r="K1" s="112"/>
      <c r="L1" s="112"/>
      <c r="M1" s="112"/>
      <c r="N1" s="112"/>
      <c r="O1" s="112"/>
      <c r="P1" s="112"/>
      <c r="Q1" s="112"/>
      <c r="R1" s="112"/>
      <c r="S1" s="112"/>
      <c r="T1" s="112"/>
      <c r="U1" s="112"/>
      <c r="V1" s="112"/>
      <c r="W1" s="112"/>
      <c r="X1" s="112"/>
      <c r="Y1" s="112"/>
      <c r="Z1" s="112"/>
      <c r="AA1" s="112"/>
      <c r="AB1" s="112"/>
      <c r="AC1" s="112"/>
      <c r="AD1" s="112"/>
      <c r="AE1" s="112"/>
      <c r="AF1" s="112"/>
      <c r="AG1" s="112"/>
      <c r="AH1" s="112"/>
      <c r="AI1" s="112"/>
    </row>
    <row r="2" spans="1:42" ht="15" thickBot="1">
      <c r="A2" s="105" t="s">
        <v>833</v>
      </c>
      <c r="C2" s="105" t="s">
        <v>19</v>
      </c>
      <c r="I2" t="s">
        <v>239</v>
      </c>
      <c r="U2" s="112"/>
      <c r="V2" s="112"/>
      <c r="W2" s="112"/>
      <c r="X2" s="112"/>
      <c r="Y2" s="112"/>
      <c r="Z2" s="112"/>
      <c r="AA2" s="112"/>
      <c r="AB2" s="112"/>
      <c r="AC2" s="112"/>
      <c r="AD2" s="112"/>
      <c r="AE2" s="112"/>
      <c r="AF2" s="112"/>
      <c r="AH2" s="112"/>
      <c r="AJ2" s="112"/>
      <c r="AK2" s="112"/>
    </row>
    <row r="3" spans="1:42" ht="13.5" customHeight="1">
      <c r="A3" s="90"/>
      <c r="B3" s="559"/>
      <c r="C3" s="184" t="s">
        <v>20</v>
      </c>
      <c r="D3" s="535" t="s">
        <v>240</v>
      </c>
      <c r="E3" s="75"/>
      <c r="F3" s="75"/>
      <c r="G3" s="75"/>
      <c r="H3" s="75"/>
      <c r="I3" s="75"/>
      <c r="J3" s="75"/>
      <c r="K3" s="75"/>
      <c r="L3" s="59"/>
      <c r="M3" s="59"/>
      <c r="N3" s="76"/>
      <c r="O3" s="62"/>
      <c r="P3" s="184" t="s">
        <v>21</v>
      </c>
      <c r="Q3" s="184" t="s">
        <v>22</v>
      </c>
      <c r="R3" s="1166" t="s">
        <v>358</v>
      </c>
      <c r="S3" s="1181" t="s">
        <v>358</v>
      </c>
      <c r="U3" s="104"/>
      <c r="V3" s="104"/>
      <c r="W3" s="132"/>
      <c r="X3" s="408"/>
      <c r="Y3" s="408"/>
      <c r="Z3" s="132"/>
      <c r="AA3" s="112"/>
      <c r="AB3" s="112"/>
      <c r="AC3" s="112"/>
      <c r="AD3" s="112"/>
      <c r="AE3" s="112"/>
      <c r="AF3" s="112"/>
      <c r="AG3" s="104"/>
      <c r="AH3" s="104"/>
      <c r="AI3" s="102"/>
      <c r="AJ3" s="102"/>
      <c r="AK3" s="104"/>
      <c r="AL3" s="104"/>
      <c r="AM3" s="112"/>
      <c r="AN3" s="112"/>
      <c r="AP3" s="112"/>
    </row>
    <row r="4" spans="1:42" ht="13.5" customHeight="1">
      <c r="A4" s="69"/>
      <c r="B4" s="560"/>
      <c r="C4" s="2792" t="s">
        <v>207</v>
      </c>
      <c r="D4" s="2766" t="s">
        <v>249</v>
      </c>
      <c r="E4" s="20"/>
      <c r="F4" s="20"/>
      <c r="G4" s="20"/>
      <c r="H4" s="20"/>
      <c r="I4" s="20"/>
      <c r="J4" s="20"/>
      <c r="K4" s="20"/>
      <c r="L4" s="19"/>
      <c r="M4" s="19"/>
      <c r="N4" s="11"/>
      <c r="O4" s="79"/>
      <c r="P4" s="561" t="s">
        <v>221</v>
      </c>
      <c r="Q4" s="561" t="s">
        <v>23</v>
      </c>
      <c r="R4" s="1165" t="s">
        <v>108</v>
      </c>
      <c r="S4" s="1182" t="s">
        <v>108</v>
      </c>
      <c r="U4" s="104"/>
      <c r="V4" s="104"/>
      <c r="W4" s="132"/>
      <c r="X4" s="112"/>
      <c r="Y4" s="408"/>
      <c r="Z4" s="132"/>
      <c r="AA4" s="112"/>
      <c r="AB4" s="112"/>
      <c r="AC4" s="112"/>
      <c r="AD4" s="166"/>
      <c r="AE4" s="112"/>
      <c r="AF4" s="112"/>
      <c r="AG4" s="104"/>
      <c r="AH4" s="104"/>
      <c r="AI4" s="102"/>
      <c r="AJ4" s="102"/>
      <c r="AK4" s="104"/>
      <c r="AL4" s="104"/>
      <c r="AM4" s="112"/>
      <c r="AN4" s="112"/>
      <c r="AP4" s="112"/>
    </row>
    <row r="5" spans="1:42" ht="12.75" customHeight="1" thickBot="1">
      <c r="A5" s="69"/>
      <c r="B5" s="562" t="s">
        <v>24</v>
      </c>
      <c r="C5" s="561" t="s">
        <v>21</v>
      </c>
      <c r="D5" s="2767" t="s">
        <v>1144</v>
      </c>
      <c r="E5" s="80"/>
      <c r="F5" s="80"/>
      <c r="H5" s="1651" t="s">
        <v>1143</v>
      </c>
      <c r="I5" s="38"/>
      <c r="J5" s="80"/>
      <c r="K5" s="38"/>
      <c r="M5" s="1721" t="s">
        <v>118</v>
      </c>
      <c r="N5" s="38"/>
      <c r="O5" s="81"/>
      <c r="P5" s="561" t="s">
        <v>26</v>
      </c>
      <c r="Q5" s="561" t="s">
        <v>25</v>
      </c>
      <c r="R5" s="1157" t="s">
        <v>359</v>
      </c>
      <c r="S5" s="1182" t="s">
        <v>359</v>
      </c>
      <c r="U5" s="104"/>
      <c r="V5" s="104"/>
      <c r="W5" s="408"/>
      <c r="X5" s="408"/>
      <c r="Y5" s="408"/>
      <c r="Z5" s="132"/>
      <c r="AA5" s="112"/>
      <c r="AB5" s="112"/>
      <c r="AC5" s="112"/>
      <c r="AD5" s="112"/>
      <c r="AE5" s="112"/>
      <c r="AF5" s="784"/>
      <c r="AG5" s="104"/>
      <c r="AH5" s="104"/>
      <c r="AI5" s="110"/>
      <c r="AJ5" s="102"/>
      <c r="AK5" s="104"/>
      <c r="AL5" s="104"/>
      <c r="AM5" s="112"/>
      <c r="AN5" s="112"/>
      <c r="AP5" s="112"/>
    </row>
    <row r="6" spans="1:42">
      <c r="A6" s="69" t="s">
        <v>208</v>
      </c>
      <c r="B6" s="560"/>
      <c r="C6" s="561" t="s">
        <v>38</v>
      </c>
      <c r="D6" s="36" t="s">
        <v>27</v>
      </c>
      <c r="E6" s="36" t="s">
        <v>28</v>
      </c>
      <c r="F6" s="36" t="s">
        <v>29</v>
      </c>
      <c r="G6" s="36" t="s">
        <v>30</v>
      </c>
      <c r="H6" s="35" t="s">
        <v>31</v>
      </c>
      <c r="I6" s="36" t="s">
        <v>32</v>
      </c>
      <c r="J6" s="35" t="s">
        <v>33</v>
      </c>
      <c r="K6" s="36" t="s">
        <v>34</v>
      </c>
      <c r="L6" s="35" t="s">
        <v>35</v>
      </c>
      <c r="M6" s="36" t="s">
        <v>36</v>
      </c>
      <c r="N6" s="1175" t="s">
        <v>920</v>
      </c>
      <c r="O6" s="36" t="s">
        <v>922</v>
      </c>
      <c r="P6" s="561">
        <v>12</v>
      </c>
      <c r="Q6" s="561" t="s">
        <v>37</v>
      </c>
      <c r="R6" s="561" t="s">
        <v>26</v>
      </c>
      <c r="S6" s="1183" t="s">
        <v>360</v>
      </c>
      <c r="U6" s="104"/>
      <c r="V6" s="104"/>
      <c r="W6" s="408"/>
      <c r="X6" s="408"/>
      <c r="Y6" s="408"/>
      <c r="Z6" s="132"/>
      <c r="AA6" s="112"/>
      <c r="AB6" s="112"/>
      <c r="AC6" s="112"/>
      <c r="AD6" s="369"/>
      <c r="AE6" s="112"/>
      <c r="AF6" s="784"/>
      <c r="AG6" s="104"/>
      <c r="AH6" s="104"/>
      <c r="AI6" s="104"/>
      <c r="AJ6" s="122"/>
      <c r="AK6" s="104"/>
      <c r="AL6" s="104"/>
      <c r="AM6" s="112"/>
      <c r="AN6" s="112"/>
      <c r="AP6" s="112"/>
    </row>
    <row r="7" spans="1:42" ht="12" customHeight="1">
      <c r="A7" s="69"/>
      <c r="B7" s="562" t="s">
        <v>209</v>
      </c>
      <c r="C7" s="561" t="s">
        <v>210</v>
      </c>
      <c r="D7" s="78" t="s">
        <v>39</v>
      </c>
      <c r="E7" s="78" t="s">
        <v>39</v>
      </c>
      <c r="F7" s="78" t="s">
        <v>39</v>
      </c>
      <c r="G7" s="78" t="s">
        <v>39</v>
      </c>
      <c r="H7" s="31" t="s">
        <v>39</v>
      </c>
      <c r="I7" s="78" t="s">
        <v>39</v>
      </c>
      <c r="J7" s="78" t="s">
        <v>39</v>
      </c>
      <c r="K7" s="31" t="s">
        <v>39</v>
      </c>
      <c r="L7" s="78" t="s">
        <v>39</v>
      </c>
      <c r="M7" s="78" t="s">
        <v>39</v>
      </c>
      <c r="N7" s="539" t="s">
        <v>39</v>
      </c>
      <c r="O7" s="78" t="s">
        <v>39</v>
      </c>
      <c r="P7" s="561" t="s">
        <v>357</v>
      </c>
      <c r="Q7" s="561" t="s">
        <v>201</v>
      </c>
      <c r="R7" s="561">
        <v>12</v>
      </c>
      <c r="S7" s="1183"/>
      <c r="U7" s="104"/>
      <c r="V7" s="104"/>
      <c r="W7" s="132"/>
      <c r="X7" s="112"/>
      <c r="Y7" s="408"/>
      <c r="Z7" s="132"/>
      <c r="AA7" s="112"/>
      <c r="AB7" s="112"/>
      <c r="AC7" s="112"/>
      <c r="AD7" s="369"/>
      <c r="AE7" s="112"/>
      <c r="AF7" s="785"/>
      <c r="AG7" s="104"/>
      <c r="AH7" s="104"/>
      <c r="AI7" s="104"/>
      <c r="AJ7" s="122"/>
      <c r="AK7" s="104"/>
      <c r="AL7" s="104"/>
      <c r="AM7" s="112"/>
      <c r="AN7" s="112"/>
      <c r="AP7" s="112"/>
    </row>
    <row r="8" spans="1:42" ht="14.25" customHeight="1" thickBot="1">
      <c r="A8" s="69"/>
      <c r="B8" s="560"/>
      <c r="C8" s="2593">
        <v>0.7</v>
      </c>
      <c r="D8" s="60"/>
      <c r="E8" s="61"/>
      <c r="F8" s="60"/>
      <c r="G8" s="61"/>
      <c r="H8" s="97"/>
      <c r="I8" s="892"/>
      <c r="J8" s="61"/>
      <c r="K8" s="61"/>
      <c r="L8" s="60"/>
      <c r="M8" s="61"/>
      <c r="N8" s="97"/>
      <c r="O8" s="820"/>
      <c r="P8" s="561"/>
      <c r="Q8" s="561" t="s">
        <v>202</v>
      </c>
      <c r="R8" s="561" t="s">
        <v>357</v>
      </c>
      <c r="S8" s="1184">
        <v>1</v>
      </c>
      <c r="U8" s="104"/>
      <c r="V8" s="104"/>
      <c r="W8" s="214"/>
      <c r="X8" s="132"/>
      <c r="Y8" s="408"/>
      <c r="Z8" s="132"/>
      <c r="AA8" s="112"/>
      <c r="AB8" s="300"/>
      <c r="AC8" s="408"/>
      <c r="AD8" s="786"/>
      <c r="AE8" s="112"/>
      <c r="AF8" s="785"/>
      <c r="AG8" s="104"/>
      <c r="AH8" s="104"/>
      <c r="AI8" s="104"/>
      <c r="AJ8" s="636"/>
      <c r="AK8" s="104"/>
      <c r="AL8" s="104"/>
      <c r="AM8" s="112"/>
      <c r="AN8" s="112"/>
      <c r="AP8" s="112"/>
    </row>
    <row r="9" spans="1:42">
      <c r="A9" s="564">
        <v>1</v>
      </c>
      <c r="B9" s="565" t="s">
        <v>211</v>
      </c>
      <c r="C9" s="2594">
        <f t="shared" ref="C9:C45" si="0">(S9/100)*70</f>
        <v>84</v>
      </c>
      <c r="D9" s="2813">
        <f>'12 л. РАСКЛАДКА'!AN13</f>
        <v>70</v>
      </c>
      <c r="E9" s="2814">
        <f>'12 л. РАСКЛАДКА'!AN67</f>
        <v>80</v>
      </c>
      <c r="F9" s="2814">
        <f>'12 л. РАСКЛАДКА'!AN126</f>
        <v>80</v>
      </c>
      <c r="G9" s="2814">
        <f>'12 л. РАСКЛАДКА'!AN182</f>
        <v>110</v>
      </c>
      <c r="H9" s="2814">
        <f>'12 л. РАСКЛАДКА'!AN239</f>
        <v>50</v>
      </c>
      <c r="I9" s="2816">
        <f>'12 л. РАСКЛАДКА'!AN295</f>
        <v>74</v>
      </c>
      <c r="J9" s="2824">
        <f>'12 л. РАСКЛАДКА'!AN351</f>
        <v>90</v>
      </c>
      <c r="K9" s="2814">
        <f>'12 л. РАСКЛАДКА'!AN407</f>
        <v>80</v>
      </c>
      <c r="L9" s="2814">
        <f>'12 л. РАСКЛАДКА'!AN460</f>
        <v>100</v>
      </c>
      <c r="M9" s="2814">
        <f>'12 л. РАСКЛАДКА'!AN514</f>
        <v>70</v>
      </c>
      <c r="N9" s="2815">
        <f>'12 л. РАСКЛАДКА'!AN567</f>
        <v>110</v>
      </c>
      <c r="O9" s="2825">
        <f>'12 л. РАСКЛАДКА'!AN624</f>
        <v>94</v>
      </c>
      <c r="P9" s="3009">
        <f>D9+E9+F9+G9+H9+I9+J9+K9+L9+M9+N9+O9</f>
        <v>1008</v>
      </c>
      <c r="Q9" s="2191">
        <f>(P9*100/R9)-100</f>
        <v>0</v>
      </c>
      <c r="R9" s="2844">
        <f>(S9*70/100)*12</f>
        <v>1008</v>
      </c>
      <c r="S9" s="2588">
        <v>120</v>
      </c>
      <c r="U9" s="787"/>
      <c r="V9" s="408"/>
      <c r="W9" s="408"/>
      <c r="X9" s="613"/>
      <c r="Y9" s="112"/>
      <c r="Z9" s="112"/>
      <c r="AA9" s="112"/>
      <c r="AB9" s="789"/>
      <c r="AC9" s="132"/>
      <c r="AD9" s="790"/>
      <c r="AE9" s="112"/>
      <c r="AF9" s="791"/>
      <c r="AG9" s="112"/>
      <c r="AH9" s="112"/>
      <c r="AI9" s="112"/>
      <c r="AJ9" s="112"/>
      <c r="AK9" s="112"/>
      <c r="AL9" s="112"/>
      <c r="AM9" s="112"/>
      <c r="AN9" s="112"/>
      <c r="AP9" s="112"/>
    </row>
    <row r="10" spans="1:42">
      <c r="A10" s="527">
        <v>2</v>
      </c>
      <c r="B10" s="247" t="s">
        <v>41</v>
      </c>
      <c r="C10" s="2595">
        <f t="shared" si="0"/>
        <v>140</v>
      </c>
      <c r="D10" s="2819">
        <f>'12 л. РАСКЛАДКА'!AN14</f>
        <v>125</v>
      </c>
      <c r="E10" s="2501">
        <f>'12 л. РАСКЛАДКА'!AN68</f>
        <v>120.1</v>
      </c>
      <c r="F10" s="2501">
        <f>'12 л. РАСКЛАДКА'!AN127</f>
        <v>167</v>
      </c>
      <c r="G10" s="2501">
        <f>'12 л. РАСКЛАДКА'!AN183</f>
        <v>121</v>
      </c>
      <c r="H10" s="2501">
        <f>'12 л. РАСКЛАДКА'!AN240</f>
        <v>95</v>
      </c>
      <c r="I10" s="2783">
        <f>'12 л. РАСКЛАДКА'!AN296</f>
        <v>150</v>
      </c>
      <c r="J10" s="774">
        <f>'12 л. РАСКЛАДКА'!AN352</f>
        <v>187.2</v>
      </c>
      <c r="K10" s="2501">
        <f>'12 л. РАСКЛАДКА'!AN408</f>
        <v>150</v>
      </c>
      <c r="L10" s="2501">
        <f>'12 л. РАСКЛАДКА'!AN461</f>
        <v>148.4</v>
      </c>
      <c r="M10" s="2501">
        <f>'12 л. РАСКЛАДКА'!AN515</f>
        <v>147.30000000000001</v>
      </c>
      <c r="N10" s="1177">
        <f>'12 л. РАСКЛАДКА'!AN568</f>
        <v>139</v>
      </c>
      <c r="O10" s="2810">
        <f>'12 л. РАСКЛАДКА'!AN625</f>
        <v>130</v>
      </c>
      <c r="P10" s="3010">
        <f t="shared" ref="P10:P44" si="1">D10+E10+F10+G10+H10+I10+J10+K10+L10+M10+N10+O10</f>
        <v>1680</v>
      </c>
      <c r="Q10" s="2018">
        <f t="shared" ref="Q10:Q45" si="2">(P10*100/R10)-100</f>
        <v>0</v>
      </c>
      <c r="R10" s="1179">
        <f t="shared" ref="R10:R45" si="3">(S10*70/100)*12</f>
        <v>1680</v>
      </c>
      <c r="S10" s="2589">
        <v>200</v>
      </c>
      <c r="U10" s="795"/>
      <c r="V10" s="793"/>
      <c r="W10" s="408"/>
      <c r="X10" s="112"/>
      <c r="Y10" s="112"/>
      <c r="Z10" s="112"/>
      <c r="AA10" s="112"/>
      <c r="AB10" s="789"/>
      <c r="AC10" s="132"/>
      <c r="AD10" s="790"/>
      <c r="AE10" s="112"/>
      <c r="AF10" s="791"/>
      <c r="AG10" s="112"/>
      <c r="AH10" s="112"/>
      <c r="AI10" s="112"/>
      <c r="AJ10" s="112"/>
      <c r="AK10" s="112"/>
      <c r="AL10" s="112"/>
      <c r="AM10" s="112"/>
      <c r="AN10" s="112"/>
      <c r="AP10" s="112"/>
    </row>
    <row r="11" spans="1:42">
      <c r="A11" s="527">
        <v>3</v>
      </c>
      <c r="B11" s="247" t="s">
        <v>42</v>
      </c>
      <c r="C11" s="2595">
        <f t="shared" si="0"/>
        <v>14</v>
      </c>
      <c r="D11" s="2819">
        <f>'12 л. РАСКЛАДКА'!AN15</f>
        <v>4.05</v>
      </c>
      <c r="E11" s="2501">
        <f>'12 л. РАСКЛАДКА'!AN69</f>
        <v>12</v>
      </c>
      <c r="F11" s="2501">
        <f>'12 л. РАСКЛАДКА'!AN128</f>
        <v>12.3</v>
      </c>
      <c r="G11" s="2501">
        <f>'12 л. РАСКЛАДКА'!AN184</f>
        <v>30.759999999999998</v>
      </c>
      <c r="H11" s="3068">
        <f>'12 л. РАСКЛАДКА'!AN241</f>
        <v>24.51</v>
      </c>
      <c r="I11" s="2783">
        <f>'12 л. РАСКЛАДКА'!AN297</f>
        <v>41.42</v>
      </c>
      <c r="J11" s="774">
        <f>'12 л. РАСКЛАДКА'!AN353</f>
        <v>1.35</v>
      </c>
      <c r="K11" s="2501">
        <f>'12 л. РАСКЛАДКА'!AN409</f>
        <v>7.8000000000000007</v>
      </c>
      <c r="L11" s="2501">
        <f>'12 л. РАСКЛАДКА'!AN462</f>
        <v>6.7200000000000006</v>
      </c>
      <c r="M11" s="2501">
        <f>'12 л. РАСКЛАДКА'!AN516</f>
        <v>4.5200000000000005</v>
      </c>
      <c r="N11" s="1177">
        <f>'12 л. РАСКЛАДКА'!AN569</f>
        <v>20.170000000000002</v>
      </c>
      <c r="O11" s="2810">
        <f>'12 л. РАСКЛАДКА'!AN626</f>
        <v>2.4</v>
      </c>
      <c r="P11" s="3010">
        <f t="shared" si="1"/>
        <v>168.00000000000003</v>
      </c>
      <c r="Q11" s="2018">
        <f t="shared" si="2"/>
        <v>0</v>
      </c>
      <c r="R11" s="1179">
        <f t="shared" si="3"/>
        <v>168</v>
      </c>
      <c r="S11" s="2589">
        <v>20</v>
      </c>
      <c r="U11" s="795"/>
      <c r="V11" s="793"/>
      <c r="W11" s="408"/>
      <c r="X11" s="112"/>
      <c r="Y11" s="112"/>
      <c r="Z11" s="112"/>
      <c r="AA11" s="112"/>
      <c r="AB11" s="789"/>
      <c r="AC11" s="132"/>
      <c r="AD11" s="790"/>
      <c r="AE11" s="112"/>
      <c r="AF11" s="794"/>
      <c r="AG11" s="112"/>
      <c r="AH11" s="112"/>
      <c r="AI11" s="112"/>
      <c r="AJ11" s="112"/>
      <c r="AK11" s="112"/>
      <c r="AL11" s="112"/>
      <c r="AM11" s="112"/>
      <c r="AN11" s="112"/>
      <c r="AP11" s="112"/>
    </row>
    <row r="12" spans="1:42">
      <c r="A12" s="527">
        <v>4</v>
      </c>
      <c r="B12" s="247" t="s">
        <v>43</v>
      </c>
      <c r="C12" s="2595">
        <f>(S12/100)*70</f>
        <v>35</v>
      </c>
      <c r="D12" s="2819">
        <f>'12 л. РАСКЛАДКА'!AN16</f>
        <v>31.47</v>
      </c>
      <c r="E12" s="2501">
        <f>'12 л. РАСКЛАДКА'!AN70</f>
        <v>9.6</v>
      </c>
      <c r="F12" s="2501">
        <f>'12 л. РАСКЛАДКА'!AN129</f>
        <v>50.72</v>
      </c>
      <c r="G12" s="2501">
        <f>'12 л. РАСКЛАДКА'!AN185</f>
        <v>50.9</v>
      </c>
      <c r="H12" s="2501">
        <f>'12 л. РАСКЛАДКА'!AN242</f>
        <v>14.93</v>
      </c>
      <c r="I12" s="2783">
        <f>'12 л. РАСКЛАДКА'!AN298</f>
        <v>45</v>
      </c>
      <c r="J12" s="774">
        <f>'12 л. РАСКЛАДКА'!AN354</f>
        <v>0</v>
      </c>
      <c r="K12" s="2501">
        <f>'12 л. РАСКЛАДКА'!AN410</f>
        <v>45.5</v>
      </c>
      <c r="L12" s="2501">
        <f>'12 л. РАСКЛАДКА'!AN463</f>
        <v>76.78</v>
      </c>
      <c r="M12" s="2501">
        <f>'12 л. РАСКЛАДКА'!AN517</f>
        <v>26</v>
      </c>
      <c r="N12" s="1177">
        <f>'12 л. РАСКЛАДКА'!AN570</f>
        <v>44.1</v>
      </c>
      <c r="O12" s="2810">
        <f>'12 л. РАСКЛАДКА'!AN627</f>
        <v>25</v>
      </c>
      <c r="P12" s="3010">
        <f t="shared" si="1"/>
        <v>420</v>
      </c>
      <c r="Q12" s="2018">
        <f t="shared" si="2"/>
        <v>0</v>
      </c>
      <c r="R12" s="1179">
        <f t="shared" si="3"/>
        <v>420</v>
      </c>
      <c r="S12" s="2589">
        <v>50</v>
      </c>
      <c r="U12" s="795"/>
      <c r="V12" s="793"/>
      <c r="W12" s="408"/>
      <c r="X12" s="112"/>
      <c r="Y12" s="112"/>
      <c r="Z12" s="112"/>
      <c r="AA12" s="112"/>
      <c r="AB12" s="789"/>
      <c r="AC12" s="132"/>
      <c r="AD12" s="790"/>
      <c r="AE12" s="112"/>
      <c r="AF12" s="791"/>
      <c r="AG12" s="112"/>
      <c r="AH12" s="112"/>
      <c r="AI12" s="112"/>
      <c r="AJ12" s="112"/>
      <c r="AK12" s="112"/>
      <c r="AL12" s="112"/>
      <c r="AM12" s="112"/>
      <c r="AN12" s="112"/>
      <c r="AP12" s="112"/>
    </row>
    <row r="13" spans="1:42">
      <c r="A13" s="527">
        <v>5</v>
      </c>
      <c r="B13" s="247" t="s">
        <v>44</v>
      </c>
      <c r="C13" s="2595">
        <f t="shared" si="0"/>
        <v>14</v>
      </c>
      <c r="D13" s="2819">
        <f>'12 л. РАСКЛАДКА'!AN17</f>
        <v>0</v>
      </c>
      <c r="E13" s="2501">
        <f>'12 л. РАСКЛАДКА'!AN71</f>
        <v>16.82</v>
      </c>
      <c r="F13" s="2501">
        <f>'12 л. РАСКЛАДКА'!AN130</f>
        <v>0</v>
      </c>
      <c r="G13" s="2501">
        <f>'12 л. РАСКЛАДКА'!AN186</f>
        <v>0</v>
      </c>
      <c r="H13" s="2501">
        <f>'12 л. РАСКЛАДКА'!AN243</f>
        <v>54.87</v>
      </c>
      <c r="I13" s="2783">
        <f>'12 л. РАСКЛАДКА'!AN299</f>
        <v>0</v>
      </c>
      <c r="J13" s="774">
        <f>'12 л. РАСКЛАДКА'!AN355</f>
        <v>18.309999999999999</v>
      </c>
      <c r="K13" s="2501">
        <f>'12 л. РАСКЛАДКА'!AN411</f>
        <v>0</v>
      </c>
      <c r="L13" s="2501">
        <f>'12 л. РАСКЛАДКА'!AN464</f>
        <v>0</v>
      </c>
      <c r="M13" s="2501">
        <f>'12 л. РАСКЛАДКА'!AN518</f>
        <v>50</v>
      </c>
      <c r="N13" s="1177">
        <f>'12 л. РАСКЛАДКА'!AN571</f>
        <v>0</v>
      </c>
      <c r="O13" s="2810">
        <f>'12 л. РАСКЛАДКА'!AN628</f>
        <v>28</v>
      </c>
      <c r="P13" s="3010">
        <f t="shared" si="1"/>
        <v>168</v>
      </c>
      <c r="Q13" s="2018">
        <f t="shared" si="2"/>
        <v>0</v>
      </c>
      <c r="R13" s="1179">
        <f t="shared" si="3"/>
        <v>168</v>
      </c>
      <c r="S13" s="2589">
        <v>20</v>
      </c>
      <c r="U13" s="795"/>
      <c r="V13" s="793"/>
      <c r="W13" s="408"/>
      <c r="X13" s="112"/>
      <c r="Y13" s="112"/>
      <c r="Z13" s="112"/>
      <c r="AA13" s="112"/>
      <c r="AB13" s="789"/>
      <c r="AC13" s="132"/>
      <c r="AD13" s="790"/>
      <c r="AE13" s="112"/>
      <c r="AF13" s="794"/>
      <c r="AG13" s="112"/>
      <c r="AH13" s="112"/>
      <c r="AI13" s="112"/>
      <c r="AJ13" s="112"/>
      <c r="AK13" s="112"/>
      <c r="AL13" s="112"/>
      <c r="AM13" s="112"/>
      <c r="AN13" s="112"/>
      <c r="AP13" s="112"/>
    </row>
    <row r="14" spans="1:42">
      <c r="A14" s="2488">
        <v>6</v>
      </c>
      <c r="B14" s="2998" t="s">
        <v>45</v>
      </c>
      <c r="C14" s="2604">
        <f t="shared" si="0"/>
        <v>130.9</v>
      </c>
      <c r="D14" s="2821">
        <f>'12 л. РАСКЛАДКА'!AN18</f>
        <v>88</v>
      </c>
      <c r="E14" s="2503">
        <f>'12 л. РАСКЛАДКА'!AN72</f>
        <v>130</v>
      </c>
      <c r="F14" s="2503">
        <f>'12 л. РАСКЛАДКА'!AN131</f>
        <v>153.9</v>
      </c>
      <c r="G14" s="2503">
        <f>'12 л. РАСКЛАДКА'!AN187</f>
        <v>136</v>
      </c>
      <c r="H14" s="2503">
        <f>'12 л. РАСКЛАДКА'!AN244</f>
        <v>212.36</v>
      </c>
      <c r="I14" s="2784">
        <f>'12 л. РАСКЛАДКА'!AN300</f>
        <v>123.33</v>
      </c>
      <c r="J14" s="2502">
        <f>'12 л. РАСКЛАДКА'!AN356</f>
        <v>136.19200000000001</v>
      </c>
      <c r="K14" s="2503">
        <f>'12 л. РАСКЛАДКА'!AN412</f>
        <v>191.17000000000002</v>
      </c>
      <c r="L14" s="2503">
        <f>'12 л. РАСКЛАДКА'!AN465</f>
        <v>40</v>
      </c>
      <c r="M14" s="2503">
        <f>'12 л. РАСКЛАДКА'!AN519</f>
        <v>124.32</v>
      </c>
      <c r="N14" s="2504">
        <f>'12 л. РАСКЛАДКА'!AN572</f>
        <v>113.46</v>
      </c>
      <c r="O14" s="2826">
        <f>'12 л. РАСКЛАДКА'!AN629</f>
        <v>122.07</v>
      </c>
      <c r="P14" s="3011">
        <f t="shared" si="1"/>
        <v>1570.8019999999999</v>
      </c>
      <c r="Q14" s="2505">
        <f t="shared" si="2"/>
        <v>1.273236567129743E-4</v>
      </c>
      <c r="R14" s="2845">
        <f t="shared" si="3"/>
        <v>1570.8000000000002</v>
      </c>
      <c r="S14" s="2590">
        <v>187</v>
      </c>
      <c r="U14" s="795"/>
      <c r="V14" s="793"/>
      <c r="W14" s="408"/>
      <c r="X14" s="112"/>
      <c r="Y14" s="112"/>
      <c r="Z14" s="112"/>
      <c r="AA14" s="112"/>
      <c r="AB14" s="789"/>
      <c r="AC14" s="132"/>
      <c r="AD14" s="790"/>
      <c r="AE14" s="112"/>
      <c r="AF14" s="791"/>
      <c r="AG14" s="112"/>
      <c r="AH14" s="112"/>
      <c r="AI14" s="112"/>
      <c r="AJ14" s="112"/>
      <c r="AK14" s="112"/>
      <c r="AL14" s="112"/>
      <c r="AM14" s="112"/>
      <c r="AN14" s="112"/>
      <c r="AP14" s="112"/>
    </row>
    <row r="15" spans="1:42" ht="14.25" customHeight="1">
      <c r="A15" s="2488">
        <v>7</v>
      </c>
      <c r="B15" s="1934" t="s">
        <v>792</v>
      </c>
      <c r="C15" s="3017">
        <f t="shared" si="0"/>
        <v>201.6</v>
      </c>
      <c r="D15" s="3013">
        <f>'12 л. РАСКЛАДКА'!AN19</f>
        <v>206.88</v>
      </c>
      <c r="E15" s="2994">
        <f>'12 л. РАСКЛАДКА'!AN73</f>
        <v>251.35</v>
      </c>
      <c r="F15" s="2993">
        <f>'12 л. РАСКЛАДКА'!AN132</f>
        <v>327.82500000000005</v>
      </c>
      <c r="G15" s="2994">
        <f>'12 л. РАСКЛАДКА'!AN188</f>
        <v>198.82000000000002</v>
      </c>
      <c r="H15" s="2993">
        <f>'12 л. РАСКЛАДКА'!AN245</f>
        <v>140.32499999999999</v>
      </c>
      <c r="I15" s="2995">
        <f>'12 л. РАСКЛАДКА'!AN301</f>
        <v>340.28800000000001</v>
      </c>
      <c r="J15" s="2993">
        <f>'12 л. РАСКЛАДКА'!AN357</f>
        <v>446.64000000000004</v>
      </c>
      <c r="K15" s="2994">
        <f>'12 л. РАСКЛАДКА'!AN413</f>
        <v>267.15999999999997</v>
      </c>
      <c r="L15" s="2993">
        <f>'12 л. РАСКЛАДКА'!AN466</f>
        <v>176.26</v>
      </c>
      <c r="M15" s="2994">
        <f>'12 л. РАСКЛАДКА'!AN520</f>
        <v>254.70000000000002</v>
      </c>
      <c r="N15" s="2993">
        <f>'12 л. РАСКЛАДКА'!AN573</f>
        <v>342.505</v>
      </c>
      <c r="O15" s="2996">
        <f>'12 л. РАСКЛАДКА'!AN630</f>
        <v>105.4</v>
      </c>
      <c r="P15" s="3003">
        <f t="shared" si="1"/>
        <v>3058.1529999999998</v>
      </c>
      <c r="Q15" s="2995">
        <f>(P15*100/R15)-100</f>
        <v>26.41174768518519</v>
      </c>
      <c r="R15" s="3004">
        <f t="shared" si="3"/>
        <v>2419.1999999999998</v>
      </c>
      <c r="S15" s="2997">
        <f>S17-S16</f>
        <v>288</v>
      </c>
      <c r="U15" s="3210"/>
      <c r="V15" s="3211"/>
      <c r="W15" s="3212"/>
      <c r="X15" s="3213"/>
      <c r="Y15" s="3213"/>
      <c r="Z15" s="3213"/>
      <c r="AA15" s="3213"/>
      <c r="AB15" s="3214"/>
      <c r="AC15" s="3215"/>
      <c r="AD15" s="3216"/>
      <c r="AE15" s="3213"/>
      <c r="AF15" s="3217"/>
      <c r="AG15" s="3075"/>
      <c r="AH15" s="3076"/>
      <c r="AI15" s="166"/>
      <c r="AJ15" s="166"/>
      <c r="AK15" s="191"/>
      <c r="AL15" s="112"/>
      <c r="AM15" s="112"/>
      <c r="AN15" s="112"/>
    </row>
    <row r="16" spans="1:42" ht="12" customHeight="1">
      <c r="A16" s="3018"/>
      <c r="B16" s="3005" t="s">
        <v>923</v>
      </c>
      <c r="C16" s="3019">
        <f t="shared" si="0"/>
        <v>22.400000000000002</v>
      </c>
      <c r="D16" s="3014">
        <f>'12 л. РАСКЛАДКА'!AN20</f>
        <v>60</v>
      </c>
      <c r="E16" s="3006">
        <f>'12 л. РАСКЛАДКА'!AN74</f>
        <v>0</v>
      </c>
      <c r="F16" s="3000">
        <f>'12 л. РАСКЛАДКА'!AN133</f>
        <v>0</v>
      </c>
      <c r="G16" s="3006">
        <f>'12 л. РАСКЛАДКА'!AN189</f>
        <v>48.6</v>
      </c>
      <c r="H16" s="3000">
        <f>'12 л. РАСКЛАДКА'!AN246</f>
        <v>60</v>
      </c>
      <c r="I16" s="3007">
        <f>'12 л. РАСКЛАДКА'!AN302</f>
        <v>0</v>
      </c>
      <c r="J16" s="3000">
        <f>'12 л. РАСКЛАДКА'!AN358</f>
        <v>48.6</v>
      </c>
      <c r="K16" s="3006">
        <f>'12 л. РАСКЛАДКА'!AN414</f>
        <v>0</v>
      </c>
      <c r="L16" s="3000">
        <f>'12 л. РАСКЛАДКА'!AN467</f>
        <v>60</v>
      </c>
      <c r="M16" s="3006">
        <f>'12 л. РАСКЛАДКА'!AN521</f>
        <v>0</v>
      </c>
      <c r="N16" s="3000">
        <f>'12 л. РАСКЛАДКА'!AN574</f>
        <v>0</v>
      </c>
      <c r="O16" s="3015">
        <f>'12 л. РАСКЛАДКА'!AN631</f>
        <v>22.39</v>
      </c>
      <c r="P16" s="3001">
        <f t="shared" si="1"/>
        <v>299.58999999999997</v>
      </c>
      <c r="Q16" s="3007">
        <f t="shared" si="2"/>
        <v>11.454613095238102</v>
      </c>
      <c r="R16" s="3002">
        <f t="shared" si="3"/>
        <v>268.79999999999995</v>
      </c>
      <c r="S16" s="3008">
        <f>(S17/100)*10</f>
        <v>32</v>
      </c>
      <c r="U16" s="3210"/>
      <c r="V16" s="3211"/>
      <c r="W16" s="3212"/>
      <c r="X16" s="3213"/>
      <c r="Y16" s="3213"/>
      <c r="Z16" s="3213"/>
      <c r="AA16" s="3213"/>
      <c r="AB16" s="3214"/>
      <c r="AC16" s="3215"/>
      <c r="AD16" s="3216"/>
      <c r="AE16" s="3213"/>
      <c r="AF16" s="3217"/>
      <c r="AG16" s="112"/>
      <c r="AH16" s="112"/>
      <c r="AI16" s="112"/>
      <c r="AJ16" s="166"/>
      <c r="AK16" s="112"/>
      <c r="AL16" s="112"/>
      <c r="AM16" s="112"/>
      <c r="AN16" s="112"/>
      <c r="AP16" s="773"/>
    </row>
    <row r="17" spans="1:42" ht="15" customHeight="1">
      <c r="A17" s="2489"/>
      <c r="B17" s="3021" t="s">
        <v>1042</v>
      </c>
      <c r="C17" s="3020">
        <f>(S17/100)*70</f>
        <v>224</v>
      </c>
      <c r="D17" s="2822">
        <f>D15+D16</f>
        <v>266.88</v>
      </c>
      <c r="E17" s="2501">
        <f t="shared" ref="E17:O17" si="4">E15+E16</f>
        <v>251.35</v>
      </c>
      <c r="F17" s="2507">
        <f t="shared" si="4"/>
        <v>327.82500000000005</v>
      </c>
      <c r="G17" s="2501">
        <f t="shared" si="4"/>
        <v>247.42000000000002</v>
      </c>
      <c r="H17" s="2507">
        <f t="shared" si="4"/>
        <v>200.32499999999999</v>
      </c>
      <c r="I17" s="2501">
        <f t="shared" si="4"/>
        <v>340.28800000000001</v>
      </c>
      <c r="J17" s="2507">
        <f t="shared" si="4"/>
        <v>495.24000000000007</v>
      </c>
      <c r="K17" s="3068">
        <f t="shared" si="4"/>
        <v>267.15999999999997</v>
      </c>
      <c r="L17" s="2507">
        <f t="shared" si="4"/>
        <v>236.26</v>
      </c>
      <c r="M17" s="2501">
        <f t="shared" si="4"/>
        <v>254.70000000000002</v>
      </c>
      <c r="N17" s="2507">
        <f t="shared" si="4"/>
        <v>342.505</v>
      </c>
      <c r="O17" s="3016">
        <f t="shared" si="4"/>
        <v>127.79</v>
      </c>
      <c r="P17" s="3220">
        <f>D17+E17+F17+G17+H17+I17+J17+K17+L17+M17+N17+O17</f>
        <v>3357.7430000000004</v>
      </c>
      <c r="Q17" s="2785">
        <f t="shared" si="2"/>
        <v>24.91603422619049</v>
      </c>
      <c r="R17" s="3221">
        <f t="shared" si="3"/>
        <v>2688</v>
      </c>
      <c r="S17" s="3222">
        <v>320</v>
      </c>
      <c r="U17" s="795"/>
      <c r="V17" s="793"/>
      <c r="W17" s="408"/>
      <c r="X17" s="112"/>
      <c r="Y17" s="112"/>
      <c r="Z17" s="112"/>
      <c r="AA17" s="112"/>
      <c r="AB17" s="789"/>
      <c r="AC17" s="132"/>
      <c r="AD17" s="790"/>
      <c r="AE17" s="112"/>
      <c r="AF17" s="791"/>
      <c r="AG17" s="112"/>
      <c r="AH17" s="112"/>
      <c r="AI17" s="112"/>
      <c r="AJ17" s="166"/>
      <c r="AK17" s="112"/>
      <c r="AL17" s="112"/>
      <c r="AM17" s="112"/>
      <c r="AN17" s="112"/>
      <c r="AP17" s="773"/>
    </row>
    <row r="18" spans="1:42">
      <c r="A18" s="2489">
        <v>8</v>
      </c>
      <c r="B18" s="2999" t="s">
        <v>212</v>
      </c>
      <c r="C18" s="2601">
        <f t="shared" si="0"/>
        <v>129.5</v>
      </c>
      <c r="D18" s="2819">
        <f>'12 л. РАСКЛАДКА'!AN21</f>
        <v>240</v>
      </c>
      <c r="E18" s="2501">
        <f>'12 л. РАСКЛАДКА'!AN75</f>
        <v>167</v>
      </c>
      <c r="F18" s="2501">
        <f>'12 л. РАСКЛАДКА'!AN134</f>
        <v>106</v>
      </c>
      <c r="G18" s="2501">
        <f>'12 л. РАСКЛАДКА'!AN190</f>
        <v>127</v>
      </c>
      <c r="H18" s="2501">
        <f>'12 л. РАСКЛАДКА'!AN247</f>
        <v>106.5</v>
      </c>
      <c r="I18" s="2785">
        <f>'12 л. РАСКЛАДКА'!AN303</f>
        <v>125</v>
      </c>
      <c r="J18" s="774">
        <f>'12 л. РАСКЛАДКА'!AN359</f>
        <v>100</v>
      </c>
      <c r="K18" s="2501">
        <f>'12 л. РАСКЛАДКА'!AN415</f>
        <v>100</v>
      </c>
      <c r="L18" s="2501">
        <f>'12 л. РАСКЛАДКА'!AN468</f>
        <v>101.5</v>
      </c>
      <c r="M18" s="2501">
        <f>'12 л. РАСКЛАДКА'!AN522</f>
        <v>127</v>
      </c>
      <c r="N18" s="1177">
        <f>'12 л. РАСКЛАДКА'!AN575</f>
        <v>120</v>
      </c>
      <c r="O18" s="2827">
        <f>'12 л. РАСКЛАДКА'!AN632</f>
        <v>134</v>
      </c>
      <c r="P18" s="2992">
        <f t="shared" si="1"/>
        <v>1554</v>
      </c>
      <c r="Q18" s="2509">
        <f t="shared" si="2"/>
        <v>0</v>
      </c>
      <c r="R18" s="2846">
        <f t="shared" si="3"/>
        <v>1554</v>
      </c>
      <c r="S18" s="2591">
        <v>185</v>
      </c>
      <c r="U18" s="795"/>
      <c r="V18" s="793"/>
      <c r="W18" s="408"/>
      <c r="X18" s="112"/>
      <c r="Y18" s="112"/>
      <c r="Z18" s="112"/>
      <c r="AA18" s="112"/>
      <c r="AB18" s="789"/>
      <c r="AC18" s="132"/>
      <c r="AD18" s="790"/>
      <c r="AE18" s="112"/>
      <c r="AF18" s="791"/>
      <c r="AG18" s="396"/>
      <c r="AH18" s="112"/>
      <c r="AJ18" s="112"/>
      <c r="AK18" s="112"/>
    </row>
    <row r="19" spans="1:42">
      <c r="A19" s="527">
        <v>9</v>
      </c>
      <c r="B19" s="247" t="s">
        <v>104</v>
      </c>
      <c r="C19" s="2595">
        <f t="shared" si="0"/>
        <v>14</v>
      </c>
      <c r="D19" s="2819">
        <f>'12 л. РАСКЛАДКА'!AN22</f>
        <v>0</v>
      </c>
      <c r="E19" s="2501">
        <f>'12 л. РАСКЛАДКА'!AN76</f>
        <v>25</v>
      </c>
      <c r="F19" s="2501">
        <f>'12 л. РАСКЛАДКА'!AN135</f>
        <v>0</v>
      </c>
      <c r="G19" s="2501">
        <f>'12 л. РАСКЛАДКА'!AN191</f>
        <v>15</v>
      </c>
      <c r="H19" s="2501">
        <f>'12 л. РАСКЛАДКА'!AN248</f>
        <v>11</v>
      </c>
      <c r="I19" s="2783">
        <f>'12 л. РАСКЛАДКА'!AN304</f>
        <v>25</v>
      </c>
      <c r="J19" s="774">
        <f>'12 л. РАСКЛАДКА'!AN360</f>
        <v>15</v>
      </c>
      <c r="K19" s="2501">
        <f>'12 л. РАСКЛАДКА'!AN416</f>
        <v>20</v>
      </c>
      <c r="L19" s="2501">
        <f>'12 л. РАСКЛАДКА'!AN469</f>
        <v>11</v>
      </c>
      <c r="M19" s="2501">
        <f>'12 л. РАСКЛАДКА'!AN523</f>
        <v>25</v>
      </c>
      <c r="N19" s="1177">
        <f>'12 л. РАСКЛАДКА'!AN576</f>
        <v>0</v>
      </c>
      <c r="O19" s="2810">
        <f>'12 л. РАСКЛАДКА'!AN633</f>
        <v>21</v>
      </c>
      <c r="P19" s="3010">
        <f t="shared" si="1"/>
        <v>168</v>
      </c>
      <c r="Q19" s="2018">
        <f t="shared" si="2"/>
        <v>0</v>
      </c>
      <c r="R19" s="1179">
        <f t="shared" si="3"/>
        <v>168</v>
      </c>
      <c r="S19" s="2589">
        <v>20</v>
      </c>
      <c r="U19" s="795"/>
      <c r="V19" s="793"/>
      <c r="W19" s="408"/>
      <c r="X19" s="112"/>
      <c r="Y19" s="112"/>
      <c r="Z19" s="112"/>
      <c r="AA19" s="112"/>
      <c r="AB19" s="789"/>
      <c r="AC19" s="132"/>
      <c r="AD19" s="790"/>
      <c r="AE19" s="112"/>
      <c r="AF19" s="791"/>
      <c r="AH19" s="112"/>
      <c r="AJ19" s="112"/>
      <c r="AK19" s="112"/>
    </row>
    <row r="20" spans="1:42">
      <c r="A20" s="527">
        <v>10</v>
      </c>
      <c r="B20" s="1788" t="s">
        <v>447</v>
      </c>
      <c r="C20" s="2595">
        <f t="shared" si="0"/>
        <v>140</v>
      </c>
      <c r="D20" s="2819">
        <f>'12 л. РАСКЛАДКА'!AN23</f>
        <v>200</v>
      </c>
      <c r="E20" s="2501">
        <f>'12 л. РАСКЛАДКА'!AN77</f>
        <v>0</v>
      </c>
      <c r="F20" s="2501">
        <f>'12 л. РАСКЛАДКА'!AN136</f>
        <v>200</v>
      </c>
      <c r="G20" s="2501">
        <f>'12 л. РАСКЛАДКА'!AN192</f>
        <v>200</v>
      </c>
      <c r="H20" s="2501">
        <f>'12 л. РАСКЛАДКА'!AN249</f>
        <v>100</v>
      </c>
      <c r="I20" s="2783">
        <f>'12 л. РАСКЛАДКА'!AN305</f>
        <v>200</v>
      </c>
      <c r="J20" s="774">
        <f>'12 л. РАСКЛАДКА'!AN361</f>
        <v>200</v>
      </c>
      <c r="K20" s="2501">
        <f>'12 л. РАСКЛАДКА'!AN417</f>
        <v>0</v>
      </c>
      <c r="L20" s="2501">
        <f>'12 л. РАСКЛАДКА'!AN470</f>
        <v>300</v>
      </c>
      <c r="M20" s="2501">
        <f>'12 л. РАСКЛАДКА'!AN524</f>
        <v>0</v>
      </c>
      <c r="N20" s="1177">
        <f>'12 л. РАСКЛАДКА'!AN577</f>
        <v>200</v>
      </c>
      <c r="O20" s="2810">
        <f>'12 л. РАСКЛАДКА'!AN634</f>
        <v>80</v>
      </c>
      <c r="P20" s="3010">
        <f t="shared" si="1"/>
        <v>1680</v>
      </c>
      <c r="Q20" s="2018">
        <f t="shared" si="2"/>
        <v>0</v>
      </c>
      <c r="R20" s="1179">
        <f t="shared" si="3"/>
        <v>1680</v>
      </c>
      <c r="S20" s="2589">
        <v>200</v>
      </c>
      <c r="U20" s="795"/>
      <c r="V20" s="793"/>
      <c r="W20" s="408"/>
      <c r="X20" s="112"/>
      <c r="Y20" s="112"/>
      <c r="Z20" s="112"/>
      <c r="AA20" s="112"/>
      <c r="AB20" s="789"/>
      <c r="AC20" s="132"/>
      <c r="AD20" s="790"/>
      <c r="AE20" s="112"/>
      <c r="AF20" s="791"/>
      <c r="AH20" s="112"/>
      <c r="AJ20" s="112"/>
      <c r="AK20" s="112"/>
    </row>
    <row r="21" spans="1:42">
      <c r="A21" s="527">
        <v>11</v>
      </c>
      <c r="B21" s="247" t="s">
        <v>112</v>
      </c>
      <c r="C21" s="2595">
        <f t="shared" si="0"/>
        <v>54.6</v>
      </c>
      <c r="D21" s="2819">
        <f>'12 л. РАСКЛАДКА'!AN24</f>
        <v>0</v>
      </c>
      <c r="E21" s="2501">
        <f>'12 л. РАСКЛАДКА'!AN78</f>
        <v>48.1</v>
      </c>
      <c r="F21" s="2501">
        <f>'12 л. РАСКЛАДКА'!AN137</f>
        <v>80.34</v>
      </c>
      <c r="G21" s="2501">
        <f>'12 л. РАСКЛАДКА'!AN193</f>
        <v>157.30000000000001</v>
      </c>
      <c r="H21" s="2501">
        <f>'12 л. РАСКЛАДКА'!AN250</f>
        <v>40.299999999999997</v>
      </c>
      <c r="I21" s="2783">
        <f>'12 л. РАСКЛАДКА'!AN306</f>
        <v>25.86</v>
      </c>
      <c r="J21" s="774">
        <f>'12 л. РАСКЛАДКА'!AN362</f>
        <v>36.4</v>
      </c>
      <c r="K21" s="2501">
        <f>'12 л. РАСКЛАДКА'!AN418</f>
        <v>79</v>
      </c>
      <c r="L21" s="2501">
        <f>'12 л. РАСКЛАДКА'!AN471</f>
        <v>29.9</v>
      </c>
      <c r="M21" s="2501">
        <f>'12 л. РАСКЛАДКА'!AN525</f>
        <v>74.66</v>
      </c>
      <c r="N21" s="1177">
        <f>'12 л. РАСКЛАДКА'!AN578</f>
        <v>0</v>
      </c>
      <c r="O21" s="2810">
        <f>'12 л. РАСКЛАДКА'!AN635</f>
        <v>83.34</v>
      </c>
      <c r="P21" s="3010">
        <f t="shared" si="1"/>
        <v>655.20000000000005</v>
      </c>
      <c r="Q21" s="2018">
        <f t="shared" si="2"/>
        <v>0</v>
      </c>
      <c r="R21" s="1179">
        <f t="shared" si="3"/>
        <v>655.20000000000005</v>
      </c>
      <c r="S21" s="2589">
        <v>78</v>
      </c>
      <c r="U21" s="787"/>
      <c r="V21" s="793"/>
      <c r="W21" s="408"/>
      <c r="X21" s="112"/>
      <c r="Y21" s="112"/>
      <c r="Z21" s="112"/>
      <c r="AA21" s="112"/>
      <c r="AB21" s="789"/>
      <c r="AC21" s="132"/>
      <c r="AD21" s="790"/>
      <c r="AE21" s="112"/>
      <c r="AF21" s="791"/>
      <c r="AG21" s="104"/>
      <c r="AH21" s="104"/>
      <c r="AI21" s="104"/>
      <c r="AJ21" s="102"/>
      <c r="AK21" s="102"/>
      <c r="AL21" s="112"/>
    </row>
    <row r="22" spans="1:42">
      <c r="A22" s="527">
        <v>12</v>
      </c>
      <c r="B22" s="247" t="s">
        <v>113</v>
      </c>
      <c r="C22" s="2595">
        <f t="shared" si="0"/>
        <v>37.1</v>
      </c>
      <c r="D22" s="2819">
        <f>'12 л. РАСКЛАДКА'!AN25</f>
        <v>50</v>
      </c>
      <c r="E22" s="2501">
        <f>'12 л. РАСКЛАДКА'!AN79</f>
        <v>0</v>
      </c>
      <c r="F22" s="2501">
        <f>'12 л. РАСКЛАДКА'!AN138</f>
        <v>0</v>
      </c>
      <c r="G22" s="2501">
        <f>'12 л. РАСКЛАДКА'!AN194</f>
        <v>0</v>
      </c>
      <c r="H22" s="2501">
        <f>'12 л. РАСКЛАДКА'!AN251</f>
        <v>0</v>
      </c>
      <c r="I22" s="2783">
        <f>'12 л. РАСКЛАДКА'!AN307</f>
        <v>56.44</v>
      </c>
      <c r="J22" s="774">
        <f>'12 л. РАСКЛАДКА'!AN363</f>
        <v>0</v>
      </c>
      <c r="K22" s="2501">
        <f>'12 л. РАСКЛАДКА'!AN419</f>
        <v>135.5</v>
      </c>
      <c r="L22" s="2501">
        <f>'12 л. РАСКЛАДКА'!AN472</f>
        <v>53</v>
      </c>
      <c r="M22" s="2501">
        <f>'12 л. РАСКЛАДКА'!AN526</f>
        <v>0</v>
      </c>
      <c r="N22" s="1177">
        <f>'12 л. РАСКЛАДКА'!AN579</f>
        <v>132.5</v>
      </c>
      <c r="O22" s="2810">
        <f>'12 л. РАСКЛАДКА'!AN636</f>
        <v>17.760000000000002</v>
      </c>
      <c r="P22" s="3010">
        <f t="shared" si="1"/>
        <v>445.2</v>
      </c>
      <c r="Q22" s="2018">
        <f t="shared" si="2"/>
        <v>0</v>
      </c>
      <c r="R22" s="1179">
        <f t="shared" si="3"/>
        <v>445.20000000000005</v>
      </c>
      <c r="S22" s="2589">
        <v>53</v>
      </c>
      <c r="U22" s="787"/>
      <c r="V22" s="793"/>
      <c r="W22" s="408"/>
      <c r="X22" s="112"/>
      <c r="Y22" s="112"/>
      <c r="Z22" s="112"/>
      <c r="AA22" s="112"/>
      <c r="AB22" s="789"/>
      <c r="AC22" s="132"/>
      <c r="AD22" s="790"/>
      <c r="AE22" s="112"/>
      <c r="AF22" s="791"/>
      <c r="AG22" s="104"/>
      <c r="AH22" s="104"/>
      <c r="AI22" s="104"/>
      <c r="AJ22" s="102"/>
      <c r="AK22" s="102"/>
      <c r="AL22" s="112"/>
    </row>
    <row r="23" spans="1:42" ht="12.75" customHeight="1">
      <c r="A23" s="527">
        <v>13</v>
      </c>
      <c r="B23" s="247" t="s">
        <v>46</v>
      </c>
      <c r="C23" s="2595">
        <f t="shared" si="0"/>
        <v>53.9</v>
      </c>
      <c r="D23" s="2819">
        <f>'12 л. РАСКЛАДКА'!AN26</f>
        <v>41.87</v>
      </c>
      <c r="E23" s="2501">
        <f>'12 л. РАСКЛАДКА'!AN80</f>
        <v>0</v>
      </c>
      <c r="F23" s="2501">
        <f>'12 л. РАСКЛАДКА'!AN139</f>
        <v>84.3</v>
      </c>
      <c r="G23" s="2501">
        <f>'12 л. РАСКЛАДКА'!AN195</f>
        <v>89.43</v>
      </c>
      <c r="H23" s="2501">
        <f>'12 л. РАСКЛАДКА'!AN252</f>
        <v>108.2</v>
      </c>
      <c r="I23" s="2783">
        <f>'12 л. РАСКЛАДКА'!AN308</f>
        <v>107.8</v>
      </c>
      <c r="J23" s="774">
        <f>'12 л. РАСКЛАДКА'!AN364</f>
        <v>92.4</v>
      </c>
      <c r="K23" s="2501">
        <f>'12 л. РАСКЛАДКА'!AN420</f>
        <v>0</v>
      </c>
      <c r="L23" s="2501">
        <f>'12 л. РАСКЛАДКА'!AN473</f>
        <v>52</v>
      </c>
      <c r="M23" s="2501">
        <f>'12 л. РАСКЛАДКА'!AN527</f>
        <v>0</v>
      </c>
      <c r="N23" s="1177">
        <f>'12 л. РАСКЛАДКА'!AN580</f>
        <v>70.8</v>
      </c>
      <c r="O23" s="2810">
        <f>'12 л. РАСКЛАДКА'!AN637</f>
        <v>0</v>
      </c>
      <c r="P23" s="3010">
        <f t="shared" si="1"/>
        <v>646.79999999999995</v>
      </c>
      <c r="Q23" s="2018">
        <f t="shared" si="2"/>
        <v>0</v>
      </c>
      <c r="R23" s="1179">
        <f t="shared" si="3"/>
        <v>646.79999999999995</v>
      </c>
      <c r="S23" s="2589">
        <v>77</v>
      </c>
      <c r="U23" s="787"/>
      <c r="V23" s="793"/>
      <c r="W23" s="408"/>
      <c r="X23" s="112"/>
      <c r="Y23" s="112"/>
      <c r="Z23" s="112"/>
      <c r="AA23" s="112"/>
      <c r="AB23" s="789"/>
      <c r="AC23" s="132"/>
      <c r="AD23" s="790"/>
      <c r="AE23" s="112"/>
      <c r="AF23" s="791"/>
      <c r="AG23" s="104"/>
      <c r="AH23" s="104"/>
      <c r="AI23" s="104"/>
      <c r="AJ23" s="110"/>
      <c r="AK23" s="102"/>
      <c r="AL23" s="112"/>
    </row>
    <row r="24" spans="1:42" ht="13.5" customHeight="1">
      <c r="A24" s="527">
        <v>14</v>
      </c>
      <c r="B24" s="247" t="s">
        <v>114</v>
      </c>
      <c r="C24" s="2595">
        <f t="shared" si="0"/>
        <v>28</v>
      </c>
      <c r="D24" s="2819">
        <f>'12 л. РАСКЛАДКА'!AN27</f>
        <v>0</v>
      </c>
      <c r="E24" s="2501">
        <f>'12 л. РАСКЛАДКА'!AN81</f>
        <v>124.8</v>
      </c>
      <c r="F24" s="2501">
        <f>'12 л. РАСКЛАДКА'!AN140</f>
        <v>0</v>
      </c>
      <c r="G24" s="2501">
        <f>'12 л. РАСКЛАДКА'!AN196</f>
        <v>0</v>
      </c>
      <c r="H24" s="2501">
        <f>'12 л. РАСКЛАДКА'!AN253</f>
        <v>0</v>
      </c>
      <c r="I24" s="2783">
        <f>'12 л. РАСКЛАДКА'!AN309</f>
        <v>56</v>
      </c>
      <c r="J24" s="774">
        <f>'12 л. РАСКЛАДКА'!AN365</f>
        <v>0</v>
      </c>
      <c r="K24" s="2501">
        <f>'12 л. РАСКЛАДКА'!AN421</f>
        <v>0</v>
      </c>
      <c r="L24" s="2501">
        <f>'12 л. РАСКЛАДКА'!AN474</f>
        <v>0</v>
      </c>
      <c r="M24" s="2501">
        <f>'12 л. РАСКЛАДКА'!AN528</f>
        <v>100</v>
      </c>
      <c r="N24" s="1177">
        <f>'12 л. РАСКЛАДКА'!AN581</f>
        <v>55.2</v>
      </c>
      <c r="O24" s="2810">
        <f>'12 л. РАСКЛАДКА'!AN638</f>
        <v>0</v>
      </c>
      <c r="P24" s="3010">
        <f t="shared" si="1"/>
        <v>336</v>
      </c>
      <c r="Q24" s="2018">
        <f t="shared" si="2"/>
        <v>0</v>
      </c>
      <c r="R24" s="1179">
        <f t="shared" si="3"/>
        <v>336</v>
      </c>
      <c r="S24" s="2589">
        <v>40</v>
      </c>
      <c r="U24" s="787"/>
      <c r="V24" s="793"/>
      <c r="W24" s="408"/>
      <c r="X24" s="112"/>
      <c r="Y24" s="112"/>
      <c r="Z24" s="112"/>
      <c r="AA24" s="112"/>
      <c r="AB24" s="789"/>
      <c r="AC24" s="132"/>
      <c r="AD24" s="790"/>
      <c r="AE24" s="112"/>
      <c r="AF24" s="791"/>
      <c r="AG24" s="104"/>
      <c r="AH24" s="104"/>
      <c r="AI24" s="104"/>
      <c r="AJ24" s="104"/>
      <c r="AK24" s="122"/>
      <c r="AL24" s="112"/>
      <c r="AM24" s="2141"/>
      <c r="AN24" s="2141"/>
    </row>
    <row r="25" spans="1:42" ht="12" customHeight="1">
      <c r="A25" s="527">
        <v>15</v>
      </c>
      <c r="B25" s="247" t="s">
        <v>213</v>
      </c>
      <c r="C25" s="2595">
        <f t="shared" si="0"/>
        <v>245</v>
      </c>
      <c r="D25" s="2819">
        <f>'12 л. РАСКЛАДКА'!AN28</f>
        <v>376.01</v>
      </c>
      <c r="E25" s="2501">
        <f>'12 л. РАСКЛАДКА'!AN82</f>
        <v>113.91</v>
      </c>
      <c r="F25" s="2501">
        <f>'12 л. РАСКЛАДКА'!AN141</f>
        <v>254</v>
      </c>
      <c r="G25" s="2501">
        <f>'12 л. РАСКЛАДКА'!AN197</f>
        <v>96.81</v>
      </c>
      <c r="H25" s="2501">
        <f>'12 л. РАСКЛАДКА'!AN254</f>
        <v>304.32</v>
      </c>
      <c r="I25" s="2783">
        <f>'12 л. РАСКЛАДКА'!AN310</f>
        <v>16.329999999999998</v>
      </c>
      <c r="J25" s="774">
        <f>'12 л. РАСКЛАДКА'!AN366</f>
        <v>256.39999999999998</v>
      </c>
      <c r="K25" s="2501">
        <f>'12 л. РАСКЛАДКА'!AN422</f>
        <v>120</v>
      </c>
      <c r="L25" s="2501">
        <f>'12 л. РАСКЛАДКА'!AN475</f>
        <v>473.98</v>
      </c>
      <c r="M25" s="2501">
        <f>'12 л. РАСКЛАДКА'!AN529</f>
        <v>93.87</v>
      </c>
      <c r="N25" s="1177">
        <f>'12 л. РАСКЛАДКА'!AN582</f>
        <v>203</v>
      </c>
      <c r="O25" s="2810">
        <f>'12 л. РАСКЛАДКА'!AN639</f>
        <v>631.37</v>
      </c>
      <c r="P25" s="3010">
        <f t="shared" si="1"/>
        <v>2939.9999999999995</v>
      </c>
      <c r="Q25" s="2018">
        <f t="shared" si="2"/>
        <v>0</v>
      </c>
      <c r="R25" s="1179">
        <f t="shared" si="3"/>
        <v>2940</v>
      </c>
      <c r="S25" s="2589">
        <v>350</v>
      </c>
      <c r="U25" s="787"/>
      <c r="V25" s="793"/>
      <c r="W25" s="408"/>
      <c r="X25" s="112"/>
      <c r="Y25" s="112"/>
      <c r="Z25" s="112"/>
      <c r="AA25" s="112"/>
      <c r="AB25" s="789"/>
      <c r="AC25" s="132"/>
      <c r="AD25" s="790"/>
      <c r="AE25" s="112"/>
      <c r="AF25" s="794"/>
      <c r="AG25" s="104"/>
      <c r="AH25" s="104"/>
      <c r="AI25" s="104"/>
      <c r="AJ25" s="104"/>
      <c r="AK25" s="122"/>
      <c r="AL25" s="112"/>
    </row>
    <row r="26" spans="1:42" ht="14.25" customHeight="1">
      <c r="A26" s="527">
        <v>16</v>
      </c>
      <c r="B26" s="247" t="s">
        <v>214</v>
      </c>
      <c r="C26" s="2595">
        <f t="shared" si="0"/>
        <v>126</v>
      </c>
      <c r="D26" s="2819">
        <f>'12 л. РАСКЛАДКА'!AN29</f>
        <v>0</v>
      </c>
      <c r="E26" s="2501">
        <f>'12 л. РАСКЛАДКА'!AN83</f>
        <v>0</v>
      </c>
      <c r="F26" s="2501">
        <f>'12 л. РАСКЛАДКА'!AN142</f>
        <v>200</v>
      </c>
      <c r="G26" s="2501">
        <f>'12 л. РАСКЛАДКА'!AN198</f>
        <v>0</v>
      </c>
      <c r="H26" s="2501">
        <f>'12 л. РАСКЛАДКА'!AN255</f>
        <v>200</v>
      </c>
      <c r="I26" s="2783">
        <f>'12 л. РАСКЛАДКА'!AN311</f>
        <v>0</v>
      </c>
      <c r="J26" s="774">
        <f>'12 л. РАСКЛАДКА'!AN367</f>
        <v>0</v>
      </c>
      <c r="K26" s="2501">
        <f>'12 л. РАСКЛАДКА'!AN423</f>
        <v>200</v>
      </c>
      <c r="L26" s="2501">
        <f>'12 л. РАСКЛАДКА'!AN476</f>
        <v>0</v>
      </c>
      <c r="M26" s="2501">
        <f>'12 л. РАСКЛАДКА'!AN530</f>
        <v>200</v>
      </c>
      <c r="N26" s="1177">
        <f>'12 л. РАСКЛАДКА'!AN583</f>
        <v>0</v>
      </c>
      <c r="O26" s="2810">
        <f>'12 л. РАСКЛАДКА'!AN640</f>
        <v>0</v>
      </c>
      <c r="P26" s="3010">
        <f t="shared" si="1"/>
        <v>800</v>
      </c>
      <c r="Q26" s="1179">
        <f t="shared" si="2"/>
        <v>-47.089947089947088</v>
      </c>
      <c r="R26" s="1179">
        <f t="shared" si="3"/>
        <v>1512</v>
      </c>
      <c r="S26" s="2589">
        <v>180</v>
      </c>
      <c r="U26" s="792"/>
      <c r="V26" s="801"/>
      <c r="W26" s="408"/>
      <c r="X26" s="112"/>
      <c r="Y26" s="112"/>
      <c r="Z26" s="112"/>
      <c r="AA26" s="112"/>
      <c r="AB26" s="789"/>
      <c r="AC26" s="132"/>
      <c r="AD26" s="790"/>
      <c r="AE26" s="112"/>
      <c r="AF26" s="3218"/>
      <c r="AG26" s="104"/>
      <c r="AH26" s="104"/>
      <c r="AI26" s="104"/>
      <c r="AJ26" s="104"/>
      <c r="AK26" s="636"/>
      <c r="AL26" s="112"/>
    </row>
    <row r="27" spans="1:42">
      <c r="A27" s="527">
        <v>17</v>
      </c>
      <c r="B27" s="247" t="s">
        <v>215</v>
      </c>
      <c r="C27" s="2595">
        <f t="shared" si="0"/>
        <v>42</v>
      </c>
      <c r="D27" s="2819">
        <f>'12 л. РАСКЛАДКА'!AN30</f>
        <v>0</v>
      </c>
      <c r="E27" s="2501">
        <f>'12 л. РАСКЛАДКА'!AN84</f>
        <v>150</v>
      </c>
      <c r="F27" s="2501">
        <f>'12 л. РАСКЛАДКА'!AN143</f>
        <v>43.34</v>
      </c>
      <c r="G27" s="2501">
        <f>'12 л. РАСКЛАДКА'!AN199</f>
        <v>0</v>
      </c>
      <c r="H27" s="2501">
        <f>'12 л. РАСКЛАДКА'!AN256</f>
        <v>109.7</v>
      </c>
      <c r="I27" s="2783">
        <f>'12 л. РАСКЛАДКА'!AN312</f>
        <v>0</v>
      </c>
      <c r="J27" s="774">
        <f>'12 л. РАСКЛАДКА'!AN368</f>
        <v>0</v>
      </c>
      <c r="K27" s="2501">
        <f>'12 л. РАСКЛАДКА'!AN424</f>
        <v>43.4</v>
      </c>
      <c r="L27" s="2501">
        <f>'12 л. РАСКЛАДКА'!AN477</f>
        <v>45</v>
      </c>
      <c r="M27" s="2501">
        <f>'12 л. РАСКЛАДКА'!AN531</f>
        <v>0</v>
      </c>
      <c r="N27" s="1177">
        <f>'12 л. РАСКЛАДКА'!AN584</f>
        <v>28.56</v>
      </c>
      <c r="O27" s="2810">
        <f>'12 л. РАСКЛАДКА'!AN641</f>
        <v>84</v>
      </c>
      <c r="P27" s="3010">
        <f t="shared" si="1"/>
        <v>504</v>
      </c>
      <c r="Q27" s="2018">
        <f t="shared" si="2"/>
        <v>0</v>
      </c>
      <c r="R27" s="1179">
        <f t="shared" si="3"/>
        <v>504</v>
      </c>
      <c r="S27" s="2589">
        <v>60</v>
      </c>
      <c r="U27" s="787"/>
      <c r="V27" s="793"/>
      <c r="W27" s="408"/>
      <c r="X27" s="112"/>
      <c r="Y27" s="112"/>
      <c r="Z27" s="112"/>
      <c r="AA27" s="112"/>
      <c r="AB27" s="789"/>
      <c r="AC27" s="132"/>
      <c r="AD27" s="790"/>
      <c r="AE27" s="112"/>
      <c r="AF27" s="791"/>
      <c r="AG27" s="112"/>
      <c r="AH27" s="112"/>
      <c r="AI27" s="112"/>
      <c r="AJ27" s="112"/>
      <c r="AK27" s="112"/>
      <c r="AL27" s="112"/>
    </row>
    <row r="28" spans="1:42">
      <c r="A28" s="527">
        <v>18</v>
      </c>
      <c r="B28" s="247" t="s">
        <v>47</v>
      </c>
      <c r="C28" s="2595">
        <f t="shared" si="0"/>
        <v>10.5</v>
      </c>
      <c r="D28" s="2819">
        <f>'12 л. РАСКЛАДКА'!AN31</f>
        <v>71.56</v>
      </c>
      <c r="E28" s="2501">
        <f>'12 л. РАСКЛАДКА'!AN85</f>
        <v>0</v>
      </c>
      <c r="F28" s="2501">
        <f>'12 л. РАСКЛАДКА'!AN144</f>
        <v>0</v>
      </c>
      <c r="G28" s="2501">
        <f>'12 л. РАСКЛАДКА'!AN200</f>
        <v>0</v>
      </c>
      <c r="H28" s="2501">
        <f>'12 л. РАСКЛАДКА'!AN257</f>
        <v>33.44</v>
      </c>
      <c r="I28" s="2783">
        <f>'12 л. РАСКЛАДКА'!AN313</f>
        <v>11</v>
      </c>
      <c r="J28" s="774">
        <f>'12 л. РАСКЛАДКА'!AN369</f>
        <v>0</v>
      </c>
      <c r="K28" s="2501">
        <f>'12 л. РАСКЛАДКА'!AN425</f>
        <v>0</v>
      </c>
      <c r="L28" s="2501">
        <f>'12 л. РАСКЛАДКА'!AN478</f>
        <v>0</v>
      </c>
      <c r="M28" s="2501">
        <f>'12 л. РАСКЛАДКА'!AN532</f>
        <v>0</v>
      </c>
      <c r="N28" s="1177">
        <f>'12 л. РАСКЛАДКА'!AN585</f>
        <v>0</v>
      </c>
      <c r="O28" s="2810">
        <f>'12 л. РАСКЛАДКА'!AN642</f>
        <v>10</v>
      </c>
      <c r="P28" s="3010">
        <f t="shared" si="1"/>
        <v>126</v>
      </c>
      <c r="Q28" s="2018">
        <f t="shared" si="2"/>
        <v>0</v>
      </c>
      <c r="R28" s="1179">
        <f t="shared" si="3"/>
        <v>126</v>
      </c>
      <c r="S28" s="2589">
        <v>15</v>
      </c>
      <c r="U28" s="787"/>
      <c r="V28" s="793"/>
      <c r="W28" s="408"/>
      <c r="X28" s="112"/>
      <c r="Y28" s="112"/>
      <c r="Z28" s="112"/>
      <c r="AA28" s="112"/>
      <c r="AB28" s="789"/>
      <c r="AC28" s="132"/>
      <c r="AD28" s="790"/>
      <c r="AE28" s="112"/>
      <c r="AF28" s="791"/>
      <c r="AG28" s="112"/>
      <c r="AH28" s="112"/>
      <c r="AI28" s="112"/>
      <c r="AJ28" s="112"/>
      <c r="AK28" s="112"/>
      <c r="AL28" s="112"/>
    </row>
    <row r="29" spans="1:42">
      <c r="A29" s="527">
        <v>19</v>
      </c>
      <c r="B29" s="247" t="s">
        <v>216</v>
      </c>
      <c r="C29" s="2595">
        <f t="shared" si="0"/>
        <v>7</v>
      </c>
      <c r="D29" s="2819">
        <f>'12 л. РАСКЛАДКА'!AN32</f>
        <v>13.5</v>
      </c>
      <c r="E29" s="2501">
        <f>'12 л. РАСКЛАДКА'!AN86</f>
        <v>29.299999999999997</v>
      </c>
      <c r="F29" s="2501">
        <f>'12 л. РАСКЛАДКА'!AN145</f>
        <v>5</v>
      </c>
      <c r="G29" s="2501">
        <f>'12 л. РАСКЛАДКА'!AN201</f>
        <v>0</v>
      </c>
      <c r="H29" s="2501">
        <f>'12 л. РАСКЛАДКА'!AN258</f>
        <v>6.7</v>
      </c>
      <c r="I29" s="2783">
        <f>'12 л. РАСКЛАДКА'!AN314</f>
        <v>14</v>
      </c>
      <c r="J29" s="774">
        <f>'12 л. РАСКЛАДКА'!AN370</f>
        <v>0</v>
      </c>
      <c r="K29" s="2501">
        <f>'12 л. РАСКЛАДКА'!AN426</f>
        <v>0</v>
      </c>
      <c r="L29" s="2501">
        <f>'12 л. РАСКЛАДКА'!AN479</f>
        <v>0</v>
      </c>
      <c r="M29" s="2501">
        <f>'12 л. РАСКЛАДКА'!AN533</f>
        <v>10.5</v>
      </c>
      <c r="N29" s="1177">
        <f>'12 л. РАСКЛАДКА'!AN586</f>
        <v>5</v>
      </c>
      <c r="O29" s="2810">
        <f>'12 л. РАСКЛАДКА'!AN643</f>
        <v>0</v>
      </c>
      <c r="P29" s="3010">
        <f t="shared" si="1"/>
        <v>84</v>
      </c>
      <c r="Q29" s="2018">
        <f t="shared" si="2"/>
        <v>0</v>
      </c>
      <c r="R29" s="1179">
        <f t="shared" si="3"/>
        <v>84</v>
      </c>
      <c r="S29" s="2589">
        <v>10</v>
      </c>
      <c r="U29" s="787"/>
      <c r="V29" s="793"/>
      <c r="W29" s="408"/>
      <c r="X29" s="112"/>
      <c r="Y29" s="112"/>
      <c r="Z29" s="112"/>
      <c r="AA29" s="112"/>
      <c r="AB29" s="789"/>
      <c r="AC29" s="132"/>
      <c r="AD29" s="790"/>
      <c r="AE29" s="112"/>
      <c r="AF29" s="796"/>
      <c r="AG29" s="112"/>
      <c r="AH29" s="112"/>
      <c r="AI29" s="112"/>
      <c r="AJ29" s="112"/>
      <c r="AK29" s="112"/>
      <c r="AL29" s="112"/>
    </row>
    <row r="30" spans="1:42">
      <c r="A30" s="527">
        <v>20</v>
      </c>
      <c r="B30" s="247" t="s">
        <v>48</v>
      </c>
      <c r="C30" s="2595">
        <f t="shared" si="0"/>
        <v>24.5</v>
      </c>
      <c r="D30" s="2819">
        <f>'12 л. РАСКЛАДКА'!AN33</f>
        <v>19.2</v>
      </c>
      <c r="E30" s="2501">
        <f>'12 л. РАСКЛАДКА'!AN87</f>
        <v>30.96</v>
      </c>
      <c r="F30" s="2501">
        <f>'12 л. РАСКЛАДКА'!AN146</f>
        <v>27.34</v>
      </c>
      <c r="G30" s="2501">
        <f>'12 л. РАСКЛАДКА'!AN202</f>
        <v>17.149999999999999</v>
      </c>
      <c r="H30" s="2501">
        <f>'12 л. РАСКЛАДКА'!AN259</f>
        <v>22.1</v>
      </c>
      <c r="I30" s="2783">
        <f>'12 л. РАСКЛАДКА'!AN315</f>
        <v>34.4</v>
      </c>
      <c r="J30" s="774">
        <f>'12 л. РАСКЛАДКА'!AN371</f>
        <v>28.25</v>
      </c>
      <c r="K30" s="2501">
        <f>'12 л. РАСКЛАДКА'!AN427</f>
        <v>18.840000000000003</v>
      </c>
      <c r="L30" s="2501">
        <f>'12 л. РАСКЛАДКА'!AN480</f>
        <v>26.46</v>
      </c>
      <c r="M30" s="2501">
        <f>'12 л. РАСКЛАДКА'!AN534</f>
        <v>32.1</v>
      </c>
      <c r="N30" s="1177">
        <f>'12 л. РАСКЛАДКА'!AN587</f>
        <v>22.6</v>
      </c>
      <c r="O30" s="2810">
        <f>'12 л. РАСКЛАДКА'!AN644</f>
        <v>14.6</v>
      </c>
      <c r="P30" s="3010">
        <f t="shared" si="1"/>
        <v>294.00000000000006</v>
      </c>
      <c r="Q30" s="2018">
        <f t="shared" si="2"/>
        <v>0</v>
      </c>
      <c r="R30" s="1179">
        <f t="shared" si="3"/>
        <v>294</v>
      </c>
      <c r="S30" s="2589">
        <v>35</v>
      </c>
      <c r="U30" s="787"/>
      <c r="V30" s="793"/>
      <c r="W30" s="408"/>
      <c r="X30" s="112"/>
      <c r="Y30" s="112"/>
      <c r="Z30" s="112"/>
      <c r="AA30" s="112"/>
      <c r="AB30" s="789"/>
      <c r="AC30" s="132"/>
      <c r="AD30" s="790"/>
      <c r="AE30" s="112"/>
      <c r="AF30" s="791"/>
      <c r="AG30" s="112"/>
      <c r="AH30" s="112"/>
      <c r="AI30" s="112"/>
      <c r="AJ30" s="112"/>
      <c r="AK30" s="112"/>
      <c r="AL30" s="112"/>
    </row>
    <row r="31" spans="1:42">
      <c r="A31" s="527">
        <v>21</v>
      </c>
      <c r="B31" s="247" t="s">
        <v>49</v>
      </c>
      <c r="C31" s="2595">
        <f t="shared" si="0"/>
        <v>12.6</v>
      </c>
      <c r="D31" s="2819">
        <f>'12 л. РАСКЛАДКА'!AN34</f>
        <v>6</v>
      </c>
      <c r="E31" s="2501">
        <f>'12 л. РАСКЛАДКА'!AN88</f>
        <v>6.27</v>
      </c>
      <c r="F31" s="2501">
        <f>'12 л. РАСКЛАДКА'!AN147</f>
        <v>13.16</v>
      </c>
      <c r="G31" s="2501">
        <f>'12 л. РАСКЛАДКА'!AN203</f>
        <v>21.6</v>
      </c>
      <c r="H31" s="2501">
        <f>'12 л. РАСКЛАДКА'!AN260</f>
        <v>15.100000000000001</v>
      </c>
      <c r="I31" s="2783">
        <f>'12 л. РАСКЛАДКА'!AN316</f>
        <v>13</v>
      </c>
      <c r="J31" s="774">
        <f>'12 л. РАСКЛАДКА'!AN372</f>
        <v>6.2</v>
      </c>
      <c r="K31" s="2501">
        <f>'12 л. РАСКЛАДКА'!AN428</f>
        <v>19.47</v>
      </c>
      <c r="L31" s="2501">
        <f>'12 л. РАСКЛАДКА'!AN481</f>
        <v>9.1000000000000014</v>
      </c>
      <c r="M31" s="2501">
        <f>'12 л. РАСКЛАДКА'!AN535</f>
        <v>8</v>
      </c>
      <c r="N31" s="1177">
        <f>'12 л. РАСКЛАДКА'!AN588</f>
        <v>21.1</v>
      </c>
      <c r="O31" s="2810">
        <f>'12 л. РАСКЛАДКА'!AN645</f>
        <v>12.2</v>
      </c>
      <c r="P31" s="3010">
        <f t="shared" si="1"/>
        <v>151.19999999999999</v>
      </c>
      <c r="Q31" s="2018">
        <f t="shared" si="2"/>
        <v>0</v>
      </c>
      <c r="R31" s="1179">
        <f t="shared" si="3"/>
        <v>151.19999999999999</v>
      </c>
      <c r="S31" s="2589">
        <v>18</v>
      </c>
      <c r="U31" s="787"/>
      <c r="V31" s="793"/>
      <c r="W31" s="408"/>
      <c r="X31" s="112"/>
      <c r="Y31" s="112"/>
      <c r="Z31" s="112"/>
      <c r="AA31" s="112"/>
      <c r="AB31" s="789"/>
      <c r="AC31" s="132"/>
      <c r="AD31" s="790"/>
      <c r="AE31" s="112"/>
      <c r="AF31" s="791"/>
      <c r="AG31" s="112"/>
      <c r="AH31" s="112"/>
      <c r="AI31" s="112"/>
      <c r="AJ31" s="112"/>
      <c r="AK31" s="112"/>
      <c r="AL31" s="112"/>
    </row>
    <row r="32" spans="1:42" ht="12" customHeight="1">
      <c r="A32" s="527">
        <v>22</v>
      </c>
      <c r="B32" s="247" t="s">
        <v>217</v>
      </c>
      <c r="C32" s="2595">
        <f t="shared" si="0"/>
        <v>28</v>
      </c>
      <c r="D32" s="2819">
        <f>'12 л. РАСКЛАДКА'!AN35</f>
        <v>7.08</v>
      </c>
      <c r="E32" s="2501">
        <f>'12 л. РАСКЛАДКА'!AN89</f>
        <v>11.46</v>
      </c>
      <c r="F32" s="2501">
        <f>'12 л. РАСКЛАДКА'!AN148</f>
        <v>4</v>
      </c>
      <c r="G32" s="2501">
        <f>'12 л. РАСКЛАДКА'!AN204</f>
        <v>25.816000000000003</v>
      </c>
      <c r="H32" s="2501">
        <f>'12 л. РАСКЛАДКА'!AN261</f>
        <v>13.08</v>
      </c>
      <c r="I32" s="2783">
        <f>'12 л. РАСКЛАДКА'!AN317</f>
        <v>1.8</v>
      </c>
      <c r="J32" s="774">
        <f>'12 л. РАСКЛАДКА'!AN373</f>
        <v>98</v>
      </c>
      <c r="K32" s="2501">
        <f>'12 л. РАСКЛАДКА'!AN429</f>
        <v>4</v>
      </c>
      <c r="L32" s="2501">
        <f>'12 л. РАСКЛАДКА'!AN482</f>
        <v>8.4</v>
      </c>
      <c r="M32" s="2501">
        <f>'12 л. РАСКЛАДКА'!AN536</f>
        <v>81.763999999999996</v>
      </c>
      <c r="N32" s="1177">
        <f>'12 л. РАСКЛАДКА'!AN589</f>
        <v>26.4</v>
      </c>
      <c r="O32" s="2810">
        <f>'12 л. РАСКЛАДКА'!AN646</f>
        <v>54.2</v>
      </c>
      <c r="P32" s="3010">
        <f t="shared" si="1"/>
        <v>335.99999999999994</v>
      </c>
      <c r="Q32" s="2018">
        <f t="shared" si="2"/>
        <v>0</v>
      </c>
      <c r="R32" s="1179">
        <f t="shared" si="3"/>
        <v>336</v>
      </c>
      <c r="S32" s="2589">
        <v>40</v>
      </c>
      <c r="U32" s="787"/>
      <c r="V32" s="793"/>
      <c r="W32" s="408"/>
      <c r="X32" s="112"/>
      <c r="Y32" s="112"/>
      <c r="Z32" s="112"/>
      <c r="AA32" s="112"/>
      <c r="AB32" s="789"/>
      <c r="AC32" s="132"/>
      <c r="AD32" s="790"/>
      <c r="AE32" s="112"/>
      <c r="AF32" s="796"/>
      <c r="AG32" s="112"/>
      <c r="AH32" s="112"/>
      <c r="AI32" s="112"/>
      <c r="AJ32" s="112"/>
      <c r="AK32" s="112"/>
      <c r="AL32" s="112"/>
    </row>
    <row r="33" spans="1:38" ht="13.5" customHeight="1">
      <c r="A33" s="527">
        <v>23</v>
      </c>
      <c r="B33" s="247" t="s">
        <v>50</v>
      </c>
      <c r="C33" s="2595">
        <f t="shared" si="0"/>
        <v>24.5</v>
      </c>
      <c r="D33" s="2819">
        <f>'12 л. РАСКЛАДКА'!AN36</f>
        <v>24.6</v>
      </c>
      <c r="E33" s="2501">
        <f>'12 л. РАСКЛАДКА'!AN90</f>
        <v>35.5</v>
      </c>
      <c r="F33" s="2501">
        <f>'12 л. РАСКЛАДКА'!AN149</f>
        <v>16.420000000000002</v>
      </c>
      <c r="G33" s="2501">
        <f>'12 л. РАСКЛАДКА'!AN205</f>
        <v>20.72</v>
      </c>
      <c r="H33" s="2501">
        <f>'12 л. РАСКЛАДКА'!AN262</f>
        <v>29.6</v>
      </c>
      <c r="I33" s="2783">
        <f>'12 л. РАСКЛАДКА'!AN318</f>
        <v>17.7</v>
      </c>
      <c r="J33" s="774">
        <f>'12 л. РАСКЛАДКА'!AN374</f>
        <v>17</v>
      </c>
      <c r="K33" s="2501">
        <f>'12 л. РАСКЛАДКА'!AN430</f>
        <v>21.375</v>
      </c>
      <c r="L33" s="3068">
        <f>'12 л. РАСКЛАДКА'!AN483</f>
        <v>28.11</v>
      </c>
      <c r="M33" s="2501">
        <f>'12 л. РАСКЛАДКА'!AN537</f>
        <v>15.6</v>
      </c>
      <c r="N33" s="1177">
        <f>'12 л. РАСКЛАДКА'!AN590</f>
        <v>21.375</v>
      </c>
      <c r="O33" s="2810">
        <f>'12 л. РАСКЛАДКА'!AN647</f>
        <v>46</v>
      </c>
      <c r="P33" s="3010">
        <f t="shared" si="1"/>
        <v>294</v>
      </c>
      <c r="Q33" s="2018">
        <f t="shared" si="2"/>
        <v>0</v>
      </c>
      <c r="R33" s="1179">
        <f t="shared" si="3"/>
        <v>294</v>
      </c>
      <c r="S33" s="2589">
        <v>35</v>
      </c>
      <c r="U33" s="787"/>
      <c r="V33" s="793"/>
      <c r="W33" s="408"/>
      <c r="X33" s="112"/>
      <c r="Y33" s="112"/>
      <c r="Z33" s="112"/>
      <c r="AA33" s="112"/>
      <c r="AB33" s="789"/>
      <c r="AC33" s="132"/>
      <c r="AD33" s="790"/>
      <c r="AE33" s="112"/>
      <c r="AF33" s="796"/>
      <c r="AG33" s="221"/>
      <c r="AH33" s="2724"/>
      <c r="AI33" s="2848"/>
      <c r="AJ33" s="2724"/>
      <c r="AK33" s="2724"/>
      <c r="AL33" s="112"/>
    </row>
    <row r="34" spans="1:38" ht="12.75" customHeight="1">
      <c r="A34" s="527">
        <v>24</v>
      </c>
      <c r="B34" s="247" t="s">
        <v>51</v>
      </c>
      <c r="C34" s="2595">
        <f t="shared" si="0"/>
        <v>10.5</v>
      </c>
      <c r="D34" s="2819">
        <f>'12 л. РАСКЛАДКА'!AN37</f>
        <v>35</v>
      </c>
      <c r="E34" s="2501">
        <f>'12 л. РАСКЛАДКА'!AN91</f>
        <v>0</v>
      </c>
      <c r="F34" s="2501">
        <f>'12 л. РАСКЛАДКА'!AN150</f>
        <v>0</v>
      </c>
      <c r="G34" s="2501">
        <f>'12 л. РАСКЛАДКА'!AN206</f>
        <v>20</v>
      </c>
      <c r="H34" s="2501">
        <f>'12 л. РАСКЛАДКА'!AN263</f>
        <v>0</v>
      </c>
      <c r="I34" s="2783">
        <f>'12 л. РАСКЛАДКА'!AN319</f>
        <v>21</v>
      </c>
      <c r="J34" s="774">
        <f>'12 л. РАСКЛАДКА'!AN375</f>
        <v>0</v>
      </c>
      <c r="K34" s="2501">
        <f>'12 л. РАСКЛАДКА'!AN431</f>
        <v>50</v>
      </c>
      <c r="L34" s="2501">
        <f>'12 л. РАСКЛАДКА'!AN484</f>
        <v>0</v>
      </c>
      <c r="M34" s="2501">
        <f>'12 л. РАСКЛАДКА'!AN538</f>
        <v>0</v>
      </c>
      <c r="N34" s="1177">
        <f>'12 л. РАСКЛАДКА'!AN591</f>
        <v>0</v>
      </c>
      <c r="O34" s="2810">
        <f>'12 л. РАСКЛАДКА'!AN648</f>
        <v>0</v>
      </c>
      <c r="P34" s="3010">
        <f t="shared" si="1"/>
        <v>126</v>
      </c>
      <c r="Q34" s="2018">
        <f t="shared" si="2"/>
        <v>0</v>
      </c>
      <c r="R34" s="1179">
        <f t="shared" si="3"/>
        <v>126</v>
      </c>
      <c r="S34" s="2589">
        <v>15</v>
      </c>
      <c r="U34" s="787"/>
      <c r="V34" s="793"/>
      <c r="W34" s="408"/>
      <c r="X34" s="112"/>
      <c r="Y34" s="112"/>
      <c r="Z34" s="112"/>
      <c r="AA34" s="112"/>
      <c r="AB34" s="789"/>
      <c r="AC34" s="132"/>
      <c r="AD34" s="790"/>
      <c r="AE34" s="112"/>
      <c r="AF34" s="791"/>
      <c r="AG34" s="112"/>
      <c r="AH34" s="112"/>
      <c r="AI34" s="112"/>
      <c r="AJ34" s="112"/>
      <c r="AK34" s="112"/>
      <c r="AL34" s="112"/>
    </row>
    <row r="35" spans="1:38" ht="12" customHeight="1">
      <c r="A35" s="527">
        <v>25</v>
      </c>
      <c r="B35" s="247" t="s">
        <v>52</v>
      </c>
      <c r="C35" s="2595">
        <f t="shared" si="0"/>
        <v>1.4000000000000001</v>
      </c>
      <c r="D35" s="2819">
        <f>'12 л. РАСКЛАДКА'!AN38</f>
        <v>1.5</v>
      </c>
      <c r="E35" s="2501">
        <f>'12 л. РАСКЛАДКА'!AN92</f>
        <v>3</v>
      </c>
      <c r="F35" s="2501">
        <f>'12 л. РАСКЛАДКА'!AN151</f>
        <v>0</v>
      </c>
      <c r="G35" s="2501">
        <f>'12 л. РАСКЛАДКА'!AN207</f>
        <v>1.5</v>
      </c>
      <c r="H35" s="2501">
        <f>'12 л. РАСКЛАДКА'!AN264</f>
        <v>0</v>
      </c>
      <c r="I35" s="2783">
        <f>'12 л. РАСКЛАДКА'!AN320</f>
        <v>1.5</v>
      </c>
      <c r="J35" s="774">
        <f>'12 л. РАСКЛАДКА'!AN376</f>
        <v>0</v>
      </c>
      <c r="K35" s="2501">
        <f>'12 л. РАСКЛАДКА'!AN432</f>
        <v>1.5</v>
      </c>
      <c r="L35" s="2501">
        <f>'12 л. РАСКЛАДКА'!AN485</f>
        <v>0</v>
      </c>
      <c r="M35" s="2501">
        <f>'12 л. РАСКЛАДКА'!AN539</f>
        <v>1.5</v>
      </c>
      <c r="N35" s="1177">
        <f>'12 л. РАСКЛАДКА'!AN592</f>
        <v>1.5</v>
      </c>
      <c r="O35" s="2810">
        <f>'12 л. РАСКЛАДКА'!AN649</f>
        <v>0</v>
      </c>
      <c r="P35" s="3010">
        <f t="shared" si="1"/>
        <v>12</v>
      </c>
      <c r="Q35" s="2018">
        <f t="shared" si="2"/>
        <v>-28.571428571428555</v>
      </c>
      <c r="R35" s="1179">
        <f t="shared" si="3"/>
        <v>16.799999999999997</v>
      </c>
      <c r="S35" s="2589">
        <v>2</v>
      </c>
      <c r="U35" s="787"/>
      <c r="V35" s="801"/>
      <c r="W35" s="408"/>
      <c r="X35" s="112"/>
      <c r="Y35" s="112"/>
      <c r="Z35" s="112"/>
      <c r="AA35" s="112"/>
      <c r="AB35" s="789"/>
      <c r="AC35" s="132"/>
      <c r="AD35" s="790"/>
      <c r="AE35" s="112"/>
      <c r="AF35" s="804"/>
      <c r="AG35" s="112"/>
      <c r="AH35" s="112"/>
      <c r="AI35" s="112"/>
      <c r="AJ35" s="112"/>
      <c r="AK35" s="112"/>
      <c r="AL35" s="112"/>
    </row>
    <row r="36" spans="1:38" ht="12.75" customHeight="1">
      <c r="A36" s="527">
        <v>26</v>
      </c>
      <c r="B36" s="247" t="s">
        <v>218</v>
      </c>
      <c r="C36" s="2595">
        <f t="shared" si="0"/>
        <v>0.84</v>
      </c>
      <c r="D36" s="2819">
        <f>'12 л. РАСКЛАДКА'!AN39</f>
        <v>0</v>
      </c>
      <c r="E36" s="2501">
        <f>'12 л. РАСКЛАДКА'!AN93</f>
        <v>0</v>
      </c>
      <c r="F36" s="2501">
        <f>'12 л. РАСКЛАДКА'!AN152</f>
        <v>0</v>
      </c>
      <c r="G36" s="2501">
        <f>'12 л. РАСКЛАДКА'!AN208</f>
        <v>0</v>
      </c>
      <c r="H36" s="2501">
        <f>'12 л. РАСКЛАДКА'!AN265</f>
        <v>4</v>
      </c>
      <c r="I36" s="2783">
        <f>'12 л. РАСКЛАДКА'!AN321</f>
        <v>0</v>
      </c>
      <c r="J36" s="774">
        <f>'12 л. РАСКЛАДКА'!AN377</f>
        <v>0</v>
      </c>
      <c r="K36" s="2501">
        <f>'12 л. РАСКЛАДКА'!AN433</f>
        <v>0</v>
      </c>
      <c r="L36" s="2501">
        <f>'12 л. РАСКЛАДКА'!AN486</f>
        <v>3.7</v>
      </c>
      <c r="M36" s="2501">
        <f>'12 л. РАСКЛАДКА'!AN540</f>
        <v>0</v>
      </c>
      <c r="N36" s="1177">
        <f>'12 л. РАСКЛАДКА'!AN593</f>
        <v>0</v>
      </c>
      <c r="O36" s="2810">
        <f>'12 л. РАСКЛАДКА'!AN650</f>
        <v>2.38</v>
      </c>
      <c r="P36" s="3010">
        <f t="shared" si="1"/>
        <v>10.08</v>
      </c>
      <c r="Q36" s="2018">
        <f t="shared" si="2"/>
        <v>0</v>
      </c>
      <c r="R36" s="1179">
        <f t="shared" si="3"/>
        <v>10.08</v>
      </c>
      <c r="S36" s="2589">
        <v>1.2</v>
      </c>
      <c r="U36" s="787"/>
      <c r="V36" s="793"/>
      <c r="W36" s="408"/>
      <c r="X36" s="112"/>
      <c r="Y36" s="112"/>
      <c r="Z36" s="112"/>
      <c r="AA36" s="112"/>
      <c r="AB36" s="789"/>
      <c r="AC36" s="132"/>
      <c r="AD36" s="790"/>
      <c r="AE36" s="112"/>
      <c r="AF36" s="3209"/>
      <c r="AH36" s="112"/>
      <c r="AJ36" s="112"/>
      <c r="AK36" s="112"/>
    </row>
    <row r="37" spans="1:38" ht="12" customHeight="1">
      <c r="A37" s="527">
        <v>27</v>
      </c>
      <c r="B37" s="247" t="s">
        <v>115</v>
      </c>
      <c r="C37" s="2595">
        <f t="shared" si="0"/>
        <v>1.4000000000000001</v>
      </c>
      <c r="D37" s="2819">
        <f>'12 л. РАСКЛАДКА'!AN40</f>
        <v>3</v>
      </c>
      <c r="E37" s="2501">
        <f>'12 л. РАСКЛАДКА'!AN94</f>
        <v>0</v>
      </c>
      <c r="F37" s="2501">
        <f>'12 л. РАСКЛАДКА'!AN153</f>
        <v>3</v>
      </c>
      <c r="G37" s="2501">
        <f>'12 л. РАСКЛАДКА'!AN209</f>
        <v>0</v>
      </c>
      <c r="H37" s="2501">
        <f>'12 л. РАСКЛАДКА'!AN266</f>
        <v>0</v>
      </c>
      <c r="I37" s="2783">
        <f>'12 л. РАСКЛАДКА'!AN322</f>
        <v>0</v>
      </c>
      <c r="J37" s="774">
        <f>'12 л. РАСКЛАДКА'!AN378</f>
        <v>5</v>
      </c>
      <c r="K37" s="2501">
        <f>'12 л. РАСКЛАДКА'!AN434</f>
        <v>0</v>
      </c>
      <c r="L37" s="2501">
        <f>'12 л. РАСКЛАДКА'!AN487</f>
        <v>0</v>
      </c>
      <c r="M37" s="2501">
        <f>'12 л. РАСКЛАДКА'!AN541</f>
        <v>0</v>
      </c>
      <c r="N37" s="1177">
        <f>'12 л. РАСКЛАДКА'!AN594</f>
        <v>3</v>
      </c>
      <c r="O37" s="2810">
        <f>'12 л. РАСКЛАДКА'!AN651</f>
        <v>2.8</v>
      </c>
      <c r="P37" s="3010">
        <f t="shared" si="1"/>
        <v>16.8</v>
      </c>
      <c r="Q37" s="2018">
        <f t="shared" si="2"/>
        <v>0</v>
      </c>
      <c r="R37" s="1179">
        <f t="shared" si="3"/>
        <v>16.799999999999997</v>
      </c>
      <c r="S37" s="2589">
        <v>2</v>
      </c>
      <c r="U37" s="787"/>
      <c r="V37" s="801"/>
      <c r="W37" s="408"/>
      <c r="X37" s="112"/>
      <c r="Y37" s="112"/>
      <c r="Z37" s="112"/>
      <c r="AA37" s="112"/>
      <c r="AB37" s="789"/>
      <c r="AC37" s="132"/>
      <c r="AD37" s="790"/>
      <c r="AE37" s="112"/>
      <c r="AF37" s="804"/>
      <c r="AH37" s="112"/>
      <c r="AJ37" s="112"/>
      <c r="AK37" s="112"/>
    </row>
    <row r="38" spans="1:38" ht="12" hidden="1" customHeight="1">
      <c r="A38" s="527">
        <v>28</v>
      </c>
      <c r="B38" s="247" t="s">
        <v>53</v>
      </c>
      <c r="C38" s="2595">
        <f t="shared" si="0"/>
        <v>0.21</v>
      </c>
      <c r="D38" s="2819">
        <f>'12 л. РАСКЛАДКА'!AN41</f>
        <v>0</v>
      </c>
      <c r="E38" s="2501">
        <f>'12 л. РАСКЛАДКА'!AN95</f>
        <v>0</v>
      </c>
      <c r="F38" s="2501">
        <f>'12 л. РАСКЛАДКА'!AN154</f>
        <v>0</v>
      </c>
      <c r="G38" s="2501">
        <f>'12 л. РАСКЛАДКА'!AN210</f>
        <v>0</v>
      </c>
      <c r="H38" s="2501">
        <f>'12 л. РАСКЛАДКА'!AN267</f>
        <v>0</v>
      </c>
      <c r="I38" s="2783">
        <f>'12 л. РАСКЛАДКА'!AN323</f>
        <v>1.1200000000000001</v>
      </c>
      <c r="J38" s="774">
        <f>'12 л. РАСКЛАДКА'!AN379</f>
        <v>0</v>
      </c>
      <c r="K38" s="2501">
        <f>'12 л. РАСКЛАДКА'!AN435</f>
        <v>0</v>
      </c>
      <c r="L38" s="2501">
        <f>'12 л. РАСКЛАДКА'!AN488</f>
        <v>0</v>
      </c>
      <c r="M38" s="2501">
        <f>'12 л. РАСКЛАДКА'!AN542</f>
        <v>0</v>
      </c>
      <c r="N38" s="1177">
        <f>'12 л. РАСКЛАДКА'!AN595</f>
        <v>0</v>
      </c>
      <c r="O38" s="2810">
        <f>'12 л. РАСКЛАДКА'!AN652</f>
        <v>0</v>
      </c>
      <c r="P38" s="3010">
        <f t="shared" si="1"/>
        <v>1.1200000000000001</v>
      </c>
      <c r="Q38" s="2018">
        <f t="shared" si="2"/>
        <v>-55.55555555555555</v>
      </c>
      <c r="R38" s="1179">
        <f t="shared" si="3"/>
        <v>2.52</v>
      </c>
      <c r="S38" s="2589">
        <v>0.3</v>
      </c>
      <c r="U38" s="787"/>
      <c r="V38" s="793"/>
      <c r="W38" s="408"/>
      <c r="X38" s="112"/>
      <c r="Y38" s="112"/>
      <c r="Z38" s="112"/>
      <c r="AA38" s="112"/>
      <c r="AB38" s="789"/>
      <c r="AC38" s="132"/>
      <c r="AD38" s="790"/>
      <c r="AE38" s="112"/>
      <c r="AF38" s="796"/>
      <c r="AH38" s="112"/>
      <c r="AJ38" s="112"/>
      <c r="AK38" s="112"/>
    </row>
    <row r="39" spans="1:38" ht="12.75" customHeight="1">
      <c r="A39" s="527">
        <v>29</v>
      </c>
      <c r="B39" s="566" t="s">
        <v>219</v>
      </c>
      <c r="C39" s="2595">
        <f t="shared" si="0"/>
        <v>3.5</v>
      </c>
      <c r="D39" s="2819">
        <f>'12 л. РАСКЛАДКА'!AN42</f>
        <v>2.5270000000000001</v>
      </c>
      <c r="E39" s="2501">
        <f>'12 л. РАСКЛАДКА'!AN96</f>
        <v>2.27</v>
      </c>
      <c r="F39" s="2501">
        <f>'12 л. РАСКЛАДКА'!AN155</f>
        <v>3.29</v>
      </c>
      <c r="G39" s="2501">
        <f>'12 л. РАСКЛАДКА'!AN211</f>
        <v>4.2799999999999994</v>
      </c>
      <c r="H39" s="2501">
        <f>'12 л. РАСКЛАДКА'!AN268</f>
        <v>4.0229999999999997</v>
      </c>
      <c r="I39" s="2783">
        <f>'12 л. РАСКЛАДКА'!AN324</f>
        <v>4.1000000000000005</v>
      </c>
      <c r="J39" s="774">
        <f>'12 л. РАСКЛАДКА'!AN380</f>
        <v>3.5959999999999996</v>
      </c>
      <c r="K39" s="2501">
        <f>'12 л. РАСКЛАДКА'!AN436</f>
        <v>3.2790000000000004</v>
      </c>
      <c r="L39" s="2501">
        <f>'12 л. РАСКЛАДКА'!AN489</f>
        <v>3.3600000000000003</v>
      </c>
      <c r="M39" s="2501">
        <f>'12 л. РАСКЛАДКА'!AN543</f>
        <v>3.71</v>
      </c>
      <c r="N39" s="1177">
        <f>'12 л. РАСКЛАДКА'!AN596</f>
        <v>4.415</v>
      </c>
      <c r="O39" s="2810">
        <f>'12 л. РАСКЛАДКА'!AN653</f>
        <v>3.15</v>
      </c>
      <c r="P39" s="3010">
        <f t="shared" si="1"/>
        <v>42</v>
      </c>
      <c r="Q39" s="2018">
        <f t="shared" si="2"/>
        <v>0</v>
      </c>
      <c r="R39" s="1179">
        <f t="shared" si="3"/>
        <v>42</v>
      </c>
      <c r="S39" s="2589">
        <v>5</v>
      </c>
      <c r="U39" s="787"/>
      <c r="V39" s="793"/>
      <c r="W39" s="408"/>
      <c r="X39" s="112"/>
      <c r="Y39" s="112"/>
      <c r="Z39" s="112"/>
      <c r="AA39" s="112"/>
      <c r="AB39" s="789"/>
      <c r="AC39" s="132"/>
      <c r="AD39" s="790"/>
      <c r="AE39" s="112"/>
      <c r="AF39" s="796"/>
      <c r="AH39" s="112"/>
      <c r="AJ39" s="112"/>
      <c r="AK39" s="112"/>
    </row>
    <row r="40" spans="1:38" ht="13.5" customHeight="1">
      <c r="A40" s="527">
        <v>30</v>
      </c>
      <c r="B40" s="247" t="s">
        <v>116</v>
      </c>
      <c r="C40" s="2595">
        <f t="shared" si="0"/>
        <v>2.8000000000000003</v>
      </c>
      <c r="D40" s="2819">
        <f>'12 л. РАСКЛАДКА'!AN43</f>
        <v>0</v>
      </c>
      <c r="E40" s="2501">
        <f>'12 л. РАСКЛАДКА'!AN97</f>
        <v>0</v>
      </c>
      <c r="F40" s="2501">
        <f>'12 л. РАСКЛАДКА'!AN156</f>
        <v>0.75</v>
      </c>
      <c r="G40" s="2501">
        <f>'12 л. РАСКЛАДКА'!AN212</f>
        <v>0</v>
      </c>
      <c r="H40" s="2501">
        <f>'12 л. РАСКЛАДКА'!AN269</f>
        <v>10</v>
      </c>
      <c r="I40" s="2783">
        <f>'12 л. РАСКЛАДКА'!AN325</f>
        <v>0</v>
      </c>
      <c r="J40" s="774">
        <f>'12 л. РАСКЛАДКА'!AN381</f>
        <v>0</v>
      </c>
      <c r="K40" s="2501">
        <f>'12 л. РАСКЛАДКА'!AN437</f>
        <v>0</v>
      </c>
      <c r="L40" s="2501">
        <f>'12 л. РАСКЛАДКА'!AN490</f>
        <v>10</v>
      </c>
      <c r="M40" s="2501">
        <f>'12 л. РАСКЛАДКА'!AN544</f>
        <v>0</v>
      </c>
      <c r="N40" s="1177">
        <f>'12 л. РАСКЛАДКА'!AN597</f>
        <v>0.6</v>
      </c>
      <c r="O40" s="2810">
        <f>'12 л. РАСКЛАДКА'!AN654</f>
        <v>10</v>
      </c>
      <c r="P40" s="3010">
        <f t="shared" si="1"/>
        <v>31.35</v>
      </c>
      <c r="Q40" s="2018">
        <f t="shared" si="2"/>
        <v>-6.6964285714285552</v>
      </c>
      <c r="R40" s="1179">
        <f t="shared" si="3"/>
        <v>33.599999999999994</v>
      </c>
      <c r="S40" s="2589">
        <v>4</v>
      </c>
      <c r="U40" s="792"/>
      <c r="V40" s="801"/>
      <c r="W40" s="408"/>
      <c r="X40" s="112"/>
      <c r="Y40" s="112"/>
      <c r="Z40" s="112"/>
      <c r="AA40" s="112"/>
      <c r="AB40" s="789"/>
      <c r="AC40" s="132"/>
      <c r="AD40" s="790"/>
      <c r="AE40" s="112"/>
      <c r="AF40" s="804"/>
      <c r="AH40" s="112"/>
      <c r="AJ40" s="112"/>
      <c r="AK40" s="112"/>
    </row>
    <row r="41" spans="1:38" ht="14.25" customHeight="1">
      <c r="A41" s="527">
        <v>31</v>
      </c>
      <c r="B41" s="247" t="s">
        <v>117</v>
      </c>
      <c r="C41" s="2595">
        <f t="shared" si="0"/>
        <v>1.4000000000000001</v>
      </c>
      <c r="D41" s="2819">
        <f>'12 л. РАСКЛАДКА'!AN44</f>
        <v>0.91420000000000001</v>
      </c>
      <c r="E41" s="2501">
        <f>'12 л. РАСКЛАДКА'!AN98</f>
        <v>0.98639999999999994</v>
      </c>
      <c r="F41" s="2501">
        <f>'12 л. РАСКЛАДКА'!AN157</f>
        <v>1.1610999999999998</v>
      </c>
      <c r="G41" s="2501">
        <f>'12 л. РАСКЛАДКА'!AN213</f>
        <v>1.19</v>
      </c>
      <c r="H41" s="2501">
        <f>'12 л. РАСКЛАДКА'!AN270</f>
        <v>0.82600000000000007</v>
      </c>
      <c r="I41" s="2783">
        <f>'12 л. РАСКЛАДКА'!AN326</f>
        <v>1.1099999999999999</v>
      </c>
      <c r="J41" s="774">
        <f>'12 л. РАСКЛАДКА'!AN382</f>
        <v>0.29139999999999999</v>
      </c>
      <c r="K41" s="2501">
        <f>'12 л. РАСКЛАДКА'!AN438</f>
        <v>3.7974000000000001</v>
      </c>
      <c r="L41" s="2501">
        <f>'12 л. РАСКЛАДКА'!AN491</f>
        <v>1.131</v>
      </c>
      <c r="M41" s="2501">
        <f>'12 л. РАСКЛАДКА'!AN545</f>
        <v>1.0119999999999998</v>
      </c>
      <c r="N41" s="1177">
        <f>'12 л. РАСКЛАДКА'!AN598</f>
        <v>2.6905000000000001</v>
      </c>
      <c r="O41" s="2810">
        <f>'12 л. РАСКЛАДКА'!AN655</f>
        <v>1.69</v>
      </c>
      <c r="P41" s="3010">
        <f t="shared" si="1"/>
        <v>16.8</v>
      </c>
      <c r="Q41" s="2018">
        <f t="shared" si="2"/>
        <v>0</v>
      </c>
      <c r="R41" s="1179">
        <f t="shared" si="3"/>
        <v>16.799999999999997</v>
      </c>
      <c r="S41" s="2589">
        <v>2</v>
      </c>
      <c r="U41" s="792"/>
      <c r="V41" s="793"/>
      <c r="W41" s="408"/>
      <c r="X41" s="112"/>
      <c r="Y41" s="112"/>
      <c r="Z41" s="112"/>
      <c r="AA41" s="112"/>
      <c r="AB41" s="789"/>
      <c r="AC41" s="132"/>
      <c r="AD41" s="790"/>
      <c r="AE41" s="112"/>
      <c r="AF41" s="805"/>
      <c r="AH41" s="112"/>
      <c r="AJ41" s="112"/>
      <c r="AK41" s="112"/>
    </row>
    <row r="42" spans="1:38" ht="15" customHeight="1">
      <c r="A42" s="527">
        <v>32</v>
      </c>
      <c r="B42" s="247" t="s">
        <v>55</v>
      </c>
      <c r="C42" s="2595">
        <f t="shared" si="0"/>
        <v>63</v>
      </c>
      <c r="D42" s="2802">
        <f>'12 л. МЕНЮ '!D105</f>
        <v>57.686999999999998</v>
      </c>
      <c r="E42" s="814">
        <f>'12 л. МЕНЮ '!D157</f>
        <v>77.124999999999986</v>
      </c>
      <c r="F42" s="814">
        <f>'12 л. МЕНЮ '!D215</f>
        <v>62.220000000000006</v>
      </c>
      <c r="G42" s="814">
        <f>'12 л. МЕНЮ '!D268</f>
        <v>51.573999999999998</v>
      </c>
      <c r="H42" s="814">
        <f>'12 л. МЕНЮ '!D322</f>
        <v>66.39</v>
      </c>
      <c r="I42" s="2783">
        <f>'12 л. МЕНЮ '!D377</f>
        <v>63.004000000000005</v>
      </c>
      <c r="J42" s="814">
        <f>'12 л. МЕНЮ '!D491</f>
        <v>59.438999999999993</v>
      </c>
      <c r="K42" s="814">
        <f>'12 л. МЕНЮ '!D546</f>
        <v>62.36699999999999</v>
      </c>
      <c r="L42" s="814">
        <f>'12 л. МЕНЮ '!D602</f>
        <v>60.308999999999997</v>
      </c>
      <c r="M42" s="814">
        <f>'12 л. МЕНЮ '!D657</f>
        <v>63.725000000000009</v>
      </c>
      <c r="N42" s="1159">
        <f>'12 л. МЕНЮ '!D712</f>
        <v>69.16</v>
      </c>
      <c r="O42" s="2810">
        <f>'12 л. МЕНЮ '!D771</f>
        <v>63</v>
      </c>
      <c r="P42" s="3010">
        <f t="shared" si="1"/>
        <v>755.99999999999989</v>
      </c>
      <c r="Q42" s="2018">
        <f t="shared" si="2"/>
        <v>0</v>
      </c>
      <c r="R42" s="1179">
        <f t="shared" si="3"/>
        <v>756</v>
      </c>
      <c r="S42" s="2589">
        <v>90</v>
      </c>
      <c r="U42" s="792"/>
      <c r="V42" s="801"/>
      <c r="W42" s="408"/>
      <c r="X42" s="112"/>
      <c r="Y42" s="112"/>
      <c r="Z42" s="112"/>
      <c r="AA42" s="112"/>
      <c r="AB42" s="808"/>
      <c r="AC42" s="132"/>
      <c r="AD42" s="790"/>
      <c r="AE42" s="112"/>
      <c r="AF42" s="796"/>
      <c r="AH42" s="112"/>
      <c r="AJ42" s="112"/>
      <c r="AK42" s="112"/>
    </row>
    <row r="43" spans="1:38" ht="12.75" customHeight="1">
      <c r="A43" s="527">
        <v>33</v>
      </c>
      <c r="B43" s="247" t="s">
        <v>56</v>
      </c>
      <c r="C43" s="2595">
        <f t="shared" si="0"/>
        <v>64.400000000000006</v>
      </c>
      <c r="D43" s="2802">
        <f>'12 л. МЕНЮ '!E105</f>
        <v>61.917000000000002</v>
      </c>
      <c r="E43" s="814">
        <f>'12 л. МЕНЮ '!E157</f>
        <v>63.081900000000005</v>
      </c>
      <c r="F43" s="814">
        <f>'12 л. МЕНЮ '!E215</f>
        <v>64.081000000000003</v>
      </c>
      <c r="G43" s="814">
        <f>'12 л. МЕНЮ '!E268</f>
        <v>59.381</v>
      </c>
      <c r="H43" s="814">
        <f>'12 л. МЕНЮ '!E322</f>
        <v>73.539100000000005</v>
      </c>
      <c r="I43" s="2783">
        <f>'12 л. МЕНЮ '!E377</f>
        <v>64.400000000000006</v>
      </c>
      <c r="J43" s="814">
        <f>'12 л. МЕНЮ '!E491</f>
        <v>63.811999999999998</v>
      </c>
      <c r="K43" s="814">
        <f>'12 л. МЕНЮ '!E546</f>
        <v>61.794000000000004</v>
      </c>
      <c r="L43" s="814">
        <f>'12 л. МЕНЮ '!E602</f>
        <v>64.144000000000005</v>
      </c>
      <c r="M43" s="814">
        <f>'12 л. МЕНЮ '!E657</f>
        <v>66.48599999999999</v>
      </c>
      <c r="N43" s="1159">
        <f>'12 л. МЕНЮ '!E712</f>
        <v>65.76400000000001</v>
      </c>
      <c r="O43" s="2810">
        <f>'12 л. МЕНЮ '!E771</f>
        <v>64.400000000000006</v>
      </c>
      <c r="P43" s="3010">
        <f t="shared" si="1"/>
        <v>772.8</v>
      </c>
      <c r="Q43" s="2018">
        <f t="shared" si="2"/>
        <v>0</v>
      </c>
      <c r="R43" s="1179">
        <f t="shared" si="3"/>
        <v>772.80000000000007</v>
      </c>
      <c r="S43" s="2589">
        <v>92</v>
      </c>
      <c r="U43" s="792"/>
      <c r="V43" s="801"/>
      <c r="W43" s="408"/>
      <c r="X43" s="112"/>
      <c r="Y43" s="112"/>
      <c r="Z43" s="112"/>
      <c r="AA43" s="112"/>
      <c r="AB43" s="808"/>
      <c r="AC43" s="132"/>
      <c r="AD43" s="790"/>
      <c r="AE43" s="112"/>
      <c r="AF43" s="796"/>
      <c r="AH43" s="112"/>
      <c r="AJ43" s="112"/>
      <c r="AK43" s="112"/>
    </row>
    <row r="44" spans="1:38" ht="12.75" customHeight="1">
      <c r="A44" s="527">
        <v>34</v>
      </c>
      <c r="B44" s="247" t="s">
        <v>57</v>
      </c>
      <c r="C44" s="2595">
        <f t="shared" si="0"/>
        <v>268.10000000000002</v>
      </c>
      <c r="D44" s="2804">
        <f>'12 л. МЕНЮ '!F105</f>
        <v>280.23500000000001</v>
      </c>
      <c r="E44" s="814">
        <f>'12 л. МЕНЮ '!F157</f>
        <v>259.75299999999999</v>
      </c>
      <c r="F44" s="814">
        <f>'12 л. МЕНЮ '!F215</f>
        <v>270.49</v>
      </c>
      <c r="G44" s="814">
        <f>'12 л. МЕНЮ '!F268</f>
        <v>275.68599999999998</v>
      </c>
      <c r="H44" s="814">
        <f>'12 л. МЕНЮ '!F322</f>
        <v>254.33200000000002</v>
      </c>
      <c r="I44" s="2783">
        <f>'12 л. МЕНЮ '!F377</f>
        <v>268.10400000000004</v>
      </c>
      <c r="J44" s="814">
        <f>'12 л. МЕНЮ '!F491</f>
        <v>272.37899999999996</v>
      </c>
      <c r="K44" s="814">
        <f>'12 л. МЕНЮ '!F546</f>
        <v>274.28300000000002</v>
      </c>
      <c r="L44" s="814">
        <f>'12 л. МЕНЮ '!F602</f>
        <v>278.57500000000005</v>
      </c>
      <c r="M44" s="814">
        <f>'12 л. МЕНЮ '!F657</f>
        <v>268.83199999999999</v>
      </c>
      <c r="N44" s="1159">
        <f>'12 л. МЕНЮ '!F712</f>
        <v>246.43099999999998</v>
      </c>
      <c r="O44" s="2810">
        <f>'12 л. МЕНЮ '!F771</f>
        <v>268.10000000000002</v>
      </c>
      <c r="P44" s="3010">
        <f t="shared" si="1"/>
        <v>3217.2000000000003</v>
      </c>
      <c r="Q44" s="2018">
        <f t="shared" si="2"/>
        <v>0</v>
      </c>
      <c r="R44" s="1179">
        <f t="shared" si="3"/>
        <v>3217.2000000000003</v>
      </c>
      <c r="S44" s="2589">
        <v>383</v>
      </c>
      <c r="U44" s="3219"/>
      <c r="V44" s="801"/>
      <c r="W44" s="408"/>
      <c r="X44" s="112"/>
      <c r="Y44" s="112"/>
      <c r="Z44" s="112"/>
      <c r="AA44" s="112"/>
      <c r="AB44" s="808"/>
      <c r="AC44" s="132"/>
      <c r="AD44" s="790"/>
      <c r="AE44" s="112"/>
      <c r="AF44" s="796"/>
      <c r="AH44" s="112"/>
      <c r="AJ44" s="112"/>
      <c r="AK44" s="112"/>
    </row>
    <row r="45" spans="1:38" ht="15" customHeight="1" thickBot="1">
      <c r="A45" s="567">
        <v>35</v>
      </c>
      <c r="B45" s="568" t="s">
        <v>58</v>
      </c>
      <c r="C45" s="2596">
        <f t="shared" si="0"/>
        <v>1904</v>
      </c>
      <c r="D45" s="2805">
        <f>'12 л. МЕНЮ '!G105</f>
        <v>1904.9892</v>
      </c>
      <c r="E45" s="2823">
        <f>'12 л. МЕНЮ '!G157</f>
        <v>1903.9390999999998</v>
      </c>
      <c r="F45" s="815">
        <f>'12 л. МЕНЮ '!G215</f>
        <v>1899.0150000000001</v>
      </c>
      <c r="G45" s="2823">
        <f>'12 л. МЕНЮ '!G268</f>
        <v>1908.164</v>
      </c>
      <c r="H45" s="2823">
        <f>'12 л. МЕНЮ '!G322</f>
        <v>1903.8927000000001</v>
      </c>
      <c r="I45" s="1003">
        <f>'12 л. МЕНЮ '!G377</f>
        <v>1904</v>
      </c>
      <c r="J45" s="815">
        <f>'12 л. МЕНЮ '!G491</f>
        <v>1908.877</v>
      </c>
      <c r="K45" s="816">
        <f>'12 л. МЕНЮ '!G546</f>
        <v>1901.4350000000002</v>
      </c>
      <c r="L45" s="2823">
        <f>'12 л. МЕНЮ '!G602</f>
        <v>1901.65</v>
      </c>
      <c r="M45" s="2823">
        <f>'12 л. МЕНЮ '!G657</f>
        <v>1901.2089999999998</v>
      </c>
      <c r="N45" s="1160">
        <f>'12 л. МЕНЮ '!G712</f>
        <v>1906.8290000000002</v>
      </c>
      <c r="O45" s="1772">
        <f>'12 л. МЕНЮ '!G771</f>
        <v>1903.9970000000001</v>
      </c>
      <c r="P45" s="3012">
        <f>D45+E45+F45+G45+H45+I45+J45+K45+L45+M45+N45+O45</f>
        <v>22847.996999999999</v>
      </c>
      <c r="Q45" s="2190">
        <f t="shared" si="2"/>
        <v>-1.3130252114024188E-5</v>
      </c>
      <c r="R45" s="2847">
        <f t="shared" si="3"/>
        <v>22848</v>
      </c>
      <c r="S45" s="2592">
        <v>2720</v>
      </c>
      <c r="U45" s="795"/>
      <c r="V45" s="801"/>
      <c r="W45" s="408"/>
      <c r="X45" s="112"/>
      <c r="Y45" s="112"/>
      <c r="Z45" s="112"/>
      <c r="AA45" s="112"/>
      <c r="AB45" s="808"/>
      <c r="AC45" s="132"/>
      <c r="AD45" s="790"/>
      <c r="AE45" s="112"/>
      <c r="AF45" s="796"/>
      <c r="AH45" s="112"/>
      <c r="AJ45" s="112"/>
      <c r="AK45" s="112"/>
    </row>
    <row r="48" spans="1:38" ht="13.5" customHeight="1"/>
    <row r="49" spans="1:19" ht="12.75" customHeight="1"/>
    <row r="50" spans="1:19" ht="12.75" customHeight="1"/>
    <row r="51" spans="1:19" ht="11.25" customHeight="1"/>
    <row r="52" spans="1:19" ht="11.25" customHeight="1"/>
    <row r="54" spans="1:19">
      <c r="A54" t="s">
        <v>222</v>
      </c>
      <c r="C54" s="17"/>
      <c r="D54" s="17"/>
      <c r="E54" s="17"/>
      <c r="F54" s="17"/>
      <c r="G54" s="17"/>
      <c r="H54" s="17"/>
      <c r="I54" s="17"/>
      <c r="J54" s="17"/>
      <c r="K54" s="17"/>
      <c r="L54" s="17"/>
      <c r="M54" s="17"/>
      <c r="N54" s="17"/>
      <c r="O54" s="17"/>
    </row>
    <row r="55" spans="1:19">
      <c r="A55" t="s">
        <v>223</v>
      </c>
      <c r="C55" s="291"/>
      <c r="D55" s="291"/>
      <c r="E55" s="291"/>
      <c r="F55" s="291"/>
      <c r="G55" s="291"/>
      <c r="H55" s="291"/>
      <c r="I55" s="291"/>
      <c r="J55" s="291"/>
      <c r="K55" s="291"/>
      <c r="L55" s="291"/>
      <c r="M55" s="291"/>
      <c r="N55" s="291"/>
      <c r="O55" s="291"/>
      <c r="P55" s="291"/>
      <c r="Q55" s="291"/>
      <c r="R55" s="291"/>
      <c r="S55" s="291"/>
    </row>
    <row r="56" spans="1:19">
      <c r="A56" t="s">
        <v>224</v>
      </c>
      <c r="N56" s="291"/>
      <c r="O56" s="291"/>
    </row>
    <row r="57" spans="1:19">
      <c r="A57" s="17"/>
      <c r="B57" s="17"/>
      <c r="C57" s="17"/>
      <c r="D57" s="17"/>
      <c r="E57" s="17"/>
      <c r="F57" s="17"/>
      <c r="G57" s="17"/>
      <c r="H57" s="17"/>
      <c r="I57" s="17"/>
      <c r="J57" s="17"/>
      <c r="K57" s="17"/>
      <c r="L57" s="17"/>
      <c r="M57" s="17"/>
      <c r="N57" s="17"/>
      <c r="O57" s="17"/>
      <c r="P57" s="291"/>
      <c r="Q57" s="291"/>
      <c r="R57" s="291"/>
      <c r="S57" s="291"/>
    </row>
    <row r="58" spans="1:19">
      <c r="A58" s="1" t="s">
        <v>225</v>
      </c>
    </row>
    <row r="59" spans="1:19">
      <c r="A59" t="s">
        <v>226</v>
      </c>
      <c r="D59" s="17"/>
      <c r="E59" s="17"/>
      <c r="F59" s="17"/>
      <c r="G59" s="17"/>
      <c r="H59" s="17"/>
      <c r="I59" s="17"/>
      <c r="J59" s="17"/>
      <c r="K59" s="17"/>
      <c r="L59" s="17"/>
      <c r="M59" s="17"/>
      <c r="N59" s="17"/>
      <c r="O59" s="17"/>
    </row>
    <row r="60" spans="1:19">
      <c r="A60" s="17"/>
      <c r="B60" s="17"/>
      <c r="C60" s="17"/>
      <c r="D60" s="17"/>
      <c r="E60" s="17"/>
      <c r="F60" s="17"/>
      <c r="G60" s="17"/>
      <c r="H60" s="17"/>
      <c r="I60" s="17"/>
      <c r="J60" s="17"/>
      <c r="K60" s="17"/>
      <c r="L60" s="17"/>
      <c r="M60" s="17"/>
      <c r="N60" s="17"/>
      <c r="O60" s="17"/>
      <c r="P60" s="291"/>
      <c r="Q60" s="291"/>
      <c r="R60" s="291"/>
      <c r="S60" s="291"/>
    </row>
    <row r="68" ht="13.5" customHeight="1"/>
    <row r="70" ht="13.5" customHeight="1"/>
    <row r="71" ht="12" customHeight="1"/>
    <row r="73" ht="12.75" customHeight="1"/>
    <row r="75" ht="12.75" customHeight="1"/>
    <row r="77" ht="12.75" customHeight="1"/>
    <row r="79" ht="12.75" customHeight="1"/>
    <row r="80" hidden="1"/>
    <row r="87" spans="1:53">
      <c r="A87" s="112"/>
      <c r="B87" s="112"/>
      <c r="C87" s="112"/>
      <c r="D87" s="112"/>
      <c r="E87" s="112"/>
      <c r="F87" s="112"/>
      <c r="G87" s="112"/>
      <c r="H87" s="112"/>
      <c r="I87" s="112"/>
      <c r="J87" s="112"/>
      <c r="K87" s="112"/>
      <c r="L87" s="112"/>
      <c r="M87" s="112"/>
      <c r="N87" s="112"/>
      <c r="O87" s="112"/>
      <c r="P87" s="112"/>
      <c r="Q87" s="112"/>
      <c r="R87" s="112"/>
      <c r="S87" s="112"/>
      <c r="T87" s="112"/>
      <c r="U87" s="112"/>
      <c r="V87" s="112"/>
      <c r="W87" s="112"/>
      <c r="X87" s="112"/>
      <c r="Y87" s="112"/>
      <c r="Z87" s="112"/>
      <c r="AA87" s="112"/>
      <c r="AB87" s="112"/>
      <c r="AC87" s="112"/>
      <c r="AD87" s="112"/>
      <c r="AE87" s="112"/>
      <c r="AF87" s="112"/>
      <c r="AG87" s="112"/>
      <c r="AH87" s="112"/>
      <c r="AI87" s="112"/>
      <c r="AJ87" s="112"/>
      <c r="AK87" s="112"/>
      <c r="AL87" s="112"/>
      <c r="AM87" s="112"/>
      <c r="AN87" s="112"/>
      <c r="AO87" s="112"/>
      <c r="AP87" s="112"/>
      <c r="AQ87" s="112"/>
      <c r="AR87" s="112"/>
      <c r="AS87" s="112"/>
      <c r="AT87" s="112"/>
      <c r="AU87" s="112"/>
      <c r="AV87" s="112"/>
      <c r="AW87" s="112"/>
      <c r="AX87" s="112"/>
      <c r="AY87" s="112"/>
      <c r="AZ87" s="112"/>
      <c r="BA87" s="112"/>
    </row>
    <row r="88" spans="1:53">
      <c r="A88" s="210"/>
      <c r="B88" s="112"/>
      <c r="C88" s="210"/>
      <c r="D88" s="112"/>
      <c r="E88" s="112"/>
      <c r="F88" s="112"/>
      <c r="G88" s="112"/>
      <c r="H88" s="112"/>
      <c r="I88" s="112"/>
      <c r="J88" s="112"/>
      <c r="K88" s="112"/>
      <c r="L88" s="112"/>
      <c r="M88" s="112"/>
      <c r="N88" s="112"/>
      <c r="O88" s="112"/>
      <c r="P88" s="112"/>
      <c r="Q88" s="208"/>
      <c r="R88" s="112"/>
      <c r="S88" s="112"/>
      <c r="T88" s="112"/>
      <c r="U88" s="112"/>
      <c r="V88" s="112"/>
      <c r="W88" s="112"/>
      <c r="X88" s="112"/>
      <c r="Y88" s="112"/>
      <c r="Z88" s="112"/>
      <c r="AA88" s="112"/>
      <c r="AB88" s="112"/>
      <c r="AC88" s="112"/>
      <c r="AD88" s="112"/>
      <c r="AE88" s="112"/>
      <c r="AF88" s="112"/>
      <c r="AG88" s="112"/>
      <c r="AH88" s="112"/>
      <c r="AI88" s="112"/>
      <c r="AJ88" s="112"/>
      <c r="AK88" s="112"/>
      <c r="AL88" s="112"/>
      <c r="AM88" s="112"/>
      <c r="AN88" s="112"/>
      <c r="AO88" s="112"/>
      <c r="AP88" s="112"/>
      <c r="AQ88" s="112"/>
      <c r="AR88" s="112"/>
      <c r="AS88" s="112"/>
      <c r="AT88" s="112"/>
      <c r="AU88" s="112"/>
      <c r="AV88" s="112"/>
      <c r="AW88" s="112"/>
      <c r="AX88" s="112"/>
      <c r="AY88" s="112"/>
      <c r="AZ88" s="112"/>
      <c r="BA88" s="112"/>
    </row>
    <row r="89" spans="1:53">
      <c r="A89" s="112"/>
      <c r="B89" s="132"/>
      <c r="C89" s="408"/>
      <c r="D89" s="214"/>
      <c r="E89" s="214"/>
      <c r="F89" s="214"/>
      <c r="G89" s="214"/>
      <c r="H89" s="214"/>
      <c r="I89" s="214"/>
      <c r="J89" s="214"/>
      <c r="K89" s="214"/>
      <c r="L89" s="132"/>
      <c r="M89" s="132"/>
      <c r="N89" s="104"/>
      <c r="O89" s="104"/>
      <c r="P89" s="132"/>
      <c r="Q89" s="408"/>
      <c r="R89" s="112"/>
      <c r="S89" s="408"/>
      <c r="T89" s="132"/>
      <c r="U89" s="112"/>
      <c r="V89" s="112"/>
      <c r="W89" s="112"/>
      <c r="X89" s="112"/>
      <c r="Y89" s="112"/>
      <c r="Z89" s="112"/>
      <c r="AA89" s="112"/>
      <c r="AB89" s="112"/>
      <c r="AC89" s="112"/>
      <c r="AD89" s="112"/>
      <c r="AE89" s="112"/>
      <c r="AF89" s="112"/>
      <c r="AG89" s="112"/>
      <c r="AH89" s="112"/>
      <c r="AI89" s="112"/>
      <c r="AJ89" s="112"/>
      <c r="AK89" s="112"/>
      <c r="AL89" s="112"/>
      <c r="AM89" s="112"/>
      <c r="AN89" s="112"/>
      <c r="AO89" s="112"/>
      <c r="AP89" s="112"/>
      <c r="AQ89" s="112"/>
      <c r="AR89" s="112"/>
      <c r="AS89" s="112"/>
      <c r="AT89" s="112"/>
      <c r="AU89" s="112"/>
      <c r="AV89" s="112"/>
      <c r="AW89" s="112"/>
      <c r="AX89" s="112"/>
      <c r="AY89" s="112"/>
      <c r="AZ89" s="112"/>
      <c r="BA89" s="112"/>
    </row>
    <row r="90" spans="1:53">
      <c r="A90" s="112"/>
      <c r="B90" s="132"/>
      <c r="C90" s="104"/>
      <c r="D90" s="214"/>
      <c r="E90" s="214"/>
      <c r="F90" s="214"/>
      <c r="G90" s="214"/>
      <c r="H90" s="214"/>
      <c r="I90" s="214"/>
      <c r="J90" s="214"/>
      <c r="K90" s="214"/>
      <c r="L90" s="132"/>
      <c r="M90" s="132"/>
      <c r="N90" s="104"/>
      <c r="O90" s="104"/>
      <c r="P90" s="132"/>
      <c r="Q90" s="408"/>
      <c r="R90" s="112"/>
      <c r="S90" s="408"/>
      <c r="T90" s="132"/>
      <c r="U90" s="112"/>
      <c r="V90" s="112"/>
      <c r="W90" s="112"/>
      <c r="X90" s="112"/>
      <c r="Y90" s="112"/>
      <c r="Z90" s="112"/>
      <c r="AA90" s="112"/>
      <c r="AB90" s="112"/>
      <c r="AC90" s="112"/>
      <c r="AD90" s="112"/>
      <c r="AE90" s="112"/>
      <c r="AF90" s="112"/>
      <c r="AG90" s="112"/>
      <c r="AH90" s="112"/>
      <c r="AI90" s="112"/>
      <c r="AJ90" s="112"/>
      <c r="AK90" s="112"/>
      <c r="AL90" s="112"/>
      <c r="AM90" s="112"/>
      <c r="AN90" s="112"/>
      <c r="AO90" s="112"/>
      <c r="AP90" s="112"/>
      <c r="AQ90" s="112"/>
      <c r="AR90" s="112"/>
      <c r="AS90" s="112"/>
      <c r="AT90" s="112"/>
      <c r="AU90" s="112"/>
      <c r="AV90" s="112"/>
      <c r="AW90" s="112"/>
      <c r="AX90" s="112"/>
      <c r="AY90" s="112"/>
      <c r="AZ90" s="112"/>
      <c r="BA90" s="112"/>
    </row>
    <row r="91" spans="1:53">
      <c r="A91" s="112"/>
      <c r="B91" s="408"/>
      <c r="C91" s="408"/>
      <c r="D91" s="214"/>
      <c r="E91" s="214"/>
      <c r="F91" s="214"/>
      <c r="G91" s="214"/>
      <c r="H91" s="112"/>
      <c r="I91" s="112"/>
      <c r="J91" s="214"/>
      <c r="K91" s="110"/>
      <c r="L91" s="132"/>
      <c r="M91" s="132"/>
      <c r="N91" s="104"/>
      <c r="O91" s="104"/>
      <c r="P91" s="408"/>
      <c r="Q91" s="408"/>
      <c r="R91" s="112"/>
      <c r="S91" s="408"/>
      <c r="T91" s="132"/>
      <c r="U91" s="112"/>
      <c r="V91" s="112"/>
      <c r="W91" s="112"/>
      <c r="X91" s="112"/>
      <c r="Y91" s="112"/>
      <c r="Z91" s="112"/>
      <c r="AA91" s="784"/>
      <c r="AB91" s="112"/>
      <c r="AC91" s="112"/>
      <c r="AD91" s="112"/>
      <c r="AE91" s="112"/>
      <c r="AF91" s="112"/>
      <c r="AG91" s="112"/>
      <c r="AH91" s="112"/>
      <c r="AI91" s="112"/>
      <c r="AJ91" s="112"/>
      <c r="AK91" s="112"/>
      <c r="AL91" s="112"/>
      <c r="AM91" s="112"/>
      <c r="AN91" s="112"/>
      <c r="AO91" s="112"/>
      <c r="AP91" s="112"/>
      <c r="AQ91" s="112"/>
      <c r="AR91" s="112"/>
      <c r="AS91" s="112"/>
      <c r="AT91" s="112"/>
      <c r="AU91" s="112"/>
      <c r="AV91" s="112"/>
      <c r="AW91" s="112"/>
      <c r="AX91" s="112"/>
      <c r="AY91" s="112"/>
      <c r="AZ91" s="112"/>
      <c r="BA91" s="112"/>
    </row>
    <row r="92" spans="1:53">
      <c r="A92" s="112"/>
      <c r="B92" s="132"/>
      <c r="C92" s="132"/>
      <c r="D92" s="408"/>
      <c r="E92" s="408"/>
      <c r="F92" s="408"/>
      <c r="G92" s="408"/>
      <c r="H92" s="408"/>
      <c r="I92" s="408"/>
      <c r="J92" s="408"/>
      <c r="K92" s="408"/>
      <c r="L92" s="408"/>
      <c r="M92" s="408"/>
      <c r="N92" s="104"/>
      <c r="O92" s="104"/>
      <c r="P92" s="408"/>
      <c r="Q92" s="408"/>
      <c r="R92" s="112"/>
      <c r="S92" s="408"/>
      <c r="T92" s="132"/>
      <c r="U92" s="112"/>
      <c r="V92" s="112"/>
      <c r="W92" s="112"/>
      <c r="X92" s="112"/>
      <c r="Y92" s="369"/>
      <c r="Z92" s="112"/>
      <c r="AA92" s="784"/>
      <c r="AB92" s="112"/>
      <c r="AC92" s="112"/>
      <c r="AD92" s="112"/>
      <c r="AE92" s="112"/>
      <c r="AF92" s="112"/>
      <c r="AG92" s="112"/>
      <c r="AH92" s="112"/>
      <c r="AI92" s="112"/>
      <c r="AJ92" s="112"/>
      <c r="AK92" s="112"/>
      <c r="AL92" s="112"/>
      <c r="AM92" s="112"/>
      <c r="AN92" s="112"/>
      <c r="AO92" s="112"/>
      <c r="AP92" s="112"/>
      <c r="AQ92" s="112"/>
      <c r="AR92" s="112"/>
      <c r="AS92" s="112"/>
      <c r="AT92" s="112"/>
      <c r="AU92" s="112"/>
      <c r="AV92" s="112"/>
      <c r="AW92" s="112"/>
      <c r="AX92" s="112"/>
      <c r="AY92" s="112"/>
      <c r="AZ92" s="112"/>
      <c r="BA92" s="112"/>
    </row>
    <row r="93" spans="1:53">
      <c r="A93" s="112"/>
      <c r="B93" s="408"/>
      <c r="C93" s="112"/>
      <c r="D93" s="408"/>
      <c r="E93" s="408"/>
      <c r="F93" s="408"/>
      <c r="G93" s="408"/>
      <c r="H93" s="408"/>
      <c r="I93" s="408"/>
      <c r="J93" s="408"/>
      <c r="K93" s="408"/>
      <c r="L93" s="408"/>
      <c r="M93" s="408"/>
      <c r="N93" s="104"/>
      <c r="O93" s="104"/>
      <c r="P93" s="132"/>
      <c r="Q93" s="408"/>
      <c r="R93" s="112"/>
      <c r="S93" s="408"/>
      <c r="T93" s="132"/>
      <c r="U93" s="112"/>
      <c r="V93" s="112"/>
      <c r="W93" s="112"/>
      <c r="X93" s="112"/>
      <c r="Y93" s="369"/>
      <c r="Z93" s="112"/>
      <c r="AA93" s="785"/>
      <c r="AB93" s="112"/>
      <c r="AC93" s="112"/>
      <c r="AD93" s="112"/>
      <c r="AE93" s="112"/>
      <c r="AF93" s="112"/>
      <c r="AG93" s="112"/>
      <c r="AH93" s="112"/>
      <c r="AI93" s="112"/>
      <c r="AJ93" s="112"/>
      <c r="AK93" s="112"/>
      <c r="AL93" s="112"/>
      <c r="AM93" s="112"/>
      <c r="AN93" s="112"/>
      <c r="AO93" s="112"/>
      <c r="AP93" s="112"/>
      <c r="AQ93" s="112"/>
      <c r="AR93" s="112"/>
      <c r="AS93" s="112"/>
      <c r="AT93" s="112"/>
      <c r="AU93" s="112"/>
      <c r="AV93" s="112"/>
      <c r="AW93" s="112"/>
      <c r="AX93" s="112"/>
      <c r="AY93" s="112"/>
      <c r="AZ93" s="112"/>
      <c r="BA93" s="112"/>
    </row>
    <row r="94" spans="1:53">
      <c r="A94" s="112"/>
      <c r="B94" s="132"/>
      <c r="C94" s="214"/>
      <c r="D94" s="132"/>
      <c r="E94" s="132"/>
      <c r="F94" s="132"/>
      <c r="G94" s="132"/>
      <c r="H94" s="107"/>
      <c r="I94" s="132"/>
      <c r="J94" s="132"/>
      <c r="K94" s="132"/>
      <c r="L94" s="132"/>
      <c r="M94" s="107"/>
      <c r="N94" s="104"/>
      <c r="O94" s="104"/>
      <c r="P94" s="214"/>
      <c r="Q94" s="408"/>
      <c r="R94" s="132"/>
      <c r="S94" s="408"/>
      <c r="T94" s="132"/>
      <c r="U94" s="112"/>
      <c r="V94" s="300"/>
      <c r="W94" s="408"/>
      <c r="X94" s="166"/>
      <c r="Y94" s="786"/>
      <c r="Z94" s="112"/>
      <c r="AA94" s="785"/>
      <c r="AB94" s="112"/>
      <c r="AC94" s="112"/>
      <c r="AD94" s="112"/>
      <c r="AE94" s="112"/>
      <c r="AF94" s="112"/>
      <c r="AG94" s="112"/>
      <c r="AH94" s="112"/>
      <c r="AI94" s="112"/>
      <c r="AJ94" s="112"/>
      <c r="AK94" s="112"/>
      <c r="AL94" s="112"/>
      <c r="AM94" s="112"/>
      <c r="AN94" s="112"/>
      <c r="AO94" s="112"/>
      <c r="AP94" s="112"/>
      <c r="AQ94" s="112"/>
      <c r="AR94" s="112"/>
      <c r="AS94" s="112"/>
      <c r="AT94" s="112"/>
      <c r="AU94" s="112"/>
      <c r="AV94" s="112"/>
      <c r="AW94" s="112"/>
      <c r="AX94" s="112"/>
      <c r="AY94" s="112"/>
      <c r="AZ94" s="112"/>
      <c r="BA94" s="112"/>
    </row>
    <row r="95" spans="1:53">
      <c r="A95" s="166"/>
      <c r="B95" s="132"/>
      <c r="C95" s="787"/>
      <c r="D95" s="803"/>
      <c r="E95" s="788"/>
      <c r="F95" s="788"/>
      <c r="G95" s="788"/>
      <c r="H95" s="788"/>
      <c r="I95" s="788"/>
      <c r="J95" s="788"/>
      <c r="K95" s="788"/>
      <c r="L95" s="788"/>
      <c r="M95" s="788"/>
      <c r="N95" s="787"/>
      <c r="O95" s="408"/>
      <c r="P95" s="408"/>
      <c r="Q95" s="112"/>
      <c r="R95" s="613"/>
      <c r="S95" s="112"/>
      <c r="T95" s="112"/>
      <c r="U95" s="112"/>
      <c r="V95" s="789"/>
      <c r="W95" s="132"/>
      <c r="X95" s="127"/>
      <c r="Y95" s="790"/>
      <c r="Z95" s="112"/>
      <c r="AA95" s="791"/>
      <c r="AB95" s="112"/>
      <c r="AC95" s="112"/>
      <c r="AD95" s="112"/>
      <c r="AE95" s="112"/>
      <c r="AF95" s="112"/>
      <c r="AG95" s="112"/>
      <c r="AH95" s="112"/>
      <c r="AI95" s="112"/>
      <c r="AJ95" s="112"/>
      <c r="AK95" s="112"/>
      <c r="AL95" s="112"/>
      <c r="AM95" s="112"/>
      <c r="AN95" s="112"/>
      <c r="AO95" s="112"/>
      <c r="AP95" s="112"/>
      <c r="AQ95" s="112"/>
      <c r="AR95" s="112"/>
      <c r="AS95" s="112"/>
      <c r="AT95" s="112"/>
      <c r="AU95" s="112"/>
      <c r="AV95" s="112"/>
      <c r="AW95" s="112"/>
      <c r="AX95" s="112"/>
      <c r="AY95" s="112"/>
      <c r="AZ95" s="112"/>
      <c r="BA95" s="112"/>
    </row>
    <row r="96" spans="1:53">
      <c r="A96" s="166"/>
      <c r="B96" s="132"/>
      <c r="C96" s="787"/>
      <c r="D96" s="803"/>
      <c r="E96" s="788"/>
      <c r="F96" s="788"/>
      <c r="G96" s="788"/>
      <c r="H96" s="788"/>
      <c r="I96" s="788"/>
      <c r="J96" s="788"/>
      <c r="K96" s="788"/>
      <c r="L96" s="788"/>
      <c r="M96" s="788"/>
      <c r="N96" s="792"/>
      <c r="O96" s="793"/>
      <c r="P96" s="408"/>
      <c r="Q96" s="112"/>
      <c r="R96" s="112"/>
      <c r="S96" s="112"/>
      <c r="T96" s="112"/>
      <c r="U96" s="112"/>
      <c r="V96" s="789"/>
      <c r="W96" s="132"/>
      <c r="X96" s="127"/>
      <c r="Y96" s="790"/>
      <c r="Z96" s="112"/>
      <c r="AA96" s="791"/>
      <c r="AB96" s="112"/>
      <c r="AC96" s="112"/>
      <c r="AD96" s="112"/>
      <c r="AE96" s="112"/>
      <c r="AF96" s="112"/>
      <c r="AG96" s="112"/>
      <c r="AH96" s="112"/>
      <c r="AI96" s="112"/>
      <c r="AJ96" s="112"/>
      <c r="AK96" s="112"/>
      <c r="AL96" s="112"/>
      <c r="AM96" s="112"/>
      <c r="AN96" s="112"/>
      <c r="AO96" s="112"/>
      <c r="AP96" s="112"/>
      <c r="AQ96" s="112"/>
      <c r="AR96" s="112"/>
      <c r="AS96" s="112"/>
      <c r="AT96" s="112"/>
      <c r="AU96" s="112"/>
      <c r="AV96" s="112"/>
      <c r="AW96" s="112"/>
      <c r="AX96" s="112"/>
      <c r="AY96" s="112"/>
      <c r="AZ96" s="112"/>
      <c r="BA96" s="112"/>
    </row>
    <row r="97" spans="1:53">
      <c r="A97" s="166"/>
      <c r="B97" s="132"/>
      <c r="C97" s="787"/>
      <c r="D97" s="803"/>
      <c r="E97" s="788"/>
      <c r="F97" s="788"/>
      <c r="G97" s="803"/>
      <c r="H97" s="788"/>
      <c r="I97" s="788"/>
      <c r="J97" s="803"/>
      <c r="K97" s="788"/>
      <c r="L97" s="788"/>
      <c r="M97" s="788"/>
      <c r="N97" s="787"/>
      <c r="O97" s="793"/>
      <c r="P97" s="408"/>
      <c r="Q97" s="112"/>
      <c r="R97" s="112"/>
      <c r="S97" s="112"/>
      <c r="T97" s="112"/>
      <c r="U97" s="112"/>
      <c r="V97" s="789"/>
      <c r="W97" s="132"/>
      <c r="X97" s="127"/>
      <c r="Y97" s="790"/>
      <c r="Z97" s="112"/>
      <c r="AA97" s="794"/>
      <c r="AB97" s="112"/>
      <c r="AC97" s="112"/>
      <c r="AD97" s="112"/>
      <c r="AE97" s="112"/>
      <c r="AF97" s="112"/>
      <c r="AG97" s="112"/>
      <c r="AH97" s="112"/>
      <c r="AI97" s="112"/>
      <c r="AJ97" s="112"/>
      <c r="AK97" s="112"/>
      <c r="AL97" s="112"/>
      <c r="AM97" s="112"/>
      <c r="AN97" s="112"/>
      <c r="AO97" s="112"/>
      <c r="AP97" s="112"/>
      <c r="AQ97" s="112"/>
      <c r="AR97" s="112"/>
      <c r="AS97" s="112"/>
      <c r="AT97" s="112"/>
      <c r="AU97" s="112"/>
      <c r="AV97" s="112"/>
      <c r="AW97" s="112"/>
      <c r="AX97" s="112"/>
      <c r="AY97" s="112"/>
      <c r="AZ97" s="112"/>
      <c r="BA97" s="112"/>
    </row>
    <row r="98" spans="1:53">
      <c r="A98" s="166"/>
      <c r="B98" s="132"/>
      <c r="C98" s="787"/>
      <c r="D98" s="803"/>
      <c r="E98" s="788"/>
      <c r="F98" s="788"/>
      <c r="G98" s="788"/>
      <c r="H98" s="788"/>
      <c r="I98" s="788"/>
      <c r="J98" s="788"/>
      <c r="K98" s="788"/>
      <c r="L98" s="788"/>
      <c r="M98" s="803"/>
      <c r="N98" s="795"/>
      <c r="O98" s="793"/>
      <c r="P98" s="408"/>
      <c r="Q98" s="112"/>
      <c r="R98" s="112"/>
      <c r="S98" s="112"/>
      <c r="T98" s="112"/>
      <c r="U98" s="112"/>
      <c r="V98" s="789"/>
      <c r="W98" s="132"/>
      <c r="X98" s="127"/>
      <c r="Y98" s="790"/>
      <c r="Z98" s="112"/>
      <c r="AA98" s="791"/>
      <c r="AB98" s="112"/>
      <c r="AC98" s="112"/>
      <c r="AD98" s="112"/>
      <c r="AE98" s="112"/>
      <c r="AF98" s="112"/>
      <c r="AG98" s="112"/>
      <c r="AH98" s="112"/>
      <c r="AI98" s="112"/>
      <c r="AJ98" s="112"/>
      <c r="AK98" s="112"/>
      <c r="AL98" s="112"/>
      <c r="AM98" s="112"/>
      <c r="AN98" s="112"/>
      <c r="AO98" s="112"/>
      <c r="AP98" s="112"/>
      <c r="AQ98" s="112"/>
      <c r="AR98" s="112"/>
      <c r="AS98" s="112"/>
      <c r="AT98" s="112"/>
      <c r="AU98" s="112"/>
      <c r="AV98" s="112"/>
      <c r="AW98" s="112"/>
      <c r="AX98" s="112"/>
      <c r="AY98" s="112"/>
      <c r="AZ98" s="112"/>
      <c r="BA98" s="112"/>
    </row>
    <row r="99" spans="1:53">
      <c r="A99" s="166"/>
      <c r="B99" s="132"/>
      <c r="C99" s="787"/>
      <c r="D99" s="803"/>
      <c r="E99" s="788"/>
      <c r="F99" s="788"/>
      <c r="G99" s="788"/>
      <c r="H99" s="788"/>
      <c r="I99" s="788"/>
      <c r="J99" s="788"/>
      <c r="K99" s="788"/>
      <c r="L99" s="788"/>
      <c r="M99" s="788"/>
      <c r="N99" s="787"/>
      <c r="O99" s="793"/>
      <c r="P99" s="408"/>
      <c r="Q99" s="112"/>
      <c r="R99" s="112"/>
      <c r="S99" s="112"/>
      <c r="T99" s="112"/>
      <c r="U99" s="112"/>
      <c r="V99" s="789"/>
      <c r="W99" s="132"/>
      <c r="X99" s="127"/>
      <c r="Y99" s="790"/>
      <c r="Z99" s="112"/>
      <c r="AA99" s="796"/>
      <c r="AB99" s="112"/>
      <c r="AC99" s="112"/>
      <c r="AD99" s="112"/>
      <c r="AE99" s="112"/>
      <c r="AF99" s="112"/>
      <c r="AG99" s="112"/>
      <c r="AH99" s="112"/>
      <c r="AI99" s="112"/>
      <c r="AJ99" s="112"/>
      <c r="AK99" s="112"/>
      <c r="AL99" s="112"/>
      <c r="AM99" s="112"/>
      <c r="AN99" s="112"/>
      <c r="AO99" s="112"/>
      <c r="AP99" s="112"/>
      <c r="AQ99" s="112"/>
      <c r="AR99" s="112"/>
      <c r="AS99" s="112"/>
      <c r="AT99" s="112"/>
      <c r="AU99" s="112"/>
      <c r="AV99" s="112"/>
      <c r="AW99" s="112"/>
      <c r="AX99" s="112"/>
      <c r="AY99" s="112"/>
      <c r="AZ99" s="112"/>
      <c r="BA99" s="112"/>
    </row>
    <row r="100" spans="1:53">
      <c r="A100" s="166"/>
      <c r="B100" s="132"/>
      <c r="C100" s="787"/>
      <c r="D100" s="803"/>
      <c r="E100" s="788"/>
      <c r="F100" s="788"/>
      <c r="G100" s="788"/>
      <c r="H100" s="788"/>
      <c r="I100" s="788"/>
      <c r="J100" s="788"/>
      <c r="K100" s="788"/>
      <c r="L100" s="788"/>
      <c r="M100" s="788"/>
      <c r="N100" s="787"/>
      <c r="O100" s="793"/>
      <c r="P100" s="408"/>
      <c r="Q100" s="112"/>
      <c r="R100" s="112"/>
      <c r="S100" s="112"/>
      <c r="T100" s="112"/>
      <c r="U100" s="112"/>
      <c r="V100" s="789"/>
      <c r="W100" s="132"/>
      <c r="X100" s="127"/>
      <c r="Y100" s="790"/>
      <c r="Z100" s="112"/>
      <c r="AA100" s="794"/>
      <c r="AB100" s="112"/>
      <c r="AC100" s="112"/>
      <c r="AD100" s="112"/>
      <c r="AE100" s="112"/>
      <c r="AF100" s="112"/>
      <c r="AG100" s="112"/>
      <c r="AH100" s="112"/>
      <c r="AI100" s="112"/>
      <c r="AJ100" s="112"/>
      <c r="AK100" s="112"/>
      <c r="AL100" s="112"/>
      <c r="AM100" s="112"/>
      <c r="AN100" s="112"/>
      <c r="AO100" s="112"/>
      <c r="AP100" s="112"/>
      <c r="AQ100" s="112"/>
      <c r="AR100" s="112"/>
      <c r="AS100" s="112"/>
      <c r="AT100" s="112"/>
      <c r="AU100" s="112"/>
      <c r="AV100" s="112"/>
      <c r="AW100" s="112"/>
      <c r="AX100" s="112"/>
      <c r="AY100" s="112"/>
      <c r="AZ100" s="112"/>
      <c r="BA100" s="112"/>
    </row>
    <row r="101" spans="1:53">
      <c r="A101" s="166"/>
      <c r="B101" s="132"/>
      <c r="C101" s="787"/>
      <c r="D101" s="803"/>
      <c r="E101" s="788"/>
      <c r="F101" s="104"/>
      <c r="G101" s="798"/>
      <c r="H101" s="803"/>
      <c r="I101" s="788"/>
      <c r="J101" s="788"/>
      <c r="K101" s="788"/>
      <c r="L101" s="788"/>
      <c r="M101" s="788"/>
      <c r="N101" s="797"/>
      <c r="O101" s="793"/>
      <c r="P101" s="408"/>
      <c r="Q101" s="112"/>
      <c r="R101" s="112"/>
      <c r="S101" s="112"/>
      <c r="T101" s="112"/>
      <c r="U101" s="112"/>
      <c r="V101" s="789"/>
      <c r="W101" s="132"/>
      <c r="X101" s="127"/>
      <c r="Y101" s="790"/>
      <c r="Z101" s="112"/>
      <c r="AA101" s="796"/>
      <c r="AB101" s="112"/>
      <c r="AC101" s="112"/>
      <c r="AD101" s="112"/>
      <c r="AE101" s="112"/>
      <c r="AF101" s="112"/>
      <c r="AG101" s="112"/>
      <c r="AH101" s="112"/>
      <c r="AI101" s="112"/>
      <c r="AJ101" s="112"/>
      <c r="AK101" s="112"/>
      <c r="AL101" s="112"/>
      <c r="AM101" s="112"/>
      <c r="AN101" s="112"/>
      <c r="AO101" s="112"/>
      <c r="AP101" s="112"/>
      <c r="AQ101" s="112"/>
      <c r="AR101" s="112"/>
      <c r="AS101" s="112"/>
      <c r="AT101" s="112"/>
      <c r="AU101" s="112"/>
      <c r="AV101" s="112"/>
      <c r="AW101" s="112"/>
      <c r="AX101" s="112"/>
      <c r="AY101" s="112"/>
      <c r="AZ101" s="112"/>
      <c r="BA101" s="112"/>
    </row>
    <row r="102" spans="1:53">
      <c r="A102" s="166"/>
      <c r="B102" s="132"/>
      <c r="C102" s="787"/>
      <c r="D102" s="803"/>
      <c r="E102" s="788"/>
      <c r="F102" s="788"/>
      <c r="G102" s="788"/>
      <c r="H102" s="788"/>
      <c r="I102" s="788"/>
      <c r="J102" s="788"/>
      <c r="K102" s="788"/>
      <c r="L102" s="788"/>
      <c r="M102" s="788"/>
      <c r="N102" s="787"/>
      <c r="O102" s="793"/>
      <c r="P102" s="408"/>
      <c r="Q102" s="112"/>
      <c r="R102" s="112"/>
      <c r="S102" s="112"/>
      <c r="T102" s="112"/>
      <c r="U102" s="112"/>
      <c r="V102" s="789"/>
      <c r="W102" s="132"/>
      <c r="X102" s="127"/>
      <c r="Y102" s="790"/>
      <c r="Z102" s="112"/>
      <c r="AA102" s="791"/>
      <c r="AB102" s="112"/>
      <c r="AC102" s="112"/>
      <c r="AD102" s="112"/>
      <c r="AE102" s="112"/>
      <c r="AF102" s="112"/>
      <c r="AG102" s="112"/>
      <c r="AH102" s="112"/>
      <c r="AI102" s="112"/>
      <c r="AJ102" s="112"/>
      <c r="AK102" s="112"/>
      <c r="AL102" s="112"/>
      <c r="AM102" s="112"/>
      <c r="AN102" s="112"/>
      <c r="AO102" s="112"/>
      <c r="AP102" s="112"/>
      <c r="AQ102" s="112"/>
      <c r="AR102" s="112"/>
      <c r="AS102" s="112"/>
      <c r="AT102" s="112"/>
      <c r="AU102" s="112"/>
      <c r="AV102" s="112"/>
      <c r="AW102" s="112"/>
      <c r="AX102" s="112"/>
      <c r="AY102" s="112"/>
      <c r="AZ102" s="112"/>
      <c r="BA102" s="112"/>
    </row>
    <row r="103" spans="1:53">
      <c r="A103" s="166"/>
      <c r="B103" s="132"/>
      <c r="C103" s="787"/>
      <c r="D103" s="803"/>
      <c r="E103" s="788"/>
      <c r="F103" s="788"/>
      <c r="G103" s="788"/>
      <c r="H103" s="788"/>
      <c r="I103" s="788"/>
      <c r="J103" s="788"/>
      <c r="K103" s="788"/>
      <c r="L103" s="788"/>
      <c r="M103" s="788"/>
      <c r="N103" s="787"/>
      <c r="O103" s="793"/>
      <c r="P103" s="408"/>
      <c r="Q103" s="112"/>
      <c r="R103" s="112"/>
      <c r="S103" s="112"/>
      <c r="T103" s="112"/>
      <c r="U103" s="112"/>
      <c r="V103" s="789"/>
      <c r="W103" s="132"/>
      <c r="X103" s="127"/>
      <c r="Y103" s="790"/>
      <c r="Z103" s="112"/>
      <c r="AA103" s="791"/>
      <c r="AB103" s="112"/>
      <c r="AC103" s="112"/>
      <c r="AD103" s="112"/>
      <c r="AE103" s="112"/>
      <c r="AF103" s="112"/>
      <c r="AG103" s="112"/>
      <c r="AH103" s="112"/>
      <c r="AI103" s="112"/>
      <c r="AJ103" s="112"/>
      <c r="AK103" s="112"/>
      <c r="AL103" s="112"/>
      <c r="AM103" s="112"/>
      <c r="AN103" s="112"/>
      <c r="AO103" s="112"/>
      <c r="AP103" s="112"/>
      <c r="AQ103" s="112"/>
      <c r="AR103" s="112"/>
      <c r="AS103" s="112"/>
      <c r="AT103" s="112"/>
      <c r="AU103" s="112"/>
      <c r="AV103" s="112"/>
      <c r="AW103" s="112"/>
      <c r="AX103" s="112"/>
      <c r="AY103" s="112"/>
      <c r="AZ103" s="112"/>
      <c r="BA103" s="112"/>
    </row>
    <row r="104" spans="1:53" ht="12.75" customHeight="1">
      <c r="A104" s="166"/>
      <c r="B104" s="132"/>
      <c r="C104" s="787"/>
      <c r="D104" s="803"/>
      <c r="E104" s="788"/>
      <c r="F104" s="788"/>
      <c r="G104" s="788"/>
      <c r="H104" s="788"/>
      <c r="I104" s="788"/>
      <c r="J104" s="788"/>
      <c r="K104" s="788"/>
      <c r="L104" s="788"/>
      <c r="M104" s="788"/>
      <c r="N104" s="787"/>
      <c r="O104" s="793"/>
      <c r="P104" s="408"/>
      <c r="Q104" s="112"/>
      <c r="R104" s="112"/>
      <c r="S104" s="112"/>
      <c r="T104" s="112"/>
      <c r="U104" s="112"/>
      <c r="V104" s="789"/>
      <c r="W104" s="132"/>
      <c r="X104" s="127"/>
      <c r="Y104" s="790"/>
      <c r="Z104" s="112"/>
      <c r="AA104" s="791"/>
      <c r="AB104" s="112"/>
      <c r="AC104" s="112"/>
      <c r="AD104" s="112"/>
      <c r="AE104" s="112"/>
      <c r="AF104" s="112"/>
      <c r="AG104" s="112"/>
      <c r="AH104" s="112"/>
      <c r="AI104" s="112"/>
      <c r="AJ104" s="112"/>
      <c r="AK104" s="112"/>
      <c r="AL104" s="112"/>
      <c r="AM104" s="112"/>
      <c r="AN104" s="112"/>
      <c r="AO104" s="112"/>
      <c r="AP104" s="112"/>
      <c r="AQ104" s="112"/>
      <c r="AR104" s="112"/>
      <c r="AS104" s="112"/>
      <c r="AT104" s="112"/>
      <c r="AU104" s="112"/>
      <c r="AV104" s="112"/>
      <c r="AW104" s="112"/>
      <c r="AX104" s="112"/>
      <c r="AY104" s="112"/>
      <c r="AZ104" s="112"/>
      <c r="BA104" s="112"/>
    </row>
    <row r="105" spans="1:53" ht="13.5" customHeight="1">
      <c r="A105" s="166"/>
      <c r="B105" s="132"/>
      <c r="C105" s="787"/>
      <c r="D105" s="803"/>
      <c r="E105" s="788"/>
      <c r="F105" s="788"/>
      <c r="G105" s="788"/>
      <c r="H105" s="788"/>
      <c r="I105" s="788"/>
      <c r="J105" s="788"/>
      <c r="K105" s="788"/>
      <c r="L105" s="788"/>
      <c r="M105" s="788"/>
      <c r="N105" s="787"/>
      <c r="O105" s="793"/>
      <c r="P105" s="408"/>
      <c r="Q105" s="112"/>
      <c r="R105" s="112"/>
      <c r="S105" s="112"/>
      <c r="T105" s="112"/>
      <c r="U105" s="112"/>
      <c r="V105" s="789"/>
      <c r="W105" s="132"/>
      <c r="X105" s="127"/>
      <c r="Y105" s="790"/>
      <c r="Z105" s="112"/>
      <c r="AA105" s="791"/>
      <c r="AB105" s="112"/>
      <c r="AC105" s="112"/>
      <c r="AD105" s="112"/>
      <c r="AE105" s="112"/>
      <c r="AF105" s="112"/>
      <c r="AG105" s="112"/>
      <c r="AH105" s="112"/>
      <c r="AI105" s="112"/>
      <c r="AJ105" s="112"/>
      <c r="AK105" s="112"/>
      <c r="AL105" s="112"/>
      <c r="AM105" s="112"/>
      <c r="AN105" s="112"/>
      <c r="AO105" s="112"/>
      <c r="AP105" s="112"/>
      <c r="AQ105" s="112"/>
      <c r="AR105" s="112"/>
      <c r="AS105" s="112"/>
      <c r="AT105" s="112"/>
      <c r="AU105" s="112"/>
      <c r="AV105" s="112"/>
      <c r="AW105" s="112"/>
      <c r="AX105" s="112"/>
      <c r="AY105" s="112"/>
      <c r="AZ105" s="112"/>
      <c r="BA105" s="112"/>
    </row>
    <row r="106" spans="1:53" ht="12.75" customHeight="1">
      <c r="A106" s="166"/>
      <c r="B106" s="132"/>
      <c r="C106" s="787"/>
      <c r="D106" s="803"/>
      <c r="E106" s="788"/>
      <c r="F106" s="788"/>
      <c r="G106" s="788"/>
      <c r="H106" s="788"/>
      <c r="I106" s="788"/>
      <c r="J106" s="788"/>
      <c r="K106" s="788"/>
      <c r="L106" s="788"/>
      <c r="M106" s="788"/>
      <c r="N106" s="787"/>
      <c r="O106" s="793"/>
      <c r="P106" s="408"/>
      <c r="Q106" s="112"/>
      <c r="R106" s="112"/>
      <c r="S106" s="112"/>
      <c r="T106" s="112"/>
      <c r="U106" s="112"/>
      <c r="V106" s="789"/>
      <c r="W106" s="132"/>
      <c r="X106" s="127"/>
      <c r="Y106" s="790"/>
      <c r="Z106" s="112"/>
      <c r="AA106" s="791"/>
      <c r="AB106" s="112"/>
      <c r="AC106" s="112"/>
      <c r="AD106" s="112"/>
      <c r="AE106" s="112"/>
      <c r="AF106" s="112"/>
      <c r="AG106" s="112"/>
      <c r="AH106" s="112"/>
      <c r="AI106" s="112"/>
      <c r="AJ106" s="112"/>
      <c r="AK106" s="112"/>
      <c r="AL106" s="112"/>
      <c r="AM106" s="112"/>
      <c r="AN106" s="112"/>
      <c r="AO106" s="112"/>
      <c r="AP106" s="112"/>
      <c r="AQ106" s="112"/>
      <c r="AR106" s="112"/>
      <c r="AS106" s="112"/>
      <c r="AT106" s="112"/>
      <c r="AU106" s="112"/>
      <c r="AV106" s="112"/>
      <c r="AW106" s="112"/>
      <c r="AX106" s="112"/>
      <c r="AY106" s="112"/>
      <c r="AZ106" s="112"/>
      <c r="BA106" s="112"/>
    </row>
    <row r="107" spans="1:53">
      <c r="A107" s="166"/>
      <c r="B107" s="132"/>
      <c r="C107" s="787"/>
      <c r="D107" s="803"/>
      <c r="E107" s="788"/>
      <c r="F107" s="788"/>
      <c r="G107" s="788"/>
      <c r="H107" s="788"/>
      <c r="I107" s="788"/>
      <c r="J107" s="788"/>
      <c r="K107" s="788"/>
      <c r="L107" s="788"/>
      <c r="M107" s="788"/>
      <c r="N107" s="787"/>
      <c r="O107" s="793"/>
      <c r="P107" s="408"/>
      <c r="Q107" s="112"/>
      <c r="R107" s="112"/>
      <c r="S107" s="112"/>
      <c r="T107" s="112"/>
      <c r="U107" s="112"/>
      <c r="V107" s="789"/>
      <c r="W107" s="132"/>
      <c r="X107" s="127"/>
      <c r="Y107" s="790"/>
      <c r="Z107" s="112"/>
      <c r="AA107" s="791"/>
      <c r="AB107" s="112"/>
      <c r="AC107" s="112"/>
      <c r="AD107" s="112"/>
      <c r="AE107" s="112"/>
      <c r="AF107" s="112"/>
      <c r="AG107" s="112"/>
      <c r="AH107" s="112"/>
      <c r="AI107" s="112"/>
      <c r="AJ107" s="112"/>
      <c r="AK107" s="112"/>
      <c r="AL107" s="112"/>
      <c r="AM107" s="112"/>
      <c r="AN107" s="112"/>
      <c r="AO107" s="112"/>
      <c r="AP107" s="112"/>
      <c r="AQ107" s="112"/>
      <c r="AR107" s="112"/>
      <c r="AS107" s="112"/>
      <c r="AT107" s="112"/>
      <c r="AU107" s="112"/>
      <c r="AV107" s="112"/>
      <c r="AW107" s="112"/>
      <c r="AX107" s="112"/>
      <c r="AY107" s="112"/>
      <c r="AZ107" s="112"/>
      <c r="BA107" s="112"/>
    </row>
    <row r="108" spans="1:53">
      <c r="A108" s="166"/>
      <c r="B108" s="132"/>
      <c r="C108" s="787"/>
      <c r="D108" s="803"/>
      <c r="E108" s="788"/>
      <c r="F108" s="788"/>
      <c r="G108" s="788"/>
      <c r="H108" s="788"/>
      <c r="I108" s="788"/>
      <c r="J108" s="788"/>
      <c r="K108" s="788"/>
      <c r="L108" s="788"/>
      <c r="M108" s="788"/>
      <c r="N108" s="787"/>
      <c r="O108" s="793"/>
      <c r="P108" s="408"/>
      <c r="Q108" s="112"/>
      <c r="R108" s="112"/>
      <c r="S108" s="112"/>
      <c r="T108" s="112"/>
      <c r="U108" s="112"/>
      <c r="V108" s="789"/>
      <c r="W108" s="132"/>
      <c r="X108" s="127"/>
      <c r="Y108" s="790"/>
      <c r="Z108" s="112"/>
      <c r="AA108" s="791"/>
      <c r="AB108" s="112"/>
      <c r="AC108" s="112"/>
      <c r="AD108" s="112"/>
      <c r="AE108" s="112"/>
      <c r="AF108" s="112"/>
      <c r="AG108" s="112"/>
      <c r="AH108" s="112"/>
      <c r="AI108" s="112"/>
      <c r="AJ108" s="112"/>
      <c r="AK108" s="112"/>
      <c r="AL108" s="112"/>
      <c r="AM108" s="112"/>
      <c r="AN108" s="112"/>
      <c r="AO108" s="112"/>
      <c r="AP108" s="112"/>
      <c r="AQ108" s="112"/>
      <c r="AR108" s="112"/>
      <c r="AS108" s="112"/>
      <c r="AT108" s="112"/>
      <c r="AU108" s="112"/>
      <c r="AV108" s="112"/>
      <c r="AW108" s="112"/>
      <c r="AX108" s="112"/>
      <c r="AY108" s="112"/>
      <c r="AZ108" s="112"/>
      <c r="BA108" s="112"/>
    </row>
    <row r="109" spans="1:53">
      <c r="A109" s="166"/>
      <c r="B109" s="132"/>
      <c r="C109" s="787"/>
      <c r="D109" s="803"/>
      <c r="E109" s="788"/>
      <c r="F109" s="788"/>
      <c r="G109" s="788"/>
      <c r="H109" s="788"/>
      <c r="I109" s="788"/>
      <c r="J109" s="788"/>
      <c r="K109" s="788"/>
      <c r="L109" s="788"/>
      <c r="M109" s="788"/>
      <c r="N109" s="787"/>
      <c r="O109" s="793"/>
      <c r="P109" s="408"/>
      <c r="Q109" s="112"/>
      <c r="R109" s="112"/>
      <c r="S109" s="112"/>
      <c r="T109" s="112"/>
      <c r="U109" s="112"/>
      <c r="V109" s="789"/>
      <c r="W109" s="132"/>
      <c r="X109" s="127"/>
      <c r="Y109" s="790"/>
      <c r="Z109" s="112"/>
      <c r="AA109" s="794"/>
      <c r="AB109" s="112"/>
      <c r="AC109" s="112"/>
      <c r="AD109" s="112"/>
      <c r="AE109" s="112"/>
      <c r="AF109" s="112"/>
      <c r="AG109" s="112"/>
      <c r="AH109" s="112"/>
      <c r="AI109" s="112"/>
      <c r="AJ109" s="112"/>
      <c r="AK109" s="112"/>
      <c r="AL109" s="112"/>
      <c r="AM109" s="112"/>
      <c r="AN109" s="112"/>
      <c r="AO109" s="112"/>
      <c r="AP109" s="112"/>
      <c r="AQ109" s="112"/>
      <c r="AR109" s="112"/>
      <c r="AS109" s="112"/>
      <c r="AT109" s="112"/>
      <c r="AU109" s="112"/>
      <c r="AV109" s="112"/>
      <c r="AW109" s="112"/>
      <c r="AX109" s="112"/>
      <c r="AY109" s="112"/>
      <c r="AZ109" s="112"/>
      <c r="BA109" s="112"/>
    </row>
    <row r="110" spans="1:53" ht="12.75" customHeight="1">
      <c r="A110" s="166"/>
      <c r="B110" s="132"/>
      <c r="C110" s="787"/>
      <c r="D110" s="806"/>
      <c r="E110" s="798"/>
      <c r="F110" s="799"/>
      <c r="G110" s="788"/>
      <c r="H110" s="788"/>
      <c r="I110" s="788"/>
      <c r="J110" s="788"/>
      <c r="K110" s="798"/>
      <c r="L110" s="798"/>
      <c r="M110" s="788"/>
      <c r="N110" s="792"/>
      <c r="O110" s="793"/>
      <c r="P110" s="408"/>
      <c r="Q110" s="112"/>
      <c r="R110" s="112"/>
      <c r="S110" s="112"/>
      <c r="T110" s="112"/>
      <c r="U110" s="112"/>
      <c r="V110" s="789"/>
      <c r="W110" s="132"/>
      <c r="X110" s="127"/>
      <c r="Y110" s="790"/>
      <c r="Z110" s="112"/>
      <c r="AA110" s="800"/>
      <c r="AB110" s="112"/>
      <c r="AC110" s="112"/>
      <c r="AD110" s="112"/>
      <c r="AE110" s="112"/>
      <c r="AF110" s="112"/>
      <c r="AG110" s="112"/>
      <c r="AH110" s="112"/>
      <c r="AI110" s="112"/>
      <c r="AJ110" s="112"/>
      <c r="AK110" s="112"/>
      <c r="AL110" s="112"/>
      <c r="AM110" s="112"/>
      <c r="AN110" s="112"/>
      <c r="AO110" s="112"/>
      <c r="AP110" s="112"/>
      <c r="AQ110" s="112"/>
      <c r="AR110" s="112"/>
      <c r="AS110" s="112"/>
      <c r="AT110" s="112"/>
      <c r="AU110" s="112"/>
      <c r="AV110" s="112"/>
      <c r="AW110" s="112"/>
      <c r="AX110" s="112"/>
      <c r="AY110" s="112"/>
      <c r="AZ110" s="112"/>
      <c r="BA110" s="112"/>
    </row>
    <row r="111" spans="1:53" ht="12.75" customHeight="1">
      <c r="A111" s="166"/>
      <c r="B111" s="132"/>
      <c r="C111" s="787"/>
      <c r="D111" s="806"/>
      <c r="E111" s="798"/>
      <c r="F111" s="799"/>
      <c r="G111" s="788"/>
      <c r="H111" s="788"/>
      <c r="I111" s="788"/>
      <c r="J111" s="788"/>
      <c r="K111" s="798"/>
      <c r="L111" s="798"/>
      <c r="M111" s="788"/>
      <c r="N111" s="787"/>
      <c r="O111" s="793"/>
      <c r="P111" s="408"/>
      <c r="Q111" s="112"/>
      <c r="R111" s="112"/>
      <c r="S111" s="112"/>
      <c r="T111" s="112"/>
      <c r="U111" s="112"/>
      <c r="V111" s="789"/>
      <c r="W111" s="132"/>
      <c r="X111" s="127"/>
      <c r="Y111" s="790"/>
      <c r="Z111" s="112"/>
      <c r="AA111" s="791"/>
      <c r="AB111" s="112"/>
      <c r="AC111" s="112"/>
      <c r="AD111" s="112"/>
      <c r="AE111" s="112"/>
      <c r="AF111" s="112"/>
      <c r="AG111" s="112"/>
      <c r="AH111" s="112"/>
      <c r="AI111" s="112"/>
      <c r="AJ111" s="112"/>
      <c r="AK111" s="112"/>
      <c r="AL111" s="112"/>
      <c r="AM111" s="112"/>
      <c r="AN111" s="112"/>
      <c r="AO111" s="112"/>
      <c r="AP111" s="112"/>
      <c r="AQ111" s="112"/>
      <c r="AR111" s="112"/>
      <c r="AS111" s="112"/>
      <c r="AT111" s="112"/>
      <c r="AU111" s="112"/>
      <c r="AV111" s="112"/>
      <c r="AW111" s="112"/>
      <c r="AX111" s="112"/>
      <c r="AY111" s="112"/>
      <c r="AZ111" s="112"/>
      <c r="BA111" s="112"/>
    </row>
    <row r="112" spans="1:53" ht="11.25" customHeight="1">
      <c r="A112" s="166"/>
      <c r="B112" s="132"/>
      <c r="C112" s="787"/>
      <c r="D112" s="806"/>
      <c r="E112" s="798"/>
      <c r="F112" s="799"/>
      <c r="G112" s="788"/>
      <c r="H112" s="788"/>
      <c r="I112" s="788"/>
      <c r="J112" s="788"/>
      <c r="K112" s="798"/>
      <c r="L112" s="798"/>
      <c r="M112" s="788"/>
      <c r="N112" s="787"/>
      <c r="O112" s="793"/>
      <c r="P112" s="408"/>
      <c r="Q112" s="112"/>
      <c r="R112" s="112"/>
      <c r="S112" s="112"/>
      <c r="T112" s="112"/>
      <c r="U112" s="112"/>
      <c r="V112" s="789"/>
      <c r="W112" s="132"/>
      <c r="X112" s="127"/>
      <c r="Y112" s="790"/>
      <c r="Z112" s="112"/>
      <c r="AA112" s="791"/>
      <c r="AB112" s="112"/>
      <c r="AC112" s="112"/>
      <c r="AD112" s="112"/>
      <c r="AE112" s="112"/>
      <c r="AF112" s="112"/>
      <c r="AG112" s="112"/>
      <c r="AH112" s="112"/>
      <c r="AI112" s="112"/>
      <c r="AJ112" s="112"/>
      <c r="AK112" s="112"/>
      <c r="AL112" s="112"/>
      <c r="AM112" s="112"/>
      <c r="AN112" s="112"/>
      <c r="AO112" s="112"/>
      <c r="AP112" s="112"/>
      <c r="AQ112" s="112"/>
      <c r="AR112" s="112"/>
      <c r="AS112" s="112"/>
      <c r="AT112" s="112"/>
      <c r="AU112" s="112"/>
      <c r="AV112" s="112"/>
      <c r="AW112" s="112"/>
      <c r="AX112" s="112"/>
      <c r="AY112" s="112"/>
      <c r="AZ112" s="112"/>
      <c r="BA112" s="112"/>
    </row>
    <row r="113" spans="1:53" ht="12.75" customHeight="1">
      <c r="A113" s="166"/>
      <c r="B113" s="132"/>
      <c r="C113" s="787"/>
      <c r="D113" s="806"/>
      <c r="E113" s="798"/>
      <c r="F113" s="799"/>
      <c r="G113" s="788"/>
      <c r="H113" s="810"/>
      <c r="I113" s="788"/>
      <c r="J113" s="810"/>
      <c r="K113" s="803"/>
      <c r="L113" s="803"/>
      <c r="M113" s="788"/>
      <c r="N113" s="787"/>
      <c r="O113" s="793"/>
      <c r="P113" s="408"/>
      <c r="Q113" s="112"/>
      <c r="R113" s="112"/>
      <c r="S113" s="112"/>
      <c r="T113" s="112"/>
      <c r="U113" s="112"/>
      <c r="V113" s="789"/>
      <c r="W113" s="132"/>
      <c r="X113" s="127"/>
      <c r="Y113" s="790"/>
      <c r="Z113" s="112"/>
      <c r="AA113" s="796"/>
      <c r="AB113" s="112"/>
      <c r="AC113" s="112"/>
      <c r="AD113" s="112"/>
      <c r="AE113" s="112"/>
      <c r="AF113" s="112"/>
      <c r="AG113" s="112"/>
      <c r="AH113" s="112"/>
      <c r="AI113" s="112"/>
      <c r="AJ113" s="112"/>
      <c r="AK113" s="112"/>
      <c r="AL113" s="112"/>
      <c r="AM113" s="112"/>
      <c r="AN113" s="112"/>
      <c r="AO113" s="112"/>
      <c r="AP113" s="112"/>
      <c r="AQ113" s="112"/>
      <c r="AR113" s="112"/>
      <c r="AS113" s="112"/>
      <c r="AT113" s="112"/>
      <c r="AU113" s="112"/>
      <c r="AV113" s="112"/>
      <c r="AW113" s="112"/>
      <c r="AX113" s="112"/>
      <c r="AY113" s="112"/>
      <c r="AZ113" s="112"/>
      <c r="BA113" s="112"/>
    </row>
    <row r="114" spans="1:53" ht="13.5" customHeight="1">
      <c r="A114" s="166"/>
      <c r="B114" s="132"/>
      <c r="C114" s="787"/>
      <c r="D114" s="806"/>
      <c r="E114" s="803"/>
      <c r="F114" s="799"/>
      <c r="G114" s="788"/>
      <c r="H114" s="788"/>
      <c r="I114" s="788"/>
      <c r="J114" s="788"/>
      <c r="K114" s="803"/>
      <c r="L114" s="803"/>
      <c r="M114" s="788"/>
      <c r="N114" s="787"/>
      <c r="O114" s="793"/>
      <c r="P114" s="408"/>
      <c r="Q114" s="112"/>
      <c r="R114" s="112"/>
      <c r="S114" s="112"/>
      <c r="T114" s="112"/>
      <c r="U114" s="112"/>
      <c r="V114" s="789"/>
      <c r="W114" s="132"/>
      <c r="X114" s="127"/>
      <c r="Y114" s="790"/>
      <c r="Z114" s="112"/>
      <c r="AA114" s="791"/>
      <c r="AB114" s="112"/>
      <c r="AC114" s="112"/>
      <c r="AD114" s="112"/>
      <c r="AE114" s="112"/>
      <c r="AF114" s="112"/>
      <c r="AG114" s="112"/>
      <c r="AH114" s="112"/>
      <c r="AI114" s="112"/>
      <c r="AJ114" s="112"/>
      <c r="AK114" s="112"/>
      <c r="AL114" s="112"/>
      <c r="AM114" s="112"/>
      <c r="AN114" s="112"/>
      <c r="AO114" s="112"/>
      <c r="AP114" s="112"/>
      <c r="AQ114" s="112"/>
      <c r="AR114" s="112"/>
      <c r="AS114" s="112"/>
      <c r="AT114" s="112"/>
      <c r="AU114" s="112"/>
      <c r="AV114" s="112"/>
      <c r="AW114" s="112"/>
      <c r="AX114" s="112"/>
      <c r="AY114" s="112"/>
      <c r="AZ114" s="112"/>
      <c r="BA114" s="112"/>
    </row>
    <row r="115" spans="1:53" ht="14.25" customHeight="1">
      <c r="A115" s="166"/>
      <c r="B115" s="132"/>
      <c r="C115" s="787"/>
      <c r="D115" s="806"/>
      <c r="E115" s="798"/>
      <c r="F115" s="799"/>
      <c r="G115" s="788"/>
      <c r="H115" s="788"/>
      <c r="I115" s="788"/>
      <c r="J115" s="788"/>
      <c r="K115" s="803"/>
      <c r="L115" s="798"/>
      <c r="M115" s="788"/>
      <c r="N115" s="787"/>
      <c r="O115" s="793"/>
      <c r="P115" s="408"/>
      <c r="Q115" s="112"/>
      <c r="R115" s="112"/>
      <c r="S115" s="112"/>
      <c r="T115" s="112"/>
      <c r="U115" s="112"/>
      <c r="V115" s="789"/>
      <c r="W115" s="132"/>
      <c r="X115" s="127"/>
      <c r="Y115" s="790"/>
      <c r="Z115" s="112"/>
      <c r="AA115" s="791"/>
      <c r="AB115" s="112"/>
      <c r="AC115" s="112"/>
      <c r="AD115" s="112"/>
      <c r="AE115" s="112"/>
      <c r="AF115" s="112"/>
      <c r="AG115" s="112"/>
      <c r="AH115" s="112"/>
      <c r="AI115" s="112"/>
      <c r="AJ115" s="112"/>
      <c r="AK115" s="112"/>
      <c r="AL115" s="112"/>
      <c r="AM115" s="112"/>
      <c r="AN115" s="112"/>
      <c r="AO115" s="112"/>
      <c r="AP115" s="112"/>
      <c r="AQ115" s="112"/>
      <c r="AR115" s="112"/>
      <c r="AS115" s="112"/>
      <c r="AT115" s="112"/>
      <c r="AU115" s="112"/>
      <c r="AV115" s="112"/>
      <c r="AW115" s="112"/>
      <c r="AX115" s="112"/>
      <c r="AY115" s="112"/>
      <c r="AZ115" s="112"/>
      <c r="BA115" s="112"/>
    </row>
    <row r="116" spans="1:53">
      <c r="A116" s="166"/>
      <c r="B116" s="132"/>
      <c r="C116" s="787"/>
      <c r="D116" s="806"/>
      <c r="E116" s="803"/>
      <c r="F116" s="799"/>
      <c r="G116" s="788"/>
      <c r="H116" s="788"/>
      <c r="I116" s="788"/>
      <c r="J116" s="788"/>
      <c r="K116" s="799"/>
      <c r="L116" s="799"/>
      <c r="M116" s="104"/>
      <c r="N116" s="787"/>
      <c r="O116" s="793"/>
      <c r="P116" s="408"/>
      <c r="Q116" s="112"/>
      <c r="R116" s="112"/>
      <c r="S116" s="112"/>
      <c r="T116" s="112"/>
      <c r="U116" s="112"/>
      <c r="V116" s="789"/>
      <c r="W116" s="132"/>
      <c r="X116" s="127"/>
      <c r="Y116" s="790"/>
      <c r="Z116" s="112"/>
      <c r="AA116" s="791"/>
      <c r="AB116" s="112"/>
      <c r="AC116" s="112"/>
      <c r="AD116" s="112"/>
      <c r="AE116" s="112"/>
      <c r="AF116" s="112"/>
      <c r="AG116" s="112"/>
      <c r="AH116" s="112"/>
      <c r="AI116" s="112"/>
      <c r="AJ116" s="112"/>
      <c r="AK116" s="112"/>
      <c r="AL116" s="112"/>
      <c r="AM116" s="112"/>
      <c r="AN116" s="112"/>
      <c r="AO116" s="112"/>
      <c r="AP116" s="112"/>
      <c r="AQ116" s="112"/>
      <c r="AR116" s="112"/>
      <c r="AS116" s="112"/>
      <c r="AT116" s="112"/>
      <c r="AU116" s="112"/>
      <c r="AV116" s="112"/>
      <c r="AW116" s="112"/>
      <c r="AX116" s="112"/>
      <c r="AY116" s="112"/>
      <c r="AZ116" s="112"/>
      <c r="BA116" s="112"/>
    </row>
    <row r="117" spans="1:53" ht="14.25" customHeight="1">
      <c r="A117" s="166"/>
      <c r="B117" s="132"/>
      <c r="C117" s="787"/>
      <c r="D117" s="806"/>
      <c r="E117" s="803"/>
      <c r="F117" s="803"/>
      <c r="G117" s="788"/>
      <c r="H117" s="788"/>
      <c r="I117" s="788"/>
      <c r="J117" s="798"/>
      <c r="K117" s="810"/>
      <c r="L117" s="803"/>
      <c r="M117" s="799"/>
      <c r="N117" s="787"/>
      <c r="O117" s="793"/>
      <c r="P117" s="408"/>
      <c r="Q117" s="112"/>
      <c r="R117" s="112"/>
      <c r="S117" s="112"/>
      <c r="T117" s="112"/>
      <c r="U117" s="112"/>
      <c r="V117" s="789"/>
      <c r="W117" s="132"/>
      <c r="X117" s="127"/>
      <c r="Y117" s="790"/>
      <c r="Z117" s="112"/>
      <c r="AA117" s="791"/>
      <c r="AB117" s="112"/>
      <c r="AC117" s="112"/>
      <c r="AD117" s="112"/>
      <c r="AE117" s="112"/>
      <c r="AF117" s="112"/>
      <c r="AG117" s="112"/>
      <c r="AH117" s="112"/>
      <c r="AI117" s="112"/>
      <c r="AJ117" s="112"/>
      <c r="AK117" s="112"/>
      <c r="AL117" s="112"/>
      <c r="AM117" s="112"/>
      <c r="AN117" s="112"/>
      <c r="AO117" s="112"/>
      <c r="AP117" s="112"/>
      <c r="AQ117" s="112"/>
      <c r="AR117" s="112"/>
      <c r="AS117" s="112"/>
      <c r="AT117" s="112"/>
      <c r="AU117" s="112"/>
      <c r="AV117" s="112"/>
      <c r="AW117" s="112"/>
      <c r="AX117" s="112"/>
      <c r="AY117" s="112"/>
      <c r="AZ117" s="112"/>
      <c r="BA117" s="112"/>
    </row>
    <row r="118" spans="1:53">
      <c r="A118" s="166"/>
      <c r="B118" s="132"/>
      <c r="C118" s="787"/>
      <c r="D118" s="806"/>
      <c r="E118" s="798"/>
      <c r="F118" s="799"/>
      <c r="G118" s="788"/>
      <c r="H118" s="788"/>
      <c r="I118" s="788"/>
      <c r="J118" s="788"/>
      <c r="K118" s="798"/>
      <c r="L118" s="798"/>
      <c r="M118" s="788"/>
      <c r="N118" s="787"/>
      <c r="O118" s="793"/>
      <c r="P118" s="408"/>
      <c r="Q118" s="112"/>
      <c r="R118" s="112"/>
      <c r="S118" s="112"/>
      <c r="T118" s="112"/>
      <c r="U118" s="112"/>
      <c r="V118" s="789"/>
      <c r="W118" s="132"/>
      <c r="X118" s="127"/>
      <c r="Y118" s="790"/>
      <c r="Z118" s="112"/>
      <c r="AA118" s="791"/>
      <c r="AB118" s="112"/>
      <c r="AC118" s="112"/>
      <c r="AD118" s="112"/>
      <c r="AE118" s="112"/>
      <c r="AF118" s="112"/>
      <c r="AG118" s="112"/>
      <c r="AH118" s="112"/>
      <c r="AI118" s="112"/>
      <c r="AJ118" s="112"/>
      <c r="AK118" s="112"/>
      <c r="AL118" s="112"/>
      <c r="AM118" s="112"/>
      <c r="AN118" s="112"/>
      <c r="AO118" s="112"/>
      <c r="AP118" s="112"/>
      <c r="AQ118" s="112"/>
      <c r="AR118" s="112"/>
      <c r="AS118" s="112"/>
      <c r="AT118" s="112"/>
      <c r="AU118" s="112"/>
      <c r="AV118" s="112"/>
      <c r="AW118" s="112"/>
      <c r="AX118" s="112"/>
      <c r="AY118" s="112"/>
      <c r="AZ118" s="112"/>
      <c r="BA118" s="112"/>
    </row>
    <row r="119" spans="1:53" ht="11.25" customHeight="1">
      <c r="A119" s="166"/>
      <c r="B119" s="132"/>
      <c r="C119" s="787"/>
      <c r="D119" s="806"/>
      <c r="E119" s="803"/>
      <c r="F119" s="799"/>
      <c r="G119" s="788"/>
      <c r="H119" s="788"/>
      <c r="I119" s="788"/>
      <c r="J119" s="788"/>
      <c r="K119" s="799"/>
      <c r="L119" s="799"/>
      <c r="M119" s="788"/>
      <c r="N119" s="787"/>
      <c r="O119" s="801"/>
      <c r="P119" s="408"/>
      <c r="Q119" s="112"/>
      <c r="R119" s="112"/>
      <c r="S119" s="112"/>
      <c r="T119" s="112"/>
      <c r="U119" s="112"/>
      <c r="V119" s="789"/>
      <c r="W119" s="132"/>
      <c r="X119" s="127"/>
      <c r="Y119" s="790"/>
      <c r="Z119" s="112"/>
      <c r="AA119" s="802"/>
      <c r="AB119" s="112"/>
      <c r="AC119" s="112"/>
      <c r="AD119" s="112"/>
      <c r="AE119" s="112"/>
      <c r="AF119" s="112"/>
      <c r="AG119" s="112"/>
      <c r="AH119" s="112"/>
      <c r="AI119" s="112"/>
      <c r="AJ119" s="112"/>
      <c r="AK119" s="112"/>
      <c r="AL119" s="112"/>
      <c r="AM119" s="112"/>
      <c r="AN119" s="112"/>
      <c r="AO119" s="112"/>
      <c r="AP119" s="112"/>
      <c r="AQ119" s="112"/>
      <c r="AR119" s="112"/>
      <c r="AS119" s="112"/>
      <c r="AT119" s="112"/>
      <c r="AU119" s="112"/>
      <c r="AV119" s="112"/>
      <c r="AW119" s="112"/>
      <c r="AX119" s="112"/>
      <c r="AY119" s="112"/>
      <c r="AZ119" s="112"/>
      <c r="BA119" s="112"/>
    </row>
    <row r="120" spans="1:53">
      <c r="A120" s="166"/>
      <c r="B120" s="132"/>
      <c r="C120" s="787"/>
      <c r="D120" s="806"/>
      <c r="E120" s="798"/>
      <c r="F120" s="799"/>
      <c r="G120" s="788"/>
      <c r="H120" s="788"/>
      <c r="I120" s="788"/>
      <c r="J120" s="788"/>
      <c r="K120" s="799"/>
      <c r="L120" s="799"/>
      <c r="M120" s="788"/>
      <c r="N120" s="787"/>
      <c r="O120" s="793"/>
      <c r="P120" s="408"/>
      <c r="Q120" s="112"/>
      <c r="R120" s="112"/>
      <c r="S120" s="112"/>
      <c r="T120" s="112"/>
      <c r="U120" s="112"/>
      <c r="V120" s="789"/>
      <c r="W120" s="132"/>
      <c r="X120" s="127"/>
      <c r="Y120" s="790"/>
      <c r="Z120" s="112"/>
      <c r="AA120" s="791"/>
      <c r="AB120" s="112"/>
      <c r="AC120" s="112"/>
      <c r="AD120" s="112"/>
      <c r="AE120" s="112"/>
      <c r="AF120" s="112"/>
      <c r="AG120" s="112"/>
      <c r="AH120" s="112"/>
      <c r="AI120" s="112"/>
      <c r="AJ120" s="112"/>
      <c r="AK120" s="112"/>
      <c r="AL120" s="112"/>
      <c r="AM120" s="112"/>
      <c r="AN120" s="112"/>
      <c r="AO120" s="112"/>
      <c r="AP120" s="112"/>
      <c r="AQ120" s="112"/>
      <c r="AR120" s="112"/>
      <c r="AS120" s="112"/>
      <c r="AT120" s="112"/>
      <c r="AU120" s="112"/>
      <c r="AV120" s="112"/>
      <c r="AW120" s="112"/>
      <c r="AX120" s="112"/>
      <c r="AY120" s="112"/>
      <c r="AZ120" s="112"/>
      <c r="BA120" s="112"/>
    </row>
    <row r="121" spans="1:53">
      <c r="A121" s="166"/>
      <c r="B121" s="132"/>
      <c r="C121" s="787"/>
      <c r="D121" s="806"/>
      <c r="E121" s="799"/>
      <c r="F121" s="803"/>
      <c r="G121" s="788"/>
      <c r="H121" s="788"/>
      <c r="I121" s="788"/>
      <c r="J121" s="788"/>
      <c r="K121" s="810"/>
      <c r="L121" s="803"/>
      <c r="M121" s="788"/>
      <c r="N121" s="787"/>
      <c r="O121" s="801"/>
      <c r="P121" s="408"/>
      <c r="Q121" s="112"/>
      <c r="R121" s="112"/>
      <c r="S121" s="112"/>
      <c r="T121" s="112"/>
      <c r="U121" s="112"/>
      <c r="V121" s="789"/>
      <c r="W121" s="132"/>
      <c r="X121" s="127"/>
      <c r="Y121" s="790"/>
      <c r="Z121" s="112"/>
      <c r="AA121" s="802"/>
      <c r="AB121" s="112"/>
      <c r="AC121" s="112"/>
      <c r="AD121" s="112"/>
      <c r="AE121" s="112"/>
      <c r="AF121" s="112"/>
      <c r="AG121" s="112"/>
      <c r="AH121" s="112"/>
      <c r="AI121" s="112"/>
      <c r="AJ121" s="112"/>
      <c r="AK121" s="112"/>
      <c r="AL121" s="112"/>
      <c r="AM121" s="112"/>
      <c r="AN121" s="112"/>
      <c r="AO121" s="112"/>
      <c r="AP121" s="112"/>
      <c r="AQ121" s="112"/>
      <c r="AR121" s="112"/>
      <c r="AS121" s="112"/>
      <c r="AT121" s="112"/>
      <c r="AU121" s="112"/>
      <c r="AV121" s="112"/>
      <c r="AW121" s="112"/>
      <c r="AX121" s="112"/>
      <c r="AY121" s="112"/>
      <c r="AZ121" s="112"/>
      <c r="BA121" s="112"/>
    </row>
    <row r="122" spans="1:53" hidden="1">
      <c r="A122" s="166"/>
      <c r="B122" s="132"/>
      <c r="C122" s="787"/>
      <c r="D122" s="806"/>
      <c r="E122" s="803"/>
      <c r="F122" s="799"/>
      <c r="G122" s="788"/>
      <c r="H122" s="788"/>
      <c r="I122" s="788"/>
      <c r="J122" s="788"/>
      <c r="K122" s="798"/>
      <c r="L122" s="798"/>
      <c r="M122" s="788"/>
      <c r="N122" s="787"/>
      <c r="O122" s="793"/>
      <c r="P122" s="408"/>
      <c r="Q122" s="112"/>
      <c r="R122" s="112"/>
      <c r="S122" s="112"/>
      <c r="T122" s="112"/>
      <c r="U122" s="112"/>
      <c r="V122" s="789"/>
      <c r="W122" s="132"/>
      <c r="X122" s="127"/>
      <c r="Y122" s="790"/>
      <c r="Z122" s="112"/>
      <c r="AA122" s="796"/>
      <c r="AB122" s="112"/>
      <c r="AC122" s="112"/>
      <c r="AD122" s="112"/>
      <c r="AE122" s="112"/>
      <c r="AF122" s="112"/>
      <c r="AG122" s="112"/>
      <c r="AH122" s="112"/>
      <c r="AI122" s="112"/>
      <c r="AJ122" s="112"/>
      <c r="AK122" s="112"/>
      <c r="AL122" s="112"/>
      <c r="AM122" s="112"/>
      <c r="AN122" s="112"/>
      <c r="AO122" s="112"/>
      <c r="AP122" s="112"/>
      <c r="AQ122" s="112"/>
      <c r="AR122" s="112"/>
      <c r="AS122" s="112"/>
      <c r="AT122" s="112"/>
      <c r="AU122" s="112"/>
      <c r="AV122" s="112"/>
      <c r="AW122" s="112"/>
      <c r="AX122" s="112"/>
      <c r="AY122" s="112"/>
      <c r="AZ122" s="112"/>
      <c r="BA122" s="112"/>
    </row>
    <row r="123" spans="1:53">
      <c r="A123" s="166"/>
      <c r="B123" s="107"/>
      <c r="C123" s="787"/>
      <c r="D123" s="806"/>
      <c r="E123" s="799"/>
      <c r="F123" s="799"/>
      <c r="G123" s="788"/>
      <c r="H123" s="788"/>
      <c r="I123" s="788"/>
      <c r="J123" s="788"/>
      <c r="K123" s="803"/>
      <c r="L123" s="803"/>
      <c r="M123" s="788"/>
      <c r="N123" s="787"/>
      <c r="O123" s="793"/>
      <c r="P123" s="408"/>
      <c r="Q123" s="112"/>
      <c r="R123" s="112"/>
      <c r="S123" s="112"/>
      <c r="T123" s="112"/>
      <c r="U123" s="112"/>
      <c r="V123" s="789"/>
      <c r="W123" s="132"/>
      <c r="X123" s="127"/>
      <c r="Y123" s="790"/>
      <c r="Z123" s="112"/>
      <c r="AA123" s="791"/>
      <c r="AB123" s="112"/>
      <c r="AC123" s="112"/>
      <c r="AD123" s="112"/>
      <c r="AE123" s="112"/>
      <c r="AF123" s="112"/>
      <c r="AG123" s="112"/>
      <c r="AH123" s="112"/>
      <c r="AI123" s="112"/>
      <c r="AJ123" s="112"/>
      <c r="AK123" s="112"/>
      <c r="AL123" s="112"/>
      <c r="AM123" s="112"/>
      <c r="AN123" s="112"/>
      <c r="AO123" s="112"/>
      <c r="AP123" s="112"/>
      <c r="AQ123" s="112"/>
      <c r="AR123" s="112"/>
      <c r="AS123" s="112"/>
      <c r="AT123" s="112"/>
      <c r="AU123" s="112"/>
      <c r="AV123" s="112"/>
      <c r="AW123" s="112"/>
      <c r="AX123" s="112"/>
      <c r="AY123" s="112"/>
      <c r="AZ123" s="112"/>
      <c r="BA123" s="112"/>
    </row>
    <row r="124" spans="1:53">
      <c r="A124" s="166"/>
      <c r="B124" s="132"/>
      <c r="C124" s="787"/>
      <c r="D124" s="806"/>
      <c r="E124" s="798"/>
      <c r="F124" s="799"/>
      <c r="G124" s="810"/>
      <c r="H124" s="788"/>
      <c r="I124" s="788"/>
      <c r="J124" s="788"/>
      <c r="K124" s="798"/>
      <c r="L124" s="799"/>
      <c r="M124" s="788"/>
      <c r="N124" s="792"/>
      <c r="O124" s="801"/>
      <c r="P124" s="408"/>
      <c r="Q124" s="112"/>
      <c r="R124" s="112"/>
      <c r="S124" s="112"/>
      <c r="T124" s="112"/>
      <c r="U124" s="112"/>
      <c r="V124" s="789"/>
      <c r="W124" s="132"/>
      <c r="X124" s="127"/>
      <c r="Y124" s="790"/>
      <c r="Z124" s="112"/>
      <c r="AA124" s="802"/>
      <c r="AB124" s="112"/>
      <c r="AC124" s="112"/>
      <c r="AD124" s="112"/>
      <c r="AE124" s="112"/>
      <c r="AF124" s="112"/>
      <c r="AG124" s="112"/>
      <c r="AH124" s="112"/>
      <c r="AI124" s="112"/>
      <c r="AJ124" s="112"/>
      <c r="AK124" s="112"/>
      <c r="AL124" s="112"/>
      <c r="AM124" s="112"/>
      <c r="AN124" s="112"/>
      <c r="AO124" s="112"/>
      <c r="AP124" s="112"/>
      <c r="AQ124" s="112"/>
      <c r="AR124" s="112"/>
      <c r="AS124" s="112"/>
      <c r="AT124" s="112"/>
      <c r="AU124" s="112"/>
      <c r="AV124" s="112"/>
      <c r="AW124" s="112"/>
      <c r="AX124" s="112"/>
      <c r="AY124" s="112"/>
      <c r="AZ124" s="112"/>
      <c r="BA124" s="112"/>
    </row>
    <row r="125" spans="1:53">
      <c r="A125" s="166"/>
      <c r="B125" s="132"/>
      <c r="C125" s="787"/>
      <c r="D125" s="806"/>
      <c r="E125" s="810"/>
      <c r="F125" s="810"/>
      <c r="G125" s="788"/>
      <c r="H125" s="788"/>
      <c r="I125" s="788"/>
      <c r="J125" s="788"/>
      <c r="K125" s="811"/>
      <c r="L125" s="810"/>
      <c r="M125" s="788"/>
      <c r="N125" s="792"/>
      <c r="O125" s="793"/>
      <c r="P125" s="408"/>
      <c r="Q125" s="112"/>
      <c r="R125" s="112"/>
      <c r="S125" s="112"/>
      <c r="T125" s="112"/>
      <c r="U125" s="112"/>
      <c r="V125" s="789"/>
      <c r="W125" s="132"/>
      <c r="X125" s="127"/>
      <c r="Y125" s="790"/>
      <c r="Z125" s="112"/>
      <c r="AA125" s="805"/>
      <c r="AB125" s="112"/>
      <c r="AC125" s="112"/>
      <c r="AD125" s="112"/>
      <c r="AE125" s="112"/>
      <c r="AF125" s="112"/>
      <c r="AG125" s="112"/>
      <c r="AH125" s="112"/>
      <c r="AI125" s="112"/>
      <c r="AJ125" s="112"/>
      <c r="AK125" s="112"/>
      <c r="AL125" s="112"/>
      <c r="AM125" s="112"/>
      <c r="AN125" s="112"/>
      <c r="AO125" s="112"/>
      <c r="AP125" s="112"/>
      <c r="AQ125" s="112"/>
      <c r="AR125" s="112"/>
      <c r="AS125" s="112"/>
      <c r="AT125" s="112"/>
      <c r="AU125" s="112"/>
      <c r="AV125" s="112"/>
      <c r="AW125" s="112"/>
      <c r="AX125" s="112"/>
      <c r="AY125" s="112"/>
      <c r="AZ125" s="112"/>
      <c r="BA125" s="112"/>
    </row>
    <row r="126" spans="1:53">
      <c r="A126" s="166"/>
      <c r="B126" s="132"/>
      <c r="C126" s="787"/>
      <c r="D126" s="806"/>
      <c r="E126" s="162"/>
      <c r="F126" s="162"/>
      <c r="G126" s="162"/>
      <c r="H126" s="162"/>
      <c r="I126" s="162"/>
      <c r="J126" s="162"/>
      <c r="K126" s="162"/>
      <c r="L126" s="162"/>
      <c r="M126" s="162"/>
      <c r="N126" s="792"/>
      <c r="O126" s="793"/>
      <c r="P126" s="408"/>
      <c r="Q126" s="112"/>
      <c r="R126" s="112"/>
      <c r="S126" s="112"/>
      <c r="T126" s="112"/>
      <c r="U126" s="112"/>
      <c r="V126" s="789"/>
      <c r="W126" s="132"/>
      <c r="X126" s="127"/>
      <c r="Y126" s="790"/>
      <c r="Z126" s="112"/>
      <c r="AA126" s="791"/>
      <c r="AB126" s="112"/>
      <c r="AC126" s="112"/>
      <c r="AD126" s="112"/>
      <c r="AE126" s="112"/>
      <c r="AF126" s="112"/>
      <c r="AG126" s="112"/>
      <c r="AH126" s="112"/>
      <c r="AI126" s="112"/>
      <c r="AJ126" s="112"/>
      <c r="AK126" s="112"/>
      <c r="AL126" s="112"/>
      <c r="AM126" s="112"/>
      <c r="AN126" s="112"/>
      <c r="AO126" s="112"/>
      <c r="AP126" s="112"/>
      <c r="AQ126" s="112"/>
      <c r="AR126" s="112"/>
      <c r="AS126" s="112"/>
      <c r="AT126" s="112"/>
      <c r="AU126" s="112"/>
      <c r="AV126" s="112"/>
      <c r="AW126" s="112"/>
      <c r="AX126" s="112"/>
      <c r="AY126" s="112"/>
      <c r="AZ126" s="112"/>
      <c r="BA126" s="112"/>
    </row>
    <row r="127" spans="1:53" ht="11.25" customHeight="1">
      <c r="A127" s="166"/>
      <c r="B127" s="132"/>
      <c r="C127" s="787"/>
      <c r="D127" s="806"/>
      <c r="E127" s="162"/>
      <c r="F127" s="162"/>
      <c r="G127" s="162"/>
      <c r="H127" s="162"/>
      <c r="I127" s="162"/>
      <c r="J127" s="162"/>
      <c r="K127" s="162"/>
      <c r="L127" s="162"/>
      <c r="M127" s="162"/>
      <c r="N127" s="792"/>
      <c r="O127" s="793"/>
      <c r="P127" s="408"/>
      <c r="Q127" s="112"/>
      <c r="R127" s="112"/>
      <c r="S127" s="112"/>
      <c r="T127" s="112"/>
      <c r="U127" s="112"/>
      <c r="V127" s="789"/>
      <c r="W127" s="132"/>
      <c r="X127" s="127"/>
      <c r="Y127" s="790"/>
      <c r="Z127" s="112"/>
      <c r="AA127" s="791"/>
      <c r="AB127" s="112"/>
      <c r="AC127" s="112"/>
      <c r="AD127" s="112"/>
      <c r="AE127" s="112"/>
      <c r="AF127" s="112"/>
      <c r="AG127" s="112"/>
      <c r="AH127" s="112"/>
      <c r="AI127" s="112"/>
      <c r="AJ127" s="112"/>
      <c r="AK127" s="112"/>
      <c r="AL127" s="112"/>
      <c r="AM127" s="112"/>
      <c r="AN127" s="112"/>
      <c r="AO127" s="112"/>
      <c r="AP127" s="112"/>
      <c r="AQ127" s="112"/>
      <c r="AR127" s="112"/>
      <c r="AS127" s="112"/>
      <c r="AT127" s="112"/>
      <c r="AU127" s="112"/>
      <c r="AV127" s="112"/>
      <c r="AW127" s="112"/>
      <c r="AX127" s="112"/>
      <c r="AY127" s="112"/>
      <c r="AZ127" s="112"/>
      <c r="BA127" s="112"/>
    </row>
    <row r="128" spans="1:53" ht="12.75" customHeight="1">
      <c r="A128" s="166"/>
      <c r="B128" s="132"/>
      <c r="C128" s="787"/>
      <c r="D128" s="162"/>
      <c r="E128" s="162"/>
      <c r="F128" s="162"/>
      <c r="G128" s="162"/>
      <c r="H128" s="162"/>
      <c r="I128" s="162"/>
      <c r="J128" s="162"/>
      <c r="K128" s="162"/>
      <c r="L128" s="162"/>
      <c r="M128" s="162"/>
      <c r="N128" s="792"/>
      <c r="O128" s="793"/>
      <c r="P128" s="408"/>
      <c r="Q128" s="112"/>
      <c r="R128" s="112"/>
      <c r="S128" s="112"/>
      <c r="T128" s="112"/>
      <c r="U128" s="112"/>
      <c r="V128" s="789"/>
      <c r="W128" s="132"/>
      <c r="X128" s="127"/>
      <c r="Y128" s="790"/>
      <c r="Z128" s="112"/>
      <c r="AA128" s="791"/>
      <c r="AB128" s="112"/>
      <c r="AC128" s="112"/>
      <c r="AD128" s="112"/>
      <c r="AE128" s="112"/>
      <c r="AF128" s="112"/>
      <c r="AG128" s="112"/>
      <c r="AH128" s="112"/>
      <c r="AI128" s="112"/>
      <c r="AJ128" s="112"/>
      <c r="AK128" s="112"/>
      <c r="AL128" s="112"/>
      <c r="AM128" s="112"/>
      <c r="AN128" s="112"/>
      <c r="AO128" s="112"/>
      <c r="AP128" s="112"/>
      <c r="AQ128" s="112"/>
      <c r="AR128" s="112"/>
      <c r="AS128" s="112"/>
      <c r="AT128" s="112"/>
      <c r="AU128" s="112"/>
      <c r="AV128" s="112"/>
      <c r="AW128" s="112"/>
      <c r="AX128" s="112"/>
      <c r="AY128" s="112"/>
      <c r="AZ128" s="112"/>
      <c r="BA128" s="112"/>
    </row>
    <row r="129" spans="1:53" ht="11.25" customHeight="1">
      <c r="A129" s="166"/>
      <c r="B129" s="132"/>
      <c r="C129" s="787"/>
      <c r="D129" s="162"/>
      <c r="E129" s="162"/>
      <c r="F129" s="162"/>
      <c r="G129" s="162"/>
      <c r="H129" s="162"/>
      <c r="I129" s="162"/>
      <c r="J129" s="807"/>
      <c r="K129" s="162"/>
      <c r="L129" s="162"/>
      <c r="M129" s="162"/>
      <c r="N129" s="795"/>
      <c r="O129" s="793"/>
      <c r="P129" s="408"/>
      <c r="Q129" s="112"/>
      <c r="R129" s="112"/>
      <c r="S129" s="112"/>
      <c r="T129" s="112"/>
      <c r="U129" s="112"/>
      <c r="V129" s="808"/>
      <c r="W129" s="132"/>
      <c r="X129" s="809"/>
      <c r="Y129" s="790"/>
      <c r="Z129" s="112"/>
      <c r="AA129" s="791"/>
      <c r="AB129" s="112"/>
      <c r="AC129" s="112"/>
      <c r="AD129" s="112"/>
      <c r="AE129" s="112"/>
      <c r="AF129" s="112"/>
      <c r="AG129" s="112"/>
      <c r="AH129" s="112"/>
      <c r="AI129" s="112"/>
      <c r="AJ129" s="112"/>
      <c r="AK129" s="112"/>
      <c r="AL129" s="112"/>
      <c r="AM129" s="112"/>
      <c r="AN129" s="112"/>
      <c r="AO129" s="112"/>
      <c r="AP129" s="112"/>
      <c r="AQ129" s="112"/>
      <c r="AR129" s="112"/>
      <c r="AS129" s="112"/>
      <c r="AT129" s="112"/>
      <c r="AU129" s="112"/>
      <c r="AV129" s="112"/>
      <c r="AW129" s="112"/>
      <c r="AX129" s="112"/>
      <c r="AY129" s="112"/>
      <c r="AZ129" s="112"/>
      <c r="BA129" s="112"/>
    </row>
    <row r="130" spans="1:53">
      <c r="A130" s="210"/>
      <c r="B130" s="112"/>
      <c r="C130" s="210"/>
      <c r="D130" s="112"/>
      <c r="E130" s="112"/>
      <c r="F130" s="112"/>
      <c r="G130" s="112"/>
      <c r="H130" s="112"/>
      <c r="I130" s="112"/>
      <c r="J130" s="112"/>
      <c r="K130" s="112"/>
      <c r="L130" s="112"/>
      <c r="M130" s="112"/>
      <c r="N130" s="112"/>
      <c r="O130" s="112"/>
      <c r="P130" s="112"/>
      <c r="Q130" s="208"/>
      <c r="R130" s="112"/>
      <c r="S130" s="112"/>
      <c r="T130" s="112"/>
      <c r="U130" s="112"/>
      <c r="V130" s="112"/>
      <c r="W130" s="112"/>
      <c r="X130" s="112"/>
      <c r="Y130" s="112"/>
      <c r="Z130" s="112"/>
      <c r="AA130" s="112"/>
      <c r="AB130" s="112"/>
      <c r="AC130" s="112"/>
      <c r="AD130" s="112"/>
      <c r="AE130" s="112"/>
      <c r="AF130" s="112"/>
      <c r="AG130" s="112"/>
      <c r="AH130" s="112"/>
      <c r="AI130" s="112"/>
      <c r="AJ130" s="112"/>
      <c r="AK130" s="112"/>
      <c r="AL130" s="112"/>
      <c r="AM130" s="112"/>
      <c r="AN130" s="112"/>
      <c r="AO130" s="112"/>
      <c r="AP130" s="112"/>
      <c r="AQ130" s="112"/>
      <c r="AR130" s="112"/>
      <c r="AS130" s="112"/>
      <c r="AT130" s="112"/>
      <c r="AU130" s="112"/>
      <c r="AV130" s="112"/>
      <c r="AW130" s="112"/>
      <c r="AX130" s="112"/>
      <c r="AY130" s="112"/>
      <c r="AZ130" s="112"/>
      <c r="BA130" s="112"/>
    </row>
    <row r="131" spans="1:53">
      <c r="A131" s="112"/>
      <c r="B131" s="132"/>
      <c r="C131" s="408"/>
      <c r="D131" s="214"/>
      <c r="E131" s="214"/>
      <c r="F131" s="214"/>
      <c r="G131" s="214"/>
      <c r="H131" s="214"/>
      <c r="I131" s="214"/>
      <c r="J131" s="214"/>
      <c r="K131" s="214"/>
      <c r="L131" s="132"/>
      <c r="M131" s="132"/>
      <c r="N131" s="104"/>
      <c r="O131" s="104"/>
      <c r="P131" s="132"/>
      <c r="Q131" s="408"/>
      <c r="R131" s="112"/>
      <c r="S131" s="408"/>
      <c r="T131" s="132"/>
      <c r="U131" s="112"/>
      <c r="V131" s="112"/>
      <c r="W131" s="112"/>
      <c r="X131" s="112"/>
      <c r="Y131" s="112"/>
      <c r="Z131" s="112"/>
      <c r="AA131" s="112"/>
      <c r="AB131" s="112"/>
      <c r="AC131" s="112"/>
      <c r="AD131" s="112"/>
      <c r="AE131" s="112"/>
      <c r="AF131" s="112"/>
      <c r="AG131" s="112"/>
      <c r="AH131" s="112"/>
      <c r="AI131" s="112"/>
      <c r="AJ131" s="112"/>
      <c r="AK131" s="112"/>
      <c r="AL131" s="112"/>
      <c r="AM131" s="112"/>
      <c r="AN131" s="112"/>
      <c r="AO131" s="112"/>
      <c r="AP131" s="112"/>
      <c r="AQ131" s="112"/>
      <c r="AR131" s="112"/>
      <c r="AS131" s="112"/>
      <c r="AT131" s="112"/>
      <c r="AU131" s="112"/>
      <c r="AV131" s="112"/>
      <c r="AW131" s="112"/>
      <c r="AX131" s="112"/>
      <c r="AY131" s="112"/>
      <c r="AZ131" s="112"/>
      <c r="BA131" s="112"/>
    </row>
    <row r="132" spans="1:53">
      <c r="A132" s="112"/>
      <c r="B132" s="132"/>
      <c r="C132" s="104"/>
      <c r="D132" s="782"/>
      <c r="E132" s="214"/>
      <c r="F132" s="214"/>
      <c r="G132" s="214"/>
      <c r="H132" s="214"/>
      <c r="I132" s="214"/>
      <c r="J132" s="214"/>
      <c r="K132" s="214"/>
      <c r="L132" s="132"/>
      <c r="M132" s="132"/>
      <c r="N132" s="104"/>
      <c r="O132" s="104"/>
      <c r="P132" s="132"/>
      <c r="Q132" s="408"/>
      <c r="R132" s="112"/>
      <c r="S132" s="408"/>
      <c r="T132" s="132"/>
      <c r="U132" s="112"/>
      <c r="V132" s="112"/>
      <c r="W132" s="112"/>
      <c r="X132" s="112"/>
      <c r="Y132" s="112"/>
      <c r="Z132" s="112"/>
      <c r="AA132" s="112"/>
      <c r="AB132" s="112"/>
      <c r="AC132" s="112"/>
      <c r="AD132" s="112"/>
      <c r="AE132" s="112"/>
      <c r="AF132" s="112"/>
      <c r="AG132" s="112"/>
      <c r="AH132" s="112"/>
      <c r="AI132" s="112"/>
      <c r="AJ132" s="112"/>
      <c r="AK132" s="112"/>
      <c r="AL132" s="112"/>
      <c r="AM132" s="112"/>
      <c r="AN132" s="112"/>
      <c r="AO132" s="112"/>
      <c r="AP132" s="112"/>
      <c r="AQ132" s="112"/>
      <c r="AR132" s="112"/>
      <c r="AS132" s="112"/>
      <c r="AT132" s="112"/>
      <c r="AU132" s="112"/>
      <c r="AV132" s="112"/>
      <c r="AW132" s="112"/>
      <c r="AX132" s="112"/>
      <c r="AY132" s="112"/>
      <c r="AZ132" s="112"/>
      <c r="BA132" s="112"/>
    </row>
    <row r="133" spans="1:53">
      <c r="A133" s="112"/>
      <c r="B133" s="408"/>
      <c r="C133" s="408"/>
      <c r="D133" s="214"/>
      <c r="E133" s="214"/>
      <c r="F133" s="214"/>
      <c r="G133" s="214"/>
      <c r="H133" s="112"/>
      <c r="I133" s="112"/>
      <c r="J133" s="214"/>
      <c r="K133" s="110"/>
      <c r="L133" s="132"/>
      <c r="M133" s="132"/>
      <c r="N133" s="104"/>
      <c r="O133" s="104"/>
      <c r="P133" s="408"/>
      <c r="Q133" s="408"/>
      <c r="R133" s="112"/>
      <c r="S133" s="408"/>
      <c r="T133" s="132"/>
      <c r="U133" s="112"/>
      <c r="V133" s="112"/>
      <c r="W133" s="112"/>
      <c r="X133" s="112"/>
      <c r="Y133" s="112"/>
      <c r="Z133" s="112"/>
      <c r="AA133" s="784"/>
      <c r="AB133" s="112"/>
      <c r="AC133" s="112"/>
      <c r="AD133" s="112"/>
      <c r="AE133" s="112"/>
      <c r="AF133" s="112"/>
      <c r="AG133" s="112"/>
      <c r="AH133" s="112"/>
      <c r="AI133" s="112"/>
      <c r="AJ133" s="112"/>
      <c r="AK133" s="112"/>
      <c r="AL133" s="112"/>
      <c r="AM133" s="112"/>
      <c r="AN133" s="112"/>
      <c r="AO133" s="112"/>
      <c r="AP133" s="112"/>
      <c r="AQ133" s="112"/>
      <c r="AR133" s="112"/>
      <c r="AS133" s="112"/>
      <c r="AT133" s="112"/>
      <c r="AU133" s="112"/>
      <c r="AV133" s="112"/>
      <c r="AW133" s="112"/>
      <c r="AX133" s="112"/>
      <c r="AY133" s="112"/>
      <c r="AZ133" s="112"/>
      <c r="BA133" s="112"/>
    </row>
    <row r="134" spans="1:53">
      <c r="A134" s="112"/>
      <c r="B134" s="132"/>
      <c r="C134" s="132"/>
      <c r="D134" s="408"/>
      <c r="E134" s="408"/>
      <c r="F134" s="408"/>
      <c r="G134" s="408"/>
      <c r="H134" s="408"/>
      <c r="I134" s="408"/>
      <c r="J134" s="408"/>
      <c r="K134" s="408"/>
      <c r="L134" s="408"/>
      <c r="M134" s="408"/>
      <c r="N134" s="104"/>
      <c r="O134" s="104"/>
      <c r="P134" s="408"/>
      <c r="Q134" s="408"/>
      <c r="R134" s="112"/>
      <c r="S134" s="408"/>
      <c r="T134" s="132"/>
      <c r="U134" s="112"/>
      <c r="V134" s="112"/>
      <c r="W134" s="112"/>
      <c r="X134" s="112"/>
      <c r="Y134" s="369"/>
      <c r="Z134" s="112"/>
      <c r="AA134" s="784"/>
      <c r="AB134" s="112"/>
      <c r="AC134" s="112"/>
      <c r="AD134" s="112"/>
      <c r="AE134" s="112"/>
      <c r="AF134" s="112"/>
      <c r="AG134" s="112"/>
      <c r="AH134" s="112"/>
      <c r="AI134" s="112"/>
      <c r="AJ134" s="112"/>
      <c r="AK134" s="112"/>
      <c r="AL134" s="112"/>
      <c r="AM134" s="112"/>
      <c r="AN134" s="112"/>
      <c r="AO134" s="112"/>
      <c r="AP134" s="112"/>
      <c r="AQ134" s="112"/>
      <c r="AR134" s="112"/>
      <c r="AS134" s="112"/>
      <c r="AT134" s="112"/>
      <c r="AU134" s="112"/>
      <c r="AV134" s="112"/>
      <c r="AW134" s="112"/>
      <c r="AX134" s="112"/>
      <c r="AY134" s="112"/>
      <c r="AZ134" s="112"/>
      <c r="BA134" s="112"/>
    </row>
    <row r="135" spans="1:53">
      <c r="A135" s="112"/>
      <c r="B135" s="408"/>
      <c r="C135" s="112"/>
      <c r="D135" s="408"/>
      <c r="E135" s="408"/>
      <c r="F135" s="408"/>
      <c r="G135" s="408"/>
      <c r="H135" s="408"/>
      <c r="I135" s="408"/>
      <c r="J135" s="408"/>
      <c r="K135" s="408"/>
      <c r="L135" s="408"/>
      <c r="M135" s="408"/>
      <c r="N135" s="104"/>
      <c r="O135" s="104"/>
      <c r="P135" s="132"/>
      <c r="Q135" s="408"/>
      <c r="R135" s="112"/>
      <c r="S135" s="408"/>
      <c r="T135" s="132"/>
      <c r="U135" s="112"/>
      <c r="V135" s="112"/>
      <c r="W135" s="112"/>
      <c r="X135" s="112"/>
      <c r="Y135" s="369"/>
      <c r="Z135" s="112"/>
      <c r="AA135" s="785"/>
      <c r="AB135" s="112"/>
      <c r="AC135" s="112"/>
      <c r="AD135" s="112"/>
      <c r="AE135" s="112"/>
      <c r="AF135" s="112"/>
      <c r="AG135" s="112"/>
      <c r="AH135" s="112"/>
      <c r="AI135" s="112"/>
      <c r="AJ135" s="112"/>
      <c r="AK135" s="112"/>
      <c r="AL135" s="112"/>
      <c r="AM135" s="112"/>
      <c r="AN135" s="112"/>
      <c r="AO135" s="112"/>
      <c r="AP135" s="112"/>
      <c r="AQ135" s="112"/>
      <c r="AR135" s="112"/>
      <c r="AS135" s="112"/>
      <c r="AT135" s="112"/>
      <c r="AU135" s="112"/>
      <c r="AV135" s="112"/>
      <c r="AW135" s="112"/>
      <c r="AX135" s="112"/>
      <c r="AY135" s="112"/>
      <c r="AZ135" s="112"/>
      <c r="BA135" s="112"/>
    </row>
    <row r="136" spans="1:53">
      <c r="A136" s="112"/>
      <c r="B136" s="132"/>
      <c r="C136" s="214"/>
      <c r="D136" s="132"/>
      <c r="E136" s="132"/>
      <c r="F136" s="132"/>
      <c r="G136" s="132"/>
      <c r="H136" s="107"/>
      <c r="I136" s="132"/>
      <c r="J136" s="132"/>
      <c r="K136" s="132"/>
      <c r="L136" s="132"/>
      <c r="M136" s="107"/>
      <c r="N136" s="104"/>
      <c r="O136" s="104"/>
      <c r="P136" s="214"/>
      <c r="Q136" s="408"/>
      <c r="R136" s="132"/>
      <c r="S136" s="408"/>
      <c r="T136" s="132"/>
      <c r="U136" s="112"/>
      <c r="V136" s="300"/>
      <c r="W136" s="408"/>
      <c r="X136" s="166"/>
      <c r="Y136" s="786"/>
      <c r="Z136" s="112"/>
      <c r="AA136" s="785"/>
      <c r="AB136" s="112"/>
      <c r="AC136" s="112"/>
      <c r="AD136" s="112"/>
      <c r="AE136" s="112"/>
      <c r="AF136" s="112"/>
      <c r="AG136" s="112"/>
      <c r="AH136" s="112"/>
      <c r="AI136" s="112"/>
      <c r="AJ136" s="112"/>
      <c r="AK136" s="112"/>
      <c r="AL136" s="112"/>
      <c r="AM136" s="112"/>
      <c r="AN136" s="112"/>
      <c r="AO136" s="112"/>
      <c r="AP136" s="112"/>
      <c r="AQ136" s="112"/>
      <c r="AR136" s="112"/>
      <c r="AS136" s="112"/>
      <c r="AT136" s="112"/>
      <c r="AU136" s="112"/>
      <c r="AV136" s="112"/>
      <c r="AW136" s="112"/>
      <c r="AX136" s="112"/>
      <c r="AY136" s="112"/>
      <c r="AZ136" s="112"/>
      <c r="BA136" s="112"/>
    </row>
    <row r="137" spans="1:53">
      <c r="A137" s="166"/>
      <c r="B137" s="132"/>
      <c r="C137" s="787"/>
      <c r="D137" s="788"/>
      <c r="E137" s="788"/>
      <c r="F137" s="788"/>
      <c r="G137" s="788"/>
      <c r="H137" s="788"/>
      <c r="I137" s="788"/>
      <c r="J137" s="788"/>
      <c r="K137" s="788"/>
      <c r="L137" s="788"/>
      <c r="M137" s="788"/>
      <c r="N137" s="787"/>
      <c r="O137" s="408"/>
      <c r="P137" s="408"/>
      <c r="Q137" s="112"/>
      <c r="R137" s="613"/>
      <c r="S137" s="112"/>
      <c r="T137" s="112"/>
      <c r="U137" s="112"/>
      <c r="V137" s="789"/>
      <c r="W137" s="132"/>
      <c r="X137" s="127"/>
      <c r="Y137" s="790"/>
      <c r="Z137" s="112"/>
      <c r="AA137" s="791"/>
      <c r="AB137" s="112"/>
      <c r="AC137" s="112"/>
      <c r="AD137" s="112"/>
      <c r="AE137" s="112"/>
      <c r="AF137" s="112"/>
      <c r="AG137" s="112"/>
      <c r="AH137" s="112"/>
      <c r="AI137" s="112"/>
      <c r="AJ137" s="112"/>
      <c r="AK137" s="112"/>
      <c r="AL137" s="112"/>
      <c r="AM137" s="112"/>
      <c r="AN137" s="112"/>
      <c r="AO137" s="112"/>
      <c r="AP137" s="112"/>
      <c r="AQ137" s="112"/>
      <c r="AR137" s="112"/>
      <c r="AS137" s="112"/>
      <c r="AT137" s="112"/>
      <c r="AU137" s="112"/>
      <c r="AV137" s="112"/>
      <c r="AW137" s="112"/>
      <c r="AX137" s="112"/>
      <c r="AY137" s="112"/>
      <c r="AZ137" s="112"/>
      <c r="BA137" s="112"/>
    </row>
    <row r="138" spans="1:53">
      <c r="A138" s="166"/>
      <c r="B138" s="132"/>
      <c r="C138" s="787"/>
      <c r="D138" s="788"/>
      <c r="E138" s="788"/>
      <c r="F138" s="788"/>
      <c r="G138" s="788"/>
      <c r="H138" s="788"/>
      <c r="I138" s="788"/>
      <c r="J138" s="788"/>
      <c r="K138" s="788"/>
      <c r="L138" s="788"/>
      <c r="M138" s="788"/>
      <c r="N138" s="792"/>
      <c r="O138" s="793"/>
      <c r="P138" s="408"/>
      <c r="Q138" s="112"/>
      <c r="R138" s="112"/>
      <c r="S138" s="112"/>
      <c r="T138" s="112"/>
      <c r="U138" s="112"/>
      <c r="V138" s="789"/>
      <c r="W138" s="132"/>
      <c r="X138" s="127"/>
      <c r="Y138" s="790"/>
      <c r="Z138" s="112"/>
      <c r="AA138" s="791"/>
      <c r="AB138" s="112"/>
      <c r="AC138" s="112"/>
      <c r="AD138" s="112"/>
      <c r="AE138" s="112"/>
      <c r="AF138" s="112"/>
      <c r="AG138" s="112"/>
      <c r="AH138" s="112"/>
      <c r="AI138" s="112"/>
      <c r="AJ138" s="112"/>
      <c r="AK138" s="112"/>
      <c r="AL138" s="112"/>
      <c r="AM138" s="112"/>
      <c r="AN138" s="112"/>
      <c r="AO138" s="112"/>
      <c r="AP138" s="112"/>
      <c r="AQ138" s="112"/>
      <c r="AR138" s="112"/>
      <c r="AS138" s="112"/>
      <c r="AT138" s="112"/>
      <c r="AU138" s="112"/>
      <c r="AV138" s="112"/>
      <c r="AW138" s="112"/>
      <c r="AX138" s="112"/>
      <c r="AY138" s="112"/>
      <c r="AZ138" s="112"/>
      <c r="BA138" s="112"/>
    </row>
    <row r="139" spans="1:53">
      <c r="A139" s="166"/>
      <c r="B139" s="132"/>
      <c r="C139" s="787"/>
      <c r="D139" s="788"/>
      <c r="E139" s="788"/>
      <c r="F139" s="788"/>
      <c r="G139" s="803"/>
      <c r="H139" s="788"/>
      <c r="I139" s="788"/>
      <c r="J139" s="803"/>
      <c r="K139" s="788"/>
      <c r="L139" s="788"/>
      <c r="M139" s="788"/>
      <c r="N139" s="787"/>
      <c r="O139" s="793"/>
      <c r="P139" s="408"/>
      <c r="Q139" s="112"/>
      <c r="R139" s="112"/>
      <c r="S139" s="112"/>
      <c r="T139" s="112"/>
      <c r="U139" s="112"/>
      <c r="V139" s="789"/>
      <c r="W139" s="132"/>
      <c r="X139" s="127"/>
      <c r="Y139" s="790"/>
      <c r="Z139" s="112"/>
      <c r="AA139" s="794"/>
      <c r="AB139" s="112"/>
      <c r="AC139" s="112"/>
      <c r="AD139" s="112"/>
      <c r="AE139" s="112"/>
      <c r="AF139" s="112"/>
      <c r="AG139" s="112"/>
      <c r="AH139" s="112"/>
      <c r="AI139" s="112"/>
      <c r="AJ139" s="112"/>
      <c r="AK139" s="112"/>
      <c r="AL139" s="112"/>
      <c r="AM139" s="112"/>
      <c r="AN139" s="112"/>
      <c r="AO139" s="112"/>
      <c r="AP139" s="112"/>
      <c r="AQ139" s="112"/>
      <c r="AR139" s="112"/>
      <c r="AS139" s="112"/>
      <c r="AT139" s="112"/>
      <c r="AU139" s="112"/>
      <c r="AV139" s="112"/>
      <c r="AW139" s="112"/>
      <c r="AX139" s="112"/>
      <c r="AY139" s="112"/>
      <c r="AZ139" s="112"/>
      <c r="BA139" s="112"/>
    </row>
    <row r="140" spans="1:53">
      <c r="A140" s="166"/>
      <c r="B140" s="132"/>
      <c r="C140" s="787"/>
      <c r="D140" s="788"/>
      <c r="E140" s="788"/>
      <c r="F140" s="788"/>
      <c r="G140" s="788"/>
      <c r="H140" s="788"/>
      <c r="I140" s="788"/>
      <c r="J140" s="788"/>
      <c r="K140" s="788"/>
      <c r="L140" s="788"/>
      <c r="M140" s="803"/>
      <c r="N140" s="795"/>
      <c r="O140" s="793"/>
      <c r="P140" s="408"/>
      <c r="Q140" s="112"/>
      <c r="R140" s="112"/>
      <c r="S140" s="112"/>
      <c r="T140" s="112"/>
      <c r="U140" s="112"/>
      <c r="V140" s="789"/>
      <c r="W140" s="132"/>
      <c r="X140" s="127"/>
      <c r="Y140" s="790"/>
      <c r="Z140" s="112"/>
      <c r="AA140" s="791"/>
      <c r="AB140" s="112"/>
      <c r="AC140" s="112"/>
      <c r="AD140" s="112"/>
      <c r="AE140" s="112"/>
      <c r="AF140" s="112"/>
      <c r="AG140" s="112"/>
      <c r="AH140" s="112"/>
      <c r="AI140" s="112"/>
      <c r="AJ140" s="112"/>
      <c r="AK140" s="112"/>
      <c r="AL140" s="112"/>
      <c r="AM140" s="112"/>
      <c r="AN140" s="112"/>
      <c r="AO140" s="112"/>
      <c r="AP140" s="112"/>
      <c r="AQ140" s="112"/>
      <c r="AR140" s="112"/>
      <c r="AS140" s="112"/>
      <c r="AT140" s="112"/>
      <c r="AU140" s="112"/>
      <c r="AV140" s="112"/>
      <c r="AW140" s="112"/>
      <c r="AX140" s="112"/>
      <c r="AY140" s="112"/>
      <c r="AZ140" s="112"/>
      <c r="BA140" s="112"/>
    </row>
    <row r="141" spans="1:53">
      <c r="A141" s="166"/>
      <c r="B141" s="132"/>
      <c r="C141" s="787"/>
      <c r="D141" s="788"/>
      <c r="E141" s="788"/>
      <c r="F141" s="788"/>
      <c r="G141" s="788"/>
      <c r="H141" s="788"/>
      <c r="I141" s="788"/>
      <c r="J141" s="788"/>
      <c r="K141" s="788"/>
      <c r="L141" s="788"/>
      <c r="M141" s="788"/>
      <c r="N141" s="787"/>
      <c r="O141" s="793"/>
      <c r="P141" s="408"/>
      <c r="Q141" s="112"/>
      <c r="R141" s="112"/>
      <c r="S141" s="112"/>
      <c r="T141" s="112"/>
      <c r="U141" s="112"/>
      <c r="V141" s="789"/>
      <c r="W141" s="132"/>
      <c r="X141" s="127"/>
      <c r="Y141" s="790"/>
      <c r="Z141" s="112"/>
      <c r="AA141" s="796"/>
      <c r="AB141" s="112"/>
      <c r="AC141" s="112"/>
      <c r="AD141" s="112"/>
      <c r="AE141" s="112"/>
      <c r="AF141" s="112"/>
      <c r="AG141" s="112"/>
      <c r="AH141" s="112"/>
      <c r="AI141" s="112"/>
      <c r="AJ141" s="112"/>
      <c r="AK141" s="112"/>
      <c r="AL141" s="112"/>
      <c r="AM141" s="112"/>
      <c r="AN141" s="112"/>
      <c r="AO141" s="112"/>
      <c r="AP141" s="112"/>
      <c r="AQ141" s="112"/>
      <c r="AR141" s="112"/>
      <c r="AS141" s="112"/>
      <c r="AT141" s="112"/>
      <c r="AU141" s="112"/>
      <c r="AV141" s="112"/>
      <c r="AW141" s="112"/>
      <c r="AX141" s="112"/>
      <c r="AY141" s="112"/>
      <c r="AZ141" s="112"/>
      <c r="BA141" s="112"/>
    </row>
    <row r="142" spans="1:53">
      <c r="A142" s="166"/>
      <c r="B142" s="132"/>
      <c r="C142" s="787"/>
      <c r="D142" s="788"/>
      <c r="E142" s="788"/>
      <c r="F142" s="788"/>
      <c r="G142" s="788"/>
      <c r="H142" s="788"/>
      <c r="I142" s="788"/>
      <c r="J142" s="788"/>
      <c r="K142" s="788"/>
      <c r="L142" s="788"/>
      <c r="M142" s="788"/>
      <c r="N142" s="787"/>
      <c r="O142" s="793"/>
      <c r="P142" s="408"/>
      <c r="Q142" s="112"/>
      <c r="R142" s="112"/>
      <c r="S142" s="112"/>
      <c r="T142" s="112"/>
      <c r="U142" s="112"/>
      <c r="V142" s="789"/>
      <c r="W142" s="132"/>
      <c r="X142" s="127"/>
      <c r="Y142" s="790"/>
      <c r="Z142" s="112"/>
      <c r="AA142" s="794"/>
      <c r="AB142" s="112"/>
      <c r="AC142" s="112"/>
      <c r="AD142" s="112"/>
      <c r="AE142" s="112"/>
      <c r="AF142" s="112"/>
      <c r="AG142" s="112"/>
      <c r="AH142" s="112"/>
      <c r="AI142" s="112"/>
      <c r="AJ142" s="112"/>
      <c r="AK142" s="112"/>
      <c r="AL142" s="112"/>
      <c r="AM142" s="112"/>
      <c r="AN142" s="112"/>
      <c r="AO142" s="112"/>
      <c r="AP142" s="112"/>
      <c r="AQ142" s="112"/>
      <c r="AR142" s="112"/>
      <c r="AS142" s="112"/>
      <c r="AT142" s="112"/>
      <c r="AU142" s="112"/>
      <c r="AV142" s="112"/>
      <c r="AW142" s="112"/>
      <c r="AX142" s="112"/>
      <c r="AY142" s="112"/>
      <c r="AZ142" s="112"/>
      <c r="BA142" s="112"/>
    </row>
    <row r="143" spans="1:53">
      <c r="A143" s="166"/>
      <c r="B143" s="132"/>
      <c r="C143" s="787"/>
      <c r="D143" s="788"/>
      <c r="E143" s="788"/>
      <c r="F143" s="104"/>
      <c r="G143" s="798"/>
      <c r="H143" s="803"/>
      <c r="I143" s="788"/>
      <c r="J143" s="788"/>
      <c r="K143" s="788"/>
      <c r="L143" s="788"/>
      <c r="M143" s="788"/>
      <c r="N143" s="797"/>
      <c r="O143" s="793"/>
      <c r="P143" s="408"/>
      <c r="Q143" s="112"/>
      <c r="R143" s="112"/>
      <c r="S143" s="112"/>
      <c r="T143" s="112"/>
      <c r="U143" s="112"/>
      <c r="V143" s="789"/>
      <c r="W143" s="132"/>
      <c r="X143" s="127"/>
      <c r="Y143" s="790"/>
      <c r="Z143" s="112"/>
      <c r="AA143" s="796"/>
      <c r="AB143" s="112"/>
      <c r="AC143" s="112"/>
      <c r="AD143" s="112"/>
      <c r="AE143" s="112"/>
      <c r="AF143" s="112"/>
      <c r="AG143" s="112"/>
      <c r="AH143" s="112"/>
      <c r="AI143" s="112"/>
      <c r="AJ143" s="112"/>
      <c r="AK143" s="112"/>
      <c r="AL143" s="112"/>
      <c r="AM143" s="112"/>
      <c r="AN143" s="112"/>
      <c r="AO143" s="112"/>
      <c r="AP143" s="112"/>
      <c r="AQ143" s="112"/>
      <c r="AR143" s="112"/>
      <c r="AS143" s="112"/>
      <c r="AT143" s="112"/>
      <c r="AU143" s="112"/>
      <c r="AV143" s="112"/>
      <c r="AW143" s="112"/>
      <c r="AX143" s="112"/>
      <c r="AY143" s="112"/>
      <c r="AZ143" s="112"/>
      <c r="BA143" s="112"/>
    </row>
    <row r="144" spans="1:53">
      <c r="A144" s="166"/>
      <c r="B144" s="132"/>
      <c r="C144" s="787"/>
      <c r="D144" s="605"/>
      <c r="E144" s="788"/>
      <c r="F144" s="788"/>
      <c r="G144" s="788"/>
      <c r="H144" s="788"/>
      <c r="I144" s="788"/>
      <c r="J144" s="788"/>
      <c r="K144" s="788"/>
      <c r="L144" s="788"/>
      <c r="M144" s="788"/>
      <c r="N144" s="787"/>
      <c r="O144" s="793"/>
      <c r="P144" s="408"/>
      <c r="Q144" s="112"/>
      <c r="R144" s="112"/>
      <c r="S144" s="112"/>
      <c r="T144" s="112"/>
      <c r="U144" s="112"/>
      <c r="V144" s="789"/>
      <c r="W144" s="132"/>
      <c r="X144" s="127"/>
      <c r="Y144" s="790"/>
      <c r="Z144" s="112"/>
      <c r="AA144" s="791"/>
      <c r="AB144" s="112"/>
      <c r="AC144" s="112"/>
      <c r="AD144" s="112"/>
      <c r="AE144" s="112"/>
      <c r="AF144" s="112"/>
      <c r="AG144" s="112"/>
      <c r="AH144" s="112"/>
      <c r="AI144" s="112"/>
      <c r="AJ144" s="112"/>
      <c r="AK144" s="112"/>
      <c r="AL144" s="112"/>
      <c r="AM144" s="112"/>
      <c r="AN144" s="112"/>
      <c r="AO144" s="112"/>
      <c r="AP144" s="112"/>
      <c r="AQ144" s="112"/>
      <c r="AR144" s="112"/>
      <c r="AS144" s="112"/>
      <c r="AT144" s="112"/>
      <c r="AU144" s="112"/>
      <c r="AV144" s="112"/>
      <c r="AW144" s="112"/>
      <c r="AX144" s="112"/>
      <c r="AY144" s="112"/>
      <c r="AZ144" s="112"/>
      <c r="BA144" s="112"/>
    </row>
    <row r="145" spans="1:53">
      <c r="A145" s="166"/>
      <c r="B145" s="132"/>
      <c r="C145" s="787"/>
      <c r="D145" s="605"/>
      <c r="E145" s="788"/>
      <c r="F145" s="788"/>
      <c r="G145" s="788"/>
      <c r="H145" s="788"/>
      <c r="I145" s="788"/>
      <c r="J145" s="788"/>
      <c r="K145" s="788"/>
      <c r="L145" s="788"/>
      <c r="M145" s="788"/>
      <c r="N145" s="787"/>
      <c r="O145" s="793"/>
      <c r="P145" s="408"/>
      <c r="Q145" s="112"/>
      <c r="R145" s="112"/>
      <c r="S145" s="112"/>
      <c r="T145" s="112"/>
      <c r="U145" s="112"/>
      <c r="V145" s="789"/>
      <c r="W145" s="132"/>
      <c r="X145" s="127"/>
      <c r="Y145" s="790"/>
      <c r="Z145" s="112"/>
      <c r="AA145" s="791"/>
      <c r="AB145" s="112"/>
      <c r="AC145" s="112"/>
      <c r="AD145" s="112"/>
      <c r="AE145" s="112"/>
      <c r="AF145" s="112"/>
      <c r="AG145" s="112"/>
      <c r="AH145" s="112"/>
      <c r="AI145" s="112"/>
      <c r="AJ145" s="112"/>
      <c r="AK145" s="112"/>
      <c r="AL145" s="112"/>
      <c r="AM145" s="112"/>
      <c r="AN145" s="112"/>
      <c r="AO145" s="112"/>
      <c r="AP145" s="112"/>
      <c r="AQ145" s="112"/>
      <c r="AR145" s="112"/>
      <c r="AS145" s="112"/>
      <c r="AT145" s="112"/>
      <c r="AU145" s="112"/>
      <c r="AV145" s="112"/>
      <c r="AW145" s="112"/>
      <c r="AX145" s="112"/>
      <c r="AY145" s="112"/>
      <c r="AZ145" s="112"/>
      <c r="BA145" s="112"/>
    </row>
    <row r="146" spans="1:53">
      <c r="A146" s="166"/>
      <c r="B146" s="132"/>
      <c r="C146" s="787"/>
      <c r="D146" s="605"/>
      <c r="E146" s="788"/>
      <c r="F146" s="788"/>
      <c r="G146" s="788"/>
      <c r="H146" s="788"/>
      <c r="I146" s="788"/>
      <c r="J146" s="788"/>
      <c r="K146" s="788"/>
      <c r="L146" s="788"/>
      <c r="M146" s="788"/>
      <c r="N146" s="787"/>
      <c r="O146" s="793"/>
      <c r="P146" s="408"/>
      <c r="Q146" s="112"/>
      <c r="R146" s="112"/>
      <c r="S146" s="112"/>
      <c r="T146" s="112"/>
      <c r="U146" s="112"/>
      <c r="V146" s="789"/>
      <c r="W146" s="132"/>
      <c r="X146" s="127"/>
      <c r="Y146" s="790"/>
      <c r="Z146" s="112"/>
      <c r="AA146" s="791"/>
      <c r="AB146" s="112"/>
      <c r="AC146" s="112"/>
      <c r="AD146" s="112"/>
      <c r="AE146" s="112"/>
      <c r="AF146" s="112"/>
      <c r="AG146" s="112"/>
      <c r="AH146" s="112"/>
      <c r="AI146" s="112"/>
      <c r="AJ146" s="112"/>
      <c r="AK146" s="112"/>
      <c r="AL146" s="112"/>
      <c r="AM146" s="112"/>
      <c r="AN146" s="112"/>
      <c r="AO146" s="112"/>
      <c r="AP146" s="112"/>
      <c r="AQ146" s="112"/>
      <c r="AR146" s="112"/>
      <c r="AS146" s="112"/>
      <c r="AT146" s="112"/>
      <c r="AU146" s="112"/>
      <c r="AV146" s="112"/>
      <c r="AW146" s="112"/>
      <c r="AX146" s="112"/>
      <c r="AY146" s="112"/>
      <c r="AZ146" s="112"/>
      <c r="BA146" s="112"/>
    </row>
    <row r="147" spans="1:53">
      <c r="A147" s="166"/>
      <c r="B147" s="132"/>
      <c r="C147" s="787"/>
      <c r="D147" s="605"/>
      <c r="E147" s="788"/>
      <c r="F147" s="788"/>
      <c r="G147" s="788"/>
      <c r="H147" s="788"/>
      <c r="I147" s="788"/>
      <c r="J147" s="788"/>
      <c r="K147" s="788"/>
      <c r="L147" s="788"/>
      <c r="M147" s="788"/>
      <c r="N147" s="787"/>
      <c r="O147" s="793"/>
      <c r="P147" s="408"/>
      <c r="Q147" s="112"/>
      <c r="R147" s="112"/>
      <c r="S147" s="112"/>
      <c r="T147" s="112"/>
      <c r="U147" s="112"/>
      <c r="V147" s="789"/>
      <c r="W147" s="132"/>
      <c r="X147" s="127"/>
      <c r="Y147" s="790"/>
      <c r="Z147" s="112"/>
      <c r="AA147" s="791"/>
      <c r="AB147" s="112"/>
      <c r="AC147" s="112"/>
      <c r="AD147" s="112"/>
      <c r="AE147" s="112"/>
      <c r="AF147" s="112"/>
      <c r="AG147" s="112"/>
      <c r="AH147" s="112"/>
      <c r="AI147" s="112"/>
      <c r="AJ147" s="112"/>
      <c r="AK147" s="112"/>
      <c r="AL147" s="112"/>
      <c r="AM147" s="112"/>
      <c r="AN147" s="112"/>
      <c r="AO147" s="112"/>
      <c r="AP147" s="112"/>
      <c r="AQ147" s="112"/>
      <c r="AR147" s="112"/>
      <c r="AS147" s="112"/>
      <c r="AT147" s="112"/>
      <c r="AU147" s="112"/>
      <c r="AV147" s="112"/>
      <c r="AW147" s="112"/>
      <c r="AX147" s="112"/>
      <c r="AY147" s="112"/>
      <c r="AZ147" s="112"/>
      <c r="BA147" s="112"/>
    </row>
    <row r="148" spans="1:53">
      <c r="A148" s="166"/>
      <c r="B148" s="132"/>
      <c r="C148" s="787"/>
      <c r="D148" s="605"/>
      <c r="E148" s="788"/>
      <c r="F148" s="788"/>
      <c r="G148" s="788"/>
      <c r="H148" s="788"/>
      <c r="I148" s="788"/>
      <c r="J148" s="788"/>
      <c r="K148" s="788"/>
      <c r="L148" s="788"/>
      <c r="M148" s="788"/>
      <c r="N148" s="787"/>
      <c r="O148" s="793"/>
      <c r="P148" s="408"/>
      <c r="Q148" s="112"/>
      <c r="R148" s="112"/>
      <c r="S148" s="112"/>
      <c r="T148" s="112"/>
      <c r="U148" s="112"/>
      <c r="V148" s="789"/>
      <c r="W148" s="132"/>
      <c r="X148" s="127"/>
      <c r="Y148" s="790"/>
      <c r="Z148" s="112"/>
      <c r="AA148" s="791"/>
      <c r="AB148" s="112"/>
      <c r="AC148" s="112"/>
      <c r="AD148" s="112"/>
      <c r="AE148" s="112"/>
      <c r="AF148" s="112"/>
      <c r="AG148" s="112"/>
      <c r="AH148" s="112"/>
      <c r="AI148" s="112"/>
      <c r="AJ148" s="112"/>
      <c r="AK148" s="112"/>
      <c r="AL148" s="112"/>
      <c r="AM148" s="112"/>
      <c r="AN148" s="112"/>
      <c r="AO148" s="112"/>
      <c r="AP148" s="112"/>
      <c r="AQ148" s="112"/>
      <c r="AR148" s="112"/>
      <c r="AS148" s="112"/>
      <c r="AT148" s="112"/>
      <c r="AU148" s="112"/>
      <c r="AV148" s="112"/>
      <c r="AW148" s="112"/>
      <c r="AX148" s="112"/>
      <c r="AY148" s="112"/>
      <c r="AZ148" s="112"/>
      <c r="BA148" s="112"/>
    </row>
    <row r="149" spans="1:53">
      <c r="A149" s="166"/>
      <c r="B149" s="132"/>
      <c r="C149" s="787"/>
      <c r="D149" s="605"/>
      <c r="E149" s="788"/>
      <c r="F149" s="788"/>
      <c r="G149" s="788"/>
      <c r="H149" s="788"/>
      <c r="I149" s="788"/>
      <c r="J149" s="788"/>
      <c r="K149" s="788"/>
      <c r="L149" s="788"/>
      <c r="M149" s="788"/>
      <c r="N149" s="787"/>
      <c r="O149" s="793"/>
      <c r="P149" s="408"/>
      <c r="Q149" s="112"/>
      <c r="R149" s="112"/>
      <c r="S149" s="112"/>
      <c r="T149" s="112"/>
      <c r="U149" s="112"/>
      <c r="V149" s="789"/>
      <c r="W149" s="132"/>
      <c r="X149" s="127"/>
      <c r="Y149" s="790"/>
      <c r="Z149" s="112"/>
      <c r="AA149" s="791"/>
      <c r="AB149" s="112"/>
      <c r="AC149" s="112"/>
      <c r="AD149" s="112"/>
      <c r="AE149" s="112"/>
      <c r="AF149" s="112"/>
      <c r="AG149" s="112"/>
      <c r="AH149" s="112"/>
      <c r="AI149" s="112"/>
      <c r="AJ149" s="112"/>
      <c r="AK149" s="112"/>
      <c r="AL149" s="112"/>
      <c r="AM149" s="112"/>
      <c r="AN149" s="112"/>
      <c r="AO149" s="112"/>
      <c r="AP149" s="112"/>
      <c r="AQ149" s="112"/>
      <c r="AR149" s="112"/>
      <c r="AS149" s="112"/>
      <c r="AT149" s="112"/>
      <c r="AU149" s="112"/>
      <c r="AV149" s="112"/>
      <c r="AW149" s="112"/>
      <c r="AX149" s="112"/>
      <c r="AY149" s="112"/>
      <c r="AZ149" s="112"/>
      <c r="BA149" s="112"/>
    </row>
    <row r="150" spans="1:53" ht="13.5" customHeight="1">
      <c r="A150" s="166"/>
      <c r="B150" s="132"/>
      <c r="C150" s="787"/>
      <c r="D150" s="605"/>
      <c r="E150" s="788"/>
      <c r="F150" s="788"/>
      <c r="G150" s="788"/>
      <c r="H150" s="788"/>
      <c r="I150" s="788"/>
      <c r="J150" s="788"/>
      <c r="K150" s="788"/>
      <c r="L150" s="788"/>
      <c r="M150" s="788"/>
      <c r="N150" s="787"/>
      <c r="O150" s="793"/>
      <c r="P150" s="408"/>
      <c r="Q150" s="112"/>
      <c r="R150" s="112"/>
      <c r="S150" s="112"/>
      <c r="T150" s="112"/>
      <c r="U150" s="112"/>
      <c r="V150" s="789"/>
      <c r="W150" s="132"/>
      <c r="X150" s="127"/>
      <c r="Y150" s="790"/>
      <c r="Z150" s="112"/>
      <c r="AA150" s="791"/>
      <c r="AB150" s="112"/>
      <c r="AC150" s="112"/>
      <c r="AD150" s="112"/>
      <c r="AE150" s="112"/>
      <c r="AF150" s="112"/>
      <c r="AG150" s="112"/>
      <c r="AH150" s="112"/>
      <c r="AI150" s="112"/>
      <c r="AJ150" s="112"/>
      <c r="AK150" s="112"/>
      <c r="AL150" s="112"/>
      <c r="AM150" s="112"/>
      <c r="AN150" s="112"/>
      <c r="AO150" s="112"/>
      <c r="AP150" s="112"/>
      <c r="AQ150" s="112"/>
      <c r="AR150" s="112"/>
      <c r="AS150" s="112"/>
      <c r="AT150" s="112"/>
      <c r="AU150" s="112"/>
      <c r="AV150" s="112"/>
      <c r="AW150" s="112"/>
      <c r="AX150" s="112"/>
      <c r="AY150" s="112"/>
      <c r="AZ150" s="112"/>
      <c r="BA150" s="112"/>
    </row>
    <row r="151" spans="1:53">
      <c r="A151" s="166"/>
      <c r="B151" s="132"/>
      <c r="C151" s="787"/>
      <c r="D151" s="605"/>
      <c r="E151" s="788"/>
      <c r="F151" s="788"/>
      <c r="G151" s="788"/>
      <c r="H151" s="788"/>
      <c r="I151" s="788"/>
      <c r="J151" s="788"/>
      <c r="K151" s="788"/>
      <c r="L151" s="788"/>
      <c r="M151" s="788"/>
      <c r="N151" s="787"/>
      <c r="O151" s="793"/>
      <c r="P151" s="408"/>
      <c r="Q151" s="112"/>
      <c r="R151" s="112"/>
      <c r="S151" s="112"/>
      <c r="T151" s="112"/>
      <c r="U151" s="112"/>
      <c r="V151" s="789"/>
      <c r="W151" s="132"/>
      <c r="X151" s="127"/>
      <c r="Y151" s="790"/>
      <c r="Z151" s="112"/>
      <c r="AA151" s="794"/>
      <c r="AB151" s="112"/>
      <c r="AC151" s="112"/>
      <c r="AD151" s="112"/>
      <c r="AE151" s="112"/>
      <c r="AF151" s="112"/>
      <c r="AG151" s="112"/>
      <c r="AH151" s="112"/>
      <c r="AI151" s="112"/>
      <c r="AJ151" s="112"/>
      <c r="AK151" s="112"/>
      <c r="AL151" s="112"/>
      <c r="AM151" s="112"/>
      <c r="AN151" s="112"/>
      <c r="AO151" s="112"/>
      <c r="AP151" s="112"/>
      <c r="AQ151" s="112"/>
      <c r="AR151" s="112"/>
      <c r="AS151" s="112"/>
      <c r="AT151" s="112"/>
      <c r="AU151" s="112"/>
      <c r="AV151" s="112"/>
      <c r="AW151" s="112"/>
      <c r="AX151" s="112"/>
      <c r="AY151" s="112"/>
      <c r="AZ151" s="112"/>
      <c r="BA151" s="112"/>
    </row>
    <row r="152" spans="1:53" ht="12.75" customHeight="1">
      <c r="A152" s="166"/>
      <c r="B152" s="132"/>
      <c r="C152" s="787"/>
      <c r="D152" s="605"/>
      <c r="E152" s="798"/>
      <c r="F152" s="799"/>
      <c r="G152" s="788"/>
      <c r="H152" s="788"/>
      <c r="I152" s="788"/>
      <c r="J152" s="788"/>
      <c r="K152" s="798"/>
      <c r="L152" s="798"/>
      <c r="M152" s="788"/>
      <c r="N152" s="792"/>
      <c r="O152" s="793"/>
      <c r="P152" s="408"/>
      <c r="Q152" s="112"/>
      <c r="R152" s="112"/>
      <c r="S152" s="112"/>
      <c r="T152" s="112"/>
      <c r="U152" s="112"/>
      <c r="V152" s="789"/>
      <c r="W152" s="132"/>
      <c r="X152" s="127"/>
      <c r="Y152" s="790"/>
      <c r="Z152" s="112"/>
      <c r="AA152" s="800"/>
      <c r="AB152" s="112"/>
      <c r="AC152" s="112"/>
      <c r="AD152" s="112"/>
      <c r="AE152" s="112"/>
      <c r="AF152" s="112"/>
      <c r="AG152" s="112"/>
      <c r="AH152" s="112"/>
      <c r="AI152" s="112"/>
      <c r="AJ152" s="112"/>
      <c r="AK152" s="112"/>
      <c r="AL152" s="112"/>
      <c r="AM152" s="112"/>
      <c r="AN152" s="112"/>
      <c r="AO152" s="112"/>
      <c r="AP152" s="112"/>
      <c r="AQ152" s="112"/>
      <c r="AR152" s="112"/>
      <c r="AS152" s="112"/>
      <c r="AT152" s="112"/>
      <c r="AU152" s="112"/>
      <c r="AV152" s="112"/>
      <c r="AW152" s="112"/>
      <c r="AX152" s="112"/>
      <c r="AY152" s="112"/>
      <c r="AZ152" s="112"/>
      <c r="BA152" s="112"/>
    </row>
    <row r="153" spans="1:53">
      <c r="A153" s="166"/>
      <c r="B153" s="132"/>
      <c r="C153" s="787"/>
      <c r="D153" s="605"/>
      <c r="E153" s="798"/>
      <c r="F153" s="799"/>
      <c r="G153" s="788"/>
      <c r="H153" s="788"/>
      <c r="I153" s="788"/>
      <c r="J153" s="788"/>
      <c r="K153" s="798"/>
      <c r="L153" s="798"/>
      <c r="M153" s="788"/>
      <c r="N153" s="787"/>
      <c r="O153" s="793"/>
      <c r="P153" s="408"/>
      <c r="Q153" s="112"/>
      <c r="R153" s="112"/>
      <c r="S153" s="112"/>
      <c r="T153" s="112"/>
      <c r="U153" s="112"/>
      <c r="V153" s="789"/>
      <c r="W153" s="132"/>
      <c r="X153" s="127"/>
      <c r="Y153" s="790"/>
      <c r="Z153" s="112"/>
      <c r="AA153" s="791"/>
      <c r="AB153" s="112"/>
      <c r="AC153" s="112"/>
      <c r="AD153" s="112"/>
      <c r="AE153" s="112"/>
      <c r="AF153" s="112"/>
      <c r="AG153" s="112"/>
      <c r="AH153" s="112"/>
      <c r="AI153" s="112"/>
      <c r="AJ153" s="112"/>
      <c r="AK153" s="112"/>
      <c r="AL153" s="112"/>
      <c r="AM153" s="112"/>
      <c r="AN153" s="112"/>
      <c r="AO153" s="112"/>
      <c r="AP153" s="112"/>
      <c r="AQ153" s="112"/>
      <c r="AR153" s="112"/>
      <c r="AS153" s="112"/>
      <c r="AT153" s="112"/>
      <c r="AU153" s="112"/>
      <c r="AV153" s="112"/>
      <c r="AW153" s="112"/>
      <c r="AX153" s="112"/>
      <c r="AY153" s="112"/>
      <c r="AZ153" s="112"/>
      <c r="BA153" s="112"/>
    </row>
    <row r="154" spans="1:53" ht="12.75" customHeight="1">
      <c r="A154" s="166"/>
      <c r="B154" s="132"/>
      <c r="C154" s="787"/>
      <c r="D154" s="605"/>
      <c r="E154" s="798"/>
      <c r="F154" s="799"/>
      <c r="G154" s="788"/>
      <c r="H154" s="788"/>
      <c r="I154" s="788"/>
      <c r="J154" s="788"/>
      <c r="K154" s="798"/>
      <c r="L154" s="798"/>
      <c r="M154" s="788"/>
      <c r="N154" s="787"/>
      <c r="O154" s="793"/>
      <c r="P154" s="408"/>
      <c r="Q154" s="112"/>
      <c r="R154" s="112"/>
      <c r="S154" s="112"/>
      <c r="T154" s="112"/>
      <c r="U154" s="112"/>
      <c r="V154" s="789"/>
      <c r="W154" s="132"/>
      <c r="X154" s="127"/>
      <c r="Y154" s="790"/>
      <c r="Z154" s="112"/>
      <c r="AA154" s="791"/>
      <c r="AB154" s="112"/>
      <c r="AC154" s="112"/>
      <c r="AD154" s="112"/>
      <c r="AE154" s="112"/>
      <c r="AF154" s="112"/>
      <c r="AG154" s="112"/>
      <c r="AH154" s="112"/>
      <c r="AI154" s="112"/>
      <c r="AJ154" s="112"/>
      <c r="AK154" s="112"/>
      <c r="AL154" s="112"/>
      <c r="AM154" s="112"/>
      <c r="AN154" s="112"/>
      <c r="AO154" s="112"/>
      <c r="AP154" s="112"/>
      <c r="AQ154" s="112"/>
      <c r="AR154" s="112"/>
      <c r="AS154" s="112"/>
      <c r="AT154" s="112"/>
      <c r="AU154" s="112"/>
      <c r="AV154" s="112"/>
      <c r="AW154" s="112"/>
      <c r="AX154" s="112"/>
      <c r="AY154" s="112"/>
      <c r="AZ154" s="112"/>
      <c r="BA154" s="112"/>
    </row>
    <row r="155" spans="1:53">
      <c r="A155" s="166"/>
      <c r="B155" s="132"/>
      <c r="C155" s="787"/>
      <c r="D155" s="812"/>
      <c r="E155" s="798"/>
      <c r="F155" s="799"/>
      <c r="G155" s="788"/>
      <c r="H155" s="810"/>
      <c r="I155" s="788"/>
      <c r="J155" s="810"/>
      <c r="K155" s="803"/>
      <c r="L155" s="803"/>
      <c r="M155" s="788"/>
      <c r="N155" s="787"/>
      <c r="O155" s="793"/>
      <c r="P155" s="408"/>
      <c r="Q155" s="112"/>
      <c r="R155" s="112"/>
      <c r="S155" s="112"/>
      <c r="T155" s="112"/>
      <c r="U155" s="112"/>
      <c r="V155" s="789"/>
      <c r="W155" s="132"/>
      <c r="X155" s="127"/>
      <c r="Y155" s="790"/>
      <c r="Z155" s="112"/>
      <c r="AA155" s="796"/>
      <c r="AB155" s="112"/>
      <c r="AC155" s="112"/>
      <c r="AD155" s="112"/>
      <c r="AE155" s="112"/>
      <c r="AF155" s="112"/>
      <c r="AG155" s="112"/>
      <c r="AH155" s="112"/>
      <c r="AI155" s="112"/>
      <c r="AJ155" s="112"/>
      <c r="AK155" s="112"/>
      <c r="AL155" s="112"/>
      <c r="AM155" s="112"/>
      <c r="AN155" s="112"/>
      <c r="AO155" s="112"/>
      <c r="AP155" s="112"/>
      <c r="AQ155" s="112"/>
      <c r="AR155" s="112"/>
      <c r="AS155" s="112"/>
      <c r="AT155" s="112"/>
      <c r="AU155" s="112"/>
      <c r="AV155" s="112"/>
      <c r="AW155" s="112"/>
      <c r="AX155" s="112"/>
      <c r="AY155" s="112"/>
      <c r="AZ155" s="112"/>
      <c r="BA155" s="112"/>
    </row>
    <row r="156" spans="1:53">
      <c r="A156" s="166"/>
      <c r="B156" s="132"/>
      <c r="C156" s="787"/>
      <c r="D156" s="605"/>
      <c r="E156" s="803"/>
      <c r="F156" s="799"/>
      <c r="G156" s="788"/>
      <c r="H156" s="788"/>
      <c r="I156" s="788"/>
      <c r="J156" s="788"/>
      <c r="K156" s="803"/>
      <c r="L156" s="803"/>
      <c r="M156" s="788"/>
      <c r="N156" s="787"/>
      <c r="O156" s="793"/>
      <c r="P156" s="408"/>
      <c r="Q156" s="112"/>
      <c r="R156" s="112"/>
      <c r="S156" s="112"/>
      <c r="T156" s="112"/>
      <c r="U156" s="112"/>
      <c r="V156" s="789"/>
      <c r="W156" s="132"/>
      <c r="X156" s="127"/>
      <c r="Y156" s="790"/>
      <c r="Z156" s="112"/>
      <c r="AA156" s="791"/>
      <c r="AB156" s="112"/>
      <c r="AC156" s="112"/>
      <c r="AD156" s="112"/>
      <c r="AE156" s="112"/>
      <c r="AF156" s="112"/>
      <c r="AG156" s="112"/>
      <c r="AH156" s="112"/>
      <c r="AI156" s="112"/>
      <c r="AJ156" s="112"/>
      <c r="AK156" s="112"/>
      <c r="AL156" s="112"/>
      <c r="AM156" s="112"/>
      <c r="AN156" s="112"/>
      <c r="AO156" s="112"/>
      <c r="AP156" s="112"/>
      <c r="AQ156" s="112"/>
      <c r="AR156" s="112"/>
      <c r="AS156" s="112"/>
      <c r="AT156" s="112"/>
      <c r="AU156" s="112"/>
      <c r="AV156" s="112"/>
      <c r="AW156" s="112"/>
      <c r="AX156" s="112"/>
      <c r="AY156" s="112"/>
      <c r="AZ156" s="112"/>
      <c r="BA156" s="112"/>
    </row>
    <row r="157" spans="1:53">
      <c r="A157" s="166"/>
      <c r="B157" s="132"/>
      <c r="C157" s="787"/>
      <c r="D157" s="605"/>
      <c r="E157" s="798"/>
      <c r="F157" s="799"/>
      <c r="G157" s="788"/>
      <c r="H157" s="788"/>
      <c r="I157" s="788"/>
      <c r="J157" s="788"/>
      <c r="K157" s="803"/>
      <c r="L157" s="798"/>
      <c r="M157" s="788"/>
      <c r="N157" s="787"/>
      <c r="O157" s="793"/>
      <c r="P157" s="408"/>
      <c r="Q157" s="112"/>
      <c r="R157" s="112"/>
      <c r="S157" s="112"/>
      <c r="T157" s="112"/>
      <c r="U157" s="112"/>
      <c r="V157" s="789"/>
      <c r="W157" s="132"/>
      <c r="X157" s="127"/>
      <c r="Y157" s="790"/>
      <c r="Z157" s="112"/>
      <c r="AA157" s="791"/>
      <c r="AB157" s="112"/>
      <c r="AC157" s="112"/>
      <c r="AD157" s="112"/>
      <c r="AE157" s="112"/>
      <c r="AF157" s="112"/>
      <c r="AG157" s="112"/>
      <c r="AH157" s="112"/>
      <c r="AI157" s="112"/>
      <c r="AJ157" s="112"/>
      <c r="AK157" s="112"/>
      <c r="AL157" s="112"/>
      <c r="AM157" s="112"/>
      <c r="AN157" s="112"/>
      <c r="AO157" s="112"/>
      <c r="AP157" s="112"/>
      <c r="AQ157" s="112"/>
      <c r="AR157" s="112"/>
      <c r="AS157" s="112"/>
      <c r="AT157" s="112"/>
      <c r="AU157" s="112"/>
      <c r="AV157" s="112"/>
      <c r="AW157" s="112"/>
      <c r="AX157" s="112"/>
      <c r="AY157" s="112"/>
      <c r="AZ157" s="112"/>
      <c r="BA157" s="112"/>
    </row>
    <row r="158" spans="1:53">
      <c r="A158" s="166"/>
      <c r="B158" s="132"/>
      <c r="C158" s="787"/>
      <c r="D158" s="605"/>
      <c r="E158" s="803"/>
      <c r="F158" s="799"/>
      <c r="G158" s="788"/>
      <c r="H158" s="788"/>
      <c r="I158" s="788"/>
      <c r="J158" s="788"/>
      <c r="K158" s="799"/>
      <c r="L158" s="799"/>
      <c r="M158" s="104"/>
      <c r="N158" s="787"/>
      <c r="O158" s="793"/>
      <c r="P158" s="408"/>
      <c r="Q158" s="112"/>
      <c r="R158" s="112"/>
      <c r="S158" s="112"/>
      <c r="T158" s="112"/>
      <c r="U158" s="112"/>
      <c r="V158" s="789"/>
      <c r="W158" s="132"/>
      <c r="X158" s="127"/>
      <c r="Y158" s="790"/>
      <c r="Z158" s="112"/>
      <c r="AA158" s="791"/>
      <c r="AB158" s="112"/>
      <c r="AC158" s="112"/>
      <c r="AD158" s="112"/>
      <c r="AE158" s="112"/>
      <c r="AF158" s="112"/>
      <c r="AG158" s="112"/>
      <c r="AH158" s="112"/>
      <c r="AI158" s="112"/>
      <c r="AJ158" s="112"/>
      <c r="AK158" s="112"/>
      <c r="AL158" s="112"/>
      <c r="AM158" s="112"/>
      <c r="AN158" s="112"/>
      <c r="AO158" s="112"/>
      <c r="AP158" s="112"/>
      <c r="AQ158" s="112"/>
      <c r="AR158" s="112"/>
      <c r="AS158" s="112"/>
      <c r="AT158" s="112"/>
      <c r="AU158" s="112"/>
      <c r="AV158" s="112"/>
      <c r="AW158" s="112"/>
      <c r="AX158" s="112"/>
      <c r="AY158" s="112"/>
      <c r="AZ158" s="112"/>
      <c r="BA158" s="112"/>
    </row>
    <row r="159" spans="1:53">
      <c r="A159" s="166"/>
      <c r="B159" s="132"/>
      <c r="C159" s="787"/>
      <c r="D159" s="605"/>
      <c r="E159" s="803"/>
      <c r="F159" s="803"/>
      <c r="G159" s="788"/>
      <c r="H159" s="788"/>
      <c r="I159" s="788"/>
      <c r="J159" s="798"/>
      <c r="K159" s="810"/>
      <c r="L159" s="803"/>
      <c r="M159" s="799"/>
      <c r="N159" s="787"/>
      <c r="O159" s="793"/>
      <c r="P159" s="408"/>
      <c r="Q159" s="112"/>
      <c r="R159" s="112"/>
      <c r="S159" s="112"/>
      <c r="T159" s="112"/>
      <c r="U159" s="112"/>
      <c r="V159" s="789"/>
      <c r="W159" s="132"/>
      <c r="X159" s="127"/>
      <c r="Y159" s="790"/>
      <c r="Z159" s="112"/>
      <c r="AA159" s="791"/>
      <c r="AB159" s="112"/>
      <c r="AC159" s="112"/>
      <c r="AD159" s="112"/>
      <c r="AE159" s="112"/>
      <c r="AF159" s="112"/>
      <c r="AG159" s="112"/>
      <c r="AH159" s="112"/>
      <c r="AI159" s="112"/>
      <c r="AJ159" s="112"/>
      <c r="AK159" s="112"/>
      <c r="AL159" s="112"/>
      <c r="AM159" s="112"/>
      <c r="AN159" s="112"/>
      <c r="AO159" s="112"/>
      <c r="AP159" s="112"/>
      <c r="AQ159" s="112"/>
      <c r="AR159" s="112"/>
      <c r="AS159" s="112"/>
      <c r="AT159" s="112"/>
      <c r="AU159" s="112"/>
      <c r="AV159" s="112"/>
      <c r="AW159" s="112"/>
      <c r="AX159" s="112"/>
      <c r="AY159" s="112"/>
      <c r="AZ159" s="112"/>
      <c r="BA159" s="112"/>
    </row>
    <row r="160" spans="1:53" ht="10.5" customHeight="1">
      <c r="A160" s="166"/>
      <c r="B160" s="132"/>
      <c r="C160" s="787"/>
      <c r="D160" s="605"/>
      <c r="E160" s="798"/>
      <c r="F160" s="799"/>
      <c r="G160" s="788"/>
      <c r="H160" s="788"/>
      <c r="I160" s="788"/>
      <c r="J160" s="788"/>
      <c r="K160" s="798"/>
      <c r="L160" s="798"/>
      <c r="M160" s="788"/>
      <c r="N160" s="787"/>
      <c r="O160" s="793"/>
      <c r="P160" s="408"/>
      <c r="Q160" s="112"/>
      <c r="R160" s="112"/>
      <c r="S160" s="112"/>
      <c r="T160" s="112"/>
      <c r="U160" s="112"/>
      <c r="V160" s="789"/>
      <c r="W160" s="132"/>
      <c r="X160" s="127"/>
      <c r="Y160" s="790"/>
      <c r="Z160" s="112"/>
      <c r="AA160" s="791"/>
      <c r="AB160" s="112"/>
      <c r="AC160" s="112"/>
      <c r="AD160" s="112"/>
      <c r="AE160" s="112"/>
      <c r="AF160" s="112"/>
      <c r="AG160" s="112"/>
      <c r="AH160" s="112"/>
      <c r="AI160" s="112"/>
      <c r="AJ160" s="112"/>
      <c r="AK160" s="112"/>
      <c r="AL160" s="112"/>
      <c r="AM160" s="112"/>
      <c r="AN160" s="112"/>
      <c r="AO160" s="112"/>
      <c r="AP160" s="112"/>
      <c r="AQ160" s="112"/>
      <c r="AR160" s="112"/>
      <c r="AS160" s="112"/>
      <c r="AT160" s="112"/>
      <c r="AU160" s="112"/>
      <c r="AV160" s="112"/>
      <c r="AW160" s="112"/>
      <c r="AX160" s="112"/>
      <c r="AY160" s="112"/>
      <c r="AZ160" s="112"/>
      <c r="BA160" s="112"/>
    </row>
    <row r="161" spans="1:53" ht="12.75" customHeight="1">
      <c r="A161" s="166"/>
      <c r="B161" s="132"/>
      <c r="C161" s="787"/>
      <c r="D161" s="605"/>
      <c r="E161" s="803"/>
      <c r="F161" s="799"/>
      <c r="G161" s="788"/>
      <c r="H161" s="788"/>
      <c r="I161" s="788"/>
      <c r="J161" s="788"/>
      <c r="K161" s="799"/>
      <c r="L161" s="799"/>
      <c r="M161" s="788"/>
      <c r="N161" s="787"/>
      <c r="O161" s="801"/>
      <c r="P161" s="408"/>
      <c r="Q161" s="112"/>
      <c r="R161" s="112"/>
      <c r="S161" s="112"/>
      <c r="T161" s="112"/>
      <c r="U161" s="112"/>
      <c r="V161" s="789"/>
      <c r="W161" s="132"/>
      <c r="X161" s="127"/>
      <c r="Y161" s="790"/>
      <c r="Z161" s="112"/>
      <c r="AA161" s="802"/>
      <c r="AB161" s="112"/>
      <c r="AC161" s="112"/>
      <c r="AD161" s="112"/>
      <c r="AE161" s="112"/>
      <c r="AF161" s="112"/>
      <c r="AG161" s="112"/>
      <c r="AH161" s="112"/>
      <c r="AI161" s="112"/>
      <c r="AJ161" s="112"/>
      <c r="AK161" s="112"/>
      <c r="AL161" s="112"/>
      <c r="AM161" s="112"/>
      <c r="AN161" s="112"/>
      <c r="AO161" s="112"/>
      <c r="AP161" s="112"/>
      <c r="AQ161" s="112"/>
      <c r="AR161" s="112"/>
      <c r="AS161" s="112"/>
      <c r="AT161" s="112"/>
      <c r="AU161" s="112"/>
      <c r="AV161" s="112"/>
      <c r="AW161" s="112"/>
      <c r="AX161" s="112"/>
      <c r="AY161" s="112"/>
      <c r="AZ161" s="112"/>
      <c r="BA161" s="112"/>
    </row>
    <row r="162" spans="1:53">
      <c r="A162" s="166"/>
      <c r="B162" s="132"/>
      <c r="C162" s="787"/>
      <c r="D162" s="605"/>
      <c r="E162" s="798"/>
      <c r="F162" s="799"/>
      <c r="G162" s="788"/>
      <c r="H162" s="788"/>
      <c r="I162" s="788"/>
      <c r="J162" s="788"/>
      <c r="K162" s="799"/>
      <c r="L162" s="799"/>
      <c r="M162" s="788"/>
      <c r="N162" s="787"/>
      <c r="O162" s="793"/>
      <c r="P162" s="408"/>
      <c r="Q162" s="112"/>
      <c r="R162" s="112"/>
      <c r="S162" s="112"/>
      <c r="T162" s="112"/>
      <c r="U162" s="112"/>
      <c r="V162" s="789"/>
      <c r="W162" s="132"/>
      <c r="X162" s="127"/>
      <c r="Y162" s="790"/>
      <c r="Z162" s="112"/>
      <c r="AA162" s="791"/>
      <c r="AB162" s="112"/>
      <c r="AC162" s="112"/>
      <c r="AD162" s="112"/>
      <c r="AE162" s="112"/>
      <c r="AF162" s="112"/>
      <c r="AG162" s="112"/>
      <c r="AH162" s="112"/>
      <c r="AI162" s="112"/>
      <c r="AJ162" s="112"/>
      <c r="AK162" s="112"/>
      <c r="AL162" s="112"/>
      <c r="AM162" s="112"/>
      <c r="AN162" s="112"/>
      <c r="AO162" s="112"/>
      <c r="AP162" s="112"/>
      <c r="AQ162" s="112"/>
      <c r="AR162" s="112"/>
      <c r="AS162" s="112"/>
      <c r="AT162" s="112"/>
      <c r="AU162" s="112"/>
      <c r="AV162" s="112"/>
      <c r="AW162" s="112"/>
      <c r="AX162" s="112"/>
      <c r="AY162" s="112"/>
      <c r="AZ162" s="112"/>
      <c r="BA162" s="112"/>
    </row>
    <row r="163" spans="1:53" ht="12.75" customHeight="1">
      <c r="A163" s="166"/>
      <c r="B163" s="132"/>
      <c r="C163" s="787"/>
      <c r="D163" s="605"/>
      <c r="E163" s="799"/>
      <c r="F163" s="803"/>
      <c r="G163" s="788"/>
      <c r="H163" s="788"/>
      <c r="I163" s="788"/>
      <c r="J163" s="788"/>
      <c r="K163" s="810"/>
      <c r="L163" s="803"/>
      <c r="M163" s="788"/>
      <c r="N163" s="787"/>
      <c r="O163" s="801"/>
      <c r="P163" s="408"/>
      <c r="Q163" s="112"/>
      <c r="R163" s="112"/>
      <c r="S163" s="112"/>
      <c r="T163" s="112"/>
      <c r="U163" s="112"/>
      <c r="V163" s="789"/>
      <c r="W163" s="132"/>
      <c r="X163" s="127"/>
      <c r="Y163" s="790"/>
      <c r="Z163" s="112"/>
      <c r="AA163" s="802"/>
      <c r="AB163" s="112"/>
      <c r="AC163" s="112"/>
      <c r="AD163" s="112"/>
      <c r="AE163" s="112"/>
      <c r="AF163" s="112"/>
      <c r="AG163" s="112"/>
      <c r="AH163" s="112"/>
      <c r="AI163" s="112"/>
      <c r="AJ163" s="112"/>
      <c r="AK163" s="112"/>
      <c r="AL163" s="112"/>
      <c r="AM163" s="112"/>
      <c r="AN163" s="112"/>
      <c r="AO163" s="112"/>
      <c r="AP163" s="112"/>
      <c r="AQ163" s="112"/>
      <c r="AR163" s="112"/>
      <c r="AS163" s="112"/>
      <c r="AT163" s="112"/>
      <c r="AU163" s="112"/>
      <c r="AV163" s="112"/>
      <c r="AW163" s="112"/>
      <c r="AX163" s="112"/>
      <c r="AY163" s="112"/>
      <c r="AZ163" s="112"/>
      <c r="BA163" s="112"/>
    </row>
    <row r="164" spans="1:53" hidden="1">
      <c r="A164" s="166"/>
      <c r="B164" s="132"/>
      <c r="C164" s="787"/>
      <c r="D164" s="605"/>
      <c r="E164" s="803"/>
      <c r="F164" s="799"/>
      <c r="G164" s="788"/>
      <c r="H164" s="788"/>
      <c r="I164" s="788"/>
      <c r="J164" s="788"/>
      <c r="K164" s="798"/>
      <c r="L164" s="798"/>
      <c r="M164" s="788"/>
      <c r="N164" s="787"/>
      <c r="O164" s="793"/>
      <c r="P164" s="408"/>
      <c r="Q164" s="112"/>
      <c r="R164" s="112"/>
      <c r="S164" s="112"/>
      <c r="T164" s="112"/>
      <c r="U164" s="112"/>
      <c r="V164" s="789"/>
      <c r="W164" s="132"/>
      <c r="X164" s="127"/>
      <c r="Y164" s="790"/>
      <c r="Z164" s="112"/>
      <c r="AA164" s="796"/>
      <c r="AB164" s="112"/>
      <c r="AC164" s="112"/>
      <c r="AD164" s="112"/>
      <c r="AE164" s="112"/>
      <c r="AF164" s="112"/>
      <c r="AG164" s="112"/>
      <c r="AH164" s="112"/>
      <c r="AI164" s="112"/>
      <c r="AJ164" s="112"/>
      <c r="AK164" s="112"/>
      <c r="AL164" s="112"/>
      <c r="AM164" s="112"/>
      <c r="AN164" s="112"/>
      <c r="AO164" s="112"/>
      <c r="AP164" s="112"/>
      <c r="AQ164" s="112"/>
      <c r="AR164" s="112"/>
      <c r="AS164" s="112"/>
      <c r="AT164" s="112"/>
      <c r="AU164" s="112"/>
      <c r="AV164" s="112"/>
      <c r="AW164" s="112"/>
      <c r="AX164" s="112"/>
      <c r="AY164" s="112"/>
      <c r="AZ164" s="112"/>
      <c r="BA164" s="112"/>
    </row>
    <row r="165" spans="1:53" ht="13.5" customHeight="1">
      <c r="A165" s="166"/>
      <c r="B165" s="107"/>
      <c r="C165" s="787"/>
      <c r="D165" s="605"/>
      <c r="E165" s="799"/>
      <c r="F165" s="799"/>
      <c r="G165" s="788"/>
      <c r="H165" s="788"/>
      <c r="I165" s="788"/>
      <c r="J165" s="788"/>
      <c r="K165" s="803"/>
      <c r="L165" s="803"/>
      <c r="M165" s="788"/>
      <c r="N165" s="787"/>
      <c r="O165" s="793"/>
      <c r="P165" s="408"/>
      <c r="Q165" s="112"/>
      <c r="R165" s="112"/>
      <c r="S165" s="112"/>
      <c r="T165" s="112"/>
      <c r="U165" s="112"/>
      <c r="V165" s="789"/>
      <c r="W165" s="132"/>
      <c r="X165" s="127"/>
      <c r="Y165" s="790"/>
      <c r="Z165" s="112"/>
      <c r="AA165" s="791"/>
      <c r="AB165" s="112"/>
      <c r="AC165" s="112"/>
      <c r="AD165" s="112"/>
      <c r="AE165" s="112"/>
      <c r="AF165" s="112"/>
      <c r="AG165" s="112"/>
      <c r="AH165" s="112"/>
      <c r="AI165" s="112"/>
      <c r="AJ165" s="112"/>
      <c r="AK165" s="112"/>
      <c r="AL165" s="112"/>
      <c r="AM165" s="112"/>
      <c r="AN165" s="112"/>
      <c r="AO165" s="112"/>
      <c r="AP165" s="112"/>
      <c r="AQ165" s="112"/>
      <c r="AR165" s="112"/>
      <c r="AS165" s="112"/>
      <c r="AT165" s="112"/>
      <c r="AU165" s="112"/>
      <c r="AV165" s="112"/>
      <c r="AW165" s="112"/>
      <c r="AX165" s="112"/>
      <c r="AY165" s="112"/>
      <c r="AZ165" s="112"/>
      <c r="BA165" s="112"/>
    </row>
    <row r="166" spans="1:53" ht="12.75" customHeight="1">
      <c r="A166" s="166"/>
      <c r="B166" s="132"/>
      <c r="C166" s="787"/>
      <c r="D166" s="605"/>
      <c r="E166" s="798"/>
      <c r="F166" s="799"/>
      <c r="G166" s="810"/>
      <c r="H166" s="788"/>
      <c r="I166" s="788"/>
      <c r="J166" s="788"/>
      <c r="K166" s="798"/>
      <c r="L166" s="799"/>
      <c r="M166" s="788"/>
      <c r="N166" s="792"/>
      <c r="O166" s="801"/>
      <c r="P166" s="408"/>
      <c r="Q166" s="112"/>
      <c r="R166" s="112"/>
      <c r="S166" s="112"/>
      <c r="T166" s="112"/>
      <c r="U166" s="112"/>
      <c r="V166" s="789"/>
      <c r="W166" s="132"/>
      <c r="X166" s="127"/>
      <c r="Y166" s="790"/>
      <c r="Z166" s="112"/>
      <c r="AA166" s="802"/>
      <c r="AB166" s="112"/>
      <c r="AC166" s="112"/>
      <c r="AD166" s="112"/>
      <c r="AE166" s="112"/>
      <c r="AF166" s="112"/>
      <c r="AG166" s="112"/>
      <c r="AH166" s="112"/>
      <c r="AI166" s="112"/>
      <c r="AJ166" s="112"/>
      <c r="AK166" s="112"/>
      <c r="AL166" s="112"/>
      <c r="AM166" s="112"/>
      <c r="AN166" s="112"/>
      <c r="AO166" s="112"/>
      <c r="AP166" s="112"/>
      <c r="AQ166" s="112"/>
      <c r="AR166" s="112"/>
      <c r="AS166" s="112"/>
      <c r="AT166" s="112"/>
      <c r="AU166" s="112"/>
      <c r="AV166" s="112"/>
      <c r="AW166" s="112"/>
      <c r="AX166" s="112"/>
      <c r="AY166" s="112"/>
      <c r="AZ166" s="112"/>
      <c r="BA166" s="112"/>
    </row>
    <row r="167" spans="1:53" ht="12.75" customHeight="1">
      <c r="A167" s="166"/>
      <c r="B167" s="132"/>
      <c r="C167" s="787"/>
      <c r="D167" s="605"/>
      <c r="E167" s="810"/>
      <c r="F167" s="810"/>
      <c r="G167" s="788"/>
      <c r="H167" s="788"/>
      <c r="I167" s="788"/>
      <c r="J167" s="788"/>
      <c r="K167" s="811"/>
      <c r="L167" s="810"/>
      <c r="M167" s="788"/>
      <c r="N167" s="792"/>
      <c r="O167" s="793"/>
      <c r="P167" s="408"/>
      <c r="Q167" s="112"/>
      <c r="R167" s="112"/>
      <c r="S167" s="112"/>
      <c r="T167" s="112"/>
      <c r="U167" s="112"/>
      <c r="V167" s="789"/>
      <c r="W167" s="132"/>
      <c r="X167" s="127"/>
      <c r="Y167" s="790"/>
      <c r="Z167" s="112"/>
      <c r="AA167" s="805"/>
      <c r="AB167" s="112"/>
      <c r="AC167" s="112"/>
      <c r="AD167" s="112"/>
      <c r="AE167" s="112"/>
      <c r="AF167" s="112"/>
      <c r="AG167" s="112"/>
      <c r="AH167" s="112"/>
      <c r="AI167" s="112"/>
      <c r="AJ167" s="112"/>
      <c r="AK167" s="112"/>
      <c r="AL167" s="112"/>
      <c r="AM167" s="112"/>
      <c r="AN167" s="112"/>
      <c r="AO167" s="112"/>
      <c r="AP167" s="112"/>
      <c r="AQ167" s="112"/>
      <c r="AR167" s="112"/>
      <c r="AS167" s="112"/>
      <c r="AT167" s="112"/>
      <c r="AU167" s="112"/>
      <c r="AV167" s="112"/>
      <c r="AW167" s="112"/>
      <c r="AX167" s="112"/>
      <c r="AY167" s="112"/>
      <c r="AZ167" s="112"/>
      <c r="BA167" s="112"/>
    </row>
    <row r="168" spans="1:53" ht="12.75" customHeight="1">
      <c r="A168" s="166"/>
      <c r="B168" s="132"/>
      <c r="C168" s="787"/>
      <c r="D168" s="806"/>
      <c r="E168" s="162"/>
      <c r="F168" s="162"/>
      <c r="G168" s="162"/>
      <c r="H168" s="162"/>
      <c r="I168" s="162"/>
      <c r="J168" s="162"/>
      <c r="K168" s="162"/>
      <c r="L168" s="162"/>
      <c r="M168" s="162"/>
      <c r="N168" s="792"/>
      <c r="O168" s="793"/>
      <c r="P168" s="408"/>
      <c r="Q168" s="112"/>
      <c r="R168" s="112"/>
      <c r="S168" s="112"/>
      <c r="T168" s="112"/>
      <c r="U168" s="112"/>
      <c r="V168" s="789"/>
      <c r="W168" s="132"/>
      <c r="X168" s="127"/>
      <c r="Y168" s="790"/>
      <c r="Z168" s="112"/>
      <c r="AA168" s="791"/>
      <c r="AB168" s="112"/>
      <c r="AC168" s="112"/>
      <c r="AD168" s="112"/>
      <c r="AE168" s="112"/>
      <c r="AF168" s="112"/>
      <c r="AG168" s="112"/>
      <c r="AH168" s="112"/>
      <c r="AI168" s="112"/>
      <c r="AJ168" s="112"/>
      <c r="AK168" s="112"/>
      <c r="AL168" s="112"/>
      <c r="AM168" s="112"/>
      <c r="AN168" s="112"/>
      <c r="AO168" s="112"/>
      <c r="AP168" s="112"/>
      <c r="AQ168" s="112"/>
      <c r="AR168" s="112"/>
      <c r="AS168" s="112"/>
      <c r="AT168" s="112"/>
      <c r="AU168" s="112"/>
      <c r="AV168" s="112"/>
      <c r="AW168" s="112"/>
      <c r="AX168" s="112"/>
      <c r="AY168" s="112"/>
      <c r="AZ168" s="112"/>
      <c r="BA168" s="112"/>
    </row>
    <row r="169" spans="1:53" ht="12.75" customHeight="1">
      <c r="A169" s="166"/>
      <c r="B169" s="132"/>
      <c r="C169" s="787"/>
      <c r="D169" s="806"/>
      <c r="E169" s="162"/>
      <c r="F169" s="162"/>
      <c r="G169" s="162"/>
      <c r="H169" s="162"/>
      <c r="I169" s="162"/>
      <c r="J169" s="162"/>
      <c r="K169" s="162"/>
      <c r="L169" s="162"/>
      <c r="M169" s="162"/>
      <c r="N169" s="792"/>
      <c r="O169" s="793"/>
      <c r="P169" s="408"/>
      <c r="Q169" s="112"/>
      <c r="R169" s="112"/>
      <c r="S169" s="112"/>
      <c r="T169" s="112"/>
      <c r="U169" s="112"/>
      <c r="V169" s="789"/>
      <c r="W169" s="132"/>
      <c r="X169" s="127"/>
      <c r="Y169" s="790"/>
      <c r="Z169" s="112"/>
      <c r="AA169" s="791"/>
      <c r="AB169" s="112"/>
      <c r="AC169" s="112"/>
      <c r="AD169" s="112"/>
      <c r="AE169" s="112"/>
      <c r="AF169" s="112"/>
      <c r="AG169" s="112"/>
      <c r="AH169" s="112"/>
      <c r="AI169" s="112"/>
      <c r="AJ169" s="112"/>
      <c r="AK169" s="112"/>
      <c r="AL169" s="112"/>
      <c r="AM169" s="112"/>
      <c r="AN169" s="112"/>
      <c r="AO169" s="112"/>
      <c r="AP169" s="112"/>
      <c r="AQ169" s="112"/>
      <c r="AR169" s="112"/>
      <c r="AS169" s="112"/>
      <c r="AT169" s="112"/>
      <c r="AU169" s="112"/>
      <c r="AV169" s="112"/>
      <c r="AW169" s="112"/>
      <c r="AX169" s="112"/>
      <c r="AY169" s="112"/>
      <c r="AZ169" s="112"/>
      <c r="BA169" s="112"/>
    </row>
    <row r="170" spans="1:53" ht="11.25" customHeight="1">
      <c r="A170" s="166"/>
      <c r="B170" s="132"/>
      <c r="C170" s="787"/>
      <c r="D170" s="162"/>
      <c r="E170" s="162"/>
      <c r="F170" s="162"/>
      <c r="G170" s="162"/>
      <c r="H170" s="162"/>
      <c r="I170" s="162"/>
      <c r="J170" s="162"/>
      <c r="K170" s="162"/>
      <c r="L170" s="162"/>
      <c r="M170" s="162"/>
      <c r="N170" s="792"/>
      <c r="O170" s="793"/>
      <c r="P170" s="408"/>
      <c r="Q170" s="112"/>
      <c r="R170" s="112"/>
      <c r="S170" s="112"/>
      <c r="T170" s="112"/>
      <c r="U170" s="112"/>
      <c r="V170" s="789"/>
      <c r="W170" s="132"/>
      <c r="X170" s="127"/>
      <c r="Y170" s="790"/>
      <c r="Z170" s="112"/>
      <c r="AA170" s="791"/>
      <c r="AB170" s="112"/>
      <c r="AC170" s="112"/>
      <c r="AD170" s="112"/>
      <c r="AE170" s="112"/>
      <c r="AF170" s="112"/>
      <c r="AG170" s="112"/>
      <c r="AH170" s="112"/>
      <c r="AI170" s="112"/>
      <c r="AJ170" s="112"/>
      <c r="AK170" s="112"/>
      <c r="AL170" s="112"/>
      <c r="AM170" s="112"/>
      <c r="AN170" s="112"/>
      <c r="AO170" s="112"/>
      <c r="AP170" s="112"/>
      <c r="AQ170" s="112"/>
      <c r="AR170" s="112"/>
      <c r="AS170" s="112"/>
      <c r="AT170" s="112"/>
      <c r="AU170" s="112"/>
      <c r="AV170" s="112"/>
      <c r="AW170" s="112"/>
      <c r="AX170" s="112"/>
      <c r="AY170" s="112"/>
      <c r="AZ170" s="112"/>
      <c r="BA170" s="112"/>
    </row>
    <row r="171" spans="1:53" ht="12.75" customHeight="1">
      <c r="A171" s="166"/>
      <c r="B171" s="132"/>
      <c r="C171" s="787"/>
      <c r="D171" s="162"/>
      <c r="E171" s="162"/>
      <c r="F171" s="162"/>
      <c r="G171" s="162"/>
      <c r="H171" s="162"/>
      <c r="I171" s="162"/>
      <c r="J171" s="807"/>
      <c r="K171" s="162"/>
      <c r="L171" s="162"/>
      <c r="M171" s="162"/>
      <c r="N171" s="795"/>
      <c r="O171" s="793"/>
      <c r="P171" s="408"/>
      <c r="Q171" s="112"/>
      <c r="R171" s="112"/>
      <c r="S171" s="112"/>
      <c r="T171" s="112"/>
      <c r="U171" s="112"/>
      <c r="V171" s="808"/>
      <c r="W171" s="132"/>
      <c r="X171" s="809"/>
      <c r="Y171" s="790"/>
      <c r="Z171" s="112"/>
      <c r="AA171" s="791"/>
      <c r="AB171" s="112"/>
      <c r="AC171" s="112"/>
      <c r="AD171" s="112"/>
      <c r="AE171" s="112"/>
      <c r="AF171" s="112"/>
      <c r="AG171" s="112"/>
      <c r="AH171" s="112"/>
      <c r="AI171" s="112"/>
      <c r="AJ171" s="112"/>
      <c r="AK171" s="112"/>
      <c r="AL171" s="112"/>
      <c r="AM171" s="112"/>
      <c r="AN171" s="112"/>
      <c r="AO171" s="112"/>
      <c r="AP171" s="112"/>
      <c r="AQ171" s="112"/>
      <c r="AR171" s="112"/>
      <c r="AS171" s="112"/>
      <c r="AT171" s="112"/>
      <c r="AU171" s="112"/>
      <c r="AV171" s="112"/>
      <c r="AW171" s="112"/>
      <c r="AX171" s="112"/>
      <c r="AY171" s="112"/>
      <c r="AZ171" s="112"/>
      <c r="BA171" s="112"/>
    </row>
    <row r="172" spans="1:53" ht="11.25" customHeight="1">
      <c r="A172" s="112"/>
      <c r="B172" s="112"/>
      <c r="C172" s="112"/>
      <c r="D172" s="112"/>
      <c r="E172" s="112"/>
      <c r="F172" s="112"/>
      <c r="G172" s="112"/>
      <c r="H172" s="112"/>
      <c r="I172" s="112"/>
      <c r="J172" s="112"/>
      <c r="K172" s="112"/>
      <c r="L172" s="112"/>
      <c r="M172" s="112"/>
      <c r="N172" s="112"/>
      <c r="O172" s="112"/>
      <c r="P172" s="112"/>
      <c r="Q172" s="112"/>
      <c r="R172" s="112"/>
      <c r="S172" s="112"/>
      <c r="T172" s="112"/>
      <c r="U172" s="112"/>
      <c r="V172" s="112"/>
      <c r="W172" s="112"/>
      <c r="X172" s="112"/>
      <c r="Y172" s="112"/>
      <c r="Z172" s="112"/>
      <c r="AA172" s="112"/>
      <c r="AB172" s="112"/>
      <c r="AC172" s="112"/>
      <c r="AD172" s="112"/>
      <c r="AE172" s="112"/>
      <c r="AF172" s="112"/>
      <c r="AG172" s="112"/>
      <c r="AH172" s="112"/>
      <c r="AI172" s="112"/>
      <c r="AJ172" s="112"/>
      <c r="AK172" s="112"/>
      <c r="AL172" s="112"/>
      <c r="AM172" s="112"/>
      <c r="AN172" s="112"/>
      <c r="AO172" s="112"/>
      <c r="AP172" s="112"/>
      <c r="AQ172" s="112"/>
      <c r="AR172" s="112"/>
      <c r="AS172" s="112"/>
      <c r="AT172" s="112"/>
      <c r="AU172" s="112"/>
      <c r="AV172" s="112"/>
      <c r="AW172" s="112"/>
      <c r="AX172" s="112"/>
      <c r="AY172" s="112"/>
      <c r="AZ172" s="112"/>
      <c r="BA172" s="112"/>
    </row>
    <row r="173" spans="1:53" ht="12.75" customHeight="1">
      <c r="A173" s="210"/>
      <c r="B173" s="112"/>
      <c r="C173" s="210"/>
      <c r="D173" s="112"/>
      <c r="E173" s="112"/>
      <c r="F173" s="112"/>
      <c r="G173" s="112"/>
      <c r="H173" s="112"/>
      <c r="I173" s="112"/>
      <c r="J173" s="112"/>
      <c r="K173" s="112"/>
      <c r="L173" s="112"/>
      <c r="M173" s="112"/>
      <c r="N173" s="112"/>
      <c r="O173" s="112"/>
      <c r="P173" s="112"/>
      <c r="Q173" s="208"/>
      <c r="R173" s="112"/>
      <c r="S173" s="112"/>
      <c r="T173" s="112"/>
      <c r="U173" s="112"/>
      <c r="V173" s="112"/>
      <c r="W173" s="112"/>
      <c r="X173" s="112"/>
      <c r="Y173" s="112"/>
      <c r="Z173" s="112"/>
      <c r="AA173" s="112"/>
      <c r="AB173" s="112"/>
      <c r="AC173" s="112"/>
      <c r="AD173" s="112"/>
      <c r="AE173" s="112"/>
      <c r="AF173" s="112"/>
      <c r="AG173" s="112"/>
      <c r="AH173" s="112"/>
      <c r="AI173" s="112"/>
      <c r="AJ173" s="112"/>
      <c r="AK173" s="112"/>
      <c r="AL173" s="112"/>
      <c r="AM173" s="112"/>
      <c r="AN173" s="112"/>
      <c r="AO173" s="112"/>
      <c r="AP173" s="112"/>
      <c r="AQ173" s="112"/>
      <c r="AR173" s="112"/>
      <c r="AS173" s="112"/>
      <c r="AT173" s="112"/>
      <c r="AU173" s="112"/>
      <c r="AV173" s="112"/>
      <c r="AW173" s="112"/>
      <c r="AX173" s="112"/>
      <c r="AY173" s="112"/>
      <c r="AZ173" s="112"/>
      <c r="BA173" s="112"/>
    </row>
    <row r="174" spans="1:53">
      <c r="A174" s="112"/>
      <c r="B174" s="132"/>
      <c r="C174" s="408"/>
      <c r="D174" s="214"/>
      <c r="E174" s="214"/>
      <c r="F174" s="214"/>
      <c r="G174" s="214"/>
      <c r="H174" s="214"/>
      <c r="I174" s="214"/>
      <c r="J174" s="214"/>
      <c r="K174" s="214"/>
      <c r="L174" s="132"/>
      <c r="M174" s="132"/>
      <c r="N174" s="104"/>
      <c r="O174" s="104"/>
      <c r="P174" s="132"/>
      <c r="Q174" s="408"/>
      <c r="R174" s="112"/>
      <c r="S174" s="408"/>
      <c r="T174" s="132"/>
      <c r="U174" s="112"/>
      <c r="V174" s="112"/>
      <c r="W174" s="112"/>
      <c r="X174" s="112"/>
      <c r="Y174" s="112"/>
      <c r="Z174" s="112"/>
      <c r="AA174" s="112"/>
      <c r="AB174" s="112"/>
      <c r="AC174" s="112"/>
      <c r="AD174" s="112"/>
      <c r="AE174" s="112"/>
      <c r="AF174" s="112"/>
      <c r="AG174" s="112"/>
      <c r="AH174" s="112"/>
      <c r="AI174" s="112"/>
      <c r="AJ174" s="112"/>
      <c r="AK174" s="112"/>
      <c r="AL174" s="112"/>
      <c r="AM174" s="112"/>
      <c r="AN174" s="112"/>
      <c r="AO174" s="112"/>
      <c r="AP174" s="112"/>
      <c r="AQ174" s="112"/>
      <c r="AR174" s="112"/>
      <c r="AS174" s="112"/>
      <c r="AT174" s="112"/>
      <c r="AU174" s="112"/>
      <c r="AV174" s="112"/>
      <c r="AW174" s="112"/>
      <c r="AX174" s="112"/>
      <c r="AY174" s="112"/>
      <c r="AZ174" s="112"/>
      <c r="BA174" s="112"/>
    </row>
    <row r="175" spans="1:53">
      <c r="A175" s="112"/>
      <c r="B175" s="132"/>
      <c r="C175" s="104"/>
      <c r="D175" s="214"/>
      <c r="E175" s="214"/>
      <c r="F175" s="214"/>
      <c r="G175" s="214"/>
      <c r="H175" s="214"/>
      <c r="I175" s="214"/>
      <c r="J175" s="214"/>
      <c r="K175" s="214"/>
      <c r="L175" s="132"/>
      <c r="M175" s="132"/>
      <c r="N175" s="104"/>
      <c r="O175" s="104"/>
      <c r="P175" s="132"/>
      <c r="Q175" s="408"/>
      <c r="R175" s="112"/>
      <c r="S175" s="408"/>
      <c r="T175" s="132"/>
      <c r="U175" s="112"/>
      <c r="V175" s="112"/>
      <c r="W175" s="112"/>
      <c r="X175" s="112"/>
      <c r="Y175" s="112"/>
      <c r="Z175" s="112"/>
      <c r="AA175" s="112"/>
      <c r="AB175" s="112"/>
      <c r="AC175" s="112"/>
      <c r="AD175" s="112"/>
      <c r="AE175" s="112"/>
      <c r="AF175" s="112"/>
      <c r="AG175" s="112"/>
      <c r="AH175" s="112"/>
      <c r="AI175" s="112"/>
      <c r="AJ175" s="112"/>
      <c r="AK175" s="112"/>
      <c r="AL175" s="112"/>
      <c r="AM175" s="112"/>
      <c r="AN175" s="112"/>
      <c r="AO175" s="112"/>
      <c r="AP175" s="112"/>
      <c r="AQ175" s="112"/>
      <c r="AR175" s="112"/>
      <c r="AS175" s="112"/>
      <c r="AT175" s="112"/>
      <c r="AU175" s="112"/>
      <c r="AV175" s="112"/>
      <c r="AW175" s="112"/>
      <c r="AX175" s="112"/>
      <c r="AY175" s="112"/>
      <c r="AZ175" s="112"/>
      <c r="BA175" s="112"/>
    </row>
    <row r="176" spans="1:53">
      <c r="A176" s="112"/>
      <c r="B176" s="408"/>
      <c r="C176" s="408"/>
      <c r="D176" s="214"/>
      <c r="E176" s="214"/>
      <c r="F176" s="214"/>
      <c r="G176" s="214"/>
      <c r="H176" s="112"/>
      <c r="I176" s="112"/>
      <c r="J176" s="214"/>
      <c r="K176" s="110"/>
      <c r="L176" s="132"/>
      <c r="M176" s="132"/>
      <c r="N176" s="104"/>
      <c r="O176" s="104"/>
      <c r="P176" s="408"/>
      <c r="Q176" s="408"/>
      <c r="R176" s="112"/>
      <c r="S176" s="408"/>
      <c r="T176" s="132"/>
      <c r="U176" s="112"/>
      <c r="V176" s="112"/>
      <c r="W176" s="112"/>
      <c r="X176" s="112"/>
      <c r="Y176" s="112"/>
      <c r="Z176" s="112"/>
      <c r="AA176" s="784"/>
      <c r="AB176" s="112"/>
      <c r="AC176" s="112"/>
      <c r="AD176" s="112"/>
      <c r="AE176" s="112"/>
      <c r="AF176" s="112"/>
      <c r="AG176" s="112"/>
      <c r="AH176" s="112"/>
      <c r="AI176" s="112"/>
      <c r="AJ176" s="112"/>
      <c r="AK176" s="112"/>
      <c r="AL176" s="112"/>
      <c r="AM176" s="112"/>
      <c r="AN176" s="112"/>
      <c r="AO176" s="112"/>
      <c r="AP176" s="112"/>
      <c r="AQ176" s="112"/>
      <c r="AR176" s="112"/>
      <c r="AS176" s="112"/>
      <c r="AT176" s="112"/>
      <c r="AU176" s="112"/>
      <c r="AV176" s="112"/>
      <c r="AW176" s="112"/>
      <c r="AX176" s="112"/>
      <c r="AY176" s="112"/>
      <c r="AZ176" s="112"/>
      <c r="BA176" s="112"/>
    </row>
    <row r="177" spans="1:53">
      <c r="A177" s="112"/>
      <c r="B177" s="132"/>
      <c r="C177" s="132"/>
      <c r="D177" s="408"/>
      <c r="E177" s="408"/>
      <c r="F177" s="408"/>
      <c r="G177" s="408"/>
      <c r="H177" s="408"/>
      <c r="I177" s="408"/>
      <c r="J177" s="408"/>
      <c r="K177" s="408"/>
      <c r="L177" s="408"/>
      <c r="M177" s="408"/>
      <c r="N177" s="104"/>
      <c r="O177" s="104"/>
      <c r="P177" s="408"/>
      <c r="Q177" s="408"/>
      <c r="R177" s="112"/>
      <c r="S177" s="408"/>
      <c r="T177" s="132"/>
      <c r="U177" s="112"/>
      <c r="V177" s="112"/>
      <c r="W177" s="112"/>
      <c r="X177" s="112"/>
      <c r="Y177" s="369"/>
      <c r="Z177" s="112"/>
      <c r="AA177" s="784"/>
      <c r="AB177" s="112"/>
      <c r="AC177" s="112"/>
      <c r="AD177" s="112"/>
      <c r="AE177" s="112"/>
      <c r="AF177" s="112"/>
      <c r="AG177" s="112"/>
      <c r="AH177" s="112"/>
      <c r="AI177" s="112"/>
      <c r="AJ177" s="112"/>
      <c r="AK177" s="112"/>
      <c r="AL177" s="112"/>
      <c r="AM177" s="112"/>
      <c r="AN177" s="112"/>
      <c r="AO177" s="112"/>
      <c r="AP177" s="112"/>
      <c r="AQ177" s="112"/>
      <c r="AR177" s="112"/>
      <c r="AS177" s="112"/>
      <c r="AT177" s="112"/>
      <c r="AU177" s="112"/>
      <c r="AV177" s="112"/>
      <c r="AW177" s="112"/>
      <c r="AX177" s="112"/>
      <c r="AY177" s="112"/>
      <c r="AZ177" s="112"/>
      <c r="BA177" s="112"/>
    </row>
    <row r="178" spans="1:53">
      <c r="A178" s="112"/>
      <c r="B178" s="408"/>
      <c r="C178" s="112"/>
      <c r="D178" s="408"/>
      <c r="E178" s="408"/>
      <c r="F178" s="408"/>
      <c r="G178" s="408"/>
      <c r="H178" s="408"/>
      <c r="I178" s="408"/>
      <c r="J178" s="408"/>
      <c r="K178" s="408"/>
      <c r="L178" s="408"/>
      <c r="M178" s="408"/>
      <c r="N178" s="104"/>
      <c r="O178" s="104"/>
      <c r="P178" s="132"/>
      <c r="Q178" s="408"/>
      <c r="R178" s="112"/>
      <c r="S178" s="408"/>
      <c r="T178" s="132"/>
      <c r="U178" s="112"/>
      <c r="V178" s="112"/>
      <c r="W178" s="112"/>
      <c r="X178" s="112"/>
      <c r="Y178" s="369"/>
      <c r="Z178" s="112"/>
      <c r="AA178" s="785"/>
      <c r="AB178" s="112"/>
      <c r="AC178" s="112"/>
      <c r="AD178" s="112"/>
      <c r="AE178" s="112"/>
      <c r="AF178" s="112"/>
      <c r="AG178" s="112"/>
      <c r="AH178" s="112"/>
      <c r="AI178" s="112"/>
      <c r="AJ178" s="112"/>
      <c r="AK178" s="112"/>
      <c r="AL178" s="112"/>
      <c r="AM178" s="112"/>
      <c r="AN178" s="112"/>
      <c r="AO178" s="112"/>
      <c r="AP178" s="112"/>
      <c r="AQ178" s="112"/>
      <c r="AR178" s="112"/>
      <c r="AS178" s="112"/>
      <c r="AT178" s="112"/>
      <c r="AU178" s="112"/>
      <c r="AV178" s="112"/>
      <c r="AW178" s="112"/>
      <c r="AX178" s="112"/>
      <c r="AY178" s="112"/>
      <c r="AZ178" s="112"/>
      <c r="BA178" s="112"/>
    </row>
    <row r="179" spans="1:53">
      <c r="A179" s="112"/>
      <c r="B179" s="132"/>
      <c r="C179" s="214"/>
      <c r="D179" s="132"/>
      <c r="E179" s="132"/>
      <c r="F179" s="132"/>
      <c r="G179" s="132"/>
      <c r="H179" s="107"/>
      <c r="I179" s="132"/>
      <c r="J179" s="132"/>
      <c r="K179" s="132"/>
      <c r="L179" s="132"/>
      <c r="M179" s="107"/>
      <c r="N179" s="104"/>
      <c r="O179" s="104"/>
      <c r="P179" s="214"/>
      <c r="Q179" s="408"/>
      <c r="R179" s="132"/>
      <c r="S179" s="408"/>
      <c r="T179" s="132"/>
      <c r="U179" s="112"/>
      <c r="V179" s="300"/>
      <c r="W179" s="408"/>
      <c r="X179" s="166"/>
      <c r="Y179" s="786"/>
      <c r="Z179" s="112"/>
      <c r="AA179" s="785"/>
      <c r="AB179" s="112"/>
      <c r="AC179" s="112"/>
      <c r="AD179" s="112"/>
      <c r="AE179" s="112"/>
      <c r="AF179" s="112"/>
      <c r="AG179" s="112"/>
      <c r="AH179" s="112"/>
      <c r="AI179" s="112"/>
      <c r="AJ179" s="112"/>
      <c r="AK179" s="112"/>
      <c r="AL179" s="112"/>
      <c r="AM179" s="112"/>
      <c r="AN179" s="112"/>
      <c r="AO179" s="112"/>
      <c r="AP179" s="112"/>
      <c r="AQ179" s="112"/>
      <c r="AR179" s="112"/>
      <c r="AS179" s="112"/>
      <c r="AT179" s="112"/>
      <c r="AU179" s="112"/>
      <c r="AV179" s="112"/>
      <c r="AW179" s="112"/>
      <c r="AX179" s="112"/>
      <c r="AY179" s="112"/>
      <c r="AZ179" s="112"/>
      <c r="BA179" s="112"/>
    </row>
    <row r="180" spans="1:53">
      <c r="A180" s="166"/>
      <c r="B180" s="132"/>
      <c r="C180" s="787"/>
      <c r="D180" s="803"/>
      <c r="E180" s="788"/>
      <c r="F180" s="788"/>
      <c r="G180" s="788"/>
      <c r="H180" s="788"/>
      <c r="I180" s="788"/>
      <c r="J180" s="788"/>
      <c r="K180" s="788"/>
      <c r="L180" s="788"/>
      <c r="M180" s="788"/>
      <c r="N180" s="787"/>
      <c r="O180" s="408"/>
      <c r="P180" s="408"/>
      <c r="Q180" s="112"/>
      <c r="R180" s="613"/>
      <c r="S180" s="112"/>
      <c r="T180" s="112"/>
      <c r="U180" s="112"/>
      <c r="V180" s="789"/>
      <c r="W180" s="132"/>
      <c r="X180" s="127"/>
      <c r="Y180" s="790"/>
      <c r="Z180" s="112"/>
      <c r="AA180" s="791"/>
      <c r="AB180" s="112"/>
      <c r="AC180" s="112"/>
      <c r="AD180" s="112"/>
      <c r="AE180" s="112"/>
      <c r="AF180" s="112"/>
      <c r="AG180" s="112"/>
      <c r="AH180" s="112"/>
      <c r="AI180" s="112"/>
      <c r="AJ180" s="112"/>
      <c r="AK180" s="112"/>
      <c r="AL180" s="112"/>
      <c r="AM180" s="112"/>
      <c r="AN180" s="112"/>
      <c r="AO180" s="112"/>
      <c r="AP180" s="112"/>
      <c r="AQ180" s="112"/>
      <c r="AR180" s="112"/>
      <c r="AS180" s="112"/>
      <c r="AT180" s="112"/>
      <c r="AU180" s="112"/>
      <c r="AV180" s="112"/>
      <c r="AW180" s="112"/>
      <c r="AX180" s="112"/>
      <c r="AY180" s="112"/>
      <c r="AZ180" s="112"/>
      <c r="BA180" s="112"/>
    </row>
    <row r="181" spans="1:53">
      <c r="A181" s="166"/>
      <c r="B181" s="132"/>
      <c r="C181" s="787"/>
      <c r="D181" s="803"/>
      <c r="E181" s="788"/>
      <c r="F181" s="788"/>
      <c r="G181" s="788"/>
      <c r="H181" s="788"/>
      <c r="I181" s="788"/>
      <c r="J181" s="788"/>
      <c r="K181" s="788"/>
      <c r="L181" s="788"/>
      <c r="M181" s="788"/>
      <c r="N181" s="792"/>
      <c r="O181" s="793"/>
      <c r="P181" s="408"/>
      <c r="Q181" s="112"/>
      <c r="R181" s="112"/>
      <c r="S181" s="112"/>
      <c r="T181" s="112"/>
      <c r="U181" s="112"/>
      <c r="V181" s="789"/>
      <c r="W181" s="132"/>
      <c r="X181" s="127"/>
      <c r="Y181" s="790"/>
      <c r="Z181" s="112"/>
      <c r="AA181" s="791"/>
      <c r="AB181" s="112"/>
      <c r="AC181" s="112"/>
      <c r="AD181" s="112"/>
      <c r="AE181" s="112"/>
      <c r="AF181" s="112"/>
      <c r="AG181" s="112"/>
      <c r="AH181" s="112"/>
      <c r="AI181" s="112"/>
      <c r="AJ181" s="112"/>
      <c r="AK181" s="112"/>
      <c r="AL181" s="112"/>
      <c r="AM181" s="112"/>
      <c r="AN181" s="112"/>
      <c r="AO181" s="112"/>
      <c r="AP181" s="112"/>
      <c r="AQ181" s="112"/>
      <c r="AR181" s="112"/>
      <c r="AS181" s="112"/>
      <c r="AT181" s="112"/>
      <c r="AU181" s="112"/>
      <c r="AV181" s="112"/>
      <c r="AW181" s="112"/>
      <c r="AX181" s="112"/>
      <c r="AY181" s="112"/>
      <c r="AZ181" s="112"/>
      <c r="BA181" s="112"/>
    </row>
    <row r="182" spans="1:53" ht="12" customHeight="1">
      <c r="A182" s="166"/>
      <c r="B182" s="132"/>
      <c r="C182" s="787"/>
      <c r="D182" s="803"/>
      <c r="E182" s="788"/>
      <c r="F182" s="788"/>
      <c r="G182" s="803"/>
      <c r="H182" s="788"/>
      <c r="I182" s="788"/>
      <c r="J182" s="803"/>
      <c r="K182" s="788"/>
      <c r="L182" s="788"/>
      <c r="M182" s="788"/>
      <c r="N182" s="787"/>
      <c r="O182" s="793"/>
      <c r="P182" s="408"/>
      <c r="Q182" s="112"/>
      <c r="R182" s="112"/>
      <c r="S182" s="112"/>
      <c r="T182" s="112"/>
      <c r="U182" s="112"/>
      <c r="V182" s="789"/>
      <c r="W182" s="132"/>
      <c r="X182" s="127"/>
      <c r="Y182" s="790"/>
      <c r="Z182" s="112"/>
      <c r="AA182" s="794"/>
      <c r="AB182" s="112"/>
      <c r="AC182" s="112"/>
      <c r="AD182" s="112"/>
      <c r="AE182" s="112"/>
      <c r="AF182" s="112"/>
      <c r="AG182" s="112"/>
      <c r="AH182" s="112"/>
      <c r="AI182" s="112"/>
      <c r="AJ182" s="112"/>
      <c r="AK182" s="112"/>
      <c r="AL182" s="112"/>
      <c r="AM182" s="112"/>
      <c r="AN182" s="112"/>
      <c r="AO182" s="112"/>
      <c r="AP182" s="112"/>
      <c r="AQ182" s="112"/>
      <c r="AR182" s="112"/>
      <c r="AS182" s="112"/>
      <c r="AT182" s="112"/>
      <c r="AU182" s="112"/>
      <c r="AV182" s="112"/>
      <c r="AW182" s="112"/>
      <c r="AX182" s="112"/>
      <c r="AY182" s="112"/>
      <c r="AZ182" s="112"/>
      <c r="BA182" s="112"/>
    </row>
    <row r="183" spans="1:53">
      <c r="A183" s="166"/>
      <c r="B183" s="132"/>
      <c r="C183" s="787"/>
      <c r="D183" s="803"/>
      <c r="E183" s="788"/>
      <c r="F183" s="788"/>
      <c r="G183" s="788"/>
      <c r="H183" s="788"/>
      <c r="I183" s="788"/>
      <c r="J183" s="788"/>
      <c r="K183" s="788"/>
      <c r="L183" s="788"/>
      <c r="M183" s="803"/>
      <c r="N183" s="795"/>
      <c r="O183" s="793"/>
      <c r="P183" s="408"/>
      <c r="Q183" s="112"/>
      <c r="R183" s="112"/>
      <c r="S183" s="112"/>
      <c r="T183" s="112"/>
      <c r="U183" s="112"/>
      <c r="V183" s="789"/>
      <c r="W183" s="132"/>
      <c r="X183" s="127"/>
      <c r="Y183" s="790"/>
      <c r="Z183" s="112"/>
      <c r="AA183" s="791"/>
      <c r="AB183" s="112"/>
      <c r="AC183" s="112"/>
      <c r="AD183" s="112"/>
      <c r="AE183" s="112"/>
      <c r="AF183" s="112"/>
      <c r="AG183" s="112"/>
      <c r="AH183" s="112"/>
      <c r="AI183" s="112"/>
      <c r="AJ183" s="112"/>
      <c r="AK183" s="112"/>
      <c r="AL183" s="112"/>
      <c r="AM183" s="112"/>
      <c r="AN183" s="112"/>
      <c r="AO183" s="112"/>
      <c r="AP183" s="112"/>
      <c r="AQ183" s="112"/>
      <c r="AR183" s="112"/>
      <c r="AS183" s="112"/>
      <c r="AT183" s="112"/>
      <c r="AU183" s="112"/>
      <c r="AV183" s="112"/>
      <c r="AW183" s="112"/>
      <c r="AX183" s="112"/>
      <c r="AY183" s="112"/>
      <c r="AZ183" s="112"/>
      <c r="BA183" s="112"/>
    </row>
    <row r="184" spans="1:53" ht="12.75" customHeight="1">
      <c r="A184" s="166"/>
      <c r="B184" s="132"/>
      <c r="C184" s="787"/>
      <c r="D184" s="803"/>
      <c r="E184" s="788"/>
      <c r="F184" s="788"/>
      <c r="G184" s="788"/>
      <c r="H184" s="788"/>
      <c r="I184" s="788"/>
      <c r="J184" s="788"/>
      <c r="K184" s="788"/>
      <c r="L184" s="788"/>
      <c r="M184" s="788"/>
      <c r="N184" s="787"/>
      <c r="O184" s="793"/>
      <c r="P184" s="408"/>
      <c r="Q184" s="112"/>
      <c r="R184" s="112"/>
      <c r="S184" s="112"/>
      <c r="T184" s="112"/>
      <c r="U184" s="112"/>
      <c r="V184" s="789"/>
      <c r="W184" s="132"/>
      <c r="X184" s="127"/>
      <c r="Y184" s="790"/>
      <c r="Z184" s="112"/>
      <c r="AA184" s="796"/>
      <c r="AB184" s="112"/>
      <c r="AC184" s="112"/>
      <c r="AD184" s="112"/>
      <c r="AE184" s="112"/>
      <c r="AF184" s="112"/>
      <c r="AG184" s="112"/>
      <c r="AH184" s="112"/>
      <c r="AI184" s="112"/>
      <c r="AJ184" s="112"/>
      <c r="AK184" s="112"/>
      <c r="AL184" s="112"/>
      <c r="AM184" s="112"/>
      <c r="AN184" s="112"/>
      <c r="AO184" s="112"/>
      <c r="AP184" s="112"/>
      <c r="AQ184" s="112"/>
      <c r="AR184" s="112"/>
      <c r="AS184" s="112"/>
      <c r="AT184" s="112"/>
      <c r="AU184" s="112"/>
      <c r="AV184" s="112"/>
      <c r="AW184" s="112"/>
      <c r="AX184" s="112"/>
      <c r="AY184" s="112"/>
      <c r="AZ184" s="112"/>
      <c r="BA184" s="112"/>
    </row>
    <row r="185" spans="1:53">
      <c r="A185" s="166"/>
      <c r="B185" s="132"/>
      <c r="C185" s="787"/>
      <c r="D185" s="803"/>
      <c r="E185" s="788"/>
      <c r="F185" s="788"/>
      <c r="G185" s="788"/>
      <c r="H185" s="788"/>
      <c r="I185" s="788"/>
      <c r="J185" s="788"/>
      <c r="K185" s="788"/>
      <c r="L185" s="788"/>
      <c r="M185" s="788"/>
      <c r="N185" s="787"/>
      <c r="O185" s="793"/>
      <c r="P185" s="408"/>
      <c r="Q185" s="112"/>
      <c r="R185" s="112"/>
      <c r="S185" s="112"/>
      <c r="T185" s="112"/>
      <c r="U185" s="112"/>
      <c r="V185" s="789"/>
      <c r="W185" s="132"/>
      <c r="X185" s="127"/>
      <c r="Y185" s="790"/>
      <c r="Z185" s="112"/>
      <c r="AA185" s="794"/>
      <c r="AB185" s="112"/>
      <c r="AC185" s="112"/>
      <c r="AD185" s="112"/>
      <c r="AE185" s="112"/>
      <c r="AF185" s="112"/>
      <c r="AG185" s="112"/>
      <c r="AH185" s="112"/>
      <c r="AI185" s="112"/>
      <c r="AJ185" s="112"/>
      <c r="AK185" s="112"/>
      <c r="AL185" s="112"/>
      <c r="AM185" s="112"/>
      <c r="AN185" s="112"/>
      <c r="AO185" s="112"/>
      <c r="AP185" s="112"/>
      <c r="AQ185" s="112"/>
      <c r="AR185" s="112"/>
      <c r="AS185" s="112"/>
      <c r="AT185" s="112"/>
      <c r="AU185" s="112"/>
      <c r="AV185" s="112"/>
      <c r="AW185" s="112"/>
      <c r="AX185" s="112"/>
      <c r="AY185" s="112"/>
      <c r="AZ185" s="112"/>
      <c r="BA185" s="112"/>
    </row>
    <row r="186" spans="1:53" ht="15" customHeight="1">
      <c r="A186" s="166"/>
      <c r="B186" s="132"/>
      <c r="C186" s="787"/>
      <c r="D186" s="803"/>
      <c r="E186" s="788"/>
      <c r="F186" s="104"/>
      <c r="G186" s="798"/>
      <c r="H186" s="803"/>
      <c r="I186" s="788"/>
      <c r="J186" s="788"/>
      <c r="K186" s="788"/>
      <c r="L186" s="788"/>
      <c r="M186" s="788"/>
      <c r="N186" s="797"/>
      <c r="O186" s="793"/>
      <c r="P186" s="408"/>
      <c r="Q186" s="112"/>
      <c r="R186" s="112"/>
      <c r="S186" s="112"/>
      <c r="T186" s="112"/>
      <c r="U186" s="112"/>
      <c r="V186" s="789"/>
      <c r="W186" s="132"/>
      <c r="X186" s="127"/>
      <c r="Y186" s="790"/>
      <c r="Z186" s="112"/>
      <c r="AA186" s="796"/>
      <c r="AB186" s="112"/>
      <c r="AC186" s="112"/>
      <c r="AD186" s="112"/>
      <c r="AE186" s="112"/>
      <c r="AF186" s="112"/>
      <c r="AG186" s="112"/>
      <c r="AH186" s="112"/>
      <c r="AI186" s="112"/>
      <c r="AJ186" s="112"/>
      <c r="AK186" s="112"/>
      <c r="AL186" s="112"/>
      <c r="AM186" s="112"/>
      <c r="AN186" s="112"/>
      <c r="AO186" s="112"/>
      <c r="AP186" s="112"/>
      <c r="AQ186" s="112"/>
      <c r="AR186" s="112"/>
      <c r="AS186" s="112"/>
      <c r="AT186" s="112"/>
      <c r="AU186" s="112"/>
      <c r="AV186" s="112"/>
      <c r="AW186" s="112"/>
      <c r="AX186" s="112"/>
      <c r="AY186" s="112"/>
      <c r="AZ186" s="112"/>
      <c r="BA186" s="112"/>
    </row>
    <row r="187" spans="1:53">
      <c r="A187" s="166"/>
      <c r="B187" s="132"/>
      <c r="C187" s="787"/>
      <c r="D187" s="803"/>
      <c r="E187" s="788"/>
      <c r="F187" s="788"/>
      <c r="G187" s="788"/>
      <c r="H187" s="788"/>
      <c r="I187" s="788"/>
      <c r="J187" s="788"/>
      <c r="K187" s="788"/>
      <c r="L187" s="788"/>
      <c r="M187" s="788"/>
      <c r="N187" s="787"/>
      <c r="O187" s="793"/>
      <c r="P187" s="408"/>
      <c r="Q187" s="112"/>
      <c r="R187" s="112"/>
      <c r="S187" s="112"/>
      <c r="T187" s="112"/>
      <c r="U187" s="112"/>
      <c r="V187" s="789"/>
      <c r="W187" s="132"/>
      <c r="X187" s="127"/>
      <c r="Y187" s="790"/>
      <c r="Z187" s="112"/>
      <c r="AA187" s="791"/>
      <c r="AB187" s="112"/>
      <c r="AC187" s="112"/>
      <c r="AD187" s="112"/>
      <c r="AE187" s="112"/>
      <c r="AF187" s="112"/>
      <c r="AG187" s="112"/>
      <c r="AH187" s="112"/>
      <c r="AI187" s="112"/>
      <c r="AJ187" s="112"/>
      <c r="AK187" s="112"/>
      <c r="AL187" s="112"/>
      <c r="AM187" s="112"/>
      <c r="AN187" s="112"/>
      <c r="AO187" s="112"/>
      <c r="AP187" s="112"/>
      <c r="AQ187" s="112"/>
      <c r="AR187" s="112"/>
      <c r="AS187" s="112"/>
      <c r="AT187" s="112"/>
      <c r="AU187" s="112"/>
      <c r="AV187" s="112"/>
      <c r="AW187" s="112"/>
      <c r="AX187" s="112"/>
      <c r="AY187" s="112"/>
      <c r="AZ187" s="112"/>
      <c r="BA187" s="112"/>
    </row>
    <row r="188" spans="1:53">
      <c r="A188" s="166"/>
      <c r="B188" s="132"/>
      <c r="C188" s="787"/>
      <c r="D188" s="803"/>
      <c r="E188" s="788"/>
      <c r="F188" s="788"/>
      <c r="G188" s="788"/>
      <c r="H188" s="788"/>
      <c r="I188" s="788"/>
      <c r="J188" s="788"/>
      <c r="K188" s="788"/>
      <c r="L188" s="788"/>
      <c r="M188" s="788"/>
      <c r="N188" s="787"/>
      <c r="O188" s="793"/>
      <c r="P188" s="408"/>
      <c r="Q188" s="112"/>
      <c r="R188" s="112"/>
      <c r="S188" s="112"/>
      <c r="T188" s="112"/>
      <c r="U188" s="112"/>
      <c r="V188" s="789"/>
      <c r="W188" s="132"/>
      <c r="X188" s="127"/>
      <c r="Y188" s="790"/>
      <c r="Z188" s="112"/>
      <c r="AA188" s="791"/>
      <c r="AB188" s="112"/>
      <c r="AC188" s="112"/>
      <c r="AD188" s="112"/>
      <c r="AE188" s="112"/>
      <c r="AF188" s="112"/>
      <c r="AG188" s="112"/>
      <c r="AH188" s="112"/>
      <c r="AI188" s="112"/>
      <c r="AJ188" s="112"/>
      <c r="AK188" s="112"/>
      <c r="AL188" s="112"/>
      <c r="AM188" s="112"/>
      <c r="AN188" s="112"/>
      <c r="AO188" s="112"/>
      <c r="AP188" s="112"/>
      <c r="AQ188" s="112"/>
      <c r="AR188" s="112"/>
      <c r="AS188" s="112"/>
      <c r="AT188" s="112"/>
      <c r="AU188" s="112"/>
      <c r="AV188" s="112"/>
      <c r="AW188" s="112"/>
      <c r="AX188" s="112"/>
      <c r="AY188" s="112"/>
      <c r="AZ188" s="112"/>
      <c r="BA188" s="112"/>
    </row>
    <row r="189" spans="1:53">
      <c r="A189" s="166"/>
      <c r="B189" s="132"/>
      <c r="C189" s="787"/>
      <c r="D189" s="803"/>
      <c r="E189" s="788"/>
      <c r="F189" s="788"/>
      <c r="G189" s="788"/>
      <c r="H189" s="788"/>
      <c r="I189" s="788"/>
      <c r="J189" s="788"/>
      <c r="K189" s="788"/>
      <c r="L189" s="788"/>
      <c r="M189" s="788"/>
      <c r="N189" s="787"/>
      <c r="O189" s="793"/>
      <c r="P189" s="408"/>
      <c r="Q189" s="112"/>
      <c r="R189" s="112"/>
      <c r="S189" s="112"/>
      <c r="T189" s="112"/>
      <c r="U189" s="112"/>
      <c r="V189" s="789"/>
      <c r="W189" s="132"/>
      <c r="X189" s="127"/>
      <c r="Y189" s="790"/>
      <c r="Z189" s="112"/>
      <c r="AA189" s="791"/>
      <c r="AB189" s="112"/>
      <c r="AC189" s="112"/>
      <c r="AD189" s="112"/>
      <c r="AE189" s="112"/>
      <c r="AF189" s="112"/>
      <c r="AG189" s="112"/>
      <c r="AH189" s="112"/>
      <c r="AI189" s="112"/>
      <c r="AJ189" s="112"/>
      <c r="AK189" s="112"/>
      <c r="AL189" s="112"/>
      <c r="AM189" s="112"/>
      <c r="AN189" s="112"/>
      <c r="AO189" s="112"/>
      <c r="AP189" s="112"/>
      <c r="AQ189" s="112"/>
      <c r="AR189" s="112"/>
      <c r="AS189" s="112"/>
      <c r="AT189" s="112"/>
      <c r="AU189" s="112"/>
      <c r="AV189" s="112"/>
      <c r="AW189" s="112"/>
      <c r="AX189" s="112"/>
      <c r="AY189" s="112"/>
      <c r="AZ189" s="112"/>
      <c r="BA189" s="112"/>
    </row>
    <row r="190" spans="1:53">
      <c r="A190" s="166"/>
      <c r="B190" s="132"/>
      <c r="C190" s="787"/>
      <c r="D190" s="803"/>
      <c r="E190" s="788"/>
      <c r="F190" s="788"/>
      <c r="G190" s="788"/>
      <c r="H190" s="788"/>
      <c r="I190" s="788"/>
      <c r="J190" s="788"/>
      <c r="K190" s="788"/>
      <c r="L190" s="788"/>
      <c r="M190" s="788"/>
      <c r="N190" s="787"/>
      <c r="O190" s="793"/>
      <c r="P190" s="408"/>
      <c r="Q190" s="112"/>
      <c r="R190" s="112"/>
      <c r="S190" s="112"/>
      <c r="T190" s="112"/>
      <c r="U190" s="112"/>
      <c r="V190" s="789"/>
      <c r="W190" s="132"/>
      <c r="X190" s="127"/>
      <c r="Y190" s="790"/>
      <c r="Z190" s="112"/>
      <c r="AA190" s="791"/>
      <c r="AB190" s="112"/>
      <c r="AC190" s="112"/>
      <c r="AD190" s="112"/>
      <c r="AE190" s="112"/>
      <c r="AF190" s="112"/>
      <c r="AG190" s="112"/>
      <c r="AH190" s="112"/>
      <c r="AI190" s="112"/>
      <c r="AJ190" s="112"/>
      <c r="AK190" s="112"/>
      <c r="AL190" s="112"/>
      <c r="AM190" s="112"/>
      <c r="AN190" s="112"/>
      <c r="AO190" s="112"/>
      <c r="AP190" s="112"/>
      <c r="AQ190" s="112"/>
      <c r="AR190" s="112"/>
      <c r="AS190" s="112"/>
      <c r="AT190" s="112"/>
      <c r="AU190" s="112"/>
      <c r="AV190" s="112"/>
      <c r="AW190" s="112"/>
      <c r="AX190" s="112"/>
      <c r="AY190" s="112"/>
      <c r="AZ190" s="112"/>
      <c r="BA190" s="112"/>
    </row>
    <row r="191" spans="1:53">
      <c r="A191" s="166"/>
      <c r="B191" s="132"/>
      <c r="C191" s="787"/>
      <c r="D191" s="803"/>
      <c r="E191" s="788"/>
      <c r="F191" s="788"/>
      <c r="G191" s="788"/>
      <c r="H191" s="788"/>
      <c r="I191" s="788"/>
      <c r="J191" s="788"/>
      <c r="K191" s="788"/>
      <c r="L191" s="788"/>
      <c r="M191" s="788"/>
      <c r="N191" s="787"/>
      <c r="O191" s="793"/>
      <c r="P191" s="408"/>
      <c r="Q191" s="112"/>
      <c r="R191" s="112"/>
      <c r="S191" s="112"/>
      <c r="T191" s="112"/>
      <c r="U191" s="112"/>
      <c r="V191" s="789"/>
      <c r="W191" s="132"/>
      <c r="X191" s="127"/>
      <c r="Y191" s="790"/>
      <c r="Z191" s="112"/>
      <c r="AA191" s="791"/>
      <c r="AB191" s="112"/>
      <c r="AC191" s="112"/>
      <c r="AD191" s="112"/>
      <c r="AE191" s="112"/>
      <c r="AF191" s="112"/>
      <c r="AG191" s="112"/>
      <c r="AH191" s="112"/>
      <c r="AI191" s="112"/>
      <c r="AJ191" s="112"/>
      <c r="AK191" s="112"/>
      <c r="AL191" s="112"/>
      <c r="AM191" s="112"/>
      <c r="AN191" s="112"/>
      <c r="AO191" s="112"/>
      <c r="AP191" s="112"/>
      <c r="AQ191" s="112"/>
      <c r="AR191" s="112"/>
      <c r="AS191" s="112"/>
      <c r="AT191" s="112"/>
      <c r="AU191" s="112"/>
      <c r="AV191" s="112"/>
      <c r="AW191" s="112"/>
      <c r="AX191" s="112"/>
      <c r="AY191" s="112"/>
      <c r="AZ191" s="112"/>
      <c r="BA191" s="112"/>
    </row>
    <row r="192" spans="1:53">
      <c r="A192" s="166"/>
      <c r="B192" s="132"/>
      <c r="C192" s="787"/>
      <c r="D192" s="803"/>
      <c r="E192" s="788"/>
      <c r="F192" s="788"/>
      <c r="G192" s="788"/>
      <c r="H192" s="788"/>
      <c r="I192" s="788"/>
      <c r="J192" s="788"/>
      <c r="K192" s="788"/>
      <c r="L192" s="788"/>
      <c r="M192" s="788"/>
      <c r="N192" s="787"/>
      <c r="O192" s="793"/>
      <c r="P192" s="408"/>
      <c r="Q192" s="112"/>
      <c r="R192" s="112"/>
      <c r="S192" s="112"/>
      <c r="T192" s="112"/>
      <c r="U192" s="112"/>
      <c r="V192" s="789"/>
      <c r="W192" s="132"/>
      <c r="X192" s="127"/>
      <c r="Y192" s="790"/>
      <c r="Z192" s="112"/>
      <c r="AA192" s="791"/>
      <c r="AB192" s="112"/>
      <c r="AC192" s="112"/>
      <c r="AD192" s="112"/>
      <c r="AE192" s="112"/>
      <c r="AF192" s="112"/>
      <c r="AG192" s="112"/>
      <c r="AH192" s="112"/>
      <c r="AI192" s="112"/>
      <c r="AJ192" s="112"/>
      <c r="AK192" s="112"/>
      <c r="AL192" s="112"/>
      <c r="AM192" s="112"/>
      <c r="AN192" s="112"/>
      <c r="AO192" s="112"/>
      <c r="AP192" s="112"/>
      <c r="AQ192" s="112"/>
      <c r="AR192" s="112"/>
      <c r="AS192" s="112"/>
      <c r="AT192" s="112"/>
      <c r="AU192" s="112"/>
      <c r="AV192" s="112"/>
      <c r="AW192" s="112"/>
      <c r="AX192" s="112"/>
      <c r="AY192" s="112"/>
      <c r="AZ192" s="112"/>
      <c r="BA192" s="112"/>
    </row>
    <row r="193" spans="1:53">
      <c r="A193" s="166"/>
      <c r="B193" s="132"/>
      <c r="C193" s="787"/>
      <c r="D193" s="803"/>
      <c r="E193" s="788"/>
      <c r="F193" s="788"/>
      <c r="G193" s="788"/>
      <c r="H193" s="788"/>
      <c r="I193" s="788"/>
      <c r="J193" s="788"/>
      <c r="K193" s="788"/>
      <c r="L193" s="788"/>
      <c r="M193" s="788"/>
      <c r="N193" s="787"/>
      <c r="O193" s="793"/>
      <c r="P193" s="408"/>
      <c r="Q193" s="112"/>
      <c r="R193" s="112"/>
      <c r="S193" s="112"/>
      <c r="T193" s="112"/>
      <c r="U193" s="112"/>
      <c r="V193" s="789"/>
      <c r="W193" s="132"/>
      <c r="X193" s="127"/>
      <c r="Y193" s="790"/>
      <c r="Z193" s="112"/>
      <c r="AA193" s="791"/>
      <c r="AB193" s="112"/>
      <c r="AC193" s="112"/>
      <c r="AD193" s="112"/>
      <c r="AE193" s="112"/>
      <c r="AF193" s="112"/>
      <c r="AG193" s="112"/>
      <c r="AH193" s="112"/>
      <c r="AI193" s="112"/>
      <c r="AJ193" s="112"/>
      <c r="AK193" s="112"/>
      <c r="AL193" s="112"/>
      <c r="AM193" s="112"/>
      <c r="AN193" s="112"/>
      <c r="AO193" s="112"/>
      <c r="AP193" s="112"/>
      <c r="AQ193" s="112"/>
      <c r="AR193" s="112"/>
      <c r="AS193" s="112"/>
      <c r="AT193" s="112"/>
      <c r="AU193" s="112"/>
      <c r="AV193" s="112"/>
      <c r="AW193" s="112"/>
      <c r="AX193" s="112"/>
      <c r="AY193" s="112"/>
      <c r="AZ193" s="112"/>
      <c r="BA193" s="112"/>
    </row>
    <row r="194" spans="1:53" ht="13.5" customHeight="1">
      <c r="A194" s="166"/>
      <c r="B194" s="132"/>
      <c r="C194" s="787"/>
      <c r="D194" s="803"/>
      <c r="E194" s="788"/>
      <c r="F194" s="788"/>
      <c r="G194" s="788"/>
      <c r="H194" s="788"/>
      <c r="I194" s="788"/>
      <c r="J194" s="788"/>
      <c r="K194" s="788"/>
      <c r="L194" s="788"/>
      <c r="M194" s="788"/>
      <c r="N194" s="787"/>
      <c r="O194" s="793"/>
      <c r="P194" s="408"/>
      <c r="Q194" s="112"/>
      <c r="R194" s="112"/>
      <c r="S194" s="112"/>
      <c r="T194" s="112"/>
      <c r="U194" s="112"/>
      <c r="V194" s="789"/>
      <c r="W194" s="132"/>
      <c r="X194" s="127"/>
      <c r="Y194" s="790"/>
      <c r="Z194" s="112"/>
      <c r="AA194" s="794"/>
      <c r="AB194" s="112"/>
      <c r="AC194" s="112"/>
      <c r="AD194" s="112"/>
      <c r="AE194" s="112"/>
      <c r="AF194" s="112"/>
      <c r="AG194" s="112"/>
      <c r="AH194" s="112"/>
      <c r="AI194" s="112"/>
      <c r="AJ194" s="112"/>
      <c r="AK194" s="112"/>
      <c r="AL194" s="112"/>
      <c r="AM194" s="112"/>
      <c r="AN194" s="112"/>
      <c r="AO194" s="112"/>
      <c r="AP194" s="112"/>
      <c r="AQ194" s="112"/>
      <c r="AR194" s="112"/>
      <c r="AS194" s="112"/>
      <c r="AT194" s="112"/>
      <c r="AU194" s="112"/>
      <c r="AV194" s="112"/>
      <c r="AW194" s="112"/>
      <c r="AX194" s="112"/>
      <c r="AY194" s="112"/>
      <c r="AZ194" s="112"/>
      <c r="BA194" s="112"/>
    </row>
    <row r="195" spans="1:53" ht="12" customHeight="1">
      <c r="A195" s="166"/>
      <c r="B195" s="132"/>
      <c r="C195" s="787"/>
      <c r="D195" s="806"/>
      <c r="E195" s="798"/>
      <c r="F195" s="799"/>
      <c r="G195" s="788"/>
      <c r="H195" s="788"/>
      <c r="I195" s="788"/>
      <c r="J195" s="788"/>
      <c r="K195" s="798"/>
      <c r="L195" s="798"/>
      <c r="M195" s="788"/>
      <c r="N195" s="792"/>
      <c r="O195" s="793"/>
      <c r="P195" s="408"/>
      <c r="Q195" s="112"/>
      <c r="R195" s="112"/>
      <c r="S195" s="112"/>
      <c r="T195" s="112"/>
      <c r="U195" s="112"/>
      <c r="V195" s="789"/>
      <c r="W195" s="132"/>
      <c r="X195" s="127"/>
      <c r="Y195" s="790"/>
      <c r="Z195" s="112"/>
      <c r="AA195" s="800"/>
      <c r="AB195" s="112"/>
      <c r="AC195" s="112"/>
      <c r="AD195" s="112"/>
      <c r="AE195" s="112"/>
      <c r="AF195" s="112"/>
      <c r="AG195" s="112"/>
      <c r="AH195" s="112"/>
      <c r="AI195" s="112"/>
      <c r="AJ195" s="112"/>
      <c r="AK195" s="112"/>
      <c r="AL195" s="112"/>
      <c r="AM195" s="112"/>
      <c r="AN195" s="112"/>
      <c r="AO195" s="112"/>
      <c r="AP195" s="112"/>
      <c r="AQ195" s="112"/>
      <c r="AR195" s="112"/>
      <c r="AS195" s="112"/>
      <c r="AT195" s="112"/>
      <c r="AU195" s="112"/>
      <c r="AV195" s="112"/>
      <c r="AW195" s="112"/>
      <c r="AX195" s="112"/>
      <c r="AY195" s="112"/>
      <c r="AZ195" s="112"/>
      <c r="BA195" s="112"/>
    </row>
    <row r="196" spans="1:53">
      <c r="A196" s="166"/>
      <c r="B196" s="132"/>
      <c r="C196" s="787"/>
      <c r="D196" s="806"/>
      <c r="E196" s="798"/>
      <c r="F196" s="799"/>
      <c r="G196" s="788"/>
      <c r="H196" s="788"/>
      <c r="I196" s="788"/>
      <c r="J196" s="788"/>
      <c r="K196" s="798"/>
      <c r="L196" s="798"/>
      <c r="M196" s="788"/>
      <c r="N196" s="787"/>
      <c r="O196" s="793"/>
      <c r="P196" s="408"/>
      <c r="Q196" s="112"/>
      <c r="R196" s="112"/>
      <c r="S196" s="112"/>
      <c r="T196" s="112"/>
      <c r="U196" s="112"/>
      <c r="V196" s="789"/>
      <c r="W196" s="132"/>
      <c r="X196" s="127"/>
      <c r="Y196" s="790"/>
      <c r="Z196" s="112"/>
      <c r="AA196" s="791"/>
      <c r="AB196" s="112"/>
      <c r="AC196" s="112"/>
      <c r="AD196" s="112"/>
      <c r="AE196" s="112"/>
      <c r="AF196" s="112"/>
      <c r="AG196" s="112"/>
      <c r="AH196" s="112"/>
      <c r="AI196" s="112"/>
      <c r="AJ196" s="112"/>
      <c r="AK196" s="112"/>
      <c r="AL196" s="112"/>
      <c r="AM196" s="112"/>
      <c r="AN196" s="112"/>
      <c r="AO196" s="112"/>
      <c r="AP196" s="112"/>
      <c r="AQ196" s="112"/>
      <c r="AR196" s="112"/>
      <c r="AS196" s="112"/>
      <c r="AT196" s="112"/>
      <c r="AU196" s="112"/>
      <c r="AV196" s="112"/>
      <c r="AW196" s="112"/>
      <c r="AX196" s="112"/>
      <c r="AY196" s="112"/>
      <c r="AZ196" s="112"/>
      <c r="BA196" s="112"/>
    </row>
    <row r="197" spans="1:53" ht="13.5" customHeight="1">
      <c r="A197" s="166"/>
      <c r="B197" s="132"/>
      <c r="C197" s="787"/>
      <c r="D197" s="806"/>
      <c r="E197" s="798"/>
      <c r="F197" s="799"/>
      <c r="G197" s="788"/>
      <c r="H197" s="788"/>
      <c r="I197" s="788"/>
      <c r="J197" s="788"/>
      <c r="K197" s="798"/>
      <c r="L197" s="798"/>
      <c r="M197" s="788"/>
      <c r="N197" s="787"/>
      <c r="O197" s="793"/>
      <c r="P197" s="408"/>
      <c r="Q197" s="112"/>
      <c r="R197" s="112"/>
      <c r="S197" s="112"/>
      <c r="T197" s="112"/>
      <c r="U197" s="112"/>
      <c r="V197" s="789"/>
      <c r="W197" s="132"/>
      <c r="X197" s="127"/>
      <c r="Y197" s="790"/>
      <c r="Z197" s="112"/>
      <c r="AA197" s="791"/>
      <c r="AB197" s="112"/>
      <c r="AC197" s="112"/>
      <c r="AD197" s="112"/>
      <c r="AE197" s="112"/>
      <c r="AF197" s="112"/>
      <c r="AG197" s="112"/>
      <c r="AH197" s="112"/>
      <c r="AI197" s="112"/>
      <c r="AJ197" s="112"/>
      <c r="AK197" s="112"/>
      <c r="AL197" s="112"/>
      <c r="AM197" s="112"/>
      <c r="AN197" s="112"/>
      <c r="AO197" s="112"/>
      <c r="AP197" s="112"/>
      <c r="AQ197" s="112"/>
      <c r="AR197" s="112"/>
      <c r="AS197" s="112"/>
      <c r="AT197" s="112"/>
      <c r="AU197" s="112"/>
      <c r="AV197" s="112"/>
      <c r="AW197" s="112"/>
      <c r="AX197" s="112"/>
      <c r="AY197" s="112"/>
      <c r="AZ197" s="112"/>
      <c r="BA197" s="112"/>
    </row>
    <row r="198" spans="1:53">
      <c r="A198" s="166"/>
      <c r="B198" s="132"/>
      <c r="C198" s="787"/>
      <c r="D198" s="806"/>
      <c r="E198" s="798"/>
      <c r="F198" s="799"/>
      <c r="G198" s="788"/>
      <c r="H198" s="810"/>
      <c r="I198" s="788"/>
      <c r="J198" s="810"/>
      <c r="K198" s="803"/>
      <c r="L198" s="803"/>
      <c r="M198" s="788"/>
      <c r="N198" s="787"/>
      <c r="O198" s="793"/>
      <c r="P198" s="408"/>
      <c r="Q198" s="112"/>
      <c r="R198" s="112"/>
      <c r="S198" s="112"/>
      <c r="T198" s="112"/>
      <c r="U198" s="112"/>
      <c r="V198" s="789"/>
      <c r="W198" s="132"/>
      <c r="X198" s="127"/>
      <c r="Y198" s="790"/>
      <c r="Z198" s="112"/>
      <c r="AA198" s="796"/>
      <c r="AB198" s="112"/>
      <c r="AC198" s="112"/>
      <c r="AD198" s="112"/>
      <c r="AE198" s="112"/>
      <c r="AF198" s="112"/>
      <c r="AG198" s="112"/>
      <c r="AH198" s="112"/>
      <c r="AI198" s="112"/>
      <c r="AJ198" s="112"/>
      <c r="AK198" s="112"/>
      <c r="AL198" s="112"/>
      <c r="AM198" s="112"/>
      <c r="AN198" s="112"/>
      <c r="AO198" s="112"/>
      <c r="AP198" s="112"/>
      <c r="AQ198" s="112"/>
      <c r="AR198" s="112"/>
      <c r="AS198" s="112"/>
      <c r="AT198" s="112"/>
      <c r="AU198" s="112"/>
      <c r="AV198" s="112"/>
      <c r="AW198" s="112"/>
      <c r="AX198" s="112"/>
      <c r="AY198" s="112"/>
      <c r="AZ198" s="112"/>
      <c r="BA198" s="112"/>
    </row>
    <row r="199" spans="1:53">
      <c r="A199" s="166"/>
      <c r="B199" s="132"/>
      <c r="C199" s="787"/>
      <c r="D199" s="806"/>
      <c r="E199" s="803"/>
      <c r="F199" s="799"/>
      <c r="G199" s="788"/>
      <c r="H199" s="788"/>
      <c r="I199" s="788"/>
      <c r="J199" s="788"/>
      <c r="K199" s="803"/>
      <c r="L199" s="803"/>
      <c r="M199" s="788"/>
      <c r="N199" s="787"/>
      <c r="O199" s="793"/>
      <c r="P199" s="408"/>
      <c r="Q199" s="112"/>
      <c r="R199" s="112"/>
      <c r="S199" s="112"/>
      <c r="T199" s="112"/>
      <c r="U199" s="112"/>
      <c r="V199" s="789"/>
      <c r="W199" s="132"/>
      <c r="X199" s="127"/>
      <c r="Y199" s="790"/>
      <c r="Z199" s="112"/>
      <c r="AA199" s="791"/>
      <c r="AB199" s="112"/>
      <c r="AC199" s="112"/>
      <c r="AD199" s="112"/>
      <c r="AE199" s="112"/>
      <c r="AF199" s="112"/>
      <c r="AG199" s="112"/>
      <c r="AH199" s="112"/>
      <c r="AI199" s="112"/>
      <c r="AJ199" s="112"/>
      <c r="AK199" s="112"/>
      <c r="AL199" s="112"/>
      <c r="AM199" s="112"/>
      <c r="AN199" s="112"/>
      <c r="AO199" s="112"/>
      <c r="AP199" s="112"/>
      <c r="AQ199" s="112"/>
      <c r="AR199" s="112"/>
      <c r="AS199" s="112"/>
      <c r="AT199" s="112"/>
      <c r="AU199" s="112"/>
      <c r="AV199" s="112"/>
      <c r="AW199" s="112"/>
      <c r="AX199" s="112"/>
      <c r="AY199" s="112"/>
      <c r="AZ199" s="112"/>
      <c r="BA199" s="112"/>
    </row>
    <row r="200" spans="1:53" ht="12" customHeight="1">
      <c r="A200" s="166"/>
      <c r="B200" s="132"/>
      <c r="C200" s="787"/>
      <c r="D200" s="806"/>
      <c r="E200" s="798"/>
      <c r="F200" s="799"/>
      <c r="G200" s="788"/>
      <c r="H200" s="788"/>
      <c r="I200" s="788"/>
      <c r="J200" s="788"/>
      <c r="K200" s="803"/>
      <c r="L200" s="798"/>
      <c r="M200" s="788"/>
      <c r="N200" s="787"/>
      <c r="O200" s="793"/>
      <c r="P200" s="408"/>
      <c r="Q200" s="112"/>
      <c r="R200" s="112"/>
      <c r="S200" s="112"/>
      <c r="T200" s="112"/>
      <c r="U200" s="112"/>
      <c r="V200" s="789"/>
      <c r="W200" s="132"/>
      <c r="X200" s="127"/>
      <c r="Y200" s="790"/>
      <c r="Z200" s="112"/>
      <c r="AA200" s="791"/>
      <c r="AB200" s="112"/>
      <c r="AC200" s="112"/>
      <c r="AD200" s="112"/>
      <c r="AE200" s="112"/>
      <c r="AF200" s="112"/>
      <c r="AG200" s="112"/>
      <c r="AH200" s="112"/>
      <c r="AI200" s="112"/>
      <c r="AJ200" s="112"/>
      <c r="AK200" s="112"/>
      <c r="AL200" s="112"/>
      <c r="AM200" s="112"/>
      <c r="AN200" s="112"/>
      <c r="AO200" s="112"/>
      <c r="AP200" s="112"/>
      <c r="AQ200" s="112"/>
      <c r="AR200" s="112"/>
      <c r="AS200" s="112"/>
      <c r="AT200" s="112"/>
      <c r="AU200" s="112"/>
      <c r="AV200" s="112"/>
      <c r="AW200" s="112"/>
      <c r="AX200" s="112"/>
      <c r="AY200" s="112"/>
      <c r="AZ200" s="112"/>
      <c r="BA200" s="112"/>
    </row>
    <row r="201" spans="1:53" ht="12.75" customHeight="1">
      <c r="A201" s="166"/>
      <c r="B201" s="132"/>
      <c r="C201" s="787"/>
      <c r="D201" s="806"/>
      <c r="E201" s="803"/>
      <c r="F201" s="799"/>
      <c r="G201" s="788"/>
      <c r="H201" s="788"/>
      <c r="I201" s="788"/>
      <c r="J201" s="788"/>
      <c r="K201" s="799"/>
      <c r="L201" s="799"/>
      <c r="M201" s="104"/>
      <c r="N201" s="787"/>
      <c r="O201" s="793"/>
      <c r="P201" s="408"/>
      <c r="Q201" s="112"/>
      <c r="R201" s="112"/>
      <c r="S201" s="112"/>
      <c r="T201" s="112"/>
      <c r="U201" s="112"/>
      <c r="V201" s="789"/>
      <c r="W201" s="132"/>
      <c r="X201" s="127"/>
      <c r="Y201" s="790"/>
      <c r="Z201" s="112"/>
      <c r="AA201" s="791"/>
      <c r="AB201" s="112"/>
      <c r="AC201" s="112"/>
      <c r="AD201" s="112"/>
      <c r="AE201" s="112"/>
      <c r="AF201" s="112"/>
      <c r="AG201" s="112"/>
      <c r="AH201" s="112"/>
      <c r="AI201" s="112"/>
      <c r="AJ201" s="112"/>
      <c r="AK201" s="112"/>
      <c r="AL201" s="112"/>
      <c r="AM201" s="112"/>
      <c r="AN201" s="112"/>
      <c r="AO201" s="112"/>
      <c r="AP201" s="112"/>
      <c r="AQ201" s="112"/>
      <c r="AR201" s="112"/>
      <c r="AS201" s="112"/>
      <c r="AT201" s="112"/>
      <c r="AU201" s="112"/>
      <c r="AV201" s="112"/>
      <c r="AW201" s="112"/>
      <c r="AX201" s="112"/>
      <c r="AY201" s="112"/>
      <c r="AZ201" s="112"/>
      <c r="BA201" s="112"/>
    </row>
    <row r="202" spans="1:53" ht="11.25" customHeight="1">
      <c r="A202" s="166"/>
      <c r="B202" s="132"/>
      <c r="C202" s="787"/>
      <c r="D202" s="806"/>
      <c r="E202" s="803"/>
      <c r="F202" s="803"/>
      <c r="G202" s="788"/>
      <c r="H202" s="788"/>
      <c r="I202" s="788"/>
      <c r="J202" s="798"/>
      <c r="K202" s="810"/>
      <c r="L202" s="803"/>
      <c r="M202" s="799"/>
      <c r="N202" s="787"/>
      <c r="O202" s="793"/>
      <c r="P202" s="408"/>
      <c r="Q202" s="112"/>
      <c r="R202" s="112"/>
      <c r="S202" s="112"/>
      <c r="T202" s="112"/>
      <c r="U202" s="112"/>
      <c r="V202" s="789"/>
      <c r="W202" s="132"/>
      <c r="X202" s="127"/>
      <c r="Y202" s="790"/>
      <c r="Z202" s="112"/>
      <c r="AA202" s="791"/>
      <c r="AB202" s="112"/>
      <c r="AC202" s="112"/>
      <c r="AD202" s="112"/>
      <c r="AE202" s="112"/>
      <c r="AF202" s="112"/>
      <c r="AG202" s="112"/>
      <c r="AH202" s="112"/>
      <c r="AI202" s="112"/>
      <c r="AJ202" s="112"/>
      <c r="AK202" s="112"/>
      <c r="AL202" s="112"/>
      <c r="AM202" s="112"/>
      <c r="AN202" s="112"/>
      <c r="AO202" s="112"/>
      <c r="AP202" s="112"/>
      <c r="AQ202" s="112"/>
      <c r="AR202" s="112"/>
      <c r="AS202" s="112"/>
      <c r="AT202" s="112"/>
      <c r="AU202" s="112"/>
      <c r="AV202" s="112"/>
      <c r="AW202" s="112"/>
      <c r="AX202" s="112"/>
      <c r="AY202" s="112"/>
      <c r="AZ202" s="112"/>
      <c r="BA202" s="112"/>
    </row>
    <row r="203" spans="1:53" ht="12" customHeight="1">
      <c r="A203" s="166"/>
      <c r="B203" s="132"/>
      <c r="C203" s="787"/>
      <c r="D203" s="806"/>
      <c r="E203" s="798"/>
      <c r="F203" s="799"/>
      <c r="G203" s="788"/>
      <c r="H203" s="788"/>
      <c r="I203" s="788"/>
      <c r="J203" s="788"/>
      <c r="K203" s="798"/>
      <c r="L203" s="798"/>
      <c r="M203" s="788"/>
      <c r="N203" s="787"/>
      <c r="O203" s="793"/>
      <c r="P203" s="408"/>
      <c r="Q203" s="112"/>
      <c r="R203" s="112"/>
      <c r="S203" s="112"/>
      <c r="T203" s="112"/>
      <c r="U203" s="112"/>
      <c r="V203" s="789"/>
      <c r="W203" s="132"/>
      <c r="X203" s="127"/>
      <c r="Y203" s="790"/>
      <c r="Z203" s="112"/>
      <c r="AA203" s="791"/>
      <c r="AB203" s="112"/>
      <c r="AC203" s="112"/>
      <c r="AD203" s="112"/>
      <c r="AE203" s="112"/>
      <c r="AF203" s="112"/>
      <c r="AG203" s="112"/>
      <c r="AH203" s="112"/>
      <c r="AI203" s="112"/>
      <c r="AJ203" s="112"/>
      <c r="AK203" s="112"/>
      <c r="AL203" s="112"/>
      <c r="AM203" s="112"/>
      <c r="AN203" s="112"/>
      <c r="AO203" s="112"/>
      <c r="AP203" s="112"/>
      <c r="AQ203" s="112"/>
      <c r="AR203" s="112"/>
      <c r="AS203" s="112"/>
      <c r="AT203" s="112"/>
      <c r="AU203" s="112"/>
      <c r="AV203" s="112"/>
      <c r="AW203" s="112"/>
      <c r="AX203" s="112"/>
      <c r="AY203" s="112"/>
      <c r="AZ203" s="112"/>
      <c r="BA203" s="112"/>
    </row>
    <row r="204" spans="1:53">
      <c r="A204" s="166"/>
      <c r="B204" s="132"/>
      <c r="C204" s="787"/>
      <c r="D204" s="806"/>
      <c r="E204" s="803"/>
      <c r="F204" s="799"/>
      <c r="G204" s="788"/>
      <c r="H204" s="788"/>
      <c r="I204" s="788"/>
      <c r="J204" s="788"/>
      <c r="K204" s="799"/>
      <c r="L204" s="799"/>
      <c r="M204" s="788"/>
      <c r="N204" s="787"/>
      <c r="O204" s="801"/>
      <c r="P204" s="408"/>
      <c r="Q204" s="112"/>
      <c r="R204" s="112"/>
      <c r="S204" s="112"/>
      <c r="T204" s="112"/>
      <c r="U204" s="112"/>
      <c r="V204" s="789"/>
      <c r="W204" s="132"/>
      <c r="X204" s="127"/>
      <c r="Y204" s="790"/>
      <c r="Z204" s="112"/>
      <c r="AA204" s="802"/>
      <c r="AB204" s="112"/>
      <c r="AC204" s="112"/>
      <c r="AD204" s="112"/>
      <c r="AE204" s="112"/>
      <c r="AF204" s="112"/>
      <c r="AG204" s="112"/>
      <c r="AH204" s="112"/>
      <c r="AI204" s="112"/>
      <c r="AJ204" s="112"/>
      <c r="AK204" s="112"/>
      <c r="AL204" s="112"/>
      <c r="AM204" s="112"/>
      <c r="AN204" s="112"/>
      <c r="AO204" s="112"/>
      <c r="AP204" s="112"/>
      <c r="AQ204" s="112"/>
      <c r="AR204" s="112"/>
      <c r="AS204" s="112"/>
      <c r="AT204" s="112"/>
      <c r="AU204" s="112"/>
      <c r="AV204" s="112"/>
      <c r="AW204" s="112"/>
      <c r="AX204" s="112"/>
      <c r="AY204" s="112"/>
      <c r="AZ204" s="112"/>
      <c r="BA204" s="112"/>
    </row>
    <row r="205" spans="1:53" ht="13.5" customHeight="1">
      <c r="A205" s="166"/>
      <c r="B205" s="132"/>
      <c r="C205" s="787"/>
      <c r="D205" s="806"/>
      <c r="E205" s="798"/>
      <c r="F205" s="799"/>
      <c r="G205" s="788"/>
      <c r="H205" s="788"/>
      <c r="I205" s="788"/>
      <c r="J205" s="788"/>
      <c r="K205" s="799"/>
      <c r="L205" s="799"/>
      <c r="M205" s="788"/>
      <c r="N205" s="787"/>
      <c r="O205" s="793"/>
      <c r="P205" s="408"/>
      <c r="Q205" s="112"/>
      <c r="R205" s="112"/>
      <c r="S205" s="112"/>
      <c r="T205" s="112"/>
      <c r="U205" s="112"/>
      <c r="V205" s="789"/>
      <c r="W205" s="132"/>
      <c r="X205" s="127"/>
      <c r="Y205" s="790"/>
      <c r="Z205" s="112"/>
      <c r="AA205" s="791"/>
      <c r="AB205" s="112"/>
      <c r="AC205" s="112"/>
      <c r="AD205" s="112"/>
      <c r="AE205" s="112"/>
      <c r="AF205" s="112"/>
      <c r="AG205" s="112"/>
      <c r="AH205" s="112"/>
      <c r="AI205" s="112"/>
      <c r="AJ205" s="112"/>
      <c r="AK205" s="112"/>
      <c r="AL205" s="112"/>
      <c r="AM205" s="112"/>
      <c r="AN205" s="112"/>
      <c r="AO205" s="112"/>
      <c r="AP205" s="112"/>
      <c r="AQ205" s="112"/>
      <c r="AR205" s="112"/>
      <c r="AS205" s="112"/>
      <c r="AT205" s="112"/>
      <c r="AU205" s="112"/>
      <c r="AV205" s="112"/>
      <c r="AW205" s="112"/>
      <c r="AX205" s="112"/>
      <c r="AY205" s="112"/>
      <c r="AZ205" s="112"/>
      <c r="BA205" s="112"/>
    </row>
    <row r="206" spans="1:53" ht="13.5" customHeight="1">
      <c r="A206" s="166"/>
      <c r="B206" s="132"/>
      <c r="C206" s="787"/>
      <c r="D206" s="806"/>
      <c r="E206" s="799"/>
      <c r="F206" s="803"/>
      <c r="G206" s="788"/>
      <c r="H206" s="788"/>
      <c r="I206" s="788"/>
      <c r="J206" s="788"/>
      <c r="K206" s="810"/>
      <c r="L206" s="803"/>
      <c r="M206" s="788"/>
      <c r="N206" s="787"/>
      <c r="O206" s="801"/>
      <c r="P206" s="408"/>
      <c r="Q206" s="112"/>
      <c r="R206" s="112"/>
      <c r="S206" s="112"/>
      <c r="T206" s="112"/>
      <c r="U206" s="112"/>
      <c r="V206" s="789"/>
      <c r="W206" s="132"/>
      <c r="X206" s="127"/>
      <c r="Y206" s="790"/>
      <c r="Z206" s="112"/>
      <c r="AA206" s="802"/>
      <c r="AB206" s="112"/>
      <c r="AC206" s="112"/>
      <c r="AD206" s="112"/>
      <c r="AE206" s="112"/>
      <c r="AF206" s="112"/>
      <c r="AG206" s="112"/>
      <c r="AH206" s="112"/>
      <c r="AI206" s="112"/>
      <c r="AJ206" s="112"/>
      <c r="AK206" s="112"/>
      <c r="AL206" s="112"/>
      <c r="AM206" s="112"/>
      <c r="AN206" s="112"/>
      <c r="AO206" s="112"/>
      <c r="AP206" s="112"/>
      <c r="AQ206" s="112"/>
      <c r="AR206" s="112"/>
      <c r="AS206" s="112"/>
      <c r="AT206" s="112"/>
      <c r="AU206" s="112"/>
      <c r="AV206" s="112"/>
      <c r="AW206" s="112"/>
      <c r="AX206" s="112"/>
      <c r="AY206" s="112"/>
      <c r="AZ206" s="112"/>
      <c r="BA206" s="112"/>
    </row>
    <row r="207" spans="1:53" hidden="1">
      <c r="A207" s="166"/>
      <c r="B207" s="132"/>
      <c r="C207" s="787"/>
      <c r="D207" s="806"/>
      <c r="E207" s="803"/>
      <c r="F207" s="799"/>
      <c r="G207" s="788"/>
      <c r="H207" s="788"/>
      <c r="I207" s="788"/>
      <c r="J207" s="788"/>
      <c r="K207" s="798"/>
      <c r="L207" s="798"/>
      <c r="M207" s="788"/>
      <c r="N207" s="787"/>
      <c r="O207" s="793"/>
      <c r="P207" s="408"/>
      <c r="Q207" s="112"/>
      <c r="R207" s="112"/>
      <c r="S207" s="112"/>
      <c r="T207" s="112"/>
      <c r="U207" s="112"/>
      <c r="V207" s="789"/>
      <c r="W207" s="132"/>
      <c r="X207" s="127"/>
      <c r="Y207" s="790"/>
      <c r="Z207" s="112"/>
      <c r="AA207" s="796"/>
      <c r="AB207" s="112"/>
      <c r="AC207" s="112"/>
      <c r="AD207" s="112"/>
      <c r="AE207" s="112"/>
      <c r="AF207" s="112"/>
      <c r="AG207" s="112"/>
      <c r="AH207" s="112"/>
      <c r="AI207" s="112"/>
      <c r="AJ207" s="112"/>
      <c r="AK207" s="112"/>
      <c r="AL207" s="112"/>
      <c r="AM207" s="112"/>
      <c r="AN207" s="112"/>
      <c r="AO207" s="112"/>
      <c r="AP207" s="112"/>
      <c r="AQ207" s="112"/>
      <c r="AR207" s="112"/>
      <c r="AS207" s="112"/>
      <c r="AT207" s="112"/>
      <c r="AU207" s="112"/>
      <c r="AV207" s="112"/>
      <c r="AW207" s="112"/>
      <c r="AX207" s="112"/>
      <c r="AY207" s="112"/>
      <c r="AZ207" s="112"/>
      <c r="BA207" s="112"/>
    </row>
    <row r="208" spans="1:53" ht="13.5" customHeight="1">
      <c r="A208" s="166"/>
      <c r="B208" s="107"/>
      <c r="C208" s="787"/>
      <c r="D208" s="806"/>
      <c r="E208" s="799"/>
      <c r="F208" s="799"/>
      <c r="G208" s="788"/>
      <c r="H208" s="788"/>
      <c r="I208" s="788"/>
      <c r="J208" s="788"/>
      <c r="K208" s="803"/>
      <c r="L208" s="803"/>
      <c r="M208" s="788"/>
      <c r="N208" s="787"/>
      <c r="O208" s="793"/>
      <c r="P208" s="408"/>
      <c r="Q208" s="112"/>
      <c r="R208" s="112"/>
      <c r="S208" s="112"/>
      <c r="T208" s="112"/>
      <c r="U208" s="112"/>
      <c r="V208" s="789"/>
      <c r="W208" s="132"/>
      <c r="X208" s="127"/>
      <c r="Y208" s="790"/>
      <c r="Z208" s="112"/>
      <c r="AA208" s="791"/>
      <c r="AB208" s="112"/>
      <c r="AC208" s="112"/>
      <c r="AD208" s="112"/>
      <c r="AE208" s="112"/>
      <c r="AF208" s="112"/>
      <c r="AG208" s="112"/>
      <c r="AH208" s="112"/>
      <c r="AI208" s="112"/>
      <c r="AJ208" s="112"/>
      <c r="AK208" s="112"/>
      <c r="AL208" s="112"/>
      <c r="AM208" s="112"/>
      <c r="AN208" s="112"/>
      <c r="AO208" s="112"/>
      <c r="AP208" s="112"/>
      <c r="AQ208" s="112"/>
      <c r="AR208" s="112"/>
      <c r="AS208" s="112"/>
      <c r="AT208" s="112"/>
      <c r="AU208" s="112"/>
      <c r="AV208" s="112"/>
      <c r="AW208" s="112"/>
      <c r="AX208" s="112"/>
      <c r="AY208" s="112"/>
      <c r="AZ208" s="112"/>
      <c r="BA208" s="112"/>
    </row>
    <row r="209" spans="1:53" ht="12" customHeight="1">
      <c r="A209" s="166"/>
      <c r="B209" s="132"/>
      <c r="C209" s="787"/>
      <c r="D209" s="806"/>
      <c r="E209" s="798"/>
      <c r="F209" s="799"/>
      <c r="G209" s="810"/>
      <c r="H209" s="788"/>
      <c r="I209" s="788"/>
      <c r="J209" s="788"/>
      <c r="K209" s="798"/>
      <c r="L209" s="799"/>
      <c r="M209" s="788"/>
      <c r="N209" s="792"/>
      <c r="O209" s="801"/>
      <c r="P209" s="408"/>
      <c r="Q209" s="112"/>
      <c r="R209" s="112"/>
      <c r="S209" s="112"/>
      <c r="T209" s="112"/>
      <c r="U209" s="112"/>
      <c r="V209" s="789"/>
      <c r="W209" s="132"/>
      <c r="X209" s="127"/>
      <c r="Y209" s="790"/>
      <c r="Z209" s="112"/>
      <c r="AA209" s="802"/>
      <c r="AB209" s="112"/>
      <c r="AC209" s="112"/>
      <c r="AD209" s="112"/>
      <c r="AE209" s="112"/>
      <c r="AF209" s="112"/>
      <c r="AG209" s="112"/>
      <c r="AH209" s="112"/>
      <c r="AI209" s="112"/>
      <c r="AJ209" s="112"/>
      <c r="AK209" s="112"/>
      <c r="AL209" s="112"/>
      <c r="AM209" s="112"/>
      <c r="AN209" s="112"/>
      <c r="AO209" s="112"/>
      <c r="AP209" s="112"/>
      <c r="AQ209" s="112"/>
      <c r="AR209" s="112"/>
      <c r="AS209" s="112"/>
      <c r="AT209" s="112"/>
      <c r="AU209" s="112"/>
      <c r="AV209" s="112"/>
      <c r="AW209" s="112"/>
      <c r="AX209" s="112"/>
      <c r="AY209" s="112"/>
      <c r="AZ209" s="112"/>
      <c r="BA209" s="112"/>
    </row>
    <row r="210" spans="1:53" ht="13.5" customHeight="1">
      <c r="A210" s="166"/>
      <c r="B210" s="132"/>
      <c r="C210" s="787"/>
      <c r="D210" s="806"/>
      <c r="E210" s="810"/>
      <c r="F210" s="810"/>
      <c r="G210" s="788"/>
      <c r="H210" s="788"/>
      <c r="I210" s="788"/>
      <c r="J210" s="788"/>
      <c r="K210" s="811"/>
      <c r="L210" s="810"/>
      <c r="M210" s="788"/>
      <c r="N210" s="792"/>
      <c r="O210" s="793"/>
      <c r="P210" s="408"/>
      <c r="Q210" s="112"/>
      <c r="R210" s="112"/>
      <c r="S210" s="112"/>
      <c r="T210" s="112"/>
      <c r="U210" s="112"/>
      <c r="V210" s="789"/>
      <c r="W210" s="132"/>
      <c r="X210" s="127"/>
      <c r="Y210" s="790"/>
      <c r="Z210" s="112"/>
      <c r="AA210" s="805"/>
      <c r="AB210" s="112"/>
      <c r="AC210" s="112"/>
      <c r="AD210" s="112"/>
      <c r="AE210" s="112"/>
      <c r="AF210" s="112"/>
      <c r="AG210" s="112"/>
      <c r="AH210" s="112"/>
      <c r="AI210" s="112"/>
      <c r="AJ210" s="112"/>
      <c r="AK210" s="112"/>
      <c r="AL210" s="112"/>
      <c r="AM210" s="112"/>
      <c r="AN210" s="112"/>
      <c r="AO210" s="112"/>
      <c r="AP210" s="112"/>
      <c r="AQ210" s="112"/>
      <c r="AR210" s="112"/>
      <c r="AS210" s="112"/>
      <c r="AT210" s="112"/>
      <c r="AU210" s="112"/>
      <c r="AV210" s="112"/>
      <c r="AW210" s="112"/>
      <c r="AX210" s="112"/>
      <c r="AY210" s="112"/>
      <c r="AZ210" s="112"/>
      <c r="BA210" s="112"/>
    </row>
    <row r="211" spans="1:53">
      <c r="A211" s="166"/>
      <c r="B211" s="132"/>
      <c r="C211" s="787"/>
      <c r="D211" s="806"/>
      <c r="E211" s="162"/>
      <c r="F211" s="162"/>
      <c r="G211" s="162"/>
      <c r="H211" s="162"/>
      <c r="I211" s="162"/>
      <c r="J211" s="162"/>
      <c r="K211" s="162"/>
      <c r="L211" s="162"/>
      <c r="M211" s="162"/>
      <c r="N211" s="792"/>
      <c r="O211" s="793"/>
      <c r="P211" s="408"/>
      <c r="Q211" s="112"/>
      <c r="R211" s="112"/>
      <c r="S211" s="112"/>
      <c r="T211" s="112"/>
      <c r="U211" s="112"/>
      <c r="V211" s="789"/>
      <c r="W211" s="132"/>
      <c r="X211" s="127"/>
      <c r="Y211" s="790"/>
      <c r="Z211" s="112"/>
      <c r="AA211" s="791"/>
      <c r="AB211" s="112"/>
      <c r="AC211" s="112"/>
      <c r="AD211" s="112"/>
      <c r="AE211" s="112"/>
      <c r="AF211" s="112"/>
      <c r="AG211" s="112"/>
      <c r="AH211" s="112"/>
      <c r="AI211" s="112"/>
      <c r="AJ211" s="112"/>
      <c r="AK211" s="112"/>
      <c r="AL211" s="112"/>
      <c r="AM211" s="112"/>
      <c r="AN211" s="112"/>
      <c r="AO211" s="112"/>
      <c r="AP211" s="112"/>
      <c r="AQ211" s="112"/>
      <c r="AR211" s="112"/>
      <c r="AS211" s="112"/>
      <c r="AT211" s="112"/>
      <c r="AU211" s="112"/>
      <c r="AV211" s="112"/>
      <c r="AW211" s="112"/>
      <c r="AX211" s="112"/>
      <c r="AY211" s="112"/>
      <c r="AZ211" s="112"/>
      <c r="BA211" s="112"/>
    </row>
    <row r="212" spans="1:53" ht="12.75" customHeight="1">
      <c r="A212" s="166"/>
      <c r="B212" s="132"/>
      <c r="C212" s="787"/>
      <c r="D212" s="806"/>
      <c r="E212" s="162"/>
      <c r="F212" s="162"/>
      <c r="G212" s="162"/>
      <c r="H212" s="162"/>
      <c r="I212" s="162"/>
      <c r="J212" s="162"/>
      <c r="K212" s="162"/>
      <c r="L212" s="162"/>
      <c r="M212" s="162"/>
      <c r="N212" s="792"/>
      <c r="O212" s="793"/>
      <c r="P212" s="408"/>
      <c r="Q212" s="112"/>
      <c r="R212" s="112"/>
      <c r="S212" s="112"/>
      <c r="T212" s="112"/>
      <c r="U212" s="112"/>
      <c r="V212" s="789"/>
      <c r="W212" s="132"/>
      <c r="X212" s="127"/>
      <c r="Y212" s="790"/>
      <c r="Z212" s="112"/>
      <c r="AA212" s="791"/>
      <c r="AB212" s="112"/>
      <c r="AC212" s="112"/>
      <c r="AD212" s="112"/>
      <c r="AE212" s="112"/>
      <c r="AF212" s="112"/>
      <c r="AG212" s="112"/>
      <c r="AH212" s="112"/>
      <c r="AI212" s="112"/>
      <c r="AJ212" s="112"/>
      <c r="AK212" s="112"/>
      <c r="AL212" s="112"/>
      <c r="AM212" s="112"/>
      <c r="AN212" s="112"/>
      <c r="AO212" s="112"/>
      <c r="AP212" s="112"/>
      <c r="AQ212" s="112"/>
      <c r="AR212" s="112"/>
      <c r="AS212" s="112"/>
      <c r="AT212" s="112"/>
      <c r="AU212" s="112"/>
      <c r="AV212" s="112"/>
      <c r="AW212" s="112"/>
      <c r="AX212" s="112"/>
      <c r="AY212" s="112"/>
      <c r="AZ212" s="112"/>
      <c r="BA212" s="112"/>
    </row>
    <row r="213" spans="1:53" ht="12" customHeight="1">
      <c r="A213" s="166"/>
      <c r="B213" s="132"/>
      <c r="C213" s="787"/>
      <c r="D213" s="162"/>
      <c r="E213" s="162"/>
      <c r="F213" s="162"/>
      <c r="G213" s="162"/>
      <c r="H213" s="162"/>
      <c r="I213" s="162"/>
      <c r="J213" s="162"/>
      <c r="K213" s="162"/>
      <c r="L213" s="162"/>
      <c r="M213" s="162"/>
      <c r="N213" s="792"/>
      <c r="O213" s="793"/>
      <c r="P213" s="408"/>
      <c r="Q213" s="112"/>
      <c r="R213" s="112"/>
      <c r="S213" s="112"/>
      <c r="T213" s="112"/>
      <c r="U213" s="112"/>
      <c r="V213" s="789"/>
      <c r="W213" s="132"/>
      <c r="X213" s="127"/>
      <c r="Y213" s="790"/>
      <c r="Z213" s="112"/>
      <c r="AA213" s="791"/>
      <c r="AB213" s="112"/>
      <c r="AC213" s="112"/>
      <c r="AD213" s="112"/>
      <c r="AE213" s="112"/>
      <c r="AF213" s="112"/>
      <c r="AG213" s="112"/>
      <c r="AH213" s="112"/>
      <c r="AI213" s="112"/>
      <c r="AJ213" s="112"/>
      <c r="AK213" s="112"/>
      <c r="AL213" s="112"/>
      <c r="AM213" s="112"/>
      <c r="AN213" s="112"/>
      <c r="AO213" s="112"/>
      <c r="AP213" s="112"/>
      <c r="AQ213" s="112"/>
      <c r="AR213" s="112"/>
      <c r="AS213" s="112"/>
      <c r="AT213" s="112"/>
      <c r="AU213" s="112"/>
      <c r="AV213" s="112"/>
      <c r="AW213" s="112"/>
      <c r="AX213" s="112"/>
      <c r="AY213" s="112"/>
      <c r="AZ213" s="112"/>
      <c r="BA213" s="112"/>
    </row>
    <row r="214" spans="1:53" ht="12.75" customHeight="1">
      <c r="A214" s="166"/>
      <c r="B214" s="132"/>
      <c r="C214" s="787"/>
      <c r="D214" s="162"/>
      <c r="E214" s="162"/>
      <c r="F214" s="162"/>
      <c r="G214" s="162"/>
      <c r="H214" s="162"/>
      <c r="I214" s="162"/>
      <c r="J214" s="807"/>
      <c r="K214" s="162"/>
      <c r="L214" s="162"/>
      <c r="M214" s="162"/>
      <c r="N214" s="795"/>
      <c r="O214" s="793"/>
      <c r="P214" s="408"/>
      <c r="Q214" s="112"/>
      <c r="R214" s="112"/>
      <c r="S214" s="112"/>
      <c r="T214" s="112"/>
      <c r="U214" s="112"/>
      <c r="V214" s="808"/>
      <c r="W214" s="132"/>
      <c r="X214" s="809"/>
      <c r="Y214" s="790"/>
      <c r="Z214" s="112"/>
      <c r="AA214" s="791"/>
      <c r="AB214" s="112"/>
      <c r="AC214" s="112"/>
      <c r="AD214" s="112"/>
      <c r="AE214" s="112"/>
      <c r="AF214" s="112"/>
      <c r="AG214" s="112"/>
      <c r="AH214" s="112"/>
      <c r="AI214" s="112"/>
      <c r="AJ214" s="112"/>
      <c r="AK214" s="112"/>
      <c r="AL214" s="112"/>
      <c r="AM214" s="112"/>
      <c r="AN214" s="112"/>
      <c r="AO214" s="112"/>
      <c r="AP214" s="112"/>
      <c r="AQ214" s="112"/>
      <c r="AR214" s="112"/>
      <c r="AS214" s="112"/>
      <c r="AT214" s="112"/>
      <c r="AU214" s="112"/>
      <c r="AV214" s="112"/>
      <c r="AW214" s="112"/>
      <c r="AX214" s="112"/>
      <c r="AY214" s="112"/>
      <c r="AZ214" s="112"/>
      <c r="BA214" s="112"/>
    </row>
    <row r="215" spans="1:53">
      <c r="A215" s="112"/>
      <c r="B215" s="112"/>
      <c r="C215" s="112"/>
      <c r="D215" s="112"/>
      <c r="E215" s="112"/>
      <c r="F215" s="112"/>
      <c r="G215" s="112"/>
      <c r="H215" s="112"/>
      <c r="I215" s="112"/>
      <c r="J215" s="112"/>
      <c r="K215" s="112"/>
      <c r="L215" s="112"/>
      <c r="M215" s="112"/>
      <c r="N215" s="112"/>
      <c r="O215" s="112"/>
      <c r="P215" s="112"/>
      <c r="Q215" s="112"/>
      <c r="R215" s="112"/>
      <c r="S215" s="112"/>
      <c r="T215" s="112"/>
      <c r="U215" s="112"/>
      <c r="V215" s="112"/>
      <c r="W215" s="112"/>
      <c r="X215" s="112"/>
      <c r="Y215" s="112"/>
      <c r="Z215" s="112"/>
      <c r="AA215" s="112"/>
      <c r="AB215" s="112"/>
      <c r="AC215" s="112"/>
      <c r="AD215" s="112"/>
      <c r="AE215" s="112"/>
      <c r="AF215" s="112"/>
      <c r="AG215" s="112"/>
      <c r="AH215" s="112"/>
      <c r="AI215" s="112"/>
      <c r="AJ215" s="112"/>
      <c r="AK215" s="112"/>
      <c r="AL215" s="112"/>
      <c r="AM215" s="112"/>
      <c r="AN215" s="112"/>
      <c r="AO215" s="112"/>
      <c r="AP215" s="112"/>
      <c r="AQ215" s="112"/>
      <c r="AR215" s="112"/>
      <c r="AS215" s="112"/>
      <c r="AT215" s="112"/>
      <c r="AU215" s="112"/>
      <c r="AV215" s="112"/>
      <c r="AW215" s="112"/>
      <c r="AX215" s="112"/>
      <c r="AY215" s="112"/>
      <c r="AZ215" s="112"/>
      <c r="BA215" s="112"/>
    </row>
    <row r="216" spans="1:53">
      <c r="A216" s="112"/>
      <c r="B216" s="112"/>
      <c r="C216" s="112"/>
      <c r="D216" s="112"/>
      <c r="E216" s="112"/>
      <c r="F216" s="112"/>
      <c r="G216" s="112"/>
      <c r="H216" s="112"/>
      <c r="I216" s="112"/>
      <c r="J216" s="112"/>
      <c r="K216" s="112"/>
      <c r="L216" s="112"/>
      <c r="M216" s="112"/>
      <c r="N216" s="112"/>
      <c r="O216" s="112"/>
      <c r="P216" s="112"/>
      <c r="Q216" s="112"/>
      <c r="R216" s="112"/>
      <c r="S216" s="112"/>
      <c r="T216" s="112"/>
      <c r="U216" s="112"/>
      <c r="V216" s="112"/>
      <c r="W216" s="112"/>
      <c r="X216" s="112"/>
      <c r="Y216" s="112"/>
      <c r="Z216" s="112"/>
      <c r="AA216" s="112"/>
      <c r="AB216" s="112"/>
      <c r="AC216" s="112"/>
      <c r="AD216" s="112"/>
      <c r="AE216" s="112"/>
      <c r="AF216" s="112"/>
      <c r="AG216" s="112"/>
      <c r="AH216" s="112"/>
      <c r="AI216" s="112"/>
      <c r="AJ216" s="112"/>
      <c r="AK216" s="112"/>
      <c r="AL216" s="112"/>
      <c r="AM216" s="112"/>
      <c r="AN216" s="112"/>
      <c r="AO216" s="112"/>
      <c r="AP216" s="112"/>
      <c r="AQ216" s="112"/>
      <c r="AR216" s="112"/>
      <c r="AS216" s="112"/>
      <c r="AT216" s="112"/>
      <c r="AU216" s="112"/>
      <c r="AV216" s="112"/>
      <c r="AW216" s="112"/>
      <c r="AX216" s="112"/>
      <c r="AY216" s="112"/>
      <c r="AZ216" s="112"/>
      <c r="BA216" s="112"/>
    </row>
    <row r="217" spans="1:53">
      <c r="A217" s="112"/>
      <c r="B217" s="112"/>
      <c r="C217" s="112"/>
      <c r="D217" s="112"/>
      <c r="E217" s="112"/>
      <c r="F217" s="112"/>
      <c r="G217" s="112"/>
      <c r="H217" s="112"/>
      <c r="I217" s="112"/>
      <c r="J217" s="112"/>
      <c r="K217" s="112"/>
      <c r="L217" s="112"/>
      <c r="M217" s="112"/>
      <c r="N217" s="112"/>
      <c r="O217" s="112"/>
      <c r="P217" s="112"/>
      <c r="Q217" s="112"/>
      <c r="R217" s="112"/>
      <c r="S217" s="112"/>
      <c r="T217" s="112"/>
      <c r="U217" s="112"/>
      <c r="V217" s="112"/>
      <c r="W217" s="112"/>
      <c r="X217" s="112"/>
      <c r="Y217" s="112"/>
      <c r="Z217" s="112"/>
      <c r="AA217" s="112"/>
      <c r="AB217" s="112"/>
      <c r="AC217" s="112"/>
      <c r="AD217" s="112"/>
      <c r="AE217" s="112"/>
      <c r="AF217" s="112"/>
      <c r="AG217" s="112"/>
      <c r="AH217" s="112"/>
      <c r="AI217" s="112"/>
      <c r="AJ217" s="112"/>
      <c r="AK217" s="112"/>
      <c r="AL217" s="112"/>
      <c r="AM217" s="112"/>
      <c r="AN217" s="112"/>
      <c r="AO217" s="112"/>
      <c r="AP217" s="112"/>
      <c r="AQ217" s="112"/>
      <c r="AR217" s="112"/>
      <c r="AS217" s="112"/>
      <c r="AT217" s="112"/>
      <c r="AU217" s="112"/>
      <c r="AV217" s="112"/>
      <c r="AW217" s="112"/>
      <c r="AX217" s="112"/>
      <c r="AY217" s="112"/>
      <c r="AZ217" s="112"/>
      <c r="BA217" s="112"/>
    </row>
    <row r="218" spans="1:53">
      <c r="A218" s="112"/>
      <c r="B218" s="112"/>
      <c r="C218" s="112"/>
      <c r="D218" s="112"/>
      <c r="E218" s="112"/>
      <c r="F218" s="112"/>
      <c r="G218" s="112"/>
      <c r="H218" s="112"/>
      <c r="I218" s="112"/>
      <c r="J218" s="112"/>
      <c r="K218" s="112"/>
      <c r="L218" s="112"/>
      <c r="M218" s="112"/>
      <c r="N218" s="112"/>
      <c r="O218" s="112"/>
      <c r="P218" s="112"/>
      <c r="Q218" s="112"/>
      <c r="R218" s="112"/>
      <c r="S218" s="112"/>
      <c r="T218" s="112"/>
      <c r="U218" s="112"/>
      <c r="V218" s="112"/>
      <c r="W218" s="112"/>
      <c r="X218" s="112"/>
      <c r="Y218" s="112"/>
      <c r="Z218" s="112"/>
      <c r="AA218" s="112"/>
      <c r="AB218" s="112"/>
      <c r="AC218" s="112"/>
      <c r="AD218" s="112"/>
      <c r="AE218" s="112"/>
      <c r="AF218" s="112"/>
      <c r="AG218" s="112"/>
      <c r="AH218" s="112"/>
      <c r="AI218" s="112"/>
      <c r="AJ218" s="112"/>
      <c r="AK218" s="112"/>
      <c r="AL218" s="112"/>
      <c r="AM218" s="112"/>
      <c r="AN218" s="112"/>
      <c r="AO218" s="112"/>
      <c r="AP218" s="112"/>
      <c r="AQ218" s="112"/>
      <c r="AR218" s="112"/>
      <c r="AS218" s="112"/>
      <c r="AT218" s="112"/>
      <c r="AU218" s="112"/>
      <c r="AV218" s="112"/>
      <c r="AW218" s="112"/>
      <c r="AX218" s="112"/>
      <c r="AY218" s="112"/>
      <c r="AZ218" s="112"/>
      <c r="BA218" s="112"/>
    </row>
    <row r="219" spans="1:53">
      <c r="A219" s="112"/>
      <c r="B219" s="112"/>
      <c r="C219" s="112"/>
      <c r="D219" s="112"/>
      <c r="E219" s="112"/>
      <c r="F219" s="112"/>
      <c r="G219" s="112"/>
      <c r="H219" s="112"/>
      <c r="I219" s="112"/>
      <c r="J219" s="112"/>
      <c r="K219" s="112"/>
      <c r="L219" s="112"/>
      <c r="M219" s="112"/>
      <c r="N219" s="112"/>
      <c r="O219" s="112"/>
      <c r="P219" s="112"/>
      <c r="Q219" s="112"/>
      <c r="R219" s="112"/>
      <c r="S219" s="112"/>
      <c r="T219" s="112"/>
      <c r="U219" s="112"/>
      <c r="V219" s="112"/>
      <c r="W219" s="112"/>
      <c r="X219" s="112"/>
      <c r="Y219" s="112"/>
      <c r="Z219" s="112"/>
      <c r="AA219" s="112"/>
      <c r="AB219" s="112"/>
      <c r="AC219" s="112"/>
      <c r="AD219" s="112"/>
      <c r="AE219" s="112"/>
      <c r="AF219" s="112"/>
      <c r="AG219" s="112"/>
      <c r="AH219" s="112"/>
      <c r="AI219" s="112"/>
      <c r="AJ219" s="112"/>
      <c r="AK219" s="112"/>
      <c r="AL219" s="112"/>
      <c r="AM219" s="112"/>
      <c r="AN219" s="112"/>
      <c r="AO219" s="112"/>
      <c r="AP219" s="112"/>
      <c r="AQ219" s="112"/>
      <c r="AR219" s="112"/>
      <c r="AS219" s="112"/>
      <c r="AT219" s="112"/>
      <c r="AU219" s="112"/>
      <c r="AV219" s="112"/>
      <c r="AW219" s="112"/>
      <c r="AX219" s="112"/>
      <c r="AY219" s="112"/>
      <c r="AZ219" s="112"/>
      <c r="BA219" s="112"/>
    </row>
    <row r="220" spans="1:53">
      <c r="A220" s="112"/>
      <c r="B220" s="112"/>
      <c r="C220" s="112"/>
      <c r="D220" s="112"/>
      <c r="E220" s="112"/>
      <c r="F220" s="112"/>
      <c r="G220" s="112"/>
      <c r="H220" s="112"/>
      <c r="I220" s="112"/>
      <c r="J220" s="112"/>
      <c r="K220" s="112"/>
      <c r="L220" s="112"/>
      <c r="M220" s="112"/>
      <c r="N220" s="112"/>
      <c r="O220" s="112"/>
      <c r="P220" s="112"/>
      <c r="Q220" s="112"/>
      <c r="R220" s="112"/>
      <c r="S220" s="112"/>
      <c r="T220" s="112"/>
      <c r="U220" s="112"/>
      <c r="V220" s="112"/>
      <c r="W220" s="112"/>
      <c r="X220" s="112"/>
      <c r="Y220" s="112"/>
      <c r="Z220" s="112"/>
      <c r="AA220" s="112"/>
      <c r="AB220" s="112"/>
      <c r="AC220" s="112"/>
      <c r="AD220" s="112"/>
      <c r="AE220" s="112"/>
      <c r="AF220" s="112"/>
      <c r="AG220" s="112"/>
      <c r="AH220" s="112"/>
      <c r="AI220" s="112"/>
      <c r="AJ220" s="112"/>
      <c r="AK220" s="112"/>
      <c r="AL220" s="112"/>
      <c r="AM220" s="112"/>
      <c r="AN220" s="112"/>
      <c r="AO220" s="112"/>
      <c r="AP220" s="112"/>
      <c r="AQ220" s="112"/>
      <c r="AR220" s="112"/>
      <c r="AS220" s="112"/>
      <c r="AT220" s="112"/>
      <c r="AU220" s="112"/>
      <c r="AV220" s="112"/>
      <c r="AW220" s="112"/>
      <c r="AX220" s="112"/>
      <c r="AY220" s="112"/>
      <c r="AZ220" s="112"/>
      <c r="BA220" s="112"/>
    </row>
    <row r="221" spans="1:53">
      <c r="A221" s="112"/>
      <c r="B221" s="112"/>
      <c r="C221" s="112"/>
      <c r="D221" s="112"/>
      <c r="E221" s="112"/>
      <c r="F221" s="112"/>
      <c r="G221" s="112"/>
      <c r="H221" s="112"/>
      <c r="I221" s="112"/>
      <c r="J221" s="112"/>
      <c r="K221" s="112"/>
      <c r="L221" s="112"/>
      <c r="M221" s="112"/>
      <c r="N221" s="112"/>
      <c r="O221" s="112"/>
      <c r="P221" s="112"/>
      <c r="Q221" s="112"/>
      <c r="R221" s="112"/>
      <c r="S221" s="112"/>
      <c r="T221" s="112"/>
      <c r="U221" s="112"/>
      <c r="V221" s="112"/>
      <c r="W221" s="112"/>
      <c r="X221" s="112"/>
      <c r="Y221" s="112"/>
      <c r="Z221" s="112"/>
      <c r="AA221" s="112"/>
      <c r="AB221" s="112"/>
      <c r="AC221" s="112"/>
      <c r="AD221" s="112"/>
      <c r="AE221" s="112"/>
      <c r="AF221" s="112"/>
      <c r="AG221" s="112"/>
      <c r="AH221" s="112"/>
      <c r="AI221" s="112"/>
      <c r="AJ221" s="112"/>
      <c r="AK221" s="112"/>
      <c r="AL221" s="112"/>
      <c r="AM221" s="112"/>
      <c r="AN221" s="112"/>
      <c r="AO221" s="112"/>
      <c r="AP221" s="112"/>
      <c r="AQ221" s="112"/>
      <c r="AR221" s="112"/>
      <c r="AS221" s="112"/>
      <c r="AT221" s="112"/>
      <c r="AU221" s="112"/>
      <c r="AV221" s="112"/>
      <c r="AW221" s="112"/>
      <c r="AX221" s="112"/>
      <c r="AY221" s="112"/>
      <c r="AZ221" s="112"/>
      <c r="BA221" s="112"/>
    </row>
    <row r="222" spans="1:53">
      <c r="A222" s="112"/>
      <c r="B222" s="112"/>
      <c r="C222" s="112"/>
      <c r="D222" s="112"/>
      <c r="E222" s="112"/>
      <c r="F222" s="112"/>
      <c r="G222" s="112"/>
      <c r="H222" s="112"/>
      <c r="I222" s="112"/>
      <c r="J222" s="112"/>
      <c r="K222" s="112"/>
      <c r="L222" s="112"/>
      <c r="M222" s="112"/>
      <c r="N222" s="112"/>
      <c r="O222" s="112"/>
      <c r="P222" s="112"/>
      <c r="Q222" s="112"/>
      <c r="R222" s="112"/>
      <c r="S222" s="112"/>
      <c r="T222" s="112"/>
      <c r="U222" s="112"/>
      <c r="V222" s="112"/>
      <c r="W222" s="112"/>
      <c r="X222" s="112"/>
      <c r="Y222" s="112"/>
      <c r="Z222" s="112"/>
      <c r="AA222" s="112"/>
      <c r="AB222" s="112"/>
      <c r="AC222" s="112"/>
      <c r="AD222" s="112"/>
      <c r="AE222" s="112"/>
      <c r="AF222" s="112"/>
      <c r="AG222" s="112"/>
      <c r="AH222" s="112"/>
      <c r="AI222" s="112"/>
      <c r="AJ222" s="112"/>
      <c r="AK222" s="112"/>
      <c r="AL222" s="112"/>
      <c r="AM222" s="112"/>
      <c r="AN222" s="112"/>
      <c r="AO222" s="112"/>
      <c r="AP222" s="112"/>
      <c r="AQ222" s="112"/>
      <c r="AR222" s="112"/>
      <c r="AS222" s="112"/>
      <c r="AT222" s="112"/>
      <c r="AU222" s="112"/>
      <c r="AV222" s="112"/>
      <c r="AW222" s="112"/>
      <c r="AX222" s="112"/>
      <c r="AY222" s="112"/>
      <c r="AZ222" s="112"/>
      <c r="BA222" s="112"/>
    </row>
    <row r="223" spans="1:53">
      <c r="A223" s="112"/>
      <c r="B223" s="112"/>
      <c r="C223" s="112"/>
      <c r="D223" s="112"/>
      <c r="E223" s="112"/>
      <c r="F223" s="112"/>
      <c r="G223" s="112"/>
      <c r="H223" s="112"/>
      <c r="I223" s="112"/>
      <c r="J223" s="112"/>
      <c r="K223" s="112"/>
      <c r="L223" s="112"/>
      <c r="M223" s="112"/>
      <c r="N223" s="112"/>
      <c r="O223" s="112"/>
      <c r="P223" s="112"/>
      <c r="Q223" s="112"/>
      <c r="R223" s="112"/>
      <c r="S223" s="112"/>
      <c r="T223" s="112"/>
      <c r="U223" s="112"/>
      <c r="V223" s="112"/>
      <c r="W223" s="112"/>
      <c r="X223" s="112"/>
      <c r="Y223" s="112"/>
      <c r="Z223" s="112"/>
      <c r="AA223" s="112"/>
      <c r="AB223" s="112"/>
      <c r="AC223" s="112"/>
      <c r="AD223" s="112"/>
      <c r="AE223" s="112"/>
      <c r="AF223" s="112"/>
      <c r="AG223" s="112"/>
      <c r="AH223" s="112"/>
      <c r="AI223" s="112"/>
      <c r="AJ223" s="112"/>
      <c r="AK223" s="112"/>
      <c r="AL223" s="112"/>
      <c r="AM223" s="112"/>
      <c r="AN223" s="112"/>
      <c r="AO223" s="112"/>
      <c r="AP223" s="112"/>
      <c r="AQ223" s="112"/>
      <c r="AR223" s="112"/>
      <c r="AS223" s="112"/>
      <c r="AT223" s="112"/>
      <c r="AU223" s="112"/>
      <c r="AV223" s="112"/>
      <c r="AW223" s="112"/>
      <c r="AX223" s="112"/>
      <c r="AY223" s="112"/>
      <c r="AZ223" s="112"/>
      <c r="BA223" s="112"/>
    </row>
    <row r="224" spans="1:53">
      <c r="A224" s="112"/>
      <c r="B224" s="112"/>
      <c r="C224" s="112"/>
      <c r="D224" s="112"/>
      <c r="E224" s="112"/>
      <c r="F224" s="112"/>
      <c r="G224" s="112"/>
      <c r="H224" s="112"/>
      <c r="I224" s="112"/>
      <c r="J224" s="112"/>
      <c r="K224" s="112"/>
      <c r="L224" s="112"/>
      <c r="M224" s="112"/>
      <c r="N224" s="112"/>
      <c r="O224" s="112"/>
      <c r="P224" s="112"/>
      <c r="Q224" s="112"/>
      <c r="R224" s="112"/>
      <c r="S224" s="112"/>
      <c r="T224" s="112"/>
      <c r="U224" s="112"/>
      <c r="V224" s="112"/>
      <c r="W224" s="112"/>
      <c r="X224" s="112"/>
      <c r="Y224" s="112"/>
      <c r="Z224" s="112"/>
      <c r="AA224" s="112"/>
      <c r="AB224" s="112"/>
      <c r="AC224" s="112"/>
      <c r="AD224" s="112"/>
      <c r="AE224" s="112"/>
      <c r="AF224" s="112"/>
      <c r="AG224" s="112"/>
      <c r="AH224" s="112"/>
      <c r="AI224" s="112"/>
      <c r="AJ224" s="112"/>
      <c r="AK224" s="112"/>
      <c r="AL224" s="112"/>
      <c r="AM224" s="112"/>
      <c r="AN224" s="112"/>
      <c r="AO224" s="112"/>
      <c r="AP224" s="112"/>
      <c r="AQ224" s="112"/>
      <c r="AR224" s="112"/>
      <c r="AS224" s="112"/>
      <c r="AT224" s="112"/>
      <c r="AU224" s="112"/>
      <c r="AV224" s="112"/>
      <c r="AW224" s="112"/>
      <c r="AX224" s="112"/>
      <c r="AY224" s="112"/>
      <c r="AZ224" s="112"/>
      <c r="BA224" s="112"/>
    </row>
    <row r="225" spans="1:53">
      <c r="A225" s="112"/>
      <c r="B225" s="112"/>
      <c r="C225" s="112"/>
      <c r="D225" s="112"/>
      <c r="E225" s="112"/>
      <c r="F225" s="112"/>
      <c r="G225" s="112"/>
      <c r="H225" s="112"/>
      <c r="I225" s="112"/>
      <c r="J225" s="112"/>
      <c r="K225" s="112"/>
      <c r="L225" s="112"/>
      <c r="M225" s="112"/>
      <c r="N225" s="112"/>
      <c r="O225" s="112"/>
      <c r="P225" s="112"/>
      <c r="Q225" s="112"/>
      <c r="R225" s="112"/>
      <c r="S225" s="112"/>
      <c r="T225" s="112"/>
      <c r="U225" s="112"/>
      <c r="V225" s="112"/>
      <c r="W225" s="112"/>
      <c r="X225" s="112"/>
      <c r="Y225" s="112"/>
      <c r="Z225" s="112"/>
      <c r="AA225" s="112"/>
      <c r="AB225" s="112"/>
      <c r="AC225" s="112"/>
      <c r="AD225" s="112"/>
      <c r="AE225" s="112"/>
      <c r="AF225" s="112"/>
      <c r="AG225" s="112"/>
      <c r="AH225" s="112"/>
      <c r="AI225" s="112"/>
      <c r="AJ225" s="112"/>
      <c r="AK225" s="112"/>
      <c r="AL225" s="112"/>
      <c r="AM225" s="112"/>
      <c r="AN225" s="112"/>
      <c r="AO225" s="112"/>
      <c r="AP225" s="112"/>
      <c r="AQ225" s="112"/>
      <c r="AR225" s="112"/>
      <c r="AS225" s="112"/>
      <c r="AT225" s="112"/>
      <c r="AU225" s="112"/>
      <c r="AV225" s="112"/>
      <c r="AW225" s="112"/>
      <c r="AX225" s="112"/>
      <c r="AY225" s="112"/>
      <c r="AZ225" s="112"/>
      <c r="BA225" s="112"/>
    </row>
    <row r="226" spans="1:53">
      <c r="A226" s="112"/>
      <c r="B226" s="112"/>
      <c r="C226" s="112"/>
      <c r="D226" s="112"/>
      <c r="E226" s="112"/>
      <c r="F226" s="112"/>
      <c r="G226" s="112"/>
      <c r="H226" s="112"/>
      <c r="I226" s="112"/>
      <c r="J226" s="112"/>
      <c r="K226" s="112"/>
      <c r="L226" s="112"/>
      <c r="M226" s="112"/>
      <c r="N226" s="112"/>
      <c r="O226" s="112"/>
      <c r="P226" s="112"/>
      <c r="Q226" s="112"/>
      <c r="R226" s="112"/>
      <c r="S226" s="112"/>
      <c r="T226" s="112"/>
      <c r="U226" s="112"/>
      <c r="V226" s="112"/>
      <c r="W226" s="112"/>
      <c r="X226" s="112"/>
      <c r="Y226" s="112"/>
      <c r="Z226" s="112"/>
      <c r="AA226" s="112"/>
      <c r="AB226" s="112"/>
      <c r="AC226" s="112"/>
      <c r="AD226" s="112"/>
      <c r="AE226" s="112"/>
      <c r="AF226" s="112"/>
      <c r="AG226" s="112"/>
      <c r="AH226" s="112"/>
      <c r="AI226" s="112"/>
      <c r="AJ226" s="112"/>
      <c r="AK226" s="112"/>
      <c r="AL226" s="112"/>
      <c r="AM226" s="112"/>
      <c r="AN226" s="112"/>
      <c r="AO226" s="112"/>
      <c r="AP226" s="112"/>
      <c r="AQ226" s="112"/>
      <c r="AR226" s="112"/>
      <c r="AS226" s="112"/>
      <c r="AT226" s="112"/>
      <c r="AU226" s="112"/>
      <c r="AV226" s="112"/>
      <c r="AW226" s="112"/>
      <c r="AX226" s="112"/>
      <c r="AY226" s="112"/>
      <c r="AZ226" s="112"/>
      <c r="BA226" s="112"/>
    </row>
    <row r="227" spans="1:53">
      <c r="A227" s="112"/>
      <c r="B227" s="112"/>
      <c r="C227" s="112"/>
      <c r="D227" s="112"/>
      <c r="E227" s="112"/>
      <c r="F227" s="112"/>
      <c r="G227" s="112"/>
      <c r="H227" s="112"/>
      <c r="I227" s="112"/>
      <c r="J227" s="112"/>
      <c r="K227" s="112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2"/>
      <c r="Y227" s="112"/>
      <c r="Z227" s="112"/>
      <c r="AA227" s="112"/>
      <c r="AB227" s="112"/>
      <c r="AC227" s="112"/>
      <c r="AD227" s="112"/>
      <c r="AE227" s="112"/>
      <c r="AF227" s="112"/>
      <c r="AG227" s="112"/>
      <c r="AH227" s="112"/>
      <c r="AI227" s="112"/>
      <c r="AJ227" s="112"/>
      <c r="AK227" s="112"/>
      <c r="AL227" s="112"/>
      <c r="AM227" s="112"/>
      <c r="AN227" s="112"/>
      <c r="AO227" s="112"/>
      <c r="AP227" s="112"/>
      <c r="AQ227" s="112"/>
      <c r="AR227" s="112"/>
      <c r="AS227" s="112"/>
      <c r="AT227" s="112"/>
      <c r="AU227" s="112"/>
      <c r="AV227" s="112"/>
      <c r="AW227" s="112"/>
      <c r="AX227" s="112"/>
      <c r="AY227" s="112"/>
      <c r="AZ227" s="112"/>
      <c r="BA227" s="112"/>
    </row>
    <row r="228" spans="1:53">
      <c r="A228" s="112"/>
      <c r="B228" s="112"/>
      <c r="C228" s="112"/>
      <c r="D228" s="112"/>
      <c r="E228" s="112"/>
      <c r="F228" s="112"/>
      <c r="G228" s="112"/>
      <c r="H228" s="112"/>
      <c r="I228" s="112"/>
      <c r="J228" s="112"/>
      <c r="K228" s="112"/>
      <c r="L228" s="112"/>
      <c r="M228" s="112"/>
      <c r="N228" s="112"/>
      <c r="O228" s="112"/>
      <c r="P228" s="112"/>
      <c r="Q228" s="112"/>
      <c r="R228" s="112"/>
      <c r="S228" s="112"/>
      <c r="T228" s="112"/>
      <c r="U228" s="112"/>
      <c r="V228" s="112"/>
      <c r="W228" s="112"/>
      <c r="X228" s="112"/>
      <c r="Y228" s="112"/>
      <c r="Z228" s="112"/>
      <c r="AA228" s="112"/>
      <c r="AB228" s="112"/>
      <c r="AC228" s="112"/>
      <c r="AD228" s="112"/>
      <c r="AE228" s="112"/>
      <c r="AF228" s="112"/>
      <c r="AG228" s="112"/>
      <c r="AH228" s="112"/>
      <c r="AI228" s="112"/>
      <c r="AJ228" s="112"/>
      <c r="AK228" s="112"/>
      <c r="AL228" s="112"/>
      <c r="AM228" s="112"/>
      <c r="AN228" s="112"/>
      <c r="AO228" s="112"/>
      <c r="AP228" s="112"/>
      <c r="AQ228" s="112"/>
      <c r="AR228" s="112"/>
      <c r="AS228" s="112"/>
      <c r="AT228" s="112"/>
      <c r="AU228" s="112"/>
      <c r="AV228" s="112"/>
      <c r="AW228" s="112"/>
      <c r="AX228" s="112"/>
      <c r="AY228" s="112"/>
      <c r="AZ228" s="112"/>
      <c r="BA228" s="112"/>
    </row>
    <row r="229" spans="1:53">
      <c r="A229" s="112"/>
      <c r="B229" s="112"/>
      <c r="C229" s="112"/>
      <c r="D229" s="112"/>
      <c r="E229" s="112"/>
      <c r="F229" s="112"/>
      <c r="G229" s="112"/>
      <c r="H229" s="112"/>
      <c r="I229" s="112"/>
      <c r="J229" s="112"/>
      <c r="K229" s="112"/>
      <c r="L229" s="112"/>
      <c r="M229" s="112"/>
      <c r="N229" s="112"/>
      <c r="O229" s="112"/>
      <c r="P229" s="112"/>
      <c r="Q229" s="112"/>
      <c r="R229" s="112"/>
      <c r="S229" s="112"/>
      <c r="T229" s="112"/>
      <c r="U229" s="112"/>
      <c r="V229" s="112"/>
      <c r="W229" s="112"/>
      <c r="X229" s="112"/>
      <c r="Y229" s="112"/>
      <c r="Z229" s="112"/>
      <c r="AA229" s="112"/>
      <c r="AB229" s="112"/>
      <c r="AC229" s="112"/>
      <c r="AD229" s="112"/>
      <c r="AE229" s="112"/>
      <c r="AF229" s="112"/>
      <c r="AG229" s="112"/>
      <c r="AH229" s="112"/>
      <c r="AI229" s="112"/>
      <c r="AJ229" s="112"/>
      <c r="AK229" s="112"/>
      <c r="AL229" s="112"/>
      <c r="AM229" s="112"/>
      <c r="AN229" s="112"/>
      <c r="AO229" s="112"/>
      <c r="AP229" s="112"/>
      <c r="AQ229" s="112"/>
      <c r="AR229" s="112"/>
      <c r="AS229" s="112"/>
      <c r="AT229" s="112"/>
      <c r="AU229" s="112"/>
      <c r="AV229" s="112"/>
      <c r="AW229" s="112"/>
      <c r="AX229" s="112"/>
      <c r="AY229" s="112"/>
      <c r="AZ229" s="112"/>
      <c r="BA229" s="112"/>
    </row>
    <row r="230" spans="1:53">
      <c r="A230" s="112"/>
      <c r="B230" s="112"/>
      <c r="C230" s="112"/>
      <c r="D230" s="112"/>
      <c r="E230" s="112"/>
      <c r="F230" s="112"/>
      <c r="G230" s="112"/>
      <c r="H230" s="112"/>
      <c r="I230" s="112"/>
      <c r="J230" s="112"/>
      <c r="K230" s="112"/>
      <c r="L230" s="112"/>
      <c r="M230" s="112"/>
      <c r="N230" s="112"/>
      <c r="O230" s="112"/>
      <c r="P230" s="112"/>
      <c r="Q230" s="112"/>
      <c r="R230" s="112"/>
      <c r="S230" s="112"/>
      <c r="T230" s="112"/>
      <c r="U230" s="112"/>
      <c r="V230" s="112"/>
      <c r="W230" s="112"/>
      <c r="X230" s="112"/>
      <c r="Y230" s="112"/>
      <c r="Z230" s="112"/>
      <c r="AA230" s="112"/>
      <c r="AB230" s="112"/>
      <c r="AC230" s="112"/>
      <c r="AD230" s="112"/>
      <c r="AE230" s="112"/>
      <c r="AF230" s="112"/>
      <c r="AG230" s="112"/>
      <c r="AH230" s="112"/>
      <c r="AI230" s="112"/>
      <c r="AJ230" s="112"/>
      <c r="AK230" s="112"/>
      <c r="AL230" s="112"/>
      <c r="AM230" s="112"/>
      <c r="AN230" s="112"/>
      <c r="AO230" s="112"/>
      <c r="AP230" s="112"/>
      <c r="AQ230" s="112"/>
      <c r="AR230" s="112"/>
      <c r="AS230" s="112"/>
      <c r="AT230" s="112"/>
      <c r="AU230" s="112"/>
      <c r="AV230" s="112"/>
      <c r="AW230" s="112"/>
      <c r="AX230" s="112"/>
      <c r="AY230" s="112"/>
      <c r="AZ230" s="112"/>
      <c r="BA230" s="112"/>
    </row>
    <row r="231" spans="1:53">
      <c r="A231" s="112"/>
      <c r="B231" s="112"/>
      <c r="C231" s="112"/>
      <c r="D231" s="112"/>
      <c r="E231" s="112"/>
      <c r="F231" s="112"/>
      <c r="G231" s="112"/>
      <c r="H231" s="112"/>
      <c r="I231" s="112"/>
      <c r="J231" s="112"/>
      <c r="K231" s="112"/>
      <c r="L231" s="112"/>
      <c r="M231" s="112"/>
      <c r="N231" s="112"/>
      <c r="O231" s="112"/>
      <c r="P231" s="112"/>
      <c r="Q231" s="112"/>
      <c r="R231" s="112"/>
      <c r="S231" s="112"/>
      <c r="T231" s="112"/>
      <c r="U231" s="112"/>
      <c r="V231" s="112"/>
      <c r="W231" s="112"/>
      <c r="X231" s="112"/>
      <c r="Y231" s="112"/>
      <c r="Z231" s="112"/>
      <c r="AA231" s="112"/>
      <c r="AB231" s="112"/>
      <c r="AC231" s="112"/>
      <c r="AD231" s="112"/>
      <c r="AE231" s="112"/>
      <c r="AF231" s="112"/>
      <c r="AG231" s="112"/>
      <c r="AH231" s="112"/>
      <c r="AI231" s="112"/>
      <c r="AJ231" s="112"/>
      <c r="AK231" s="112"/>
      <c r="AL231" s="112"/>
      <c r="AM231" s="112"/>
      <c r="AN231" s="112"/>
      <c r="AO231" s="112"/>
      <c r="AP231" s="112"/>
      <c r="AQ231" s="112"/>
      <c r="AR231" s="112"/>
      <c r="AS231" s="112"/>
      <c r="AT231" s="112"/>
      <c r="AU231" s="112"/>
      <c r="AV231" s="112"/>
      <c r="AW231" s="112"/>
      <c r="AX231" s="112"/>
      <c r="AY231" s="112"/>
      <c r="AZ231" s="112"/>
      <c r="BA231" s="112"/>
    </row>
    <row r="232" spans="1:53">
      <c r="A232" s="112"/>
      <c r="B232" s="112"/>
      <c r="C232" s="112"/>
      <c r="D232" s="112"/>
      <c r="E232" s="112"/>
      <c r="F232" s="112"/>
      <c r="G232" s="112"/>
      <c r="H232" s="112"/>
      <c r="I232" s="112"/>
      <c r="J232" s="112"/>
      <c r="K232" s="112"/>
      <c r="L232" s="112"/>
      <c r="M232" s="112"/>
      <c r="N232" s="112"/>
      <c r="O232" s="112"/>
      <c r="P232" s="112"/>
      <c r="Q232" s="112"/>
      <c r="R232" s="112"/>
      <c r="S232" s="112"/>
      <c r="T232" s="112"/>
      <c r="U232" s="112"/>
      <c r="V232" s="112"/>
      <c r="W232" s="112"/>
      <c r="X232" s="112"/>
      <c r="Y232" s="112"/>
      <c r="Z232" s="112"/>
      <c r="AA232" s="112"/>
      <c r="AB232" s="112"/>
      <c r="AC232" s="112"/>
      <c r="AD232" s="112"/>
      <c r="AE232" s="112"/>
      <c r="AF232" s="112"/>
      <c r="AG232" s="112"/>
      <c r="AH232" s="112"/>
      <c r="AI232" s="112"/>
      <c r="AJ232" s="112"/>
      <c r="AK232" s="112"/>
      <c r="AL232" s="112"/>
      <c r="AM232" s="112"/>
      <c r="AN232" s="112"/>
      <c r="AO232" s="112"/>
      <c r="AP232" s="112"/>
      <c r="AQ232" s="112"/>
      <c r="AR232" s="112"/>
      <c r="AS232" s="112"/>
      <c r="AT232" s="112"/>
      <c r="AU232" s="112"/>
      <c r="AV232" s="112"/>
      <c r="AW232" s="112"/>
      <c r="AX232" s="112"/>
      <c r="AY232" s="112"/>
      <c r="AZ232" s="112"/>
      <c r="BA232" s="112"/>
    </row>
    <row r="233" spans="1:53">
      <c r="A233" s="112"/>
      <c r="B233" s="112"/>
      <c r="C233" s="112"/>
      <c r="D233" s="112"/>
      <c r="E233" s="112"/>
      <c r="F233" s="112"/>
      <c r="G233" s="112"/>
      <c r="H233" s="112"/>
      <c r="I233" s="112"/>
      <c r="J233" s="112"/>
      <c r="K233" s="112"/>
      <c r="L233" s="112"/>
      <c r="M233" s="112"/>
      <c r="N233" s="112"/>
      <c r="O233" s="112"/>
      <c r="P233" s="112"/>
      <c r="Q233" s="112"/>
      <c r="R233" s="112"/>
      <c r="S233" s="112"/>
      <c r="T233" s="112"/>
      <c r="U233" s="112"/>
      <c r="V233" s="112"/>
      <c r="W233" s="112"/>
      <c r="X233" s="112"/>
      <c r="Y233" s="112"/>
      <c r="Z233" s="112"/>
      <c r="AA233" s="112"/>
      <c r="AB233" s="112"/>
      <c r="AC233" s="112"/>
      <c r="AD233" s="112"/>
      <c r="AE233" s="112"/>
      <c r="AF233" s="112"/>
      <c r="AG233" s="112"/>
      <c r="AH233" s="112"/>
      <c r="AI233" s="112"/>
      <c r="AJ233" s="112"/>
      <c r="AK233" s="112"/>
      <c r="AL233" s="112"/>
      <c r="AM233" s="112"/>
      <c r="AN233" s="112"/>
      <c r="AO233" s="112"/>
      <c r="AP233" s="112"/>
      <c r="AQ233" s="112"/>
      <c r="AR233" s="112"/>
      <c r="AS233" s="112"/>
      <c r="AT233" s="112"/>
      <c r="AU233" s="112"/>
      <c r="AV233" s="112"/>
      <c r="AW233" s="112"/>
      <c r="AX233" s="112"/>
      <c r="AY233" s="112"/>
      <c r="AZ233" s="112"/>
      <c r="BA233" s="112"/>
    </row>
    <row r="234" spans="1:53">
      <c r="A234" s="112"/>
      <c r="B234" s="112"/>
      <c r="C234" s="112"/>
      <c r="D234" s="112"/>
      <c r="E234" s="112"/>
      <c r="F234" s="112"/>
      <c r="G234" s="112"/>
      <c r="H234" s="112"/>
      <c r="I234" s="112"/>
      <c r="J234" s="112"/>
      <c r="K234" s="112"/>
      <c r="L234" s="112"/>
      <c r="M234" s="112"/>
      <c r="N234" s="112"/>
      <c r="O234" s="112"/>
      <c r="P234" s="112"/>
      <c r="Q234" s="112"/>
      <c r="R234" s="112"/>
      <c r="S234" s="112"/>
      <c r="T234" s="112"/>
      <c r="U234" s="112"/>
      <c r="V234" s="112"/>
      <c r="W234" s="112"/>
      <c r="X234" s="112"/>
      <c r="Y234" s="112"/>
      <c r="Z234" s="112"/>
      <c r="AA234" s="112"/>
      <c r="AB234" s="112"/>
      <c r="AC234" s="112"/>
      <c r="AD234" s="112"/>
      <c r="AE234" s="112"/>
      <c r="AF234" s="112"/>
      <c r="AG234" s="112"/>
      <c r="AH234" s="112"/>
      <c r="AI234" s="112"/>
      <c r="AJ234" s="112"/>
      <c r="AK234" s="112"/>
      <c r="AL234" s="112"/>
      <c r="AM234" s="112"/>
      <c r="AN234" s="112"/>
      <c r="AO234" s="112"/>
      <c r="AP234" s="112"/>
      <c r="AQ234" s="112"/>
      <c r="AR234" s="112"/>
      <c r="AS234" s="112"/>
      <c r="AT234" s="112"/>
      <c r="AU234" s="112"/>
      <c r="AV234" s="112"/>
      <c r="AW234" s="112"/>
      <c r="AX234" s="112"/>
      <c r="AY234" s="112"/>
      <c r="AZ234" s="112"/>
      <c r="BA234" s="112"/>
    </row>
    <row r="235" spans="1:53">
      <c r="A235" s="112"/>
      <c r="B235" s="112"/>
      <c r="C235" s="112"/>
      <c r="D235" s="112"/>
      <c r="E235" s="112"/>
      <c r="F235" s="112"/>
      <c r="G235" s="112"/>
      <c r="H235" s="112"/>
      <c r="I235" s="112"/>
      <c r="J235" s="112"/>
      <c r="K235" s="112"/>
      <c r="L235" s="112"/>
      <c r="M235" s="112"/>
      <c r="N235" s="112"/>
      <c r="O235" s="112"/>
      <c r="P235" s="112"/>
      <c r="Q235" s="112"/>
      <c r="R235" s="112"/>
      <c r="S235" s="112"/>
      <c r="T235" s="112"/>
      <c r="U235" s="112"/>
      <c r="V235" s="112"/>
      <c r="W235" s="112"/>
      <c r="X235" s="112"/>
      <c r="Y235" s="112"/>
      <c r="Z235" s="112"/>
      <c r="AA235" s="112"/>
      <c r="AB235" s="112"/>
      <c r="AC235" s="112"/>
      <c r="AD235" s="112"/>
      <c r="AE235" s="112"/>
      <c r="AF235" s="112"/>
      <c r="AG235" s="112"/>
      <c r="AH235" s="112"/>
      <c r="AI235" s="112"/>
      <c r="AJ235" s="112"/>
      <c r="AK235" s="112"/>
      <c r="AL235" s="112"/>
      <c r="AM235" s="112"/>
      <c r="AN235" s="112"/>
      <c r="AO235" s="112"/>
      <c r="AP235" s="112"/>
      <c r="AQ235" s="112"/>
      <c r="AR235" s="112"/>
      <c r="AS235" s="112"/>
      <c r="AT235" s="112"/>
      <c r="AU235" s="112"/>
      <c r="AV235" s="112"/>
      <c r="AW235" s="112"/>
      <c r="AX235" s="112"/>
      <c r="AY235" s="112"/>
      <c r="AZ235" s="112"/>
      <c r="BA235" s="112"/>
    </row>
    <row r="236" spans="1:53">
      <c r="A236" s="112"/>
      <c r="B236" s="112"/>
      <c r="C236" s="112"/>
      <c r="D236" s="112"/>
      <c r="E236" s="112"/>
      <c r="F236" s="112"/>
      <c r="G236" s="112"/>
      <c r="H236" s="112"/>
      <c r="I236" s="112"/>
      <c r="J236" s="112"/>
      <c r="K236" s="112"/>
      <c r="L236" s="112"/>
      <c r="M236" s="112"/>
      <c r="N236" s="112"/>
      <c r="O236" s="112"/>
      <c r="P236" s="112"/>
      <c r="Q236" s="112"/>
      <c r="R236" s="112"/>
      <c r="S236" s="112"/>
      <c r="T236" s="112"/>
      <c r="U236" s="112"/>
      <c r="V236" s="112"/>
      <c r="W236" s="112"/>
      <c r="X236" s="112"/>
      <c r="Y236" s="112"/>
      <c r="Z236" s="112"/>
      <c r="AA236" s="112"/>
      <c r="AB236" s="112"/>
      <c r="AC236" s="112"/>
      <c r="AD236" s="112"/>
      <c r="AE236" s="112"/>
      <c r="AF236" s="112"/>
      <c r="AG236" s="112"/>
      <c r="AH236" s="112"/>
      <c r="AI236" s="112"/>
      <c r="AJ236" s="112"/>
      <c r="AK236" s="112"/>
      <c r="AL236" s="112"/>
      <c r="AM236" s="112"/>
      <c r="AN236" s="112"/>
      <c r="AO236" s="112"/>
      <c r="AP236" s="112"/>
      <c r="AQ236" s="112"/>
      <c r="AR236" s="112"/>
      <c r="AS236" s="112"/>
      <c r="AT236" s="112"/>
      <c r="AU236" s="112"/>
      <c r="AV236" s="112"/>
      <c r="AW236" s="112"/>
      <c r="AX236" s="112"/>
      <c r="AY236" s="112"/>
      <c r="AZ236" s="112"/>
      <c r="BA236" s="112"/>
    </row>
    <row r="237" spans="1:53">
      <c r="A237" s="112"/>
      <c r="B237" s="112"/>
      <c r="C237" s="112"/>
      <c r="D237" s="112"/>
      <c r="E237" s="112"/>
      <c r="F237" s="112"/>
      <c r="G237" s="112"/>
      <c r="H237" s="112"/>
      <c r="I237" s="112"/>
      <c r="J237" s="112"/>
      <c r="K237" s="112"/>
      <c r="L237" s="112"/>
      <c r="M237" s="112"/>
      <c r="N237" s="112"/>
      <c r="O237" s="112"/>
      <c r="P237" s="112"/>
      <c r="Q237" s="112"/>
      <c r="R237" s="112"/>
      <c r="S237" s="112"/>
      <c r="T237" s="112"/>
      <c r="U237" s="112"/>
      <c r="V237" s="112"/>
      <c r="W237" s="112"/>
      <c r="X237" s="112"/>
      <c r="Y237" s="112"/>
      <c r="Z237" s="112"/>
      <c r="AA237" s="112"/>
      <c r="AB237" s="112"/>
      <c r="AC237" s="112"/>
      <c r="AD237" s="112"/>
      <c r="AE237" s="112"/>
      <c r="AF237" s="112"/>
      <c r="AG237" s="112"/>
      <c r="AH237" s="112"/>
      <c r="AI237" s="112"/>
      <c r="AJ237" s="112"/>
      <c r="AK237" s="112"/>
      <c r="AL237" s="112"/>
      <c r="AM237" s="112"/>
      <c r="AN237" s="112"/>
      <c r="AO237" s="112"/>
      <c r="AP237" s="112"/>
      <c r="AQ237" s="112"/>
      <c r="AR237" s="112"/>
      <c r="AS237" s="112"/>
      <c r="AT237" s="112"/>
      <c r="AU237" s="112"/>
      <c r="AV237" s="112"/>
      <c r="AW237" s="112"/>
      <c r="AX237" s="112"/>
      <c r="AY237" s="112"/>
      <c r="AZ237" s="112"/>
      <c r="BA237" s="112"/>
    </row>
    <row r="238" spans="1:53">
      <c r="A238" s="112"/>
      <c r="B238" s="112"/>
      <c r="C238" s="112"/>
      <c r="D238" s="112"/>
      <c r="E238" s="112"/>
      <c r="F238" s="112"/>
      <c r="G238" s="112"/>
      <c r="H238" s="112"/>
      <c r="I238" s="112"/>
      <c r="J238" s="112"/>
      <c r="K238" s="112"/>
      <c r="L238" s="112"/>
      <c r="M238" s="112"/>
      <c r="N238" s="112"/>
      <c r="O238" s="112"/>
      <c r="P238" s="112"/>
      <c r="Q238" s="112"/>
      <c r="R238" s="112"/>
      <c r="S238" s="112"/>
      <c r="T238" s="112"/>
      <c r="U238" s="112"/>
      <c r="V238" s="112"/>
      <c r="W238" s="112"/>
      <c r="X238" s="112"/>
      <c r="Y238" s="112"/>
      <c r="Z238" s="112"/>
      <c r="AA238" s="112"/>
      <c r="AB238" s="112"/>
      <c r="AC238" s="112"/>
      <c r="AD238" s="112"/>
      <c r="AE238" s="112"/>
      <c r="AF238" s="112"/>
      <c r="AG238" s="112"/>
      <c r="AH238" s="112"/>
      <c r="AI238" s="112"/>
      <c r="AJ238" s="112"/>
      <c r="AK238" s="112"/>
      <c r="AL238" s="112"/>
      <c r="AM238" s="112"/>
      <c r="AN238" s="112"/>
      <c r="AO238" s="112"/>
      <c r="AP238" s="112"/>
      <c r="AQ238" s="112"/>
      <c r="AR238" s="112"/>
      <c r="AS238" s="112"/>
      <c r="AT238" s="112"/>
      <c r="AU238" s="112"/>
      <c r="AV238" s="112"/>
      <c r="AW238" s="112"/>
      <c r="AX238" s="112"/>
      <c r="AY238" s="112"/>
      <c r="AZ238" s="112"/>
      <c r="BA238" s="112"/>
    </row>
    <row r="239" spans="1:53">
      <c r="A239" s="112"/>
      <c r="B239" s="112"/>
      <c r="C239" s="112"/>
      <c r="D239" s="112"/>
      <c r="E239" s="112"/>
      <c r="F239" s="112"/>
      <c r="G239" s="112"/>
      <c r="H239" s="112"/>
      <c r="I239" s="112"/>
      <c r="J239" s="112"/>
      <c r="K239" s="112"/>
      <c r="L239" s="112"/>
      <c r="M239" s="112"/>
      <c r="N239" s="112"/>
      <c r="O239" s="112"/>
      <c r="P239" s="112"/>
      <c r="Q239" s="112"/>
      <c r="R239" s="112"/>
      <c r="S239" s="112"/>
      <c r="T239" s="112"/>
      <c r="U239" s="112"/>
      <c r="V239" s="112"/>
      <c r="W239" s="112"/>
      <c r="X239" s="112"/>
      <c r="Y239" s="112"/>
      <c r="Z239" s="112"/>
      <c r="AA239" s="112"/>
      <c r="AB239" s="112"/>
      <c r="AC239" s="112"/>
      <c r="AD239" s="112"/>
      <c r="AE239" s="112"/>
      <c r="AF239" s="112"/>
      <c r="AG239" s="112"/>
      <c r="AH239" s="112"/>
      <c r="AI239" s="112"/>
      <c r="AJ239" s="112"/>
      <c r="AK239" s="112"/>
      <c r="AL239" s="112"/>
      <c r="AM239" s="112"/>
      <c r="AN239" s="112"/>
      <c r="AO239" s="112"/>
      <c r="AP239" s="112"/>
      <c r="AQ239" s="112"/>
      <c r="AR239" s="112"/>
      <c r="AS239" s="112"/>
      <c r="AT239" s="112"/>
      <c r="AU239" s="112"/>
      <c r="AV239" s="112"/>
      <c r="AW239" s="112"/>
      <c r="AX239" s="112"/>
      <c r="AY239" s="112"/>
      <c r="AZ239" s="112"/>
      <c r="BA239" s="112"/>
    </row>
    <row r="240" spans="1:53">
      <c r="A240" s="112"/>
      <c r="B240" s="112"/>
      <c r="C240" s="112"/>
      <c r="D240" s="112"/>
      <c r="E240" s="112"/>
      <c r="F240" s="112"/>
      <c r="G240" s="112"/>
      <c r="H240" s="112"/>
      <c r="I240" s="112"/>
      <c r="J240" s="112"/>
      <c r="K240" s="112"/>
      <c r="L240" s="112"/>
      <c r="M240" s="112"/>
      <c r="N240" s="112"/>
      <c r="O240" s="112"/>
      <c r="P240" s="112"/>
      <c r="Q240" s="112"/>
      <c r="R240" s="112"/>
      <c r="S240" s="112"/>
      <c r="T240" s="112"/>
      <c r="U240" s="112"/>
      <c r="V240" s="112"/>
      <c r="W240" s="112"/>
      <c r="X240" s="112"/>
      <c r="Y240" s="112"/>
      <c r="Z240" s="112"/>
      <c r="AA240" s="112"/>
      <c r="AB240" s="112"/>
      <c r="AC240" s="112"/>
      <c r="AD240" s="112"/>
      <c r="AE240" s="112"/>
      <c r="AF240" s="112"/>
      <c r="AG240" s="112"/>
      <c r="AH240" s="112"/>
      <c r="AI240" s="112"/>
      <c r="AJ240" s="112"/>
      <c r="AK240" s="112"/>
      <c r="AL240" s="112"/>
      <c r="AM240" s="112"/>
      <c r="AN240" s="112"/>
      <c r="AO240" s="112"/>
      <c r="AP240" s="112"/>
      <c r="AQ240" s="112"/>
      <c r="AR240" s="112"/>
      <c r="AS240" s="112"/>
      <c r="AT240" s="112"/>
      <c r="AU240" s="112"/>
      <c r="AV240" s="112"/>
      <c r="AW240" s="112"/>
      <c r="AX240" s="112"/>
      <c r="AY240" s="112"/>
      <c r="AZ240" s="112"/>
      <c r="BA240" s="112"/>
    </row>
    <row r="241" spans="1:53">
      <c r="A241" s="112"/>
      <c r="B241" s="112"/>
      <c r="C241" s="112"/>
      <c r="D241" s="112"/>
      <c r="E241" s="112"/>
      <c r="F241" s="112"/>
      <c r="G241" s="112"/>
      <c r="H241" s="112"/>
      <c r="I241" s="112"/>
      <c r="J241" s="112"/>
      <c r="K241" s="112"/>
      <c r="L241" s="112"/>
      <c r="M241" s="112"/>
      <c r="N241" s="112"/>
      <c r="O241" s="112"/>
      <c r="P241" s="112"/>
      <c r="Q241" s="112"/>
      <c r="R241" s="112"/>
      <c r="S241" s="112"/>
      <c r="T241" s="112"/>
      <c r="U241" s="112"/>
      <c r="V241" s="112"/>
      <c r="W241" s="112"/>
      <c r="X241" s="112"/>
      <c r="Y241" s="112"/>
      <c r="Z241" s="112"/>
      <c r="AA241" s="112"/>
      <c r="AB241" s="112"/>
      <c r="AC241" s="112"/>
      <c r="AD241" s="112"/>
      <c r="AE241" s="112"/>
      <c r="AF241" s="112"/>
      <c r="AG241" s="112"/>
      <c r="AH241" s="112"/>
      <c r="AI241" s="112"/>
      <c r="AJ241" s="112"/>
      <c r="AK241" s="112"/>
      <c r="AL241" s="112"/>
      <c r="AM241" s="112"/>
      <c r="AN241" s="112"/>
      <c r="AO241" s="112"/>
      <c r="AP241" s="112"/>
      <c r="AQ241" s="112"/>
      <c r="AR241" s="112"/>
      <c r="AS241" s="112"/>
      <c r="AT241" s="112"/>
      <c r="AU241" s="112"/>
      <c r="AV241" s="112"/>
      <c r="AW241" s="112"/>
      <c r="AX241" s="112"/>
      <c r="AY241" s="112"/>
      <c r="AZ241" s="112"/>
      <c r="BA241" s="112"/>
    </row>
    <row r="242" spans="1:53">
      <c r="A242" s="112"/>
      <c r="B242" s="112"/>
      <c r="C242" s="112"/>
      <c r="D242" s="112"/>
      <c r="E242" s="112"/>
      <c r="F242" s="112"/>
      <c r="G242" s="112"/>
      <c r="H242" s="112"/>
      <c r="I242" s="112"/>
      <c r="J242" s="112"/>
      <c r="K242" s="112"/>
      <c r="L242" s="112"/>
      <c r="M242" s="112"/>
      <c r="N242" s="112"/>
      <c r="O242" s="112"/>
      <c r="P242" s="112"/>
      <c r="Q242" s="112"/>
      <c r="R242" s="112"/>
      <c r="S242" s="112"/>
      <c r="T242" s="112"/>
      <c r="U242" s="112"/>
      <c r="V242" s="112"/>
      <c r="W242" s="112"/>
      <c r="X242" s="112"/>
      <c r="Y242" s="112"/>
      <c r="Z242" s="112"/>
      <c r="AA242" s="112"/>
      <c r="AB242" s="112"/>
      <c r="AC242" s="112"/>
      <c r="AD242" s="112"/>
      <c r="AE242" s="112"/>
      <c r="AF242" s="112"/>
      <c r="AG242" s="112"/>
      <c r="AH242" s="112"/>
      <c r="AI242" s="112"/>
      <c r="AJ242" s="112"/>
      <c r="AK242" s="112"/>
      <c r="AL242" s="112"/>
      <c r="AM242" s="112"/>
      <c r="AN242" s="112"/>
      <c r="AO242" s="112"/>
      <c r="AP242" s="112"/>
      <c r="AQ242" s="112"/>
      <c r="AR242" s="112"/>
      <c r="AS242" s="112"/>
      <c r="AT242" s="112"/>
      <c r="AU242" s="112"/>
      <c r="AV242" s="112"/>
      <c r="AW242" s="112"/>
      <c r="AX242" s="112"/>
      <c r="AY242" s="112"/>
      <c r="AZ242" s="112"/>
      <c r="BA242" s="112"/>
    </row>
    <row r="243" spans="1:53">
      <c r="A243" s="112"/>
      <c r="B243" s="112"/>
      <c r="C243" s="112"/>
      <c r="D243" s="112"/>
      <c r="E243" s="112"/>
      <c r="F243" s="112"/>
      <c r="G243" s="112"/>
      <c r="H243" s="112"/>
      <c r="I243" s="112"/>
      <c r="J243" s="112"/>
      <c r="K243" s="112"/>
      <c r="L243" s="112"/>
      <c r="M243" s="112"/>
      <c r="N243" s="112"/>
      <c r="O243" s="112"/>
      <c r="P243" s="112"/>
      <c r="Q243" s="112"/>
      <c r="R243" s="112"/>
      <c r="S243" s="112"/>
      <c r="T243" s="112"/>
      <c r="U243" s="112"/>
      <c r="V243" s="112"/>
      <c r="W243" s="112"/>
      <c r="X243" s="112"/>
      <c r="Y243" s="112"/>
      <c r="Z243" s="112"/>
      <c r="AA243" s="112"/>
      <c r="AB243" s="112"/>
      <c r="AC243" s="112"/>
      <c r="AD243" s="112"/>
      <c r="AE243" s="112"/>
      <c r="AF243" s="112"/>
      <c r="AG243" s="112"/>
      <c r="AH243" s="112"/>
      <c r="AI243" s="112"/>
      <c r="AJ243" s="112"/>
      <c r="AK243" s="112"/>
      <c r="AL243" s="112"/>
      <c r="AM243" s="112"/>
      <c r="AN243" s="112"/>
      <c r="AO243" s="112"/>
      <c r="AP243" s="112"/>
      <c r="AQ243" s="112"/>
      <c r="AR243" s="112"/>
      <c r="AS243" s="112"/>
      <c r="AT243" s="112"/>
      <c r="AU243" s="112"/>
      <c r="AV243" s="112"/>
      <c r="AW243" s="112"/>
      <c r="AX243" s="112"/>
      <c r="AY243" s="112"/>
      <c r="AZ243" s="112"/>
      <c r="BA243" s="112"/>
    </row>
    <row r="244" spans="1:53">
      <c r="A244" s="112"/>
      <c r="B244" s="112"/>
      <c r="C244" s="112"/>
      <c r="D244" s="112"/>
      <c r="E244" s="112"/>
      <c r="F244" s="112"/>
      <c r="G244" s="112"/>
      <c r="H244" s="112"/>
      <c r="I244" s="112"/>
      <c r="J244" s="112"/>
      <c r="K244" s="112"/>
      <c r="L244" s="112"/>
      <c r="M244" s="112"/>
      <c r="N244" s="112"/>
      <c r="O244" s="112"/>
      <c r="P244" s="112"/>
      <c r="Q244" s="112"/>
      <c r="R244" s="112"/>
      <c r="S244" s="112"/>
      <c r="T244" s="112"/>
      <c r="U244" s="112"/>
      <c r="V244" s="112"/>
      <c r="W244" s="112"/>
      <c r="X244" s="112"/>
      <c r="Y244" s="112"/>
      <c r="Z244" s="112"/>
      <c r="AA244" s="112"/>
      <c r="AB244" s="112"/>
      <c r="AC244" s="112"/>
      <c r="AD244" s="112"/>
      <c r="AE244" s="112"/>
      <c r="AF244" s="112"/>
      <c r="AG244" s="112"/>
      <c r="AH244" s="112"/>
      <c r="AI244" s="112"/>
      <c r="AJ244" s="112"/>
      <c r="AK244" s="112"/>
      <c r="AL244" s="112"/>
      <c r="AM244" s="112"/>
      <c r="AN244" s="112"/>
      <c r="AO244" s="112"/>
      <c r="AP244" s="112"/>
      <c r="AQ244" s="112"/>
      <c r="AR244" s="112"/>
      <c r="AS244" s="112"/>
      <c r="AT244" s="112"/>
      <c r="AU244" s="112"/>
      <c r="AV244" s="112"/>
      <c r="AW244" s="112"/>
      <c r="AX244" s="112"/>
      <c r="AY244" s="112"/>
      <c r="AZ244" s="112"/>
      <c r="BA244" s="112"/>
    </row>
    <row r="245" spans="1:53">
      <c r="A245" s="112"/>
      <c r="B245" s="112"/>
      <c r="C245" s="112"/>
      <c r="D245" s="112"/>
      <c r="E245" s="112"/>
      <c r="F245" s="112"/>
      <c r="G245" s="112"/>
      <c r="H245" s="112"/>
      <c r="I245" s="112"/>
      <c r="J245" s="112"/>
      <c r="K245" s="112"/>
      <c r="L245" s="112"/>
      <c r="M245" s="112"/>
      <c r="N245" s="112"/>
      <c r="O245" s="112"/>
      <c r="P245" s="112"/>
      <c r="Q245" s="112"/>
      <c r="R245" s="112"/>
      <c r="S245" s="112"/>
      <c r="T245" s="112"/>
      <c r="U245" s="112"/>
      <c r="V245" s="112"/>
      <c r="W245" s="112"/>
      <c r="X245" s="112"/>
      <c r="Y245" s="112"/>
      <c r="Z245" s="112"/>
      <c r="AA245" s="112"/>
      <c r="AB245" s="112"/>
      <c r="AC245" s="112"/>
      <c r="AD245" s="112"/>
      <c r="AE245" s="112"/>
      <c r="AF245" s="112"/>
      <c r="AG245" s="112"/>
      <c r="AH245" s="112"/>
      <c r="AI245" s="112"/>
      <c r="AJ245" s="112"/>
      <c r="AK245" s="112"/>
      <c r="AL245" s="112"/>
      <c r="AM245" s="112"/>
      <c r="AN245" s="112"/>
      <c r="AO245" s="112"/>
      <c r="AP245" s="112"/>
      <c r="AQ245" s="112"/>
      <c r="AR245" s="112"/>
      <c r="AS245" s="112"/>
      <c r="AT245" s="112"/>
      <c r="AU245" s="112"/>
      <c r="AV245" s="112"/>
      <c r="AW245" s="112"/>
      <c r="AX245" s="112"/>
      <c r="AY245" s="112"/>
      <c r="AZ245" s="112"/>
      <c r="BA245" s="112"/>
    </row>
    <row r="246" spans="1:53">
      <c r="A246" s="112"/>
      <c r="B246" s="112"/>
      <c r="C246" s="112"/>
      <c r="D246" s="112"/>
      <c r="E246" s="112"/>
      <c r="F246" s="112"/>
      <c r="G246" s="112"/>
      <c r="H246" s="112"/>
      <c r="I246" s="112"/>
      <c r="J246" s="112"/>
      <c r="K246" s="112"/>
      <c r="L246" s="112"/>
      <c r="M246" s="112"/>
      <c r="N246" s="112"/>
      <c r="O246" s="112"/>
      <c r="P246" s="112"/>
      <c r="Q246" s="112"/>
      <c r="R246" s="112"/>
      <c r="S246" s="112"/>
      <c r="T246" s="112"/>
      <c r="U246" s="112"/>
      <c r="V246" s="112"/>
      <c r="W246" s="112"/>
      <c r="X246" s="112"/>
      <c r="Y246" s="112"/>
      <c r="Z246" s="112"/>
      <c r="AA246" s="112"/>
      <c r="AB246" s="112"/>
      <c r="AC246" s="112"/>
      <c r="AD246" s="112"/>
      <c r="AE246" s="112"/>
      <c r="AF246" s="112"/>
      <c r="AG246" s="112"/>
      <c r="AH246" s="112"/>
      <c r="AI246" s="112"/>
      <c r="AJ246" s="112"/>
      <c r="AK246" s="112"/>
      <c r="AL246" s="112"/>
      <c r="AM246" s="112"/>
      <c r="AN246" s="112"/>
      <c r="AO246" s="112"/>
      <c r="AP246" s="112"/>
      <c r="AQ246" s="112"/>
      <c r="AR246" s="112"/>
      <c r="AS246" s="112"/>
      <c r="AT246" s="112"/>
      <c r="AU246" s="112"/>
      <c r="AV246" s="112"/>
      <c r="AW246" s="112"/>
      <c r="AX246" s="112"/>
      <c r="AY246" s="112"/>
      <c r="AZ246" s="112"/>
      <c r="BA246" s="112"/>
    </row>
    <row r="247" spans="1:53">
      <c r="A247" s="112"/>
      <c r="B247" s="112"/>
      <c r="C247" s="112"/>
      <c r="D247" s="112"/>
      <c r="E247" s="112"/>
      <c r="F247" s="112"/>
      <c r="G247" s="112"/>
      <c r="H247" s="112"/>
      <c r="I247" s="112"/>
      <c r="J247" s="112"/>
      <c r="K247" s="112"/>
      <c r="L247" s="112"/>
      <c r="M247" s="112"/>
      <c r="N247" s="112"/>
      <c r="O247" s="112"/>
      <c r="P247" s="112"/>
      <c r="Q247" s="112"/>
      <c r="R247" s="112"/>
      <c r="S247" s="112"/>
      <c r="T247" s="112"/>
      <c r="U247" s="112"/>
      <c r="V247" s="112"/>
      <c r="W247" s="112"/>
      <c r="X247" s="112"/>
      <c r="Y247" s="112"/>
      <c r="Z247" s="112"/>
      <c r="AA247" s="112"/>
      <c r="AB247" s="112"/>
      <c r="AC247" s="112"/>
      <c r="AD247" s="112"/>
      <c r="AE247" s="112"/>
      <c r="AF247" s="112"/>
      <c r="AG247" s="112"/>
      <c r="AH247" s="112"/>
      <c r="AI247" s="112"/>
      <c r="AJ247" s="112"/>
      <c r="AK247" s="112"/>
      <c r="AL247" s="112"/>
      <c r="AM247" s="112"/>
      <c r="AN247" s="112"/>
      <c r="AO247" s="112"/>
      <c r="AP247" s="112"/>
      <c r="AQ247" s="112"/>
      <c r="AR247" s="112"/>
      <c r="AS247" s="112"/>
      <c r="AT247" s="112"/>
      <c r="AU247" s="112"/>
      <c r="AV247" s="112"/>
      <c r="AW247" s="112"/>
      <c r="AX247" s="112"/>
      <c r="AY247" s="112"/>
      <c r="AZ247" s="112"/>
      <c r="BA247" s="112"/>
    </row>
    <row r="248" spans="1:53">
      <c r="A248" s="112"/>
      <c r="B248" s="112"/>
      <c r="C248" s="112"/>
      <c r="D248" s="112"/>
      <c r="E248" s="112"/>
      <c r="F248" s="112"/>
      <c r="G248" s="112"/>
      <c r="H248" s="112"/>
      <c r="I248" s="112"/>
      <c r="J248" s="112"/>
      <c r="K248" s="112"/>
      <c r="L248" s="112"/>
      <c r="M248" s="112"/>
      <c r="N248" s="112"/>
      <c r="O248" s="112"/>
      <c r="P248" s="112"/>
      <c r="Q248" s="112"/>
      <c r="R248" s="112"/>
      <c r="S248" s="112"/>
      <c r="T248" s="112"/>
      <c r="U248" s="112"/>
      <c r="V248" s="112"/>
      <c r="W248" s="112"/>
      <c r="X248" s="112"/>
      <c r="Y248" s="112"/>
      <c r="Z248" s="112"/>
      <c r="AA248" s="112"/>
      <c r="AB248" s="112"/>
      <c r="AC248" s="112"/>
      <c r="AD248" s="112"/>
      <c r="AE248" s="112"/>
      <c r="AF248" s="112"/>
      <c r="AG248" s="112"/>
      <c r="AH248" s="112"/>
      <c r="AI248" s="112"/>
      <c r="AJ248" s="112"/>
      <c r="AK248" s="112"/>
      <c r="AL248" s="112"/>
      <c r="AM248" s="112"/>
      <c r="AN248" s="112"/>
      <c r="AO248" s="112"/>
      <c r="AP248" s="112"/>
      <c r="AQ248" s="112"/>
      <c r="AR248" s="112"/>
      <c r="AS248" s="112"/>
      <c r="AT248" s="112"/>
      <c r="AU248" s="112"/>
      <c r="AV248" s="112"/>
      <c r="AW248" s="112"/>
      <c r="AX248" s="112"/>
      <c r="AY248" s="112"/>
      <c r="AZ248" s="112"/>
      <c r="BA248" s="112"/>
    </row>
    <row r="249" spans="1:53">
      <c r="A249" s="112"/>
      <c r="B249" s="112"/>
      <c r="C249" s="112"/>
      <c r="D249" s="112"/>
      <c r="E249" s="112"/>
      <c r="F249" s="112"/>
      <c r="G249" s="112"/>
      <c r="H249" s="112"/>
      <c r="I249" s="112"/>
      <c r="J249" s="112"/>
      <c r="K249" s="112"/>
      <c r="L249" s="112"/>
      <c r="M249" s="112"/>
      <c r="N249" s="112"/>
      <c r="O249" s="112"/>
      <c r="P249" s="112"/>
      <c r="Q249" s="112"/>
      <c r="R249" s="112"/>
      <c r="S249" s="112"/>
      <c r="T249" s="112"/>
      <c r="U249" s="112"/>
      <c r="V249" s="112"/>
      <c r="W249" s="112"/>
      <c r="X249" s="112"/>
      <c r="Y249" s="112"/>
      <c r="Z249" s="112"/>
      <c r="AA249" s="112"/>
      <c r="AB249" s="112"/>
      <c r="AC249" s="112"/>
      <c r="AD249" s="112"/>
      <c r="AE249" s="112"/>
      <c r="AF249" s="112"/>
      <c r="AG249" s="112"/>
      <c r="AH249" s="112"/>
      <c r="AI249" s="112"/>
      <c r="AJ249" s="112"/>
      <c r="AK249" s="112"/>
      <c r="AL249" s="112"/>
      <c r="AM249" s="112"/>
      <c r="AN249" s="112"/>
      <c r="AO249" s="112"/>
      <c r="AP249" s="112"/>
      <c r="AQ249" s="112"/>
      <c r="AR249" s="112"/>
      <c r="AS249" s="112"/>
      <c r="AT249" s="112"/>
      <c r="AU249" s="112"/>
      <c r="AV249" s="112"/>
      <c r="AW249" s="112"/>
      <c r="AX249" s="112"/>
      <c r="AY249" s="112"/>
      <c r="AZ249" s="112"/>
      <c r="BA249" s="112"/>
    </row>
    <row r="250" spans="1:53">
      <c r="A250" s="112"/>
      <c r="B250" s="112"/>
      <c r="C250" s="112"/>
      <c r="D250" s="112"/>
      <c r="E250" s="112"/>
      <c r="F250" s="112"/>
      <c r="G250" s="112"/>
      <c r="H250" s="112"/>
      <c r="I250" s="112"/>
      <c r="J250" s="112"/>
      <c r="K250" s="112"/>
      <c r="L250" s="112"/>
      <c r="M250" s="112"/>
      <c r="N250" s="112"/>
      <c r="O250" s="112"/>
      <c r="P250" s="112"/>
      <c r="Q250" s="112"/>
      <c r="R250" s="112"/>
      <c r="S250" s="112"/>
      <c r="T250" s="112"/>
      <c r="U250" s="112"/>
      <c r="V250" s="112"/>
      <c r="W250" s="112"/>
      <c r="X250" s="112"/>
      <c r="Y250" s="112"/>
      <c r="Z250" s="112"/>
      <c r="AA250" s="112"/>
      <c r="AB250" s="112"/>
      <c r="AC250" s="112"/>
      <c r="AD250" s="112"/>
      <c r="AE250" s="112"/>
      <c r="AF250" s="112"/>
      <c r="AG250" s="112"/>
      <c r="AH250" s="112"/>
      <c r="AI250" s="112"/>
      <c r="AJ250" s="112"/>
      <c r="AK250" s="112"/>
      <c r="AL250" s="112"/>
      <c r="AM250" s="112"/>
      <c r="AN250" s="112"/>
      <c r="AO250" s="112"/>
      <c r="AP250" s="112"/>
      <c r="AQ250" s="112"/>
      <c r="AR250" s="112"/>
      <c r="AS250" s="112"/>
      <c r="AT250" s="112"/>
      <c r="AU250" s="112"/>
      <c r="AV250" s="112"/>
      <c r="AW250" s="112"/>
      <c r="AX250" s="112"/>
      <c r="AY250" s="112"/>
      <c r="AZ250" s="112"/>
      <c r="BA250" s="112"/>
    </row>
    <row r="251" spans="1:53">
      <c r="A251" s="112"/>
      <c r="B251" s="112"/>
      <c r="C251" s="112"/>
      <c r="D251" s="112"/>
      <c r="E251" s="112"/>
      <c r="F251" s="112"/>
      <c r="G251" s="112"/>
      <c r="H251" s="112"/>
      <c r="I251" s="112"/>
      <c r="J251" s="112"/>
      <c r="K251" s="112"/>
      <c r="L251" s="112"/>
      <c r="M251" s="112"/>
      <c r="N251" s="112"/>
      <c r="O251" s="112"/>
      <c r="P251" s="112"/>
      <c r="Q251" s="112"/>
      <c r="R251" s="112"/>
      <c r="S251" s="112"/>
      <c r="T251" s="112"/>
      <c r="U251" s="112"/>
      <c r="V251" s="112"/>
      <c r="W251" s="112"/>
      <c r="X251" s="112"/>
      <c r="Y251" s="112"/>
      <c r="Z251" s="112"/>
      <c r="AA251" s="112"/>
      <c r="AB251" s="112"/>
      <c r="AC251" s="112"/>
      <c r="AD251" s="112"/>
      <c r="AE251" s="112"/>
      <c r="AF251" s="112"/>
      <c r="AG251" s="112"/>
      <c r="AH251" s="112"/>
      <c r="AI251" s="112"/>
      <c r="AJ251" s="112"/>
      <c r="AK251" s="112"/>
      <c r="AL251" s="112"/>
      <c r="AM251" s="112"/>
      <c r="AN251" s="112"/>
      <c r="AO251" s="112"/>
      <c r="AP251" s="112"/>
      <c r="AQ251" s="112"/>
      <c r="AR251" s="112"/>
      <c r="AS251" s="112"/>
      <c r="AT251" s="112"/>
      <c r="AU251" s="112"/>
      <c r="AV251" s="112"/>
      <c r="AW251" s="112"/>
      <c r="AX251" s="112"/>
      <c r="AY251" s="112"/>
      <c r="AZ251" s="112"/>
      <c r="BA251" s="112"/>
    </row>
    <row r="252" spans="1:53">
      <c r="A252" s="112"/>
      <c r="B252" s="112"/>
      <c r="C252" s="112"/>
      <c r="D252" s="112"/>
      <c r="E252" s="112"/>
      <c r="F252" s="112"/>
      <c r="G252" s="112"/>
      <c r="H252" s="112"/>
      <c r="I252" s="112"/>
      <c r="J252" s="112"/>
      <c r="K252" s="112"/>
      <c r="L252" s="112"/>
      <c r="M252" s="112"/>
      <c r="N252" s="112"/>
      <c r="O252" s="112"/>
      <c r="P252" s="112"/>
      <c r="Q252" s="112"/>
      <c r="R252" s="112"/>
      <c r="S252" s="112"/>
      <c r="T252" s="112"/>
      <c r="U252" s="112"/>
      <c r="V252" s="112"/>
      <c r="W252" s="112"/>
      <c r="X252" s="112"/>
      <c r="Y252" s="112"/>
      <c r="Z252" s="112"/>
      <c r="AA252" s="112"/>
      <c r="AB252" s="112"/>
      <c r="AC252" s="112"/>
      <c r="AD252" s="112"/>
      <c r="AE252" s="112"/>
      <c r="AF252" s="112"/>
      <c r="AG252" s="112"/>
      <c r="AH252" s="112"/>
      <c r="AI252" s="112"/>
      <c r="AJ252" s="112"/>
      <c r="AK252" s="112"/>
      <c r="AL252" s="112"/>
      <c r="AM252" s="112"/>
      <c r="AN252" s="112"/>
      <c r="AO252" s="112"/>
      <c r="AP252" s="112"/>
      <c r="AQ252" s="112"/>
      <c r="AR252" s="112"/>
      <c r="AS252" s="112"/>
      <c r="AT252" s="112"/>
      <c r="AU252" s="112"/>
      <c r="AV252" s="112"/>
      <c r="AW252" s="112"/>
      <c r="AX252" s="112"/>
      <c r="AY252" s="112"/>
      <c r="AZ252" s="112"/>
      <c r="BA252" s="112"/>
    </row>
    <row r="253" spans="1:53">
      <c r="A253" s="112"/>
      <c r="B253" s="112"/>
      <c r="C253" s="112"/>
      <c r="D253" s="112"/>
      <c r="E253" s="112"/>
      <c r="F253" s="112"/>
      <c r="G253" s="112"/>
      <c r="H253" s="112"/>
      <c r="I253" s="112"/>
      <c r="J253" s="112"/>
      <c r="K253" s="112"/>
      <c r="L253" s="112"/>
      <c r="M253" s="112"/>
      <c r="N253" s="112"/>
      <c r="O253" s="112"/>
      <c r="P253" s="112"/>
      <c r="Q253" s="112"/>
      <c r="R253" s="112"/>
      <c r="S253" s="112"/>
      <c r="T253" s="112"/>
      <c r="U253" s="112"/>
      <c r="V253" s="112"/>
      <c r="W253" s="112"/>
      <c r="X253" s="112"/>
      <c r="Y253" s="112"/>
      <c r="Z253" s="112"/>
      <c r="AA253" s="112"/>
      <c r="AB253" s="112"/>
      <c r="AC253" s="112"/>
      <c r="AD253" s="112"/>
      <c r="AE253" s="112"/>
      <c r="AF253" s="112"/>
      <c r="AG253" s="112"/>
      <c r="AH253" s="112"/>
      <c r="AI253" s="112"/>
      <c r="AJ253" s="112"/>
      <c r="AK253" s="112"/>
      <c r="AL253" s="112"/>
      <c r="AM253" s="112"/>
      <c r="AN253" s="112"/>
      <c r="AO253" s="112"/>
      <c r="AP253" s="112"/>
      <c r="AQ253" s="112"/>
      <c r="AR253" s="112"/>
      <c r="AS253" s="112"/>
      <c r="AT253" s="112"/>
      <c r="AU253" s="112"/>
      <c r="AV253" s="112"/>
      <c r="AW253" s="112"/>
      <c r="AX253" s="112"/>
      <c r="AY253" s="112"/>
      <c r="AZ253" s="112"/>
      <c r="BA253" s="112"/>
    </row>
    <row r="254" spans="1:53">
      <c r="A254" s="112"/>
      <c r="B254" s="112"/>
      <c r="C254" s="112"/>
      <c r="D254" s="112"/>
      <c r="E254" s="112"/>
      <c r="F254" s="112"/>
      <c r="G254" s="112"/>
      <c r="H254" s="112"/>
      <c r="I254" s="112"/>
      <c r="J254" s="112"/>
      <c r="K254" s="112"/>
      <c r="L254" s="112"/>
      <c r="M254" s="112"/>
      <c r="N254" s="112"/>
      <c r="O254" s="112"/>
      <c r="P254" s="112"/>
      <c r="Q254" s="112"/>
      <c r="R254" s="112"/>
      <c r="S254" s="112"/>
      <c r="T254" s="112"/>
      <c r="U254" s="112"/>
      <c r="V254" s="112"/>
      <c r="W254" s="112"/>
      <c r="X254" s="112"/>
      <c r="Y254" s="112"/>
      <c r="Z254" s="112"/>
      <c r="AA254" s="112"/>
      <c r="AB254" s="112"/>
      <c r="AC254" s="112"/>
      <c r="AD254" s="112"/>
      <c r="AE254" s="112"/>
      <c r="AF254" s="112"/>
      <c r="AG254" s="112"/>
      <c r="AH254" s="112"/>
      <c r="AI254" s="112"/>
      <c r="AJ254" s="112"/>
      <c r="AK254" s="112"/>
      <c r="AL254" s="112"/>
      <c r="AM254" s="112"/>
      <c r="AN254" s="112"/>
      <c r="AO254" s="112"/>
      <c r="AP254" s="112"/>
      <c r="AQ254" s="112"/>
      <c r="AR254" s="112"/>
      <c r="AS254" s="112"/>
      <c r="AT254" s="112"/>
      <c r="AU254" s="112"/>
      <c r="AV254" s="112"/>
      <c r="AW254" s="112"/>
      <c r="AX254" s="112"/>
      <c r="AY254" s="112"/>
      <c r="AZ254" s="112"/>
      <c r="BA254" s="112"/>
    </row>
    <row r="255" spans="1:53">
      <c r="A255" s="112"/>
      <c r="B255" s="112"/>
      <c r="C255" s="112"/>
      <c r="D255" s="112"/>
      <c r="E255" s="112"/>
      <c r="F255" s="112"/>
      <c r="G255" s="112"/>
      <c r="H255" s="112"/>
      <c r="I255" s="112"/>
      <c r="J255" s="112"/>
      <c r="K255" s="112"/>
      <c r="L255" s="112"/>
      <c r="M255" s="112"/>
      <c r="N255" s="112"/>
      <c r="O255" s="112"/>
      <c r="P255" s="112"/>
      <c r="Q255" s="112"/>
      <c r="R255" s="112"/>
      <c r="S255" s="112"/>
      <c r="T255" s="112"/>
      <c r="U255" s="112"/>
      <c r="V255" s="112"/>
      <c r="W255" s="112"/>
      <c r="X255" s="112"/>
      <c r="Y255" s="112"/>
      <c r="Z255" s="112"/>
      <c r="AA255" s="112"/>
      <c r="AB255" s="112"/>
      <c r="AC255" s="112"/>
      <c r="AD255" s="112"/>
      <c r="AE255" s="112"/>
      <c r="AF255" s="112"/>
      <c r="AG255" s="112"/>
      <c r="AH255" s="112"/>
      <c r="AI255" s="112"/>
      <c r="AJ255" s="112"/>
      <c r="AK255" s="112"/>
      <c r="AL255" s="112"/>
      <c r="AM255" s="112"/>
      <c r="AN255" s="112"/>
      <c r="AO255" s="112"/>
      <c r="AP255" s="112"/>
      <c r="AQ255" s="112"/>
      <c r="AR255" s="112"/>
      <c r="AS255" s="112"/>
      <c r="AT255" s="112"/>
      <c r="AU255" s="112"/>
      <c r="AV255" s="112"/>
      <c r="AW255" s="112"/>
      <c r="AX255" s="112"/>
      <c r="AY255" s="112"/>
      <c r="AZ255" s="112"/>
      <c r="BA255" s="112"/>
    </row>
    <row r="256" spans="1:53">
      <c r="A256" s="112"/>
      <c r="B256" s="112"/>
      <c r="C256" s="112"/>
      <c r="D256" s="112"/>
      <c r="E256" s="112"/>
      <c r="F256" s="112"/>
      <c r="G256" s="112"/>
      <c r="H256" s="112"/>
      <c r="I256" s="112"/>
      <c r="J256" s="112"/>
      <c r="K256" s="112"/>
      <c r="L256" s="112"/>
      <c r="M256" s="112"/>
      <c r="N256" s="112"/>
      <c r="O256" s="112"/>
      <c r="P256" s="112"/>
      <c r="Q256" s="112"/>
      <c r="R256" s="112"/>
      <c r="S256" s="112"/>
      <c r="T256" s="112"/>
      <c r="U256" s="112"/>
      <c r="V256" s="112"/>
      <c r="W256" s="112"/>
      <c r="X256" s="112"/>
      <c r="Y256" s="112"/>
      <c r="Z256" s="112"/>
      <c r="AA256" s="112"/>
      <c r="AB256" s="112"/>
      <c r="AC256" s="112"/>
      <c r="AD256" s="112"/>
      <c r="AE256" s="112"/>
      <c r="AF256" s="112"/>
      <c r="AG256" s="112"/>
      <c r="AH256" s="112"/>
      <c r="AI256" s="112"/>
      <c r="AJ256" s="112"/>
      <c r="AK256" s="112"/>
      <c r="AL256" s="112"/>
      <c r="AM256" s="112"/>
      <c r="AN256" s="112"/>
      <c r="AO256" s="112"/>
      <c r="AP256" s="112"/>
      <c r="AQ256" s="112"/>
      <c r="AR256" s="112"/>
      <c r="AS256" s="112"/>
      <c r="AT256" s="112"/>
      <c r="AU256" s="112"/>
      <c r="AV256" s="112"/>
      <c r="AW256" s="112"/>
      <c r="AX256" s="112"/>
      <c r="AY256" s="112"/>
      <c r="AZ256" s="112"/>
      <c r="BA256" s="112"/>
    </row>
    <row r="257" spans="1:53">
      <c r="A257" s="112"/>
      <c r="B257" s="112"/>
      <c r="C257" s="112"/>
      <c r="D257" s="112"/>
      <c r="E257" s="112"/>
      <c r="F257" s="112"/>
      <c r="G257" s="112"/>
      <c r="H257" s="112"/>
      <c r="I257" s="112"/>
      <c r="J257" s="112"/>
      <c r="K257" s="112"/>
      <c r="L257" s="112"/>
      <c r="M257" s="112"/>
      <c r="N257" s="112"/>
      <c r="O257" s="112"/>
      <c r="P257" s="112"/>
      <c r="Q257" s="112"/>
      <c r="R257" s="112"/>
      <c r="S257" s="112"/>
      <c r="T257" s="112"/>
      <c r="U257" s="112"/>
      <c r="V257" s="112"/>
      <c r="W257" s="112"/>
      <c r="X257" s="112"/>
      <c r="Y257" s="112"/>
      <c r="Z257" s="112"/>
      <c r="AA257" s="112"/>
      <c r="AB257" s="112"/>
      <c r="AC257" s="112"/>
      <c r="AD257" s="112"/>
      <c r="AE257" s="112"/>
      <c r="AF257" s="112"/>
      <c r="AG257" s="112"/>
      <c r="AH257" s="112"/>
      <c r="AI257" s="112"/>
      <c r="AJ257" s="112"/>
      <c r="AK257" s="112"/>
      <c r="AL257" s="112"/>
      <c r="AM257" s="112"/>
      <c r="AN257" s="112"/>
      <c r="AO257" s="112"/>
      <c r="AP257" s="112"/>
      <c r="AQ257" s="112"/>
      <c r="AR257" s="112"/>
      <c r="AS257" s="112"/>
      <c r="AT257" s="112"/>
      <c r="AU257" s="112"/>
      <c r="AV257" s="112"/>
      <c r="AW257" s="112"/>
      <c r="AX257" s="112"/>
      <c r="AY257" s="112"/>
      <c r="AZ257" s="112"/>
      <c r="BA257" s="112"/>
    </row>
    <row r="258" spans="1:53">
      <c r="A258" s="112"/>
      <c r="B258" s="112"/>
      <c r="C258" s="112"/>
      <c r="D258" s="112"/>
      <c r="E258" s="112"/>
      <c r="F258" s="112"/>
      <c r="G258" s="112"/>
      <c r="H258" s="112"/>
      <c r="I258" s="112"/>
      <c r="J258" s="112"/>
      <c r="K258" s="112"/>
      <c r="L258" s="112"/>
      <c r="M258" s="112"/>
      <c r="N258" s="112"/>
      <c r="O258" s="112"/>
      <c r="P258" s="112"/>
      <c r="Q258" s="112"/>
      <c r="R258" s="112"/>
      <c r="S258" s="112"/>
      <c r="T258" s="112"/>
      <c r="U258" s="112"/>
      <c r="V258" s="112"/>
      <c r="W258" s="112"/>
      <c r="X258" s="112"/>
      <c r="Y258" s="112"/>
      <c r="Z258" s="112"/>
      <c r="AA258" s="112"/>
      <c r="AB258" s="112"/>
      <c r="AC258" s="112"/>
      <c r="AD258" s="112"/>
      <c r="AE258" s="112"/>
      <c r="AF258" s="112"/>
      <c r="AG258" s="112"/>
      <c r="AH258" s="112"/>
      <c r="AI258" s="112"/>
      <c r="AJ258" s="112"/>
      <c r="AK258" s="112"/>
      <c r="AL258" s="112"/>
      <c r="AM258" s="112"/>
      <c r="AN258" s="112"/>
      <c r="AO258" s="112"/>
      <c r="AP258" s="112"/>
      <c r="AQ258" s="112"/>
      <c r="AR258" s="112"/>
      <c r="AS258" s="112"/>
      <c r="AT258" s="112"/>
      <c r="AU258" s="112"/>
      <c r="AV258" s="112"/>
      <c r="AW258" s="112"/>
      <c r="AX258" s="112"/>
      <c r="AY258" s="112"/>
      <c r="AZ258" s="112"/>
      <c r="BA258" s="112"/>
    </row>
    <row r="259" spans="1:53">
      <c r="A259" s="112"/>
      <c r="B259" s="112"/>
      <c r="C259" s="112"/>
      <c r="D259" s="112"/>
      <c r="E259" s="112"/>
      <c r="F259" s="112"/>
      <c r="G259" s="112"/>
      <c r="H259" s="112"/>
      <c r="I259" s="112"/>
      <c r="J259" s="112"/>
      <c r="K259" s="112"/>
      <c r="L259" s="112"/>
      <c r="M259" s="112"/>
      <c r="N259" s="112"/>
      <c r="O259" s="112"/>
      <c r="P259" s="112"/>
      <c r="Q259" s="112"/>
      <c r="R259" s="112"/>
      <c r="S259" s="112"/>
      <c r="T259" s="112"/>
      <c r="U259" s="112"/>
      <c r="V259" s="112"/>
      <c r="W259" s="112"/>
      <c r="X259" s="112"/>
      <c r="Y259" s="112"/>
      <c r="Z259" s="112"/>
      <c r="AA259" s="112"/>
      <c r="AB259" s="112"/>
      <c r="AC259" s="112"/>
      <c r="AD259" s="112"/>
      <c r="AE259" s="112"/>
      <c r="AF259" s="112"/>
      <c r="AG259" s="112"/>
      <c r="AH259" s="112"/>
      <c r="AI259" s="112"/>
      <c r="AJ259" s="112"/>
      <c r="AK259" s="112"/>
      <c r="AL259" s="112"/>
      <c r="AM259" s="112"/>
      <c r="AN259" s="112"/>
      <c r="AO259" s="112"/>
      <c r="AP259" s="112"/>
      <c r="AQ259" s="112"/>
      <c r="AR259" s="112"/>
      <c r="AS259" s="112"/>
      <c r="AT259" s="112"/>
      <c r="AU259" s="112"/>
      <c r="AV259" s="112"/>
      <c r="AW259" s="112"/>
      <c r="AX259" s="112"/>
      <c r="AY259" s="112"/>
      <c r="AZ259" s="112"/>
      <c r="BA259" s="112"/>
    </row>
    <row r="260" spans="1:53">
      <c r="A260" s="112"/>
      <c r="B260" s="112"/>
      <c r="C260" s="112"/>
      <c r="D260" s="112"/>
      <c r="E260" s="112"/>
      <c r="F260" s="112"/>
      <c r="G260" s="112"/>
      <c r="H260" s="112"/>
      <c r="I260" s="112"/>
      <c r="J260" s="112"/>
      <c r="K260" s="112"/>
      <c r="L260" s="112"/>
      <c r="M260" s="112"/>
      <c r="N260" s="112"/>
      <c r="O260" s="112"/>
      <c r="P260" s="112"/>
      <c r="Q260" s="112"/>
      <c r="R260" s="112"/>
      <c r="S260" s="112"/>
      <c r="T260" s="112"/>
      <c r="U260" s="112"/>
      <c r="V260" s="112"/>
      <c r="W260" s="112"/>
      <c r="X260" s="112"/>
      <c r="Y260" s="112"/>
      <c r="Z260" s="112"/>
      <c r="AA260" s="112"/>
      <c r="AB260" s="112"/>
      <c r="AC260" s="112"/>
      <c r="AD260" s="112"/>
      <c r="AE260" s="112"/>
      <c r="AF260" s="112"/>
      <c r="AG260" s="112"/>
      <c r="AH260" s="112"/>
      <c r="AI260" s="112"/>
      <c r="AJ260" s="112"/>
      <c r="AK260" s="112"/>
      <c r="AL260" s="112"/>
      <c r="AM260" s="112"/>
      <c r="AN260" s="112"/>
      <c r="AO260" s="112"/>
      <c r="AP260" s="112"/>
      <c r="AQ260" s="112"/>
      <c r="AR260" s="112"/>
      <c r="AS260" s="112"/>
      <c r="AT260" s="112"/>
      <c r="AU260" s="112"/>
      <c r="AV260" s="112"/>
      <c r="AW260" s="112"/>
      <c r="AX260" s="112"/>
      <c r="AY260" s="112"/>
      <c r="AZ260" s="112"/>
      <c r="BA260" s="112"/>
    </row>
    <row r="261" spans="1:53">
      <c r="A261" s="112"/>
      <c r="B261" s="112"/>
      <c r="C261" s="112"/>
      <c r="D261" s="112"/>
      <c r="E261" s="112"/>
      <c r="F261" s="112"/>
      <c r="G261" s="112"/>
      <c r="H261" s="112"/>
      <c r="I261" s="112"/>
      <c r="J261" s="112"/>
      <c r="K261" s="112"/>
      <c r="L261" s="112"/>
      <c r="M261" s="112"/>
      <c r="N261" s="112"/>
      <c r="O261" s="112"/>
      <c r="P261" s="112"/>
      <c r="Q261" s="112"/>
      <c r="R261" s="112"/>
      <c r="S261" s="112"/>
      <c r="T261" s="112"/>
      <c r="U261" s="112"/>
      <c r="V261" s="112"/>
      <c r="W261" s="112"/>
      <c r="X261" s="112"/>
      <c r="Y261" s="112"/>
      <c r="Z261" s="112"/>
      <c r="AA261" s="112"/>
      <c r="AB261" s="112"/>
      <c r="AC261" s="112"/>
      <c r="AD261" s="112"/>
      <c r="AE261" s="112"/>
      <c r="AF261" s="112"/>
      <c r="AG261" s="112"/>
      <c r="AH261" s="112"/>
      <c r="AI261" s="112"/>
      <c r="AJ261" s="112"/>
      <c r="AK261" s="112"/>
      <c r="AL261" s="112"/>
      <c r="AM261" s="112"/>
      <c r="AN261" s="112"/>
      <c r="AO261" s="112"/>
      <c r="AP261" s="112"/>
      <c r="AQ261" s="112"/>
      <c r="AR261" s="112"/>
      <c r="AS261" s="112"/>
      <c r="AT261" s="112"/>
      <c r="AU261" s="112"/>
      <c r="AV261" s="112"/>
      <c r="AW261" s="112"/>
      <c r="AX261" s="112"/>
      <c r="AY261" s="112"/>
      <c r="AZ261" s="112"/>
      <c r="BA261" s="112"/>
    </row>
    <row r="262" spans="1:53">
      <c r="A262" s="112"/>
      <c r="B262" s="112"/>
      <c r="C262" s="112"/>
      <c r="D262" s="112"/>
      <c r="E262" s="112"/>
      <c r="F262" s="112"/>
      <c r="G262" s="112"/>
      <c r="H262" s="112"/>
      <c r="I262" s="112"/>
      <c r="J262" s="112"/>
      <c r="K262" s="112"/>
      <c r="L262" s="112"/>
      <c r="M262" s="112"/>
      <c r="N262" s="112"/>
      <c r="O262" s="112"/>
      <c r="P262" s="112"/>
      <c r="Q262" s="112"/>
      <c r="R262" s="112"/>
      <c r="S262" s="112"/>
      <c r="T262" s="112"/>
      <c r="U262" s="112"/>
      <c r="V262" s="112"/>
      <c r="W262" s="112"/>
      <c r="X262" s="112"/>
      <c r="Y262" s="112"/>
      <c r="Z262" s="112"/>
      <c r="AA262" s="112"/>
      <c r="AB262" s="112"/>
      <c r="AC262" s="112"/>
      <c r="AD262" s="112"/>
      <c r="AE262" s="112"/>
      <c r="AF262" s="112"/>
      <c r="AG262" s="112"/>
      <c r="AH262" s="112"/>
      <c r="AI262" s="112"/>
      <c r="AJ262" s="112"/>
      <c r="AK262" s="112"/>
      <c r="AL262" s="112"/>
      <c r="AM262" s="112"/>
      <c r="AN262" s="112"/>
      <c r="AO262" s="112"/>
      <c r="AP262" s="112"/>
      <c r="AQ262" s="112"/>
      <c r="AR262" s="112"/>
      <c r="AS262" s="112"/>
      <c r="AT262" s="112"/>
      <c r="AU262" s="112"/>
      <c r="AV262" s="112"/>
      <c r="AW262" s="112"/>
      <c r="AX262" s="112"/>
      <c r="AY262" s="112"/>
      <c r="AZ262" s="112"/>
      <c r="BA262" s="112"/>
    </row>
    <row r="263" spans="1:53">
      <c r="A263" s="112"/>
      <c r="B263" s="112"/>
      <c r="C263" s="112"/>
      <c r="D263" s="112"/>
      <c r="E263" s="112"/>
      <c r="F263" s="112"/>
      <c r="G263" s="112"/>
      <c r="H263" s="112"/>
      <c r="I263" s="112"/>
      <c r="J263" s="112"/>
      <c r="K263" s="112"/>
      <c r="L263" s="112"/>
      <c r="M263" s="112"/>
      <c r="N263" s="112"/>
      <c r="O263" s="112"/>
      <c r="P263" s="112"/>
      <c r="Q263" s="112"/>
      <c r="R263" s="112"/>
      <c r="S263" s="112"/>
      <c r="T263" s="112"/>
      <c r="U263" s="112"/>
      <c r="V263" s="112"/>
      <c r="W263" s="112"/>
      <c r="X263" s="112"/>
      <c r="Y263" s="112"/>
      <c r="Z263" s="112"/>
      <c r="AA263" s="112"/>
      <c r="AB263" s="112"/>
      <c r="AC263" s="112"/>
      <c r="AD263" s="112"/>
      <c r="AE263" s="112"/>
      <c r="AF263" s="112"/>
      <c r="AG263" s="112"/>
      <c r="AH263" s="112"/>
      <c r="AI263" s="112"/>
      <c r="AJ263" s="112"/>
      <c r="AK263" s="112"/>
      <c r="AL263" s="112"/>
      <c r="AM263" s="112"/>
      <c r="AN263" s="112"/>
      <c r="AO263" s="112"/>
      <c r="AP263" s="112"/>
      <c r="AQ263" s="112"/>
      <c r="AR263" s="112"/>
      <c r="AS263" s="112"/>
      <c r="AT263" s="112"/>
      <c r="AU263" s="112"/>
      <c r="AV263" s="112"/>
      <c r="AW263" s="112"/>
      <c r="AX263" s="112"/>
      <c r="AY263" s="112"/>
      <c r="AZ263" s="112"/>
      <c r="BA263" s="112"/>
    </row>
    <row r="264" spans="1:53">
      <c r="A264" s="112"/>
      <c r="B264" s="112"/>
      <c r="C264" s="112"/>
      <c r="D264" s="112"/>
      <c r="E264" s="112"/>
      <c r="F264" s="112"/>
      <c r="G264" s="112"/>
      <c r="H264" s="112"/>
      <c r="I264" s="112"/>
      <c r="J264" s="112"/>
      <c r="K264" s="112"/>
      <c r="L264" s="112"/>
      <c r="M264" s="112"/>
      <c r="N264" s="112"/>
      <c r="O264" s="112"/>
      <c r="P264" s="112"/>
      <c r="Q264" s="112"/>
      <c r="R264" s="112"/>
      <c r="S264" s="112"/>
      <c r="T264" s="112"/>
      <c r="U264" s="112"/>
      <c r="V264" s="112"/>
      <c r="W264" s="112"/>
      <c r="X264" s="112"/>
      <c r="Y264" s="112"/>
      <c r="Z264" s="112"/>
      <c r="AA264" s="112"/>
      <c r="AB264" s="112"/>
      <c r="AC264" s="112"/>
      <c r="AD264" s="112"/>
      <c r="AE264" s="112"/>
      <c r="AF264" s="112"/>
      <c r="AG264" s="112"/>
      <c r="AH264" s="112"/>
      <c r="AI264" s="112"/>
      <c r="AJ264" s="112"/>
      <c r="AK264" s="112"/>
      <c r="AL264" s="112"/>
      <c r="AM264" s="112"/>
      <c r="AN264" s="112"/>
      <c r="AO264" s="112"/>
      <c r="AP264" s="112"/>
      <c r="AQ264" s="112"/>
      <c r="AR264" s="112"/>
      <c r="AS264" s="112"/>
      <c r="AT264" s="112"/>
      <c r="AU264" s="112"/>
      <c r="AV264" s="112"/>
      <c r="AW264" s="112"/>
      <c r="AX264" s="112"/>
      <c r="AY264" s="112"/>
      <c r="AZ264" s="112"/>
      <c r="BA264" s="112"/>
    </row>
    <row r="265" spans="1:53">
      <c r="A265" s="112"/>
      <c r="B265" s="112"/>
      <c r="C265" s="112"/>
      <c r="D265" s="112"/>
      <c r="E265" s="112"/>
      <c r="F265" s="112"/>
      <c r="G265" s="112"/>
      <c r="H265" s="112"/>
      <c r="I265" s="112"/>
      <c r="J265" s="112"/>
      <c r="K265" s="112"/>
      <c r="L265" s="112"/>
      <c r="M265" s="112"/>
      <c r="N265" s="112"/>
      <c r="O265" s="112"/>
      <c r="P265" s="112"/>
      <c r="Q265" s="112"/>
      <c r="R265" s="112"/>
      <c r="S265" s="112"/>
      <c r="T265" s="112"/>
      <c r="U265" s="112"/>
      <c r="V265" s="112"/>
      <c r="W265" s="112"/>
      <c r="X265" s="112"/>
      <c r="Y265" s="112"/>
      <c r="Z265" s="112"/>
      <c r="AA265" s="112"/>
      <c r="AB265" s="112"/>
      <c r="AC265" s="112"/>
      <c r="AD265" s="112"/>
      <c r="AE265" s="112"/>
      <c r="AF265" s="112"/>
      <c r="AG265" s="112"/>
      <c r="AH265" s="112"/>
      <c r="AI265" s="112"/>
      <c r="AJ265" s="112"/>
      <c r="AK265" s="112"/>
      <c r="AL265" s="112"/>
      <c r="AM265" s="112"/>
      <c r="AN265" s="112"/>
      <c r="AO265" s="112"/>
      <c r="AP265" s="112"/>
      <c r="AQ265" s="112"/>
      <c r="AR265" s="112"/>
      <c r="AS265" s="112"/>
      <c r="AT265" s="112"/>
      <c r="AU265" s="112"/>
      <c r="AV265" s="112"/>
      <c r="AW265" s="112"/>
      <c r="AX265" s="112"/>
      <c r="AY265" s="112"/>
      <c r="AZ265" s="112"/>
      <c r="BA265" s="112"/>
    </row>
    <row r="266" spans="1:53">
      <c r="A266" s="112"/>
      <c r="B266" s="112"/>
      <c r="C266" s="112"/>
      <c r="D266" s="112"/>
      <c r="E266" s="112"/>
      <c r="F266" s="112"/>
      <c r="G266" s="112"/>
      <c r="H266" s="112"/>
      <c r="I266" s="112"/>
      <c r="J266" s="112"/>
      <c r="K266" s="112"/>
      <c r="L266" s="112"/>
      <c r="M266" s="112"/>
      <c r="N266" s="112"/>
      <c r="O266" s="112"/>
      <c r="P266" s="112"/>
      <c r="Q266" s="112"/>
      <c r="R266" s="112"/>
      <c r="S266" s="112"/>
      <c r="T266" s="112"/>
      <c r="U266" s="112"/>
      <c r="V266" s="112"/>
      <c r="W266" s="112"/>
      <c r="X266" s="112"/>
      <c r="Y266" s="112"/>
      <c r="Z266" s="112"/>
      <c r="AA266" s="112"/>
      <c r="AB266" s="112"/>
      <c r="AC266" s="112"/>
      <c r="AD266" s="112"/>
      <c r="AE266" s="112"/>
      <c r="AF266" s="112"/>
      <c r="AG266" s="112"/>
      <c r="AH266" s="112"/>
      <c r="AI266" s="112"/>
      <c r="AJ266" s="112"/>
      <c r="AK266" s="112"/>
      <c r="AL266" s="112"/>
      <c r="AM266" s="112"/>
      <c r="AN266" s="112"/>
      <c r="AO266" s="112"/>
      <c r="AP266" s="112"/>
      <c r="AQ266" s="112"/>
      <c r="AR266" s="112"/>
      <c r="AS266" s="112"/>
      <c r="AT266" s="112"/>
      <c r="AU266" s="112"/>
      <c r="AV266" s="112"/>
      <c r="AW266" s="112"/>
      <c r="AX266" s="112"/>
      <c r="AY266" s="112"/>
      <c r="AZ266" s="112"/>
      <c r="BA266" s="112"/>
    </row>
    <row r="267" spans="1:53">
      <c r="A267" s="112"/>
      <c r="B267" s="112"/>
      <c r="C267" s="112"/>
      <c r="D267" s="112"/>
      <c r="E267" s="112"/>
      <c r="F267" s="112"/>
      <c r="G267" s="112"/>
      <c r="H267" s="112"/>
      <c r="I267" s="112"/>
      <c r="J267" s="112"/>
      <c r="K267" s="112"/>
      <c r="L267" s="112"/>
      <c r="M267" s="112"/>
      <c r="N267" s="112"/>
      <c r="O267" s="112"/>
      <c r="P267" s="112"/>
      <c r="Q267" s="112"/>
      <c r="R267" s="112"/>
      <c r="S267" s="112"/>
      <c r="T267" s="112"/>
      <c r="U267" s="112"/>
      <c r="V267" s="112"/>
      <c r="W267" s="112"/>
      <c r="X267" s="112"/>
      <c r="Y267" s="112"/>
      <c r="Z267" s="112"/>
      <c r="AA267" s="112"/>
      <c r="AB267" s="112"/>
      <c r="AC267" s="112"/>
      <c r="AD267" s="112"/>
      <c r="AE267" s="112"/>
      <c r="AF267" s="112"/>
      <c r="AG267" s="112"/>
      <c r="AH267" s="112"/>
      <c r="AI267" s="112"/>
      <c r="AJ267" s="112"/>
      <c r="AK267" s="112"/>
      <c r="AL267" s="112"/>
      <c r="AM267" s="112"/>
      <c r="AN267" s="112"/>
      <c r="AO267" s="112"/>
      <c r="AP267" s="112"/>
      <c r="AQ267" s="112"/>
      <c r="AR267" s="112"/>
      <c r="AS267" s="112"/>
      <c r="AT267" s="112"/>
      <c r="AU267" s="112"/>
      <c r="AV267" s="112"/>
      <c r="AW267" s="112"/>
      <c r="AX267" s="112"/>
      <c r="AY267" s="112"/>
      <c r="AZ267" s="112"/>
      <c r="BA267" s="112"/>
    </row>
    <row r="268" spans="1:53">
      <c r="A268" s="112"/>
      <c r="B268" s="112"/>
      <c r="C268" s="112"/>
      <c r="D268" s="112"/>
      <c r="E268" s="112"/>
      <c r="F268" s="112"/>
      <c r="G268" s="112"/>
      <c r="H268" s="112"/>
      <c r="I268" s="112"/>
      <c r="J268" s="112"/>
      <c r="K268" s="112"/>
      <c r="L268" s="112"/>
      <c r="M268" s="112"/>
      <c r="N268" s="112"/>
      <c r="O268" s="112"/>
      <c r="P268" s="112"/>
      <c r="Q268" s="112"/>
      <c r="R268" s="112"/>
      <c r="S268" s="112"/>
      <c r="T268" s="112"/>
      <c r="U268" s="112"/>
      <c r="V268" s="112"/>
      <c r="W268" s="112"/>
      <c r="X268" s="112"/>
      <c r="Y268" s="112"/>
      <c r="Z268" s="112"/>
      <c r="AA268" s="112"/>
      <c r="AB268" s="112"/>
      <c r="AC268" s="112"/>
      <c r="AD268" s="112"/>
      <c r="AE268" s="112"/>
      <c r="AF268" s="112"/>
      <c r="AG268" s="112"/>
      <c r="AH268" s="112"/>
      <c r="AI268" s="112"/>
      <c r="AJ268" s="112"/>
      <c r="AK268" s="112"/>
      <c r="AL268" s="112"/>
      <c r="AM268" s="112"/>
      <c r="AN268" s="112"/>
      <c r="AO268" s="112"/>
      <c r="AP268" s="112"/>
      <c r="AQ268" s="112"/>
      <c r="AR268" s="112"/>
      <c r="AS268" s="112"/>
      <c r="AT268" s="112"/>
      <c r="AU268" s="112"/>
      <c r="AV268" s="112"/>
      <c r="AW268" s="112"/>
      <c r="AX268" s="112"/>
      <c r="AY268" s="112"/>
      <c r="AZ268" s="112"/>
      <c r="BA268" s="112"/>
    </row>
    <row r="269" spans="1:53">
      <c r="A269" s="112"/>
      <c r="B269" s="112"/>
      <c r="C269" s="112"/>
      <c r="D269" s="112"/>
      <c r="E269" s="112"/>
      <c r="F269" s="112"/>
      <c r="G269" s="112"/>
      <c r="H269" s="112"/>
      <c r="I269" s="112"/>
      <c r="J269" s="112"/>
      <c r="K269" s="112"/>
      <c r="L269" s="112"/>
      <c r="M269" s="112"/>
      <c r="N269" s="112"/>
      <c r="O269" s="112"/>
      <c r="P269" s="112"/>
      <c r="Q269" s="112"/>
      <c r="R269" s="112"/>
      <c r="S269" s="112"/>
      <c r="T269" s="112"/>
      <c r="U269" s="112"/>
      <c r="V269" s="112"/>
      <c r="W269" s="112"/>
      <c r="X269" s="112"/>
      <c r="Y269" s="112"/>
      <c r="Z269" s="112"/>
      <c r="AA269" s="112"/>
      <c r="AB269" s="112"/>
      <c r="AC269" s="112"/>
      <c r="AD269" s="112"/>
      <c r="AE269" s="112"/>
      <c r="AF269" s="112"/>
      <c r="AG269" s="112"/>
      <c r="AH269" s="112"/>
      <c r="AI269" s="112"/>
      <c r="AJ269" s="112"/>
      <c r="AK269" s="112"/>
      <c r="AL269" s="112"/>
      <c r="AM269" s="112"/>
      <c r="AN269" s="112"/>
      <c r="AO269" s="112"/>
      <c r="AP269" s="112"/>
      <c r="AQ269" s="112"/>
      <c r="AR269" s="112"/>
      <c r="AS269" s="112"/>
      <c r="AT269" s="112"/>
      <c r="AU269" s="112"/>
      <c r="AV269" s="112"/>
      <c r="AW269" s="112"/>
      <c r="AX269" s="112"/>
      <c r="AY269" s="112"/>
      <c r="AZ269" s="112"/>
      <c r="BA269" s="112"/>
    </row>
    <row r="270" spans="1:53">
      <c r="A270" s="112"/>
      <c r="B270" s="112"/>
      <c r="C270" s="112"/>
      <c r="D270" s="112"/>
      <c r="E270" s="112"/>
      <c r="F270" s="112"/>
      <c r="G270" s="112"/>
      <c r="H270" s="112"/>
      <c r="I270" s="112"/>
      <c r="J270" s="112"/>
      <c r="K270" s="112"/>
      <c r="L270" s="112"/>
      <c r="M270" s="112"/>
      <c r="N270" s="112"/>
      <c r="O270" s="112"/>
      <c r="P270" s="112"/>
      <c r="Q270" s="112"/>
      <c r="R270" s="112"/>
      <c r="S270" s="112"/>
      <c r="T270" s="112"/>
      <c r="U270" s="112"/>
      <c r="V270" s="112"/>
      <c r="W270" s="112"/>
      <c r="X270" s="112"/>
      <c r="Y270" s="112"/>
      <c r="Z270" s="112"/>
      <c r="AA270" s="112"/>
      <c r="AB270" s="112"/>
      <c r="AC270" s="112"/>
      <c r="AD270" s="112"/>
      <c r="AE270" s="112"/>
      <c r="AF270" s="112"/>
      <c r="AG270" s="112"/>
      <c r="AH270" s="112"/>
      <c r="AI270" s="112"/>
      <c r="AJ270" s="112"/>
      <c r="AK270" s="112"/>
      <c r="AL270" s="112"/>
      <c r="AM270" s="112"/>
      <c r="AN270" s="112"/>
      <c r="AO270" s="112"/>
      <c r="AP270" s="112"/>
      <c r="AQ270" s="112"/>
      <c r="AR270" s="112"/>
      <c r="AS270" s="112"/>
      <c r="AT270" s="112"/>
      <c r="AU270" s="112"/>
      <c r="AV270" s="112"/>
      <c r="AW270" s="112"/>
      <c r="AX270" s="112"/>
      <c r="AY270" s="112"/>
      <c r="AZ270" s="112"/>
      <c r="BA270" s="112"/>
    </row>
    <row r="271" spans="1:53">
      <c r="A271" s="112"/>
      <c r="B271" s="112"/>
      <c r="C271" s="112"/>
      <c r="D271" s="112"/>
      <c r="E271" s="112"/>
      <c r="F271" s="112"/>
      <c r="G271" s="112"/>
      <c r="H271" s="112"/>
      <c r="I271" s="112"/>
      <c r="J271" s="112"/>
      <c r="K271" s="112"/>
      <c r="L271" s="112"/>
      <c r="M271" s="112"/>
      <c r="N271" s="112"/>
      <c r="O271" s="112"/>
      <c r="P271" s="112"/>
      <c r="Q271" s="112"/>
      <c r="R271" s="112"/>
      <c r="S271" s="112"/>
      <c r="T271" s="112"/>
      <c r="U271" s="112"/>
      <c r="V271" s="112"/>
      <c r="W271" s="112"/>
      <c r="X271" s="112"/>
      <c r="Y271" s="112"/>
      <c r="Z271" s="112"/>
      <c r="AA271" s="112"/>
      <c r="AB271" s="112"/>
      <c r="AC271" s="112"/>
      <c r="AD271" s="112"/>
      <c r="AE271" s="112"/>
      <c r="AF271" s="112"/>
      <c r="AG271" s="112"/>
      <c r="AH271" s="112"/>
      <c r="AI271" s="112"/>
      <c r="AJ271" s="112"/>
      <c r="AK271" s="112"/>
      <c r="AL271" s="112"/>
      <c r="AM271" s="112"/>
      <c r="AN271" s="112"/>
      <c r="AO271" s="112"/>
      <c r="AP271" s="112"/>
      <c r="AQ271" s="112"/>
      <c r="AR271" s="112"/>
      <c r="AS271" s="112"/>
      <c r="AT271" s="112"/>
      <c r="AU271" s="112"/>
      <c r="AV271" s="112"/>
      <c r="AW271" s="112"/>
      <c r="AX271" s="112"/>
      <c r="AY271" s="112"/>
      <c r="AZ271" s="112"/>
      <c r="BA271" s="112"/>
    </row>
    <row r="272" spans="1:53">
      <c r="A272" s="112"/>
      <c r="B272" s="112"/>
      <c r="C272" s="112"/>
      <c r="D272" s="112"/>
      <c r="E272" s="112"/>
      <c r="F272" s="112"/>
      <c r="G272" s="112"/>
      <c r="H272" s="112"/>
      <c r="I272" s="112"/>
      <c r="J272" s="112"/>
      <c r="K272" s="112"/>
      <c r="L272" s="112"/>
      <c r="M272" s="112"/>
      <c r="N272" s="112"/>
      <c r="O272" s="112"/>
      <c r="P272" s="112"/>
      <c r="Q272" s="112"/>
      <c r="R272" s="112"/>
      <c r="S272" s="112"/>
      <c r="T272" s="112"/>
      <c r="U272" s="112"/>
      <c r="V272" s="112"/>
      <c r="W272" s="112"/>
      <c r="X272" s="112"/>
      <c r="Y272" s="112"/>
      <c r="Z272" s="112"/>
      <c r="AA272" s="112"/>
      <c r="AB272" s="112"/>
      <c r="AC272" s="112"/>
      <c r="AD272" s="112"/>
      <c r="AE272" s="112"/>
      <c r="AF272" s="112"/>
      <c r="AG272" s="112"/>
      <c r="AH272" s="112"/>
      <c r="AI272" s="112"/>
      <c r="AJ272" s="112"/>
      <c r="AK272" s="112"/>
      <c r="AL272" s="112"/>
      <c r="AM272" s="112"/>
      <c r="AN272" s="112"/>
      <c r="AO272" s="112"/>
      <c r="AP272" s="112"/>
      <c r="AQ272" s="112"/>
      <c r="AR272" s="112"/>
      <c r="AS272" s="112"/>
      <c r="AT272" s="112"/>
      <c r="AU272" s="112"/>
      <c r="AV272" s="112"/>
      <c r="AW272" s="112"/>
      <c r="AX272" s="112"/>
      <c r="AY272" s="112"/>
      <c r="AZ272" s="112"/>
      <c r="BA272" s="112"/>
    </row>
    <row r="273" spans="1:53">
      <c r="A273" s="112"/>
      <c r="B273" s="112"/>
      <c r="C273" s="112"/>
      <c r="D273" s="112"/>
      <c r="E273" s="112"/>
      <c r="F273" s="112"/>
      <c r="G273" s="112"/>
      <c r="H273" s="112"/>
      <c r="I273" s="112"/>
      <c r="J273" s="112"/>
      <c r="K273" s="112"/>
      <c r="L273" s="112"/>
      <c r="M273" s="112"/>
      <c r="N273" s="112"/>
      <c r="O273" s="112"/>
      <c r="P273" s="112"/>
      <c r="Q273" s="112"/>
      <c r="R273" s="112"/>
      <c r="S273" s="112"/>
      <c r="T273" s="112"/>
      <c r="U273" s="112"/>
      <c r="V273" s="112"/>
      <c r="W273" s="112"/>
      <c r="X273" s="112"/>
      <c r="Y273" s="112"/>
      <c r="Z273" s="112"/>
      <c r="AA273" s="112"/>
      <c r="AB273" s="112"/>
      <c r="AC273" s="112"/>
      <c r="AD273" s="112"/>
      <c r="AE273" s="112"/>
      <c r="AF273" s="112"/>
      <c r="AG273" s="112"/>
      <c r="AH273" s="112"/>
      <c r="AI273" s="112"/>
      <c r="AJ273" s="112"/>
      <c r="AK273" s="112"/>
      <c r="AL273" s="112"/>
      <c r="AM273" s="112"/>
      <c r="AN273" s="112"/>
      <c r="AO273" s="112"/>
      <c r="AP273" s="112"/>
      <c r="AQ273" s="112"/>
      <c r="AR273" s="112"/>
      <c r="AS273" s="112"/>
      <c r="AT273" s="112"/>
      <c r="AU273" s="112"/>
      <c r="AV273" s="112"/>
      <c r="AW273" s="112"/>
      <c r="AX273" s="112"/>
      <c r="AY273" s="112"/>
      <c r="AZ273" s="112"/>
      <c r="BA273" s="112"/>
    </row>
    <row r="274" spans="1:53">
      <c r="A274" s="112"/>
      <c r="B274" s="112"/>
      <c r="C274" s="112"/>
      <c r="D274" s="112"/>
      <c r="E274" s="112"/>
      <c r="F274" s="112"/>
      <c r="G274" s="112"/>
      <c r="H274" s="112"/>
      <c r="I274" s="112"/>
      <c r="J274" s="112"/>
      <c r="K274" s="112"/>
      <c r="L274" s="112"/>
      <c r="M274" s="112"/>
      <c r="N274" s="112"/>
      <c r="O274" s="112"/>
      <c r="P274" s="112"/>
      <c r="Q274" s="112"/>
      <c r="R274" s="112"/>
      <c r="S274" s="112"/>
      <c r="T274" s="112"/>
      <c r="U274" s="112"/>
      <c r="V274" s="112"/>
      <c r="W274" s="112"/>
      <c r="X274" s="112"/>
      <c r="Y274" s="112"/>
      <c r="Z274" s="112"/>
      <c r="AA274" s="112"/>
      <c r="AB274" s="112"/>
      <c r="AC274" s="112"/>
      <c r="AD274" s="112"/>
      <c r="AE274" s="112"/>
      <c r="AF274" s="112"/>
      <c r="AG274" s="112"/>
      <c r="AH274" s="112"/>
      <c r="AI274" s="112"/>
      <c r="AJ274" s="112"/>
      <c r="AK274" s="112"/>
      <c r="AL274" s="112"/>
      <c r="AM274" s="112"/>
      <c r="AN274" s="112"/>
      <c r="AO274" s="112"/>
      <c r="AP274" s="112"/>
      <c r="AQ274" s="112"/>
      <c r="AR274" s="112"/>
      <c r="AS274" s="112"/>
      <c r="AT274" s="112"/>
      <c r="AU274" s="112"/>
      <c r="AV274" s="112"/>
      <c r="AW274" s="112"/>
      <c r="AX274" s="112"/>
      <c r="AY274" s="112"/>
      <c r="AZ274" s="112"/>
      <c r="BA274" s="112"/>
    </row>
    <row r="275" spans="1:53">
      <c r="A275" s="112"/>
      <c r="B275" s="112"/>
      <c r="C275" s="112"/>
      <c r="D275" s="112"/>
      <c r="E275" s="112"/>
      <c r="F275" s="112"/>
      <c r="G275" s="112"/>
      <c r="H275" s="112"/>
      <c r="I275" s="112"/>
      <c r="J275" s="112"/>
      <c r="K275" s="112"/>
      <c r="L275" s="112"/>
      <c r="M275" s="112"/>
      <c r="N275" s="112"/>
      <c r="O275" s="112"/>
      <c r="P275" s="112"/>
      <c r="Q275" s="112"/>
      <c r="R275" s="112"/>
      <c r="S275" s="112"/>
      <c r="T275" s="112"/>
      <c r="U275" s="112"/>
      <c r="V275" s="112"/>
      <c r="W275" s="112"/>
      <c r="X275" s="112"/>
      <c r="Y275" s="112"/>
      <c r="Z275" s="112"/>
      <c r="AA275" s="112"/>
      <c r="AB275" s="112"/>
      <c r="AC275" s="112"/>
      <c r="AD275" s="112"/>
      <c r="AE275" s="112"/>
      <c r="AF275" s="112"/>
      <c r="AG275" s="112"/>
      <c r="AH275" s="112"/>
      <c r="AI275" s="112"/>
      <c r="AJ275" s="112"/>
      <c r="AK275" s="112"/>
      <c r="AL275" s="112"/>
      <c r="AM275" s="112"/>
      <c r="AN275" s="112"/>
      <c r="AO275" s="112"/>
      <c r="AP275" s="112"/>
      <c r="AQ275" s="112"/>
      <c r="AR275" s="112"/>
      <c r="AS275" s="112"/>
      <c r="AT275" s="112"/>
      <c r="AU275" s="112"/>
      <c r="AV275" s="112"/>
      <c r="AW275" s="112"/>
      <c r="AX275" s="112"/>
      <c r="AY275" s="112"/>
      <c r="AZ275" s="112"/>
      <c r="BA275" s="112"/>
    </row>
    <row r="276" spans="1:53">
      <c r="A276" s="112"/>
      <c r="B276" s="112"/>
      <c r="C276" s="112"/>
      <c r="D276" s="112"/>
      <c r="E276" s="112"/>
      <c r="F276" s="112"/>
      <c r="G276" s="112"/>
      <c r="H276" s="112"/>
      <c r="I276" s="112"/>
      <c r="J276" s="112"/>
      <c r="K276" s="112"/>
      <c r="L276" s="112"/>
      <c r="M276" s="112"/>
      <c r="N276" s="112"/>
      <c r="O276" s="112"/>
      <c r="P276" s="112"/>
      <c r="Q276" s="112"/>
      <c r="R276" s="112"/>
      <c r="S276" s="112"/>
      <c r="T276" s="112"/>
      <c r="U276" s="112"/>
      <c r="V276" s="112"/>
      <c r="W276" s="112"/>
      <c r="X276" s="112"/>
      <c r="Y276" s="112"/>
      <c r="Z276" s="112"/>
      <c r="AA276" s="112"/>
      <c r="AB276" s="112"/>
      <c r="AC276" s="112"/>
      <c r="AD276" s="112"/>
      <c r="AE276" s="112"/>
      <c r="AF276" s="112"/>
      <c r="AG276" s="112"/>
      <c r="AH276" s="112"/>
      <c r="AI276" s="112"/>
      <c r="AJ276" s="112"/>
      <c r="AK276" s="112"/>
      <c r="AL276" s="112"/>
      <c r="AM276" s="112"/>
      <c r="AN276" s="112"/>
      <c r="AO276" s="112"/>
      <c r="AP276" s="112"/>
      <c r="AQ276" s="112"/>
      <c r="AR276" s="112"/>
      <c r="AS276" s="112"/>
      <c r="AT276" s="112"/>
      <c r="AU276" s="112"/>
      <c r="AV276" s="112"/>
      <c r="AW276" s="112"/>
      <c r="AX276" s="112"/>
      <c r="AY276" s="112"/>
      <c r="AZ276" s="112"/>
      <c r="BA276" s="112"/>
    </row>
    <row r="277" spans="1:53">
      <c r="A277" s="112"/>
      <c r="B277" s="112"/>
      <c r="C277" s="112"/>
      <c r="D277" s="112"/>
      <c r="E277" s="112"/>
      <c r="F277" s="112"/>
      <c r="G277" s="112"/>
      <c r="H277" s="112"/>
      <c r="I277" s="112"/>
      <c r="J277" s="112"/>
      <c r="K277" s="112"/>
      <c r="L277" s="112"/>
      <c r="M277" s="112"/>
      <c r="N277" s="112"/>
      <c r="O277" s="112"/>
      <c r="P277" s="112"/>
      <c r="Q277" s="112"/>
      <c r="R277" s="112"/>
      <c r="S277" s="112"/>
      <c r="T277" s="112"/>
      <c r="U277" s="112"/>
      <c r="V277" s="112"/>
      <c r="W277" s="112"/>
      <c r="X277" s="112"/>
      <c r="Y277" s="112"/>
      <c r="Z277" s="112"/>
      <c r="AA277" s="112"/>
      <c r="AB277" s="112"/>
      <c r="AC277" s="112"/>
      <c r="AD277" s="112"/>
      <c r="AE277" s="112"/>
      <c r="AF277" s="112"/>
      <c r="AG277" s="112"/>
      <c r="AH277" s="112"/>
      <c r="AI277" s="112"/>
      <c r="AJ277" s="112"/>
      <c r="AK277" s="112"/>
      <c r="AL277" s="112"/>
      <c r="AM277" s="112"/>
      <c r="AN277" s="112"/>
      <c r="AO277" s="112"/>
      <c r="AP277" s="112"/>
      <c r="AQ277" s="112"/>
      <c r="AR277" s="112"/>
      <c r="AS277" s="112"/>
      <c r="AT277" s="112"/>
      <c r="AU277" s="112"/>
      <c r="AV277" s="112"/>
      <c r="AW277" s="112"/>
      <c r="AX277" s="112"/>
      <c r="AY277" s="112"/>
      <c r="AZ277" s="112"/>
      <c r="BA277" s="112"/>
    </row>
    <row r="278" spans="1:53">
      <c r="A278" s="112"/>
      <c r="B278" s="112"/>
      <c r="C278" s="112"/>
      <c r="D278" s="112"/>
      <c r="E278" s="112"/>
      <c r="F278" s="112"/>
      <c r="G278" s="112"/>
      <c r="H278" s="112"/>
      <c r="I278" s="112"/>
      <c r="J278" s="112"/>
      <c r="K278" s="112"/>
      <c r="L278" s="112"/>
      <c r="M278" s="112"/>
      <c r="N278" s="112"/>
      <c r="O278" s="112"/>
      <c r="P278" s="112"/>
      <c r="Q278" s="112"/>
      <c r="R278" s="112"/>
      <c r="S278" s="112"/>
      <c r="T278" s="112"/>
      <c r="U278" s="112"/>
      <c r="V278" s="112"/>
      <c r="W278" s="112"/>
      <c r="X278" s="112"/>
      <c r="Y278" s="112"/>
      <c r="Z278" s="112"/>
      <c r="AA278" s="112"/>
      <c r="AB278" s="112"/>
      <c r="AC278" s="112"/>
      <c r="AD278" s="112"/>
      <c r="AE278" s="112"/>
      <c r="AF278" s="112"/>
      <c r="AG278" s="112"/>
      <c r="AH278" s="112"/>
      <c r="AI278" s="112"/>
      <c r="AJ278" s="112"/>
      <c r="AK278" s="112"/>
      <c r="AL278" s="112"/>
      <c r="AM278" s="112"/>
      <c r="AN278" s="112"/>
      <c r="AO278" s="112"/>
      <c r="AP278" s="112"/>
      <c r="AQ278" s="112"/>
      <c r="AR278" s="112"/>
      <c r="AS278" s="112"/>
      <c r="AT278" s="112"/>
      <c r="AU278" s="112"/>
      <c r="AV278" s="112"/>
      <c r="AW278" s="112"/>
      <c r="AX278" s="112"/>
      <c r="AY278" s="112"/>
      <c r="AZ278" s="112"/>
      <c r="BA278" s="112"/>
    </row>
    <row r="279" spans="1:53">
      <c r="A279" s="112"/>
      <c r="B279" s="112"/>
      <c r="C279" s="112"/>
      <c r="D279" s="112"/>
      <c r="E279" s="112"/>
      <c r="F279" s="112"/>
      <c r="G279" s="112"/>
      <c r="H279" s="112"/>
      <c r="I279" s="112"/>
      <c r="J279" s="112"/>
      <c r="K279" s="112"/>
      <c r="L279" s="112"/>
      <c r="M279" s="112"/>
      <c r="N279" s="112"/>
      <c r="O279" s="112"/>
      <c r="P279" s="112"/>
      <c r="Q279" s="112"/>
      <c r="R279" s="112"/>
      <c r="S279" s="112"/>
      <c r="T279" s="112"/>
      <c r="U279" s="112"/>
      <c r="V279" s="112"/>
      <c r="W279" s="112"/>
      <c r="X279" s="112"/>
      <c r="Y279" s="112"/>
      <c r="Z279" s="112"/>
      <c r="AA279" s="112"/>
      <c r="AB279" s="112"/>
      <c r="AC279" s="112"/>
      <c r="AD279" s="112"/>
      <c r="AE279" s="112"/>
      <c r="AF279" s="112"/>
      <c r="AG279" s="112"/>
      <c r="AH279" s="112"/>
      <c r="AI279" s="112"/>
      <c r="AJ279" s="112"/>
      <c r="AK279" s="112"/>
      <c r="AL279" s="112"/>
      <c r="AM279" s="112"/>
      <c r="AN279" s="112"/>
      <c r="AO279" s="112"/>
      <c r="AP279" s="112"/>
      <c r="AQ279" s="112"/>
      <c r="AR279" s="112"/>
      <c r="AS279" s="112"/>
      <c r="AT279" s="112"/>
      <c r="AU279" s="112"/>
      <c r="AV279" s="112"/>
      <c r="AW279" s="112"/>
      <c r="AX279" s="112"/>
      <c r="AY279" s="112"/>
      <c r="AZ279" s="112"/>
      <c r="BA279" s="112"/>
    </row>
    <row r="280" spans="1:53">
      <c r="A280" s="112"/>
      <c r="B280" s="112"/>
      <c r="C280" s="112"/>
      <c r="D280" s="112"/>
      <c r="E280" s="112"/>
      <c r="F280" s="112"/>
      <c r="G280" s="112"/>
      <c r="H280" s="112"/>
      <c r="I280" s="112"/>
      <c r="J280" s="112"/>
      <c r="K280" s="112"/>
      <c r="L280" s="112"/>
      <c r="M280" s="112"/>
      <c r="N280" s="112"/>
      <c r="O280" s="112"/>
      <c r="P280" s="112"/>
      <c r="Q280" s="112"/>
      <c r="R280" s="112"/>
      <c r="S280" s="112"/>
      <c r="T280" s="112"/>
      <c r="U280" s="112"/>
      <c r="V280" s="112"/>
      <c r="W280" s="112"/>
      <c r="X280" s="112"/>
      <c r="Y280" s="112"/>
      <c r="Z280" s="112"/>
      <c r="AA280" s="112"/>
      <c r="AB280" s="112"/>
      <c r="AC280" s="112"/>
      <c r="AD280" s="112"/>
      <c r="AE280" s="112"/>
      <c r="AF280" s="112"/>
      <c r="AG280" s="112"/>
      <c r="AH280" s="112"/>
      <c r="AI280" s="112"/>
      <c r="AJ280" s="112"/>
      <c r="AK280" s="112"/>
      <c r="AL280" s="112"/>
      <c r="AM280" s="112"/>
      <c r="AN280" s="112"/>
      <c r="AO280" s="112"/>
      <c r="AP280" s="112"/>
      <c r="AQ280" s="112"/>
      <c r="AR280" s="112"/>
      <c r="AS280" s="112"/>
      <c r="AT280" s="112"/>
      <c r="AU280" s="112"/>
      <c r="AV280" s="112"/>
      <c r="AW280" s="112"/>
      <c r="AX280" s="112"/>
      <c r="AY280" s="112"/>
      <c r="AZ280" s="112"/>
      <c r="BA280" s="112"/>
    </row>
    <row r="281" spans="1:53">
      <c r="A281" s="112"/>
      <c r="B281" s="112"/>
      <c r="C281" s="112"/>
      <c r="D281" s="112"/>
      <c r="E281" s="112"/>
      <c r="F281" s="112"/>
      <c r="G281" s="112"/>
      <c r="H281" s="112"/>
      <c r="I281" s="112"/>
      <c r="J281" s="112"/>
      <c r="K281" s="112"/>
      <c r="L281" s="112"/>
      <c r="M281" s="112"/>
      <c r="N281" s="112"/>
      <c r="O281" s="112"/>
      <c r="P281" s="112"/>
      <c r="Q281" s="112"/>
      <c r="R281" s="112"/>
      <c r="S281" s="112"/>
      <c r="T281" s="112"/>
      <c r="U281" s="112"/>
      <c r="V281" s="112"/>
      <c r="W281" s="112"/>
      <c r="X281" s="112"/>
      <c r="Y281" s="112"/>
      <c r="Z281" s="112"/>
      <c r="AA281" s="112"/>
      <c r="AB281" s="112"/>
      <c r="AC281" s="112"/>
      <c r="AD281" s="112"/>
      <c r="AE281" s="112"/>
      <c r="AF281" s="112"/>
      <c r="AG281" s="112"/>
      <c r="AH281" s="112"/>
      <c r="AI281" s="112"/>
      <c r="AJ281" s="112"/>
      <c r="AK281" s="112"/>
      <c r="AL281" s="112"/>
      <c r="AM281" s="112"/>
      <c r="AN281" s="112"/>
      <c r="AO281" s="112"/>
      <c r="AP281" s="112"/>
      <c r="AQ281" s="112"/>
      <c r="AR281" s="112"/>
      <c r="AS281" s="112"/>
      <c r="AT281" s="112"/>
      <c r="AU281" s="112"/>
      <c r="AV281" s="112"/>
      <c r="AW281" s="112"/>
      <c r="AX281" s="112"/>
      <c r="AY281" s="112"/>
      <c r="AZ281" s="112"/>
      <c r="BA281" s="112"/>
    </row>
    <row r="282" spans="1:53">
      <c r="A282" s="112"/>
      <c r="B282" s="112"/>
      <c r="C282" s="112"/>
      <c r="D282" s="112"/>
      <c r="E282" s="112"/>
      <c r="F282" s="112"/>
      <c r="G282" s="112"/>
      <c r="H282" s="112"/>
      <c r="I282" s="112"/>
      <c r="J282" s="112"/>
      <c r="K282" s="112"/>
      <c r="L282" s="112"/>
      <c r="M282" s="112"/>
      <c r="N282" s="112"/>
      <c r="O282" s="112"/>
      <c r="P282" s="112"/>
      <c r="Q282" s="112"/>
      <c r="R282" s="112"/>
      <c r="S282" s="112"/>
      <c r="T282" s="112"/>
      <c r="U282" s="112"/>
      <c r="V282" s="112"/>
      <c r="W282" s="112"/>
      <c r="X282" s="112"/>
      <c r="Y282" s="112"/>
      <c r="Z282" s="112"/>
      <c r="AA282" s="112"/>
      <c r="AB282" s="112"/>
      <c r="AC282" s="112"/>
      <c r="AD282" s="112"/>
      <c r="AE282" s="112"/>
      <c r="AF282" s="112"/>
      <c r="AG282" s="112"/>
      <c r="AH282" s="112"/>
      <c r="AI282" s="112"/>
      <c r="AJ282" s="112"/>
      <c r="AK282" s="112"/>
      <c r="AL282" s="112"/>
      <c r="AM282" s="112"/>
      <c r="AN282" s="112"/>
      <c r="AO282" s="112"/>
      <c r="AP282" s="112"/>
      <c r="AQ282" s="112"/>
      <c r="AR282" s="112"/>
      <c r="AS282" s="112"/>
      <c r="AT282" s="112"/>
      <c r="AU282" s="112"/>
      <c r="AV282" s="112"/>
      <c r="AW282" s="112"/>
      <c r="AX282" s="112"/>
      <c r="AY282" s="112"/>
      <c r="AZ282" s="112"/>
      <c r="BA282" s="112"/>
    </row>
    <row r="283" spans="1:53">
      <c r="A283" s="112"/>
      <c r="B283" s="112"/>
      <c r="C283" s="112"/>
      <c r="D283" s="112"/>
      <c r="E283" s="112"/>
      <c r="F283" s="112"/>
      <c r="G283" s="112"/>
      <c r="H283" s="112"/>
      <c r="I283" s="112"/>
      <c r="J283" s="112"/>
      <c r="K283" s="112"/>
      <c r="L283" s="112"/>
      <c r="M283" s="112"/>
      <c r="N283" s="112"/>
      <c r="O283" s="112"/>
      <c r="P283" s="112"/>
      <c r="Q283" s="112"/>
      <c r="R283" s="112"/>
      <c r="S283" s="112"/>
      <c r="T283" s="112"/>
      <c r="U283" s="112"/>
      <c r="V283" s="112"/>
      <c r="W283" s="112"/>
      <c r="X283" s="112"/>
      <c r="Y283" s="112"/>
      <c r="Z283" s="112"/>
      <c r="AA283" s="112"/>
      <c r="AB283" s="112"/>
      <c r="AC283" s="112"/>
      <c r="AD283" s="112"/>
      <c r="AE283" s="112"/>
      <c r="AF283" s="112"/>
      <c r="AG283" s="112"/>
      <c r="AH283" s="112"/>
      <c r="AI283" s="112"/>
      <c r="AJ283" s="112"/>
      <c r="AK283" s="112"/>
      <c r="AL283" s="112"/>
      <c r="AM283" s="112"/>
      <c r="AN283" s="112"/>
      <c r="AO283" s="112"/>
      <c r="AP283" s="112"/>
      <c r="AQ283" s="112"/>
      <c r="AR283" s="112"/>
      <c r="AS283" s="112"/>
      <c r="AT283" s="112"/>
      <c r="AU283" s="112"/>
      <c r="AV283" s="112"/>
      <c r="AW283" s="112"/>
      <c r="AX283" s="112"/>
      <c r="AY283" s="112"/>
      <c r="AZ283" s="112"/>
      <c r="BA283" s="112"/>
    </row>
    <row r="284" spans="1:53">
      <c r="A284" s="112"/>
      <c r="B284" s="112"/>
      <c r="C284" s="112"/>
      <c r="D284" s="112"/>
      <c r="E284" s="112"/>
      <c r="F284" s="112"/>
      <c r="G284" s="112"/>
      <c r="H284" s="112"/>
      <c r="I284" s="112"/>
      <c r="J284" s="112"/>
      <c r="K284" s="112"/>
      <c r="L284" s="112"/>
      <c r="M284" s="112"/>
      <c r="N284" s="112"/>
      <c r="O284" s="112"/>
      <c r="P284" s="112"/>
      <c r="Q284" s="112"/>
      <c r="R284" s="112"/>
      <c r="S284" s="112"/>
      <c r="T284" s="112"/>
      <c r="U284" s="112"/>
      <c r="V284" s="112"/>
      <c r="W284" s="112"/>
      <c r="X284" s="112"/>
      <c r="Y284" s="112"/>
      <c r="Z284" s="112"/>
      <c r="AA284" s="112"/>
      <c r="AB284" s="112"/>
      <c r="AC284" s="112"/>
      <c r="AD284" s="112"/>
      <c r="AE284" s="112"/>
      <c r="AF284" s="112"/>
      <c r="AG284" s="112"/>
      <c r="AH284" s="112"/>
      <c r="AI284" s="112"/>
      <c r="AJ284" s="112"/>
      <c r="AK284" s="112"/>
      <c r="AL284" s="112"/>
      <c r="AM284" s="112"/>
      <c r="AN284" s="112"/>
      <c r="AO284" s="112"/>
      <c r="AP284" s="112"/>
      <c r="AQ284" s="112"/>
      <c r="AR284" s="112"/>
      <c r="AS284" s="112"/>
      <c r="AT284" s="112"/>
      <c r="AU284" s="112"/>
      <c r="AV284" s="112"/>
      <c r="AW284" s="112"/>
      <c r="AX284" s="112"/>
      <c r="AY284" s="112"/>
      <c r="AZ284" s="112"/>
      <c r="BA284" s="112"/>
    </row>
    <row r="285" spans="1:53">
      <c r="A285" s="112"/>
      <c r="B285" s="112"/>
      <c r="C285" s="112"/>
      <c r="D285" s="112"/>
      <c r="E285" s="112"/>
      <c r="F285" s="112"/>
      <c r="G285" s="112"/>
      <c r="H285" s="112"/>
      <c r="I285" s="112"/>
      <c r="J285" s="112"/>
      <c r="K285" s="112"/>
      <c r="L285" s="112"/>
      <c r="M285" s="112"/>
      <c r="N285" s="112"/>
      <c r="O285" s="112"/>
      <c r="P285" s="112"/>
      <c r="Q285" s="112"/>
      <c r="R285" s="112"/>
      <c r="S285" s="112"/>
      <c r="T285" s="112"/>
      <c r="U285" s="112"/>
      <c r="V285" s="112"/>
      <c r="W285" s="112"/>
      <c r="X285" s="112"/>
      <c r="Y285" s="112"/>
      <c r="Z285" s="112"/>
      <c r="AA285" s="112"/>
      <c r="AB285" s="112"/>
      <c r="AC285" s="112"/>
      <c r="AD285" s="112"/>
      <c r="AE285" s="112"/>
      <c r="AF285" s="112"/>
      <c r="AG285" s="112"/>
      <c r="AH285" s="112"/>
      <c r="AI285" s="112"/>
      <c r="AJ285" s="112"/>
      <c r="AK285" s="112"/>
      <c r="AL285" s="112"/>
      <c r="AM285" s="112"/>
      <c r="AN285" s="112"/>
      <c r="AO285" s="112"/>
      <c r="AP285" s="112"/>
      <c r="AQ285" s="112"/>
      <c r="AR285" s="112"/>
      <c r="AS285" s="112"/>
      <c r="AT285" s="112"/>
      <c r="AU285" s="112"/>
      <c r="AV285" s="112"/>
      <c r="AW285" s="112"/>
      <c r="AX285" s="112"/>
      <c r="AY285" s="112"/>
      <c r="AZ285" s="112"/>
      <c r="BA285" s="112"/>
    </row>
    <row r="286" spans="1:53">
      <c r="A286" s="112"/>
      <c r="B286" s="112"/>
      <c r="C286" s="112"/>
      <c r="D286" s="112"/>
      <c r="E286" s="112"/>
      <c r="F286" s="112"/>
      <c r="G286" s="112"/>
      <c r="H286" s="112"/>
      <c r="I286" s="112"/>
      <c r="J286" s="112"/>
      <c r="K286" s="112"/>
      <c r="L286" s="112"/>
      <c r="M286" s="112"/>
      <c r="N286" s="112"/>
      <c r="O286" s="112"/>
      <c r="P286" s="112"/>
      <c r="Q286" s="112"/>
      <c r="R286" s="112"/>
      <c r="S286" s="112"/>
      <c r="T286" s="112"/>
      <c r="U286" s="112"/>
      <c r="V286" s="112"/>
      <c r="W286" s="112"/>
      <c r="X286" s="112"/>
      <c r="Y286" s="112"/>
      <c r="Z286" s="112"/>
      <c r="AA286" s="112"/>
      <c r="AB286" s="112"/>
      <c r="AC286" s="112"/>
      <c r="AD286" s="112"/>
      <c r="AE286" s="112"/>
      <c r="AF286" s="112"/>
      <c r="AG286" s="112"/>
      <c r="AH286" s="112"/>
      <c r="AI286" s="112"/>
      <c r="AJ286" s="112"/>
      <c r="AK286" s="112"/>
      <c r="AL286" s="112"/>
      <c r="AM286" s="112"/>
      <c r="AN286" s="112"/>
      <c r="AO286" s="112"/>
      <c r="AP286" s="112"/>
      <c r="AQ286" s="112"/>
      <c r="AR286" s="112"/>
      <c r="AS286" s="112"/>
      <c r="AT286" s="112"/>
      <c r="AU286" s="112"/>
      <c r="AV286" s="112"/>
      <c r="AW286" s="112"/>
      <c r="AX286" s="112"/>
      <c r="AY286" s="112"/>
      <c r="AZ286" s="112"/>
      <c r="BA286" s="112"/>
    </row>
    <row r="287" spans="1:53">
      <c r="A287" s="112"/>
      <c r="B287" s="112"/>
      <c r="C287" s="112"/>
      <c r="D287" s="112"/>
      <c r="E287" s="112"/>
      <c r="F287" s="112"/>
      <c r="G287" s="112"/>
      <c r="H287" s="112"/>
      <c r="I287" s="112"/>
      <c r="J287" s="112"/>
      <c r="K287" s="112"/>
      <c r="L287" s="112"/>
      <c r="M287" s="112"/>
      <c r="N287" s="112"/>
      <c r="O287" s="112"/>
      <c r="P287" s="112"/>
      <c r="Q287" s="112"/>
      <c r="R287" s="112"/>
      <c r="S287" s="112"/>
      <c r="T287" s="112"/>
      <c r="U287" s="112"/>
      <c r="V287" s="112"/>
      <c r="W287" s="112"/>
      <c r="X287" s="112"/>
      <c r="Y287" s="112"/>
      <c r="Z287" s="112"/>
      <c r="AA287" s="112"/>
      <c r="AB287" s="112"/>
      <c r="AC287" s="112"/>
      <c r="AD287" s="112"/>
      <c r="AE287" s="112"/>
      <c r="AF287" s="112"/>
      <c r="AG287" s="112"/>
      <c r="AH287" s="112"/>
      <c r="AI287" s="112"/>
      <c r="AJ287" s="112"/>
      <c r="AK287" s="112"/>
      <c r="AL287" s="112"/>
      <c r="AM287" s="112"/>
      <c r="AN287" s="112"/>
      <c r="AO287" s="112"/>
      <c r="AP287" s="112"/>
      <c r="AQ287" s="112"/>
      <c r="AR287" s="112"/>
      <c r="AS287" s="112"/>
      <c r="AT287" s="112"/>
      <c r="AU287" s="112"/>
      <c r="AV287" s="112"/>
      <c r="AW287" s="112"/>
      <c r="AX287" s="112"/>
      <c r="AY287" s="112"/>
      <c r="AZ287" s="112"/>
      <c r="BA287" s="112"/>
    </row>
    <row r="288" spans="1:53">
      <c r="A288" s="112"/>
      <c r="B288" s="112"/>
      <c r="C288" s="112"/>
      <c r="D288" s="112"/>
      <c r="E288" s="112"/>
      <c r="F288" s="112"/>
      <c r="G288" s="112"/>
      <c r="H288" s="112"/>
      <c r="I288" s="112"/>
      <c r="J288" s="112"/>
      <c r="K288" s="112"/>
      <c r="L288" s="112"/>
      <c r="M288" s="112"/>
      <c r="N288" s="112"/>
      <c r="O288" s="112"/>
      <c r="P288" s="112"/>
      <c r="Q288" s="112"/>
      <c r="R288" s="112"/>
      <c r="S288" s="112"/>
      <c r="T288" s="112"/>
      <c r="U288" s="112"/>
      <c r="V288" s="112"/>
      <c r="W288" s="112"/>
      <c r="X288" s="112"/>
      <c r="Y288" s="112"/>
      <c r="Z288" s="112"/>
      <c r="AA288" s="112"/>
      <c r="AB288" s="112"/>
      <c r="AC288" s="112"/>
      <c r="AD288" s="112"/>
      <c r="AE288" s="112"/>
      <c r="AF288" s="112"/>
      <c r="AG288" s="112"/>
      <c r="AH288" s="112"/>
      <c r="AI288" s="112"/>
      <c r="AJ288" s="112"/>
      <c r="AK288" s="112"/>
      <c r="AL288" s="112"/>
      <c r="AM288" s="112"/>
      <c r="AN288" s="112"/>
      <c r="AO288" s="112"/>
      <c r="AP288" s="112"/>
      <c r="AQ288" s="112"/>
      <c r="AR288" s="112"/>
      <c r="AS288" s="112"/>
      <c r="AT288" s="112"/>
      <c r="AU288" s="112"/>
      <c r="AV288" s="112"/>
      <c r="AW288" s="112"/>
      <c r="AX288" s="112"/>
      <c r="AY288" s="112"/>
      <c r="AZ288" s="112"/>
      <c r="BA288" s="112"/>
    </row>
    <row r="289" spans="1:53">
      <c r="A289" s="112"/>
      <c r="B289" s="112"/>
      <c r="C289" s="112"/>
      <c r="D289" s="112"/>
      <c r="E289" s="112"/>
      <c r="F289" s="112"/>
      <c r="G289" s="112"/>
      <c r="H289" s="112"/>
      <c r="I289" s="112"/>
      <c r="J289" s="112"/>
      <c r="K289" s="112"/>
      <c r="L289" s="112"/>
      <c r="M289" s="112"/>
      <c r="N289" s="112"/>
      <c r="O289" s="112"/>
      <c r="P289" s="112"/>
      <c r="Q289" s="112"/>
      <c r="R289" s="112"/>
      <c r="S289" s="112"/>
      <c r="T289" s="112"/>
      <c r="U289" s="112"/>
      <c r="V289" s="112"/>
      <c r="W289" s="112"/>
      <c r="X289" s="112"/>
      <c r="Y289" s="112"/>
      <c r="Z289" s="112"/>
      <c r="AA289" s="112"/>
      <c r="AB289" s="112"/>
      <c r="AC289" s="112"/>
      <c r="AD289" s="112"/>
      <c r="AE289" s="112"/>
      <c r="AF289" s="112"/>
      <c r="AG289" s="112"/>
      <c r="AH289" s="112"/>
      <c r="AI289" s="112"/>
      <c r="AJ289" s="112"/>
      <c r="AK289" s="112"/>
      <c r="AL289" s="112"/>
      <c r="AM289" s="112"/>
      <c r="AN289" s="112"/>
      <c r="AO289" s="112"/>
      <c r="AP289" s="112"/>
      <c r="AQ289" s="112"/>
      <c r="AR289" s="112"/>
      <c r="AS289" s="112"/>
      <c r="AT289" s="112"/>
      <c r="AU289" s="112"/>
      <c r="AV289" s="112"/>
      <c r="AW289" s="112"/>
      <c r="AX289" s="112"/>
      <c r="AY289" s="112"/>
      <c r="AZ289" s="112"/>
      <c r="BA289" s="112"/>
    </row>
    <row r="290" spans="1:53">
      <c r="A290" s="112"/>
      <c r="B290" s="112"/>
      <c r="C290" s="112"/>
      <c r="D290" s="112"/>
      <c r="E290" s="112"/>
      <c r="F290" s="112"/>
      <c r="G290" s="112"/>
      <c r="H290" s="112"/>
      <c r="I290" s="112"/>
      <c r="J290" s="112"/>
      <c r="K290" s="112"/>
      <c r="L290" s="112"/>
      <c r="M290" s="112"/>
      <c r="N290" s="112"/>
      <c r="O290" s="112"/>
      <c r="P290" s="112"/>
      <c r="Q290" s="112"/>
      <c r="R290" s="112"/>
      <c r="S290" s="112"/>
      <c r="T290" s="112"/>
      <c r="U290" s="112"/>
      <c r="V290" s="112"/>
      <c r="W290" s="112"/>
      <c r="X290" s="112"/>
      <c r="Y290" s="112"/>
      <c r="Z290" s="112"/>
      <c r="AA290" s="112"/>
      <c r="AB290" s="112"/>
      <c r="AC290" s="112"/>
      <c r="AD290" s="112"/>
      <c r="AE290" s="112"/>
      <c r="AF290" s="112"/>
      <c r="AG290" s="112"/>
      <c r="AH290" s="112"/>
      <c r="AI290" s="112"/>
      <c r="AJ290" s="112"/>
      <c r="AK290" s="112"/>
      <c r="AL290" s="112"/>
      <c r="AM290" s="112"/>
      <c r="AN290" s="112"/>
      <c r="AO290" s="112"/>
      <c r="AP290" s="112"/>
      <c r="AQ290" s="112"/>
      <c r="AR290" s="112"/>
      <c r="AS290" s="112"/>
      <c r="AT290" s="112"/>
      <c r="AU290" s="112"/>
      <c r="AV290" s="112"/>
      <c r="AW290" s="112"/>
      <c r="AX290" s="112"/>
      <c r="AY290" s="112"/>
      <c r="AZ290" s="112"/>
      <c r="BA290" s="112"/>
    </row>
    <row r="291" spans="1:53">
      <c r="A291" s="112"/>
      <c r="B291" s="112"/>
      <c r="C291" s="112"/>
      <c r="D291" s="112"/>
      <c r="E291" s="112"/>
      <c r="F291" s="112"/>
      <c r="G291" s="112"/>
      <c r="H291" s="112"/>
      <c r="I291" s="112"/>
      <c r="J291" s="112"/>
      <c r="K291" s="112"/>
      <c r="L291" s="112"/>
      <c r="M291" s="112"/>
      <c r="N291" s="112"/>
      <c r="O291" s="112"/>
      <c r="P291" s="112"/>
      <c r="Q291" s="112"/>
      <c r="R291" s="112"/>
      <c r="S291" s="112"/>
      <c r="T291" s="112"/>
      <c r="U291" s="112"/>
      <c r="V291" s="112"/>
      <c r="W291" s="112"/>
      <c r="X291" s="112"/>
      <c r="Y291" s="112"/>
      <c r="Z291" s="112"/>
      <c r="AA291" s="112"/>
      <c r="AB291" s="112"/>
      <c r="AC291" s="112"/>
      <c r="AD291" s="112"/>
      <c r="AE291" s="112"/>
      <c r="AF291" s="112"/>
      <c r="AG291" s="112"/>
      <c r="AH291" s="112"/>
      <c r="AI291" s="112"/>
      <c r="AJ291" s="112"/>
      <c r="AK291" s="112"/>
      <c r="AL291" s="112"/>
      <c r="AM291" s="112"/>
      <c r="AN291" s="112"/>
      <c r="AO291" s="112"/>
      <c r="AP291" s="112"/>
      <c r="AQ291" s="112"/>
      <c r="AR291" s="112"/>
      <c r="AS291" s="112"/>
      <c r="AT291" s="112"/>
      <c r="AU291" s="112"/>
      <c r="AV291" s="112"/>
      <c r="AW291" s="112"/>
      <c r="AX291" s="112"/>
      <c r="AY291" s="112"/>
      <c r="AZ291" s="112"/>
      <c r="BA291" s="112"/>
    </row>
    <row r="292" spans="1:53">
      <c r="A292" s="112"/>
      <c r="B292" s="112"/>
      <c r="C292" s="112"/>
      <c r="D292" s="112"/>
      <c r="E292" s="112"/>
      <c r="F292" s="112"/>
      <c r="G292" s="112"/>
      <c r="H292" s="112"/>
      <c r="I292" s="112"/>
      <c r="J292" s="112"/>
      <c r="K292" s="112"/>
      <c r="L292" s="112"/>
      <c r="M292" s="112"/>
      <c r="N292" s="112"/>
      <c r="O292" s="112"/>
      <c r="P292" s="112"/>
      <c r="Q292" s="112"/>
      <c r="R292" s="112"/>
      <c r="S292" s="112"/>
      <c r="T292" s="112"/>
      <c r="U292" s="112"/>
      <c r="V292" s="112"/>
      <c r="W292" s="112"/>
      <c r="X292" s="112"/>
      <c r="Y292" s="112"/>
      <c r="Z292" s="112"/>
      <c r="AA292" s="112"/>
      <c r="AB292" s="112"/>
      <c r="AC292" s="112"/>
      <c r="AD292" s="112"/>
      <c r="AE292" s="112"/>
      <c r="AF292" s="112"/>
      <c r="AG292" s="112"/>
      <c r="AH292" s="112"/>
      <c r="AI292" s="112"/>
      <c r="AJ292" s="112"/>
      <c r="AK292" s="112"/>
      <c r="AL292" s="112"/>
      <c r="AM292" s="112"/>
      <c r="AN292" s="112"/>
      <c r="AO292" s="112"/>
      <c r="AP292" s="112"/>
      <c r="AQ292" s="112"/>
      <c r="AR292" s="112"/>
      <c r="AS292" s="112"/>
      <c r="AT292" s="112"/>
      <c r="AU292" s="112"/>
      <c r="AV292" s="112"/>
      <c r="AW292" s="112"/>
      <c r="AX292" s="112"/>
      <c r="AY292" s="112"/>
      <c r="AZ292" s="112"/>
      <c r="BA292" s="112"/>
    </row>
    <row r="293" spans="1:53">
      <c r="A293" s="112"/>
      <c r="B293" s="112"/>
      <c r="C293" s="112"/>
      <c r="D293" s="112"/>
      <c r="E293" s="112"/>
      <c r="F293" s="112"/>
      <c r="G293" s="112"/>
      <c r="H293" s="112"/>
      <c r="I293" s="112"/>
      <c r="J293" s="112"/>
      <c r="K293" s="112"/>
      <c r="L293" s="112"/>
      <c r="M293" s="112"/>
      <c r="N293" s="112"/>
      <c r="O293" s="112"/>
      <c r="P293" s="112"/>
      <c r="Q293" s="112"/>
      <c r="R293" s="112"/>
      <c r="S293" s="112"/>
      <c r="T293" s="112"/>
      <c r="U293" s="112"/>
      <c r="V293" s="112"/>
      <c r="W293" s="112"/>
      <c r="X293" s="112"/>
      <c r="Y293" s="112"/>
      <c r="Z293" s="112"/>
      <c r="AA293" s="112"/>
      <c r="AB293" s="112"/>
      <c r="AC293" s="112"/>
      <c r="AD293" s="112"/>
      <c r="AE293" s="112"/>
      <c r="AF293" s="112"/>
      <c r="AG293" s="112"/>
      <c r="AH293" s="112"/>
      <c r="AI293" s="112"/>
      <c r="AJ293" s="112"/>
      <c r="AK293" s="112"/>
      <c r="AL293" s="112"/>
      <c r="AM293" s="112"/>
      <c r="AN293" s="112"/>
      <c r="AO293" s="112"/>
      <c r="AP293" s="112"/>
      <c r="AQ293" s="112"/>
      <c r="AR293" s="112"/>
      <c r="AS293" s="112"/>
      <c r="AT293" s="112"/>
      <c r="AU293" s="112"/>
      <c r="AV293" s="112"/>
      <c r="AW293" s="112"/>
      <c r="AX293" s="112"/>
      <c r="AY293" s="112"/>
      <c r="AZ293" s="112"/>
      <c r="BA293" s="112"/>
    </row>
    <row r="294" spans="1:53">
      <c r="A294" s="112"/>
      <c r="B294" s="112"/>
      <c r="C294" s="112"/>
      <c r="D294" s="112"/>
      <c r="E294" s="112"/>
      <c r="F294" s="112"/>
      <c r="G294" s="112"/>
      <c r="H294" s="112"/>
      <c r="I294" s="112"/>
      <c r="J294" s="112"/>
      <c r="K294" s="112"/>
      <c r="L294" s="112"/>
      <c r="M294" s="112"/>
      <c r="N294" s="112"/>
      <c r="O294" s="112"/>
      <c r="P294" s="112"/>
      <c r="Q294" s="112"/>
      <c r="R294" s="112"/>
      <c r="S294" s="112"/>
      <c r="T294" s="112"/>
      <c r="U294" s="112"/>
      <c r="V294" s="112"/>
      <c r="W294" s="112"/>
      <c r="X294" s="112"/>
      <c r="Y294" s="112"/>
      <c r="Z294" s="112"/>
      <c r="AA294" s="112"/>
      <c r="AB294" s="112"/>
      <c r="AC294" s="112"/>
      <c r="AD294" s="112"/>
      <c r="AE294" s="112"/>
      <c r="AF294" s="112"/>
      <c r="AG294" s="112"/>
      <c r="AH294" s="112"/>
      <c r="AI294" s="112"/>
      <c r="AJ294" s="112"/>
      <c r="AK294" s="112"/>
      <c r="AL294" s="112"/>
      <c r="AM294" s="112"/>
      <c r="AN294" s="112"/>
      <c r="AO294" s="112"/>
      <c r="AP294" s="112"/>
      <c r="AQ294" s="112"/>
      <c r="AR294" s="112"/>
      <c r="AS294" s="112"/>
      <c r="AT294" s="112"/>
      <c r="AU294" s="112"/>
      <c r="AV294" s="112"/>
      <c r="AW294" s="112"/>
      <c r="AX294" s="112"/>
      <c r="AY294" s="112"/>
      <c r="AZ294" s="112"/>
      <c r="BA294" s="112"/>
    </row>
    <row r="295" spans="1:53">
      <c r="A295" s="112"/>
      <c r="B295" s="112"/>
      <c r="C295" s="112"/>
      <c r="D295" s="112"/>
      <c r="E295" s="112"/>
      <c r="F295" s="112"/>
      <c r="G295" s="112"/>
      <c r="H295" s="112"/>
      <c r="I295" s="112"/>
      <c r="J295" s="112"/>
      <c r="K295" s="112"/>
      <c r="L295" s="112"/>
      <c r="M295" s="112"/>
      <c r="N295" s="112"/>
      <c r="O295" s="112"/>
      <c r="P295" s="112"/>
      <c r="Q295" s="112"/>
      <c r="R295" s="112"/>
      <c r="S295" s="112"/>
      <c r="T295" s="112"/>
      <c r="U295" s="112"/>
      <c r="V295" s="112"/>
      <c r="W295" s="112"/>
      <c r="X295" s="112"/>
      <c r="Y295" s="112"/>
      <c r="Z295" s="112"/>
      <c r="AA295" s="112"/>
      <c r="AB295" s="112"/>
      <c r="AC295" s="112"/>
      <c r="AD295" s="112"/>
      <c r="AE295" s="112"/>
      <c r="AF295" s="112"/>
      <c r="AG295" s="112"/>
      <c r="AH295" s="112"/>
      <c r="AI295" s="112"/>
      <c r="AJ295" s="112"/>
      <c r="AK295" s="112"/>
      <c r="AL295" s="112"/>
      <c r="AM295" s="112"/>
      <c r="AN295" s="112"/>
      <c r="AO295" s="112"/>
      <c r="AP295" s="112"/>
      <c r="AQ295" s="112"/>
      <c r="AR295" s="112"/>
      <c r="AS295" s="112"/>
      <c r="AT295" s="112"/>
      <c r="AU295" s="112"/>
      <c r="AV295" s="112"/>
      <c r="AW295" s="112"/>
      <c r="AX295" s="112"/>
      <c r="AY295" s="112"/>
      <c r="AZ295" s="112"/>
      <c r="BA295" s="112"/>
    </row>
    <row r="296" spans="1:53">
      <c r="A296" s="112"/>
      <c r="B296" s="112"/>
      <c r="C296" s="112"/>
      <c r="D296" s="112"/>
      <c r="E296" s="112"/>
      <c r="F296" s="112"/>
      <c r="G296" s="112"/>
      <c r="H296" s="112"/>
      <c r="I296" s="112"/>
      <c r="J296" s="112"/>
      <c r="K296" s="112"/>
      <c r="L296" s="112"/>
      <c r="M296" s="112"/>
      <c r="N296" s="112"/>
      <c r="O296" s="112"/>
      <c r="P296" s="112"/>
      <c r="Q296" s="112"/>
      <c r="R296" s="112"/>
      <c r="S296" s="112"/>
      <c r="T296" s="112"/>
      <c r="U296" s="112"/>
      <c r="V296" s="112"/>
      <c r="W296" s="112"/>
      <c r="X296" s="112"/>
      <c r="Y296" s="112"/>
      <c r="Z296" s="112"/>
      <c r="AA296" s="112"/>
      <c r="AB296" s="112"/>
      <c r="AC296" s="112"/>
      <c r="AD296" s="112"/>
      <c r="AE296" s="112"/>
      <c r="AF296" s="112"/>
      <c r="AG296" s="112"/>
      <c r="AH296" s="112"/>
      <c r="AI296" s="112"/>
      <c r="AJ296" s="112"/>
      <c r="AK296" s="112"/>
      <c r="AL296" s="112"/>
      <c r="AM296" s="112"/>
      <c r="AN296" s="112"/>
      <c r="AO296" s="112"/>
      <c r="AP296" s="112"/>
      <c r="AQ296" s="112"/>
      <c r="AR296" s="112"/>
      <c r="AS296" s="112"/>
      <c r="AT296" s="112"/>
      <c r="AU296" s="112"/>
      <c r="AV296" s="112"/>
      <c r="AW296" s="112"/>
      <c r="AX296" s="112"/>
      <c r="AY296" s="112"/>
      <c r="AZ296" s="112"/>
      <c r="BA296" s="112"/>
    </row>
    <row r="297" spans="1:53">
      <c r="A297" s="112"/>
      <c r="B297" s="112"/>
      <c r="C297" s="112"/>
      <c r="D297" s="112"/>
      <c r="E297" s="112"/>
      <c r="F297" s="112"/>
      <c r="G297" s="112"/>
      <c r="H297" s="112"/>
      <c r="I297" s="112"/>
      <c r="J297" s="112"/>
      <c r="K297" s="112"/>
      <c r="L297" s="112"/>
      <c r="M297" s="112"/>
      <c r="N297" s="112"/>
      <c r="O297" s="112"/>
      <c r="P297" s="112"/>
      <c r="Q297" s="112"/>
      <c r="R297" s="112"/>
      <c r="S297" s="112"/>
      <c r="T297" s="112"/>
      <c r="U297" s="112"/>
      <c r="V297" s="112"/>
      <c r="W297" s="112"/>
      <c r="X297" s="112"/>
      <c r="Y297" s="112"/>
      <c r="Z297" s="112"/>
      <c r="AA297" s="112"/>
      <c r="AB297" s="112"/>
      <c r="AC297" s="112"/>
      <c r="AD297" s="112"/>
      <c r="AE297" s="112"/>
      <c r="AF297" s="112"/>
      <c r="AG297" s="112"/>
      <c r="AH297" s="112"/>
      <c r="AI297" s="112"/>
      <c r="AJ297" s="112"/>
      <c r="AK297" s="112"/>
      <c r="AL297" s="112"/>
      <c r="AM297" s="112"/>
      <c r="AN297" s="112"/>
      <c r="AO297" s="112"/>
      <c r="AP297" s="112"/>
      <c r="AQ297" s="112"/>
      <c r="AR297" s="112"/>
      <c r="AS297" s="112"/>
      <c r="AT297" s="112"/>
      <c r="AU297" s="112"/>
      <c r="AV297" s="112"/>
      <c r="AW297" s="112"/>
      <c r="AX297" s="112"/>
      <c r="AY297" s="112"/>
      <c r="AZ297" s="112"/>
      <c r="BA297" s="112"/>
    </row>
    <row r="298" spans="1:53">
      <c r="A298" s="112"/>
      <c r="B298" s="112"/>
      <c r="C298" s="112"/>
      <c r="D298" s="112"/>
      <c r="E298" s="112"/>
      <c r="F298" s="112"/>
      <c r="G298" s="112"/>
      <c r="H298" s="112"/>
      <c r="I298" s="112"/>
      <c r="J298" s="112"/>
      <c r="K298" s="112"/>
      <c r="L298" s="112"/>
      <c r="M298" s="112"/>
      <c r="N298" s="112"/>
      <c r="O298" s="112"/>
      <c r="P298" s="112"/>
      <c r="Q298" s="112"/>
      <c r="R298" s="112"/>
      <c r="S298" s="112"/>
      <c r="T298" s="112"/>
      <c r="U298" s="112"/>
      <c r="V298" s="112"/>
      <c r="W298" s="112"/>
      <c r="X298" s="112"/>
      <c r="Y298" s="112"/>
      <c r="Z298" s="112"/>
      <c r="AA298" s="112"/>
      <c r="AB298" s="112"/>
      <c r="AC298" s="112"/>
      <c r="AD298" s="112"/>
      <c r="AE298" s="112"/>
      <c r="AF298" s="112"/>
      <c r="AG298" s="112"/>
      <c r="AH298" s="112"/>
      <c r="AI298" s="112"/>
      <c r="AJ298" s="112"/>
      <c r="AK298" s="112"/>
      <c r="AL298" s="112"/>
      <c r="AM298" s="112"/>
      <c r="AN298" s="112"/>
      <c r="AO298" s="112"/>
      <c r="AP298" s="112"/>
      <c r="AQ298" s="112"/>
      <c r="AR298" s="112"/>
      <c r="AS298" s="112"/>
      <c r="AT298" s="112"/>
      <c r="AU298" s="112"/>
      <c r="AV298" s="112"/>
      <c r="AW298" s="112"/>
      <c r="AX298" s="112"/>
      <c r="AY298" s="112"/>
      <c r="AZ298" s="112"/>
      <c r="BA298" s="112"/>
    </row>
    <row r="299" spans="1:53">
      <c r="A299" s="112"/>
      <c r="B299" s="112"/>
      <c r="C299" s="112"/>
      <c r="D299" s="112"/>
      <c r="E299" s="112"/>
      <c r="F299" s="112"/>
      <c r="G299" s="112"/>
      <c r="H299" s="112"/>
      <c r="I299" s="112"/>
      <c r="J299" s="112"/>
      <c r="K299" s="112"/>
      <c r="L299" s="112"/>
      <c r="M299" s="112"/>
      <c r="N299" s="112"/>
      <c r="O299" s="112"/>
      <c r="P299" s="112"/>
      <c r="Q299" s="112"/>
      <c r="R299" s="112"/>
      <c r="S299" s="112"/>
      <c r="T299" s="112"/>
      <c r="U299" s="112"/>
      <c r="V299" s="112"/>
      <c r="W299" s="112"/>
      <c r="X299" s="112"/>
      <c r="Y299" s="112"/>
      <c r="Z299" s="112"/>
      <c r="AA299" s="112"/>
      <c r="AB299" s="112"/>
      <c r="AC299" s="112"/>
      <c r="AD299" s="112"/>
      <c r="AE299" s="112"/>
      <c r="AF299" s="112"/>
      <c r="AG299" s="112"/>
      <c r="AH299" s="112"/>
      <c r="AI299" s="112"/>
      <c r="AJ299" s="112"/>
      <c r="AK299" s="112"/>
      <c r="AL299" s="112"/>
      <c r="AM299" s="112"/>
      <c r="AN299" s="112"/>
      <c r="AO299" s="112"/>
      <c r="AP299" s="112"/>
      <c r="AQ299" s="112"/>
      <c r="AR299" s="112"/>
      <c r="AS299" s="112"/>
      <c r="AT299" s="112"/>
      <c r="AU299" s="112"/>
      <c r="AV299" s="112"/>
      <c r="AW299" s="112"/>
      <c r="AX299" s="112"/>
      <c r="AY299" s="112"/>
      <c r="AZ299" s="112"/>
      <c r="BA299" s="112"/>
    </row>
    <row r="300" spans="1:53">
      <c r="A300" s="112"/>
      <c r="B300" s="112"/>
      <c r="C300" s="112"/>
      <c r="D300" s="112"/>
      <c r="E300" s="112"/>
      <c r="F300" s="112"/>
      <c r="G300" s="112"/>
      <c r="H300" s="112"/>
      <c r="I300" s="112"/>
      <c r="J300" s="112"/>
      <c r="K300" s="112"/>
      <c r="L300" s="112"/>
      <c r="M300" s="112"/>
      <c r="N300" s="112"/>
      <c r="O300" s="112"/>
      <c r="P300" s="112"/>
      <c r="Q300" s="112"/>
      <c r="R300" s="112"/>
      <c r="S300" s="112"/>
      <c r="T300" s="112"/>
      <c r="U300" s="112"/>
      <c r="V300" s="112"/>
      <c r="W300" s="112"/>
      <c r="X300" s="112"/>
      <c r="Y300" s="112"/>
      <c r="Z300" s="112"/>
      <c r="AA300" s="112"/>
      <c r="AB300" s="112"/>
      <c r="AC300" s="112"/>
      <c r="AD300" s="112"/>
      <c r="AE300" s="112"/>
      <c r="AF300" s="112"/>
      <c r="AG300" s="112"/>
      <c r="AH300" s="112"/>
      <c r="AI300" s="112"/>
      <c r="AJ300" s="112"/>
      <c r="AK300" s="112"/>
      <c r="AL300" s="112"/>
      <c r="AM300" s="112"/>
      <c r="AN300" s="112"/>
      <c r="AO300" s="112"/>
      <c r="AP300" s="112"/>
      <c r="AQ300" s="112"/>
      <c r="AR300" s="112"/>
      <c r="AS300" s="112"/>
      <c r="AT300" s="112"/>
      <c r="AU300" s="112"/>
      <c r="AV300" s="112"/>
      <c r="AW300" s="112"/>
      <c r="AX300" s="112"/>
      <c r="AY300" s="112"/>
      <c r="AZ300" s="112"/>
      <c r="BA300" s="112"/>
    </row>
    <row r="301" spans="1:53">
      <c r="A301" s="112"/>
      <c r="B301" s="112"/>
      <c r="C301" s="112"/>
      <c r="D301" s="112"/>
      <c r="E301" s="112"/>
      <c r="F301" s="112"/>
      <c r="G301" s="112"/>
      <c r="H301" s="112"/>
      <c r="I301" s="112"/>
      <c r="J301" s="112"/>
      <c r="K301" s="112"/>
      <c r="L301" s="112"/>
      <c r="M301" s="112"/>
      <c r="N301" s="112"/>
      <c r="O301" s="112"/>
      <c r="P301" s="112"/>
      <c r="Q301" s="112"/>
      <c r="R301" s="112"/>
      <c r="S301" s="112"/>
      <c r="T301" s="112"/>
      <c r="U301" s="112"/>
      <c r="V301" s="112"/>
      <c r="W301" s="112"/>
      <c r="X301" s="112"/>
      <c r="Y301" s="112"/>
      <c r="Z301" s="112"/>
      <c r="AA301" s="112"/>
      <c r="AB301" s="112"/>
      <c r="AC301" s="112"/>
      <c r="AD301" s="112"/>
      <c r="AE301" s="112"/>
      <c r="AF301" s="112"/>
      <c r="AG301" s="112"/>
      <c r="AH301" s="112"/>
      <c r="AI301" s="112"/>
      <c r="AJ301" s="112"/>
      <c r="AK301" s="112"/>
      <c r="AL301" s="112"/>
      <c r="AM301" s="112"/>
      <c r="AN301" s="112"/>
      <c r="AO301" s="112"/>
      <c r="AP301" s="112"/>
      <c r="AQ301" s="112"/>
      <c r="AR301" s="112"/>
      <c r="AS301" s="112"/>
      <c r="AT301" s="112"/>
      <c r="AU301" s="112"/>
      <c r="AV301" s="112"/>
      <c r="AW301" s="112"/>
      <c r="AX301" s="112"/>
      <c r="AY301" s="112"/>
      <c r="AZ301" s="112"/>
      <c r="BA301" s="112"/>
    </row>
    <row r="302" spans="1:53">
      <c r="A302" s="112"/>
      <c r="B302" s="112"/>
      <c r="C302" s="112"/>
      <c r="D302" s="112"/>
      <c r="E302" s="112"/>
      <c r="F302" s="112"/>
      <c r="G302" s="112"/>
      <c r="H302" s="112"/>
      <c r="I302" s="112"/>
      <c r="J302" s="112"/>
      <c r="K302" s="112"/>
      <c r="L302" s="112"/>
      <c r="M302" s="112"/>
      <c r="N302" s="112"/>
      <c r="O302" s="112"/>
      <c r="P302" s="112"/>
      <c r="Q302" s="112"/>
      <c r="R302" s="112"/>
      <c r="S302" s="112"/>
      <c r="T302" s="112"/>
      <c r="U302" s="112"/>
      <c r="V302" s="112"/>
      <c r="W302" s="112"/>
      <c r="X302" s="112"/>
      <c r="Y302" s="112"/>
      <c r="Z302" s="112"/>
      <c r="AA302" s="112"/>
      <c r="AB302" s="112"/>
      <c r="AC302" s="112"/>
      <c r="AD302" s="112"/>
      <c r="AE302" s="112"/>
      <c r="AF302" s="112"/>
      <c r="AG302" s="112"/>
      <c r="AH302" s="112"/>
      <c r="AI302" s="112"/>
      <c r="AJ302" s="112"/>
      <c r="AK302" s="112"/>
      <c r="AL302" s="112"/>
      <c r="AM302" s="112"/>
      <c r="AN302" s="112"/>
      <c r="AO302" s="112"/>
      <c r="AP302" s="112"/>
      <c r="AQ302" s="112"/>
      <c r="AR302" s="112"/>
      <c r="AS302" s="112"/>
      <c r="AT302" s="112"/>
      <c r="AU302" s="112"/>
      <c r="AV302" s="112"/>
      <c r="AW302" s="112"/>
      <c r="AX302" s="112"/>
      <c r="AY302" s="112"/>
      <c r="AZ302" s="112"/>
      <c r="BA302" s="112"/>
    </row>
    <row r="303" spans="1:53">
      <c r="A303" s="112"/>
      <c r="B303" s="112"/>
      <c r="C303" s="112"/>
      <c r="D303" s="112"/>
      <c r="E303" s="112"/>
      <c r="F303" s="112"/>
      <c r="G303" s="112"/>
      <c r="H303" s="112"/>
      <c r="I303" s="112"/>
      <c r="J303" s="112"/>
      <c r="K303" s="112"/>
      <c r="L303" s="112"/>
      <c r="M303" s="112"/>
      <c r="N303" s="112"/>
      <c r="O303" s="112"/>
      <c r="P303" s="112"/>
      <c r="Q303" s="112"/>
      <c r="R303" s="112"/>
      <c r="S303" s="112"/>
      <c r="T303" s="112"/>
      <c r="U303" s="112"/>
      <c r="V303" s="112"/>
      <c r="W303" s="112"/>
      <c r="X303" s="112"/>
      <c r="Y303" s="112"/>
      <c r="Z303" s="112"/>
      <c r="AA303" s="112"/>
      <c r="AB303" s="112"/>
      <c r="AC303" s="112"/>
      <c r="AD303" s="112"/>
      <c r="AE303" s="112"/>
      <c r="AF303" s="112"/>
      <c r="AG303" s="112"/>
      <c r="AH303" s="112"/>
      <c r="AI303" s="112"/>
      <c r="AJ303" s="112"/>
      <c r="AK303" s="112"/>
      <c r="AL303" s="112"/>
      <c r="AM303" s="112"/>
      <c r="AN303" s="112"/>
      <c r="AO303" s="112"/>
      <c r="AP303" s="112"/>
      <c r="AQ303" s="112"/>
      <c r="AR303" s="112"/>
      <c r="AS303" s="112"/>
      <c r="AT303" s="112"/>
      <c r="AU303" s="112"/>
      <c r="AV303" s="112"/>
      <c r="AW303" s="112"/>
      <c r="AX303" s="112"/>
      <c r="AY303" s="112"/>
      <c r="AZ303" s="112"/>
      <c r="BA303" s="112"/>
    </row>
    <row r="304" spans="1:53">
      <c r="A304" s="112"/>
      <c r="B304" s="112"/>
      <c r="C304" s="112"/>
      <c r="D304" s="112"/>
      <c r="E304" s="112"/>
      <c r="F304" s="112"/>
      <c r="G304" s="112"/>
      <c r="H304" s="112"/>
      <c r="I304" s="112"/>
      <c r="J304" s="112"/>
      <c r="K304" s="112"/>
      <c r="L304" s="112"/>
      <c r="M304" s="112"/>
      <c r="N304" s="112"/>
      <c r="O304" s="112"/>
      <c r="P304" s="112"/>
      <c r="Q304" s="112"/>
      <c r="R304" s="112"/>
      <c r="S304" s="112"/>
      <c r="T304" s="112"/>
      <c r="U304" s="112"/>
      <c r="V304" s="112"/>
      <c r="W304" s="112"/>
      <c r="X304" s="112"/>
      <c r="Y304" s="112"/>
      <c r="Z304" s="112"/>
      <c r="AA304" s="112"/>
      <c r="AB304" s="112"/>
      <c r="AC304" s="112"/>
      <c r="AD304" s="112"/>
      <c r="AE304" s="112"/>
      <c r="AF304" s="112"/>
      <c r="AG304" s="112"/>
      <c r="AH304" s="112"/>
      <c r="AI304" s="112"/>
      <c r="AJ304" s="112"/>
      <c r="AK304" s="112"/>
      <c r="AL304" s="112"/>
      <c r="AM304" s="112"/>
      <c r="AN304" s="112"/>
      <c r="AO304" s="112"/>
      <c r="AP304" s="112"/>
      <c r="AQ304" s="112"/>
      <c r="AR304" s="112"/>
      <c r="AS304" s="112"/>
      <c r="AT304" s="112"/>
      <c r="AU304" s="112"/>
      <c r="AV304" s="112"/>
      <c r="AW304" s="112"/>
      <c r="AX304" s="112"/>
      <c r="AY304" s="112"/>
      <c r="AZ304" s="112"/>
      <c r="BA304" s="112"/>
    </row>
    <row r="305" spans="1:53">
      <c r="A305" s="112"/>
      <c r="B305" s="112"/>
      <c r="C305" s="112"/>
      <c r="D305" s="112"/>
      <c r="E305" s="112"/>
      <c r="F305" s="112"/>
      <c r="G305" s="112"/>
      <c r="H305" s="112"/>
      <c r="I305" s="112"/>
      <c r="J305" s="112"/>
      <c r="K305" s="112"/>
      <c r="L305" s="112"/>
      <c r="M305" s="112"/>
      <c r="N305" s="112"/>
      <c r="O305" s="112"/>
      <c r="P305" s="112"/>
      <c r="Q305" s="112"/>
      <c r="R305" s="112"/>
      <c r="S305" s="112"/>
      <c r="T305" s="112"/>
      <c r="U305" s="112"/>
      <c r="V305" s="112"/>
      <c r="W305" s="112"/>
      <c r="X305" s="112"/>
      <c r="Y305" s="112"/>
      <c r="Z305" s="112"/>
      <c r="AA305" s="112"/>
      <c r="AB305" s="112"/>
      <c r="AC305" s="112"/>
      <c r="AD305" s="112"/>
      <c r="AE305" s="112"/>
      <c r="AF305" s="112"/>
      <c r="AG305" s="112"/>
      <c r="AH305" s="112"/>
      <c r="AI305" s="112"/>
      <c r="AJ305" s="112"/>
      <c r="AK305" s="112"/>
      <c r="AL305" s="112"/>
      <c r="AM305" s="112"/>
      <c r="AN305" s="112"/>
      <c r="AO305" s="112"/>
      <c r="AP305" s="112"/>
      <c r="AQ305" s="112"/>
      <c r="AR305" s="112"/>
      <c r="AS305" s="112"/>
      <c r="AT305" s="112"/>
      <c r="AU305" s="112"/>
      <c r="AV305" s="112"/>
      <c r="AW305" s="112"/>
      <c r="AX305" s="112"/>
      <c r="AY305" s="112"/>
      <c r="AZ305" s="112"/>
      <c r="BA305" s="112"/>
    </row>
    <row r="306" spans="1:53">
      <c r="A306" s="112"/>
      <c r="B306" s="112"/>
      <c r="C306" s="112"/>
      <c r="D306" s="112"/>
      <c r="E306" s="112"/>
      <c r="F306" s="112"/>
      <c r="G306" s="112"/>
      <c r="H306" s="112"/>
      <c r="I306" s="112"/>
      <c r="J306" s="112"/>
      <c r="K306" s="112"/>
      <c r="L306" s="112"/>
      <c r="M306" s="112"/>
      <c r="N306" s="112"/>
      <c r="O306" s="112"/>
      <c r="P306" s="112"/>
      <c r="Q306" s="112"/>
      <c r="R306" s="112"/>
      <c r="S306" s="112"/>
      <c r="T306" s="112"/>
      <c r="U306" s="112"/>
      <c r="V306" s="112"/>
      <c r="W306" s="112"/>
      <c r="X306" s="112"/>
      <c r="Y306" s="112"/>
      <c r="Z306" s="112"/>
      <c r="AA306" s="112"/>
      <c r="AB306" s="112"/>
      <c r="AC306" s="112"/>
      <c r="AD306" s="112"/>
      <c r="AE306" s="112"/>
      <c r="AF306" s="112"/>
      <c r="AG306" s="112"/>
      <c r="AH306" s="112"/>
      <c r="AI306" s="112"/>
      <c r="AJ306" s="112"/>
      <c r="AK306" s="112"/>
      <c r="AL306" s="112"/>
      <c r="AM306" s="112"/>
      <c r="AN306" s="112"/>
      <c r="AO306" s="112"/>
      <c r="AP306" s="112"/>
      <c r="AQ306" s="112"/>
      <c r="AR306" s="112"/>
      <c r="AS306" s="112"/>
      <c r="AT306" s="112"/>
      <c r="AU306" s="112"/>
      <c r="AV306" s="112"/>
      <c r="AW306" s="112"/>
      <c r="AX306" s="112"/>
      <c r="AY306" s="112"/>
      <c r="AZ306" s="112"/>
      <c r="BA306" s="112"/>
    </row>
    <row r="307" spans="1:53">
      <c r="A307" s="112"/>
      <c r="B307" s="112"/>
      <c r="C307" s="112"/>
      <c r="D307" s="112"/>
      <c r="E307" s="112"/>
      <c r="F307" s="112"/>
      <c r="G307" s="112"/>
      <c r="H307" s="112"/>
      <c r="I307" s="112"/>
      <c r="J307" s="112"/>
      <c r="K307" s="112"/>
      <c r="L307" s="112"/>
      <c r="M307" s="112"/>
      <c r="N307" s="112"/>
      <c r="O307" s="112"/>
      <c r="P307" s="112"/>
      <c r="Q307" s="112"/>
      <c r="R307" s="112"/>
      <c r="S307" s="112"/>
      <c r="T307" s="112"/>
      <c r="U307" s="112"/>
      <c r="V307" s="112"/>
      <c r="W307" s="112"/>
      <c r="X307" s="112"/>
      <c r="Y307" s="112"/>
      <c r="Z307" s="112"/>
      <c r="AA307" s="112"/>
      <c r="AB307" s="112"/>
      <c r="AC307" s="112"/>
      <c r="AD307" s="112"/>
      <c r="AE307" s="112"/>
      <c r="AF307" s="112"/>
      <c r="AG307" s="112"/>
      <c r="AH307" s="112"/>
      <c r="AI307" s="112"/>
      <c r="AJ307" s="112"/>
      <c r="AK307" s="112"/>
      <c r="AL307" s="112"/>
      <c r="AM307" s="112"/>
      <c r="AN307" s="112"/>
      <c r="AO307" s="112"/>
      <c r="AP307" s="112"/>
      <c r="AQ307" s="112"/>
      <c r="AR307" s="112"/>
      <c r="AS307" s="112"/>
      <c r="AT307" s="112"/>
      <c r="AU307" s="112"/>
      <c r="AV307" s="112"/>
      <c r="AW307" s="112"/>
      <c r="AX307" s="112"/>
      <c r="AY307" s="112"/>
      <c r="AZ307" s="112"/>
      <c r="BA307" s="112"/>
    </row>
    <row r="308" spans="1:53">
      <c r="A308" s="112"/>
      <c r="B308" s="112"/>
      <c r="C308" s="112"/>
      <c r="D308" s="112"/>
      <c r="E308" s="112"/>
      <c r="F308" s="112"/>
      <c r="G308" s="112"/>
      <c r="H308" s="112"/>
      <c r="I308" s="112"/>
      <c r="J308" s="112"/>
      <c r="K308" s="112"/>
      <c r="L308" s="112"/>
      <c r="M308" s="112"/>
      <c r="N308" s="112"/>
      <c r="O308" s="112"/>
      <c r="P308" s="112"/>
      <c r="Q308" s="112"/>
      <c r="R308" s="112"/>
      <c r="S308" s="112"/>
      <c r="T308" s="112"/>
      <c r="U308" s="112"/>
      <c r="V308" s="112"/>
      <c r="W308" s="112"/>
      <c r="X308" s="112"/>
      <c r="Y308" s="112"/>
      <c r="Z308" s="112"/>
      <c r="AA308" s="112"/>
      <c r="AB308" s="112"/>
      <c r="AC308" s="112"/>
      <c r="AD308" s="112"/>
      <c r="AE308" s="112"/>
      <c r="AF308" s="112"/>
      <c r="AG308" s="112"/>
      <c r="AH308" s="112"/>
      <c r="AI308" s="112"/>
      <c r="AJ308" s="112"/>
      <c r="AK308" s="112"/>
      <c r="AL308" s="112"/>
      <c r="AM308" s="112"/>
      <c r="AN308" s="112"/>
      <c r="AO308" s="112"/>
      <c r="AP308" s="112"/>
      <c r="AQ308" s="112"/>
      <c r="AR308" s="112"/>
      <c r="AS308" s="112"/>
      <c r="AT308" s="112"/>
      <c r="AU308" s="112"/>
      <c r="AV308" s="112"/>
      <c r="AW308" s="112"/>
      <c r="AX308" s="112"/>
      <c r="AY308" s="112"/>
      <c r="AZ308" s="112"/>
      <c r="BA308" s="112"/>
    </row>
    <row r="309" spans="1:53">
      <c r="A309" s="112"/>
      <c r="B309" s="112"/>
      <c r="C309" s="112"/>
      <c r="D309" s="112"/>
      <c r="E309" s="112"/>
      <c r="F309" s="112"/>
      <c r="G309" s="112"/>
      <c r="H309" s="112"/>
      <c r="I309" s="112"/>
      <c r="J309" s="112"/>
      <c r="K309" s="112"/>
      <c r="L309" s="112"/>
      <c r="M309" s="112"/>
      <c r="N309" s="112"/>
      <c r="O309" s="112"/>
      <c r="P309" s="112"/>
      <c r="Q309" s="112"/>
      <c r="R309" s="112"/>
      <c r="S309" s="112"/>
      <c r="T309" s="112"/>
      <c r="U309" s="112"/>
      <c r="V309" s="112"/>
      <c r="W309" s="112"/>
      <c r="X309" s="112"/>
      <c r="Y309" s="112"/>
      <c r="Z309" s="112"/>
      <c r="AA309" s="112"/>
      <c r="AB309" s="112"/>
      <c r="AC309" s="112"/>
      <c r="AD309" s="112"/>
      <c r="AE309" s="112"/>
      <c r="AF309" s="112"/>
      <c r="AG309" s="112"/>
      <c r="AH309" s="112"/>
      <c r="AI309" s="112"/>
      <c r="AJ309" s="112"/>
      <c r="AK309" s="112"/>
      <c r="AL309" s="112"/>
      <c r="AM309" s="112"/>
      <c r="AN309" s="112"/>
      <c r="AO309" s="112"/>
      <c r="AP309" s="112"/>
      <c r="AQ309" s="112"/>
      <c r="AR309" s="112"/>
      <c r="AS309" s="112"/>
      <c r="AT309" s="112"/>
      <c r="AU309" s="112"/>
      <c r="AV309" s="112"/>
      <c r="AW309" s="112"/>
      <c r="AX309" s="112"/>
      <c r="AY309" s="112"/>
      <c r="AZ309" s="112"/>
      <c r="BA309" s="112"/>
    </row>
    <row r="310" spans="1:53">
      <c r="A310" s="112"/>
      <c r="B310" s="112"/>
      <c r="C310" s="112"/>
      <c r="D310" s="112"/>
      <c r="E310" s="112"/>
      <c r="F310" s="112"/>
      <c r="G310" s="112"/>
      <c r="H310" s="112"/>
      <c r="I310" s="112"/>
      <c r="J310" s="112"/>
      <c r="K310" s="112"/>
      <c r="L310" s="112"/>
      <c r="M310" s="112"/>
      <c r="N310" s="112"/>
      <c r="O310" s="112"/>
      <c r="P310" s="112"/>
      <c r="Q310" s="112"/>
      <c r="R310" s="112"/>
      <c r="S310" s="112"/>
      <c r="T310" s="112"/>
      <c r="U310" s="112"/>
      <c r="V310" s="112"/>
      <c r="W310" s="112"/>
      <c r="X310" s="112"/>
      <c r="Y310" s="112"/>
      <c r="Z310" s="112"/>
      <c r="AA310" s="112"/>
      <c r="AB310" s="112"/>
      <c r="AC310" s="112"/>
      <c r="AD310" s="112"/>
      <c r="AE310" s="112"/>
      <c r="AF310" s="112"/>
      <c r="AG310" s="112"/>
      <c r="AH310" s="112"/>
      <c r="AI310" s="112"/>
      <c r="AJ310" s="112"/>
      <c r="AK310" s="112"/>
      <c r="AL310" s="112"/>
      <c r="AM310" s="112"/>
      <c r="AN310" s="112"/>
      <c r="AO310" s="112"/>
      <c r="AP310" s="112"/>
      <c r="AQ310" s="112"/>
      <c r="AR310" s="112"/>
      <c r="AS310" s="112"/>
      <c r="AT310" s="112"/>
      <c r="AU310" s="112"/>
      <c r="AV310" s="112"/>
      <c r="AW310" s="112"/>
      <c r="AX310" s="112"/>
      <c r="AY310" s="112"/>
      <c r="AZ310" s="112"/>
      <c r="BA310" s="112"/>
    </row>
    <row r="311" spans="1:53">
      <c r="A311" s="112"/>
      <c r="B311" s="112"/>
      <c r="C311" s="112"/>
      <c r="D311" s="112"/>
      <c r="E311" s="112"/>
      <c r="F311" s="112"/>
      <c r="G311" s="112"/>
      <c r="H311" s="112"/>
      <c r="I311" s="112"/>
      <c r="J311" s="112"/>
      <c r="K311" s="112"/>
      <c r="L311" s="112"/>
      <c r="M311" s="112"/>
      <c r="N311" s="112"/>
      <c r="O311" s="112"/>
      <c r="P311" s="112"/>
      <c r="Q311" s="112"/>
      <c r="R311" s="112"/>
      <c r="S311" s="112"/>
      <c r="T311" s="112"/>
      <c r="U311" s="112"/>
      <c r="V311" s="112"/>
      <c r="W311" s="112"/>
      <c r="X311" s="112"/>
      <c r="Y311" s="112"/>
      <c r="Z311" s="112"/>
      <c r="AA311" s="112"/>
      <c r="AB311" s="112"/>
      <c r="AC311" s="112"/>
      <c r="AD311" s="112"/>
      <c r="AE311" s="112"/>
      <c r="AF311" s="112"/>
      <c r="AG311" s="112"/>
      <c r="AH311" s="112"/>
      <c r="AI311" s="112"/>
      <c r="AJ311" s="112"/>
      <c r="AK311" s="112"/>
      <c r="AL311" s="112"/>
      <c r="AM311" s="112"/>
      <c r="AN311" s="112"/>
      <c r="AO311" s="112"/>
      <c r="AP311" s="112"/>
      <c r="AQ311" s="112"/>
      <c r="AR311" s="112"/>
      <c r="AS311" s="112"/>
      <c r="AT311" s="112"/>
      <c r="AU311" s="112"/>
      <c r="AV311" s="112"/>
      <c r="AW311" s="112"/>
      <c r="AX311" s="112"/>
      <c r="AY311" s="112"/>
      <c r="AZ311" s="112"/>
      <c r="BA311" s="112"/>
    </row>
    <row r="312" spans="1:53">
      <c r="A312" s="112"/>
      <c r="B312" s="112"/>
      <c r="C312" s="112"/>
      <c r="D312" s="112"/>
      <c r="E312" s="112"/>
      <c r="F312" s="112"/>
      <c r="G312" s="112"/>
      <c r="H312" s="112"/>
      <c r="I312" s="112"/>
      <c r="J312" s="112"/>
      <c r="K312" s="112"/>
      <c r="L312" s="112"/>
      <c r="M312" s="112"/>
      <c r="N312" s="112"/>
      <c r="O312" s="112"/>
      <c r="P312" s="112"/>
      <c r="Q312" s="112"/>
      <c r="R312" s="112"/>
      <c r="S312" s="112"/>
      <c r="T312" s="112"/>
      <c r="U312" s="112"/>
      <c r="V312" s="112"/>
      <c r="W312" s="112"/>
      <c r="X312" s="112"/>
      <c r="Y312" s="112"/>
      <c r="Z312" s="112"/>
      <c r="AA312" s="112"/>
      <c r="AB312" s="112"/>
      <c r="AC312" s="112"/>
      <c r="AD312" s="112"/>
      <c r="AE312" s="112"/>
      <c r="AF312" s="112"/>
      <c r="AG312" s="112"/>
      <c r="AH312" s="112"/>
      <c r="AI312" s="112"/>
      <c r="AJ312" s="112"/>
      <c r="AK312" s="112"/>
      <c r="AL312" s="112"/>
      <c r="AM312" s="112"/>
      <c r="AN312" s="112"/>
      <c r="AO312" s="112"/>
      <c r="AP312" s="112"/>
      <c r="AQ312" s="112"/>
      <c r="AR312" s="112"/>
      <c r="AS312" s="112"/>
      <c r="AT312" s="112"/>
      <c r="AU312" s="112"/>
      <c r="AV312" s="112"/>
      <c r="AW312" s="112"/>
      <c r="AX312" s="112"/>
      <c r="AY312" s="112"/>
      <c r="AZ312" s="112"/>
      <c r="BA312" s="112"/>
    </row>
    <row r="313" spans="1:53">
      <c r="A313" s="112"/>
      <c r="B313" s="112"/>
      <c r="C313" s="112"/>
      <c r="D313" s="112"/>
      <c r="E313" s="112"/>
      <c r="F313" s="112"/>
      <c r="G313" s="112"/>
      <c r="H313" s="112"/>
      <c r="I313" s="112"/>
      <c r="J313" s="112"/>
      <c r="K313" s="112"/>
      <c r="L313" s="112"/>
      <c r="M313" s="112"/>
      <c r="N313" s="112"/>
      <c r="O313" s="112"/>
      <c r="P313" s="112"/>
      <c r="Q313" s="112"/>
      <c r="R313" s="112"/>
      <c r="S313" s="112"/>
      <c r="T313" s="112"/>
      <c r="U313" s="112"/>
      <c r="V313" s="112"/>
      <c r="W313" s="112"/>
      <c r="X313" s="112"/>
      <c r="Y313" s="112"/>
      <c r="Z313" s="112"/>
      <c r="AA313" s="112"/>
      <c r="AB313" s="112"/>
      <c r="AC313" s="112"/>
      <c r="AD313" s="112"/>
      <c r="AE313" s="112"/>
      <c r="AF313" s="112"/>
      <c r="AG313" s="112"/>
      <c r="AH313" s="112"/>
      <c r="AI313" s="112"/>
      <c r="AJ313" s="112"/>
      <c r="AK313" s="112"/>
      <c r="AL313" s="112"/>
      <c r="AM313" s="112"/>
      <c r="AN313" s="112"/>
      <c r="AO313" s="112"/>
      <c r="AP313" s="112"/>
      <c r="AQ313" s="112"/>
      <c r="AR313" s="112"/>
      <c r="AS313" s="112"/>
      <c r="AT313" s="112"/>
      <c r="AU313" s="112"/>
      <c r="AV313" s="112"/>
      <c r="AW313" s="112"/>
      <c r="AX313" s="112"/>
      <c r="AY313" s="112"/>
      <c r="AZ313" s="112"/>
      <c r="BA313" s="112"/>
    </row>
    <row r="314" spans="1:53">
      <c r="A314" s="112"/>
      <c r="B314" s="112"/>
      <c r="C314" s="112"/>
      <c r="D314" s="112"/>
      <c r="E314" s="112"/>
      <c r="F314" s="112"/>
      <c r="G314" s="112"/>
      <c r="H314" s="112"/>
      <c r="I314" s="112"/>
      <c r="J314" s="112"/>
      <c r="K314" s="112"/>
      <c r="L314" s="112"/>
      <c r="M314" s="112"/>
      <c r="N314" s="112"/>
      <c r="O314" s="112"/>
      <c r="P314" s="112"/>
      <c r="Q314" s="112"/>
      <c r="R314" s="112"/>
      <c r="S314" s="112"/>
      <c r="T314" s="112"/>
      <c r="U314" s="112"/>
      <c r="V314" s="112"/>
      <c r="W314" s="112"/>
      <c r="X314" s="112"/>
      <c r="Y314" s="112"/>
      <c r="Z314" s="112"/>
      <c r="AA314" s="112"/>
      <c r="AB314" s="112"/>
      <c r="AC314" s="112"/>
      <c r="AD314" s="112"/>
      <c r="AE314" s="112"/>
      <c r="AF314" s="112"/>
      <c r="AG314" s="112"/>
      <c r="AH314" s="112"/>
      <c r="AI314" s="112"/>
      <c r="AJ314" s="112"/>
      <c r="AK314" s="112"/>
      <c r="AL314" s="112"/>
      <c r="AM314" s="112"/>
      <c r="AN314" s="112"/>
      <c r="AO314" s="112"/>
      <c r="AP314" s="112"/>
      <c r="AQ314" s="112"/>
      <c r="AR314" s="112"/>
      <c r="AS314" s="112"/>
      <c r="AT314" s="112"/>
      <c r="AU314" s="112"/>
      <c r="AV314" s="112"/>
      <c r="AW314" s="112"/>
      <c r="AX314" s="112"/>
      <c r="AY314" s="112"/>
      <c r="AZ314" s="112"/>
      <c r="BA314" s="112"/>
    </row>
    <row r="315" spans="1:53">
      <c r="A315" s="112"/>
      <c r="B315" s="112"/>
      <c r="C315" s="112"/>
      <c r="D315" s="112"/>
      <c r="E315" s="112"/>
      <c r="F315" s="112"/>
      <c r="G315" s="112"/>
      <c r="H315" s="112"/>
      <c r="I315" s="112"/>
      <c r="J315" s="112"/>
      <c r="K315" s="112"/>
      <c r="L315" s="112"/>
      <c r="M315" s="112"/>
      <c r="N315" s="112"/>
      <c r="O315" s="112"/>
      <c r="P315" s="112"/>
      <c r="Q315" s="112"/>
      <c r="R315" s="112"/>
      <c r="S315" s="112"/>
      <c r="T315" s="112"/>
      <c r="U315" s="112"/>
      <c r="V315" s="112"/>
      <c r="W315" s="112"/>
      <c r="X315" s="112"/>
      <c r="Y315" s="112"/>
      <c r="Z315" s="112"/>
      <c r="AA315" s="112"/>
      <c r="AB315" s="112"/>
      <c r="AC315" s="112"/>
      <c r="AD315" s="112"/>
      <c r="AE315" s="112"/>
      <c r="AF315" s="112"/>
      <c r="AG315" s="112"/>
      <c r="AH315" s="112"/>
      <c r="AI315" s="112"/>
      <c r="AJ315" s="112"/>
      <c r="AK315" s="112"/>
      <c r="AL315" s="112"/>
      <c r="AM315" s="112"/>
      <c r="AN315" s="112"/>
      <c r="AO315" s="112"/>
      <c r="AP315" s="112"/>
      <c r="AQ315" s="112"/>
      <c r="AR315" s="112"/>
      <c r="AS315" s="112"/>
      <c r="AT315" s="112"/>
      <c r="AU315" s="112"/>
      <c r="AV315" s="112"/>
      <c r="AW315" s="112"/>
      <c r="AX315" s="112"/>
      <c r="AY315" s="112"/>
      <c r="AZ315" s="112"/>
      <c r="BA315" s="112"/>
    </row>
    <row r="316" spans="1:53">
      <c r="A316" s="112"/>
      <c r="B316" s="112"/>
      <c r="C316" s="112"/>
      <c r="D316" s="112"/>
      <c r="E316" s="112"/>
      <c r="F316" s="112"/>
      <c r="G316" s="112"/>
      <c r="H316" s="112"/>
      <c r="I316" s="112"/>
      <c r="J316" s="112"/>
      <c r="K316" s="112"/>
      <c r="L316" s="112"/>
      <c r="M316" s="112"/>
      <c r="N316" s="112"/>
      <c r="O316" s="112"/>
      <c r="P316" s="112"/>
      <c r="Q316" s="112"/>
      <c r="R316" s="112"/>
      <c r="S316" s="112"/>
      <c r="T316" s="112"/>
      <c r="U316" s="112"/>
      <c r="V316" s="112"/>
      <c r="W316" s="112"/>
      <c r="X316" s="112"/>
      <c r="Y316" s="112"/>
      <c r="Z316" s="112"/>
      <c r="AA316" s="112"/>
      <c r="AB316" s="112"/>
      <c r="AC316" s="112"/>
      <c r="AD316" s="112"/>
      <c r="AE316" s="112"/>
      <c r="AF316" s="112"/>
      <c r="AG316" s="112"/>
      <c r="AH316" s="112"/>
      <c r="AI316" s="112"/>
      <c r="AJ316" s="112"/>
      <c r="AK316" s="112"/>
      <c r="AL316" s="112"/>
      <c r="AM316" s="112"/>
      <c r="AN316" s="112"/>
      <c r="AO316" s="112"/>
      <c r="AP316" s="112"/>
      <c r="AQ316" s="112"/>
      <c r="AR316" s="112"/>
      <c r="AS316" s="112"/>
      <c r="AT316" s="112"/>
      <c r="AU316" s="112"/>
      <c r="AV316" s="112"/>
      <c r="AW316" s="112"/>
      <c r="AX316" s="112"/>
      <c r="AY316" s="112"/>
      <c r="AZ316" s="112"/>
      <c r="BA316" s="112"/>
    </row>
    <row r="317" spans="1:53">
      <c r="A317" s="112"/>
      <c r="B317" s="112"/>
      <c r="C317" s="112"/>
      <c r="D317" s="112"/>
      <c r="E317" s="112"/>
      <c r="F317" s="112"/>
      <c r="G317" s="112"/>
      <c r="H317" s="112"/>
      <c r="I317" s="112"/>
      <c r="J317" s="112"/>
      <c r="K317" s="112"/>
      <c r="L317" s="112"/>
      <c r="M317" s="112"/>
      <c r="N317" s="112"/>
      <c r="O317" s="112"/>
      <c r="P317" s="112"/>
      <c r="Q317" s="112"/>
      <c r="R317" s="112"/>
      <c r="S317" s="112"/>
      <c r="T317" s="112"/>
      <c r="U317" s="112"/>
      <c r="V317" s="112"/>
      <c r="W317" s="112"/>
      <c r="X317" s="112"/>
      <c r="Y317" s="112"/>
      <c r="Z317" s="112"/>
      <c r="AA317" s="112"/>
      <c r="AB317" s="112"/>
      <c r="AC317" s="112"/>
      <c r="AD317" s="112"/>
      <c r="AE317" s="112"/>
      <c r="AF317" s="112"/>
      <c r="AG317" s="112"/>
      <c r="AH317" s="112"/>
      <c r="AI317" s="112"/>
      <c r="AJ317" s="112"/>
      <c r="AK317" s="112"/>
      <c r="AL317" s="112"/>
      <c r="AM317" s="112"/>
      <c r="AN317" s="112"/>
      <c r="AO317" s="112"/>
      <c r="AP317" s="112"/>
      <c r="AQ317" s="112"/>
      <c r="AR317" s="112"/>
      <c r="AS317" s="112"/>
      <c r="AT317" s="112"/>
      <c r="AU317" s="112"/>
      <c r="AV317" s="112"/>
      <c r="AW317" s="112"/>
      <c r="AX317" s="112"/>
      <c r="AY317" s="112"/>
      <c r="AZ317" s="112"/>
      <c r="BA317" s="112"/>
    </row>
    <row r="318" spans="1:53">
      <c r="A318" s="112"/>
      <c r="B318" s="112"/>
      <c r="C318" s="112"/>
      <c r="D318" s="112"/>
      <c r="E318" s="112"/>
      <c r="F318" s="112"/>
      <c r="G318" s="112"/>
      <c r="H318" s="112"/>
      <c r="I318" s="112"/>
      <c r="J318" s="112"/>
      <c r="K318" s="112"/>
      <c r="L318" s="112"/>
      <c r="M318" s="112"/>
      <c r="N318" s="112"/>
      <c r="O318" s="112"/>
      <c r="P318" s="112"/>
      <c r="Q318" s="112"/>
      <c r="R318" s="112"/>
      <c r="S318" s="112"/>
      <c r="T318" s="112"/>
      <c r="U318" s="112"/>
      <c r="V318" s="112"/>
      <c r="W318" s="112"/>
      <c r="X318" s="112"/>
      <c r="Y318" s="112"/>
      <c r="Z318" s="112"/>
      <c r="AA318" s="112"/>
      <c r="AB318" s="112"/>
      <c r="AC318" s="112"/>
      <c r="AD318" s="112"/>
      <c r="AE318" s="112"/>
      <c r="AF318" s="112"/>
      <c r="AG318" s="112"/>
      <c r="AH318" s="112"/>
      <c r="AI318" s="112"/>
      <c r="AJ318" s="112"/>
      <c r="AK318" s="112"/>
      <c r="AL318" s="112"/>
      <c r="AM318" s="112"/>
      <c r="AN318" s="112"/>
      <c r="AO318" s="112"/>
      <c r="AP318" s="112"/>
      <c r="AQ318" s="112"/>
      <c r="AR318" s="112"/>
      <c r="AS318" s="112"/>
      <c r="AT318" s="112"/>
      <c r="AU318" s="112"/>
      <c r="AV318" s="112"/>
      <c r="AW318" s="112"/>
      <c r="AX318" s="112"/>
      <c r="AY318" s="112"/>
      <c r="AZ318" s="112"/>
      <c r="BA318" s="112"/>
    </row>
    <row r="319" spans="1:53">
      <c r="A319" s="112"/>
      <c r="B319" s="112"/>
      <c r="C319" s="112"/>
      <c r="D319" s="112"/>
      <c r="E319" s="112"/>
      <c r="F319" s="112"/>
      <c r="G319" s="112"/>
      <c r="H319" s="112"/>
      <c r="I319" s="112"/>
      <c r="J319" s="112"/>
      <c r="K319" s="112"/>
      <c r="L319" s="112"/>
      <c r="M319" s="112"/>
      <c r="N319" s="112"/>
      <c r="O319" s="112"/>
      <c r="P319" s="112"/>
      <c r="Q319" s="112"/>
      <c r="R319" s="112"/>
      <c r="S319" s="112"/>
      <c r="T319" s="112"/>
      <c r="U319" s="112"/>
      <c r="V319" s="112"/>
      <c r="W319" s="112"/>
      <c r="X319" s="112"/>
      <c r="Y319" s="112"/>
      <c r="Z319" s="112"/>
      <c r="AA319" s="112"/>
      <c r="AB319" s="112"/>
      <c r="AC319" s="112"/>
      <c r="AD319" s="112"/>
      <c r="AE319" s="112"/>
      <c r="AF319" s="112"/>
      <c r="AG319" s="112"/>
      <c r="AH319" s="112"/>
      <c r="AI319" s="112"/>
      <c r="AJ319" s="112"/>
      <c r="AK319" s="112"/>
      <c r="AL319" s="112"/>
      <c r="AM319" s="112"/>
      <c r="AN319" s="112"/>
      <c r="AO319" s="112"/>
      <c r="AP319" s="112"/>
      <c r="AQ319" s="112"/>
      <c r="AR319" s="112"/>
      <c r="AS319" s="112"/>
      <c r="AT319" s="112"/>
      <c r="AU319" s="112"/>
      <c r="AV319" s="112"/>
      <c r="AW319" s="112"/>
      <c r="AX319" s="112"/>
      <c r="AY319" s="112"/>
      <c r="AZ319" s="112"/>
      <c r="BA319" s="112"/>
    </row>
    <row r="320" spans="1:53">
      <c r="A320" s="112"/>
      <c r="B320" s="112"/>
      <c r="C320" s="112"/>
      <c r="D320" s="112"/>
      <c r="E320" s="112"/>
      <c r="F320" s="112"/>
      <c r="G320" s="112"/>
      <c r="H320" s="112"/>
      <c r="I320" s="112"/>
      <c r="J320" s="112"/>
      <c r="K320" s="112"/>
      <c r="L320" s="112"/>
      <c r="M320" s="112"/>
      <c r="N320" s="112"/>
      <c r="O320" s="112"/>
      <c r="P320" s="112"/>
      <c r="Q320" s="112"/>
      <c r="R320" s="112"/>
      <c r="S320" s="112"/>
      <c r="T320" s="112"/>
      <c r="U320" s="112"/>
      <c r="V320" s="112"/>
      <c r="W320" s="112"/>
      <c r="X320" s="112"/>
      <c r="Y320" s="112"/>
      <c r="Z320" s="112"/>
      <c r="AA320" s="112"/>
      <c r="AB320" s="112"/>
      <c r="AC320" s="112"/>
      <c r="AD320" s="112"/>
      <c r="AE320" s="112"/>
      <c r="AF320" s="112"/>
      <c r="AG320" s="112"/>
      <c r="AH320" s="112"/>
      <c r="AI320" s="112"/>
      <c r="AJ320" s="112"/>
      <c r="AK320" s="112"/>
      <c r="AL320" s="112"/>
      <c r="AM320" s="112"/>
      <c r="AN320" s="112"/>
      <c r="AO320" s="112"/>
      <c r="AP320" s="112"/>
      <c r="AQ320" s="112"/>
      <c r="AR320" s="112"/>
      <c r="AS320" s="112"/>
      <c r="AT320" s="112"/>
      <c r="AU320" s="112"/>
      <c r="AV320" s="112"/>
      <c r="AW320" s="112"/>
      <c r="AX320" s="112"/>
      <c r="AY320" s="112"/>
      <c r="AZ320" s="112"/>
      <c r="BA320" s="112"/>
    </row>
    <row r="321" spans="1:53">
      <c r="A321" s="112"/>
      <c r="B321" s="112"/>
      <c r="C321" s="112"/>
      <c r="D321" s="112"/>
      <c r="E321" s="112"/>
      <c r="F321" s="112"/>
      <c r="G321" s="112"/>
      <c r="H321" s="112"/>
      <c r="I321" s="112"/>
      <c r="J321" s="112"/>
      <c r="K321" s="112"/>
      <c r="L321" s="112"/>
      <c r="M321" s="112"/>
      <c r="N321" s="112"/>
      <c r="O321" s="112"/>
      <c r="P321" s="112"/>
      <c r="Q321" s="112"/>
      <c r="R321" s="112"/>
      <c r="S321" s="112"/>
      <c r="T321" s="112"/>
      <c r="U321" s="112"/>
      <c r="V321" s="112"/>
      <c r="W321" s="112"/>
      <c r="X321" s="112"/>
      <c r="Y321" s="112"/>
      <c r="Z321" s="112"/>
      <c r="AA321" s="112"/>
      <c r="AB321" s="112"/>
      <c r="AC321" s="112"/>
      <c r="AD321" s="112"/>
      <c r="AE321" s="112"/>
      <c r="AF321" s="112"/>
      <c r="AG321" s="112"/>
      <c r="AH321" s="112"/>
      <c r="AI321" s="112"/>
      <c r="AJ321" s="112"/>
      <c r="AK321" s="112"/>
      <c r="AL321" s="112"/>
      <c r="AM321" s="112"/>
      <c r="AN321" s="112"/>
      <c r="AO321" s="112"/>
      <c r="AP321" s="112"/>
      <c r="AQ321" s="112"/>
      <c r="AR321" s="112"/>
      <c r="AS321" s="112"/>
      <c r="AT321" s="112"/>
      <c r="AU321" s="112"/>
      <c r="AV321" s="112"/>
      <c r="AW321" s="112"/>
      <c r="AX321" s="112"/>
      <c r="AY321" s="112"/>
      <c r="AZ321" s="112"/>
      <c r="BA321" s="112"/>
    </row>
    <row r="322" spans="1:53">
      <c r="A322" s="112"/>
      <c r="B322" s="112"/>
      <c r="C322" s="112"/>
      <c r="D322" s="112"/>
      <c r="E322" s="112"/>
      <c r="F322" s="112"/>
      <c r="G322" s="112"/>
      <c r="H322" s="112"/>
      <c r="I322" s="112"/>
      <c r="J322" s="112"/>
      <c r="K322" s="112"/>
      <c r="L322" s="112"/>
      <c r="M322" s="112"/>
      <c r="N322" s="112"/>
      <c r="O322" s="112"/>
      <c r="P322" s="112"/>
      <c r="Q322" s="112"/>
      <c r="R322" s="112"/>
      <c r="S322" s="112"/>
      <c r="T322" s="112"/>
      <c r="U322" s="112"/>
      <c r="V322" s="112"/>
      <c r="W322" s="112"/>
      <c r="X322" s="112"/>
      <c r="Y322" s="112"/>
      <c r="Z322" s="112"/>
      <c r="AA322" s="112"/>
      <c r="AB322" s="112"/>
      <c r="AC322" s="112"/>
      <c r="AD322" s="112"/>
      <c r="AE322" s="112"/>
      <c r="AF322" s="112"/>
      <c r="AG322" s="112"/>
      <c r="AH322" s="112"/>
      <c r="AI322" s="112"/>
      <c r="AJ322" s="112"/>
      <c r="AK322" s="112"/>
      <c r="AL322" s="112"/>
      <c r="AM322" s="112"/>
      <c r="AN322" s="112"/>
      <c r="AO322" s="112"/>
      <c r="AP322" s="112"/>
      <c r="AQ322" s="112"/>
      <c r="AR322" s="112"/>
      <c r="AS322" s="112"/>
      <c r="AT322" s="112"/>
      <c r="AU322" s="112"/>
      <c r="AV322" s="112"/>
      <c r="AW322" s="112"/>
      <c r="AX322" s="112"/>
      <c r="AY322" s="112"/>
      <c r="AZ322" s="112"/>
      <c r="BA322" s="112"/>
    </row>
    <row r="323" spans="1:53">
      <c r="A323" s="112"/>
      <c r="B323" s="112"/>
      <c r="C323" s="112"/>
      <c r="D323" s="112"/>
      <c r="E323" s="112"/>
      <c r="F323" s="112"/>
      <c r="G323" s="112"/>
      <c r="H323" s="112"/>
      <c r="I323" s="112"/>
      <c r="J323" s="112"/>
      <c r="K323" s="112"/>
      <c r="L323" s="112"/>
      <c r="M323" s="112"/>
      <c r="N323" s="112"/>
      <c r="O323" s="112"/>
      <c r="P323" s="112"/>
      <c r="Q323" s="112"/>
      <c r="R323" s="112"/>
      <c r="S323" s="112"/>
      <c r="T323" s="112"/>
      <c r="U323" s="112"/>
      <c r="V323" s="112"/>
      <c r="W323" s="112"/>
      <c r="X323" s="112"/>
      <c r="Y323" s="112"/>
      <c r="Z323" s="112"/>
      <c r="AA323" s="112"/>
      <c r="AB323" s="112"/>
      <c r="AC323" s="112"/>
      <c r="AD323" s="112"/>
      <c r="AE323" s="112"/>
      <c r="AF323" s="112"/>
      <c r="AG323" s="112"/>
      <c r="AH323" s="112"/>
      <c r="AI323" s="112"/>
      <c r="AJ323" s="112"/>
      <c r="AK323" s="112"/>
      <c r="AL323" s="112"/>
      <c r="AM323" s="112"/>
      <c r="AN323" s="112"/>
      <c r="AO323" s="112"/>
      <c r="AP323" s="112"/>
      <c r="AQ323" s="112"/>
      <c r="AR323" s="112"/>
      <c r="AS323" s="112"/>
      <c r="AT323" s="112"/>
      <c r="AU323" s="112"/>
      <c r="AV323" s="112"/>
      <c r="AW323" s="112"/>
      <c r="AX323" s="112"/>
      <c r="AY323" s="112"/>
      <c r="AZ323" s="112"/>
      <c r="BA323" s="112"/>
    </row>
    <row r="324" spans="1:53">
      <c r="A324" s="112"/>
      <c r="B324" s="112"/>
      <c r="C324" s="112"/>
      <c r="D324" s="112"/>
      <c r="E324" s="112"/>
      <c r="F324" s="112"/>
      <c r="G324" s="112"/>
      <c r="H324" s="112"/>
      <c r="I324" s="112"/>
      <c r="J324" s="112"/>
      <c r="K324" s="112"/>
      <c r="L324" s="112"/>
      <c r="M324" s="112"/>
      <c r="N324" s="112"/>
      <c r="O324" s="112"/>
      <c r="P324" s="112"/>
      <c r="Q324" s="112"/>
      <c r="R324" s="112"/>
      <c r="S324" s="112"/>
      <c r="T324" s="112"/>
      <c r="U324" s="112"/>
      <c r="V324" s="112"/>
      <c r="W324" s="112"/>
      <c r="X324" s="112"/>
      <c r="Y324" s="112"/>
      <c r="Z324" s="112"/>
      <c r="AA324" s="112"/>
      <c r="AB324" s="112"/>
      <c r="AC324" s="112"/>
      <c r="AD324" s="112"/>
      <c r="AE324" s="112"/>
      <c r="AF324" s="112"/>
      <c r="AG324" s="112"/>
      <c r="AH324" s="112"/>
      <c r="AI324" s="112"/>
      <c r="AJ324" s="112"/>
      <c r="AK324" s="112"/>
      <c r="AL324" s="112"/>
      <c r="AM324" s="112"/>
      <c r="AN324" s="112"/>
      <c r="AO324" s="112"/>
      <c r="AP324" s="112"/>
      <c r="AQ324" s="112"/>
      <c r="AR324" s="112"/>
      <c r="AS324" s="112"/>
      <c r="AT324" s="112"/>
      <c r="AU324" s="112"/>
      <c r="AV324" s="112"/>
      <c r="AW324" s="112"/>
      <c r="AX324" s="112"/>
      <c r="AY324" s="112"/>
      <c r="AZ324" s="112"/>
      <c r="BA324" s="112"/>
    </row>
    <row r="325" spans="1:53">
      <c r="A325" s="112"/>
      <c r="B325" s="112"/>
      <c r="C325" s="112"/>
      <c r="D325" s="112"/>
      <c r="E325" s="112"/>
      <c r="F325" s="112"/>
      <c r="G325" s="112"/>
      <c r="H325" s="112"/>
      <c r="I325" s="112"/>
      <c r="J325" s="112"/>
      <c r="K325" s="112"/>
      <c r="L325" s="112"/>
      <c r="M325" s="112"/>
      <c r="N325" s="112"/>
      <c r="O325" s="112"/>
      <c r="P325" s="112"/>
      <c r="Q325" s="112"/>
      <c r="R325" s="112"/>
      <c r="S325" s="112"/>
      <c r="T325" s="112"/>
      <c r="U325" s="112"/>
      <c r="V325" s="112"/>
      <c r="W325" s="112"/>
      <c r="X325" s="112"/>
      <c r="Y325" s="112"/>
      <c r="Z325" s="112"/>
      <c r="AA325" s="112"/>
      <c r="AB325" s="112"/>
      <c r="AC325" s="112"/>
      <c r="AD325" s="112"/>
      <c r="AE325" s="112"/>
      <c r="AF325" s="112"/>
      <c r="AG325" s="112"/>
      <c r="AH325" s="112"/>
      <c r="AI325" s="112"/>
      <c r="AJ325" s="112"/>
      <c r="AK325" s="112"/>
      <c r="AL325" s="112"/>
      <c r="AM325" s="112"/>
      <c r="AN325" s="112"/>
      <c r="AO325" s="112"/>
      <c r="AP325" s="112"/>
      <c r="AQ325" s="112"/>
      <c r="AR325" s="112"/>
      <c r="AS325" s="112"/>
      <c r="AT325" s="112"/>
      <c r="AU325" s="112"/>
      <c r="AV325" s="112"/>
      <c r="AW325" s="112"/>
      <c r="AX325" s="112"/>
      <c r="AY325" s="112"/>
      <c r="AZ325" s="112"/>
      <c r="BA325" s="112"/>
    </row>
    <row r="326" spans="1:53">
      <c r="A326" s="112"/>
      <c r="B326" s="112"/>
      <c r="C326" s="112"/>
      <c r="D326" s="112"/>
      <c r="E326" s="112"/>
      <c r="F326" s="112"/>
      <c r="G326" s="112"/>
      <c r="H326" s="112"/>
      <c r="I326" s="112"/>
      <c r="J326" s="112"/>
      <c r="K326" s="112"/>
      <c r="L326" s="112"/>
      <c r="M326" s="112"/>
      <c r="N326" s="112"/>
      <c r="O326" s="112"/>
      <c r="P326" s="112"/>
      <c r="Q326" s="112"/>
      <c r="R326" s="112"/>
      <c r="S326" s="112"/>
      <c r="T326" s="112"/>
      <c r="U326" s="112"/>
      <c r="V326" s="112"/>
      <c r="W326" s="112"/>
      <c r="X326" s="112"/>
      <c r="Y326" s="112"/>
      <c r="Z326" s="112"/>
      <c r="AA326" s="112"/>
      <c r="AB326" s="112"/>
      <c r="AC326" s="112"/>
      <c r="AD326" s="112"/>
      <c r="AE326" s="112"/>
      <c r="AF326" s="112"/>
      <c r="AG326" s="112"/>
      <c r="AH326" s="112"/>
      <c r="AI326" s="112"/>
      <c r="AJ326" s="112"/>
      <c r="AK326" s="112"/>
      <c r="AL326" s="112"/>
      <c r="AM326" s="112"/>
      <c r="AN326" s="112"/>
      <c r="AO326" s="112"/>
      <c r="AP326" s="112"/>
      <c r="AQ326" s="112"/>
      <c r="AR326" s="112"/>
      <c r="AS326" s="112"/>
      <c r="AT326" s="112"/>
      <c r="AU326" s="112"/>
      <c r="AV326" s="112"/>
      <c r="AW326" s="112"/>
      <c r="AX326" s="112"/>
      <c r="AY326" s="112"/>
      <c r="AZ326" s="112"/>
      <c r="BA326" s="112"/>
    </row>
    <row r="327" spans="1:53">
      <c r="A327" s="112"/>
      <c r="B327" s="112"/>
      <c r="C327" s="112"/>
      <c r="D327" s="112"/>
      <c r="E327" s="112"/>
      <c r="F327" s="112"/>
      <c r="G327" s="112"/>
      <c r="H327" s="112"/>
      <c r="I327" s="112"/>
      <c r="J327" s="112"/>
      <c r="K327" s="112"/>
      <c r="L327" s="112"/>
      <c r="M327" s="112"/>
      <c r="N327" s="112"/>
      <c r="O327" s="112"/>
      <c r="P327" s="112"/>
      <c r="Q327" s="112"/>
      <c r="R327" s="112"/>
      <c r="S327" s="112"/>
      <c r="T327" s="112"/>
      <c r="U327" s="112"/>
      <c r="V327" s="112"/>
      <c r="W327" s="112"/>
      <c r="X327" s="112"/>
      <c r="Y327" s="112"/>
      <c r="Z327" s="112"/>
      <c r="AA327" s="112"/>
      <c r="AB327" s="112"/>
      <c r="AC327" s="112"/>
      <c r="AD327" s="112"/>
      <c r="AE327" s="112"/>
      <c r="AF327" s="112"/>
      <c r="AG327" s="112"/>
      <c r="AH327" s="112"/>
      <c r="AI327" s="112"/>
      <c r="AJ327" s="112"/>
      <c r="AK327" s="112"/>
      <c r="AL327" s="112"/>
      <c r="AM327" s="112"/>
      <c r="AN327" s="112"/>
      <c r="AO327" s="112"/>
      <c r="AP327" s="112"/>
      <c r="AQ327" s="112"/>
      <c r="AR327" s="112"/>
      <c r="AS327" s="112"/>
      <c r="AT327" s="112"/>
      <c r="AU327" s="112"/>
      <c r="AV327" s="112"/>
      <c r="AW327" s="112"/>
      <c r="AX327" s="112"/>
      <c r="AY327" s="112"/>
      <c r="AZ327" s="112"/>
      <c r="BA327" s="112"/>
    </row>
    <row r="328" spans="1:53">
      <c r="A328" s="112"/>
      <c r="B328" s="112"/>
      <c r="C328" s="112"/>
      <c r="D328" s="112"/>
      <c r="E328" s="112"/>
      <c r="F328" s="112"/>
      <c r="G328" s="112"/>
      <c r="H328" s="112"/>
      <c r="I328" s="112"/>
      <c r="J328" s="112"/>
      <c r="K328" s="112"/>
      <c r="L328" s="112"/>
      <c r="M328" s="112"/>
      <c r="N328" s="112"/>
      <c r="O328" s="112"/>
      <c r="P328" s="112"/>
      <c r="Q328" s="112"/>
      <c r="R328" s="112"/>
      <c r="S328" s="112"/>
      <c r="T328" s="112"/>
      <c r="U328" s="112"/>
      <c r="V328" s="112"/>
      <c r="W328" s="112"/>
      <c r="X328" s="112"/>
      <c r="Y328" s="112"/>
      <c r="Z328" s="112"/>
      <c r="AA328" s="112"/>
      <c r="AB328" s="112"/>
      <c r="AC328" s="112"/>
      <c r="AD328" s="112"/>
      <c r="AE328" s="112"/>
      <c r="AF328" s="112"/>
      <c r="AG328" s="112"/>
      <c r="AH328" s="112"/>
      <c r="AI328" s="112"/>
      <c r="AJ328" s="112"/>
      <c r="AK328" s="112"/>
      <c r="AL328" s="112"/>
      <c r="AM328" s="112"/>
      <c r="AN328" s="112"/>
      <c r="AO328" s="112"/>
      <c r="AP328" s="112"/>
      <c r="AQ328" s="112"/>
      <c r="AR328" s="112"/>
      <c r="AS328" s="112"/>
      <c r="AT328" s="112"/>
      <c r="AU328" s="112"/>
      <c r="AV328" s="112"/>
      <c r="AW328" s="112"/>
      <c r="AX328" s="112"/>
      <c r="AY328" s="112"/>
      <c r="AZ328" s="112"/>
      <c r="BA328" s="112"/>
    </row>
    <row r="329" spans="1:53">
      <c r="A329" s="112"/>
      <c r="B329" s="112"/>
      <c r="C329" s="112"/>
      <c r="D329" s="112"/>
      <c r="E329" s="112"/>
      <c r="F329" s="112"/>
      <c r="G329" s="112"/>
      <c r="H329" s="112"/>
      <c r="I329" s="112"/>
      <c r="J329" s="112"/>
      <c r="K329" s="112"/>
      <c r="L329" s="112"/>
      <c r="M329" s="112"/>
      <c r="N329" s="112"/>
      <c r="O329" s="112"/>
      <c r="P329" s="112"/>
      <c r="Q329" s="112"/>
      <c r="R329" s="112"/>
      <c r="S329" s="112"/>
      <c r="T329" s="112"/>
      <c r="U329" s="112"/>
      <c r="V329" s="112"/>
      <c r="W329" s="112"/>
      <c r="X329" s="112"/>
      <c r="Y329" s="112"/>
      <c r="Z329" s="112"/>
      <c r="AA329" s="112"/>
      <c r="AB329" s="112"/>
      <c r="AC329" s="112"/>
      <c r="AD329" s="112"/>
      <c r="AE329" s="112"/>
      <c r="AF329" s="112"/>
      <c r="AG329" s="112"/>
      <c r="AH329" s="112"/>
      <c r="AI329" s="112"/>
      <c r="AJ329" s="112"/>
      <c r="AK329" s="112"/>
      <c r="AL329" s="112"/>
      <c r="AM329" s="112"/>
      <c r="AN329" s="112"/>
      <c r="AO329" s="112"/>
      <c r="AP329" s="112"/>
      <c r="AQ329" s="112"/>
      <c r="AR329" s="112"/>
      <c r="AS329" s="112"/>
      <c r="AT329" s="112"/>
      <c r="AU329" s="112"/>
      <c r="AV329" s="112"/>
      <c r="AW329" s="112"/>
      <c r="AX329" s="112"/>
      <c r="AY329" s="112"/>
      <c r="AZ329" s="112"/>
      <c r="BA329" s="112"/>
    </row>
    <row r="330" spans="1:53">
      <c r="A330" s="112"/>
      <c r="B330" s="112"/>
      <c r="C330" s="112"/>
      <c r="D330" s="112"/>
      <c r="E330" s="112"/>
      <c r="F330" s="112"/>
      <c r="G330" s="112"/>
      <c r="H330" s="112"/>
      <c r="I330" s="112"/>
      <c r="J330" s="112"/>
      <c r="K330" s="112"/>
      <c r="L330" s="112"/>
      <c r="M330" s="112"/>
      <c r="N330" s="112"/>
      <c r="O330" s="112"/>
      <c r="P330" s="112"/>
      <c r="Q330" s="112"/>
      <c r="R330" s="112"/>
      <c r="S330" s="112"/>
      <c r="T330" s="112"/>
      <c r="U330" s="112"/>
      <c r="V330" s="112"/>
      <c r="W330" s="112"/>
      <c r="X330" s="112"/>
      <c r="Y330" s="112"/>
      <c r="Z330" s="112"/>
      <c r="AA330" s="112"/>
      <c r="AB330" s="112"/>
      <c r="AC330" s="112"/>
      <c r="AD330" s="112"/>
      <c r="AE330" s="112"/>
      <c r="AF330" s="112"/>
      <c r="AG330" s="112"/>
      <c r="AH330" s="112"/>
      <c r="AI330" s="112"/>
      <c r="AJ330" s="112"/>
      <c r="AK330" s="112"/>
      <c r="AL330" s="112"/>
      <c r="AM330" s="112"/>
      <c r="AN330" s="112"/>
      <c r="AO330" s="112"/>
      <c r="AP330" s="112"/>
      <c r="AQ330" s="112"/>
      <c r="AR330" s="112"/>
      <c r="AS330" s="112"/>
      <c r="AT330" s="112"/>
      <c r="AU330" s="112"/>
      <c r="AV330" s="112"/>
      <c r="AW330" s="112"/>
      <c r="AX330" s="112"/>
      <c r="AY330" s="112"/>
      <c r="AZ330" s="112"/>
      <c r="BA330" s="112"/>
    </row>
    <row r="331" spans="1:53">
      <c r="A331" s="112"/>
      <c r="B331" s="112"/>
      <c r="C331" s="112"/>
      <c r="D331" s="112"/>
      <c r="E331" s="112"/>
      <c r="F331" s="112"/>
      <c r="G331" s="112"/>
      <c r="H331" s="112"/>
      <c r="I331" s="112"/>
      <c r="J331" s="112"/>
      <c r="K331" s="112"/>
      <c r="L331" s="112"/>
      <c r="M331" s="112"/>
      <c r="N331" s="112"/>
      <c r="O331" s="112"/>
      <c r="P331" s="112"/>
      <c r="Q331" s="112"/>
      <c r="R331" s="112"/>
      <c r="S331" s="112"/>
      <c r="T331" s="112"/>
      <c r="U331" s="112"/>
      <c r="V331" s="112"/>
      <c r="W331" s="112"/>
      <c r="X331" s="112"/>
      <c r="Y331" s="112"/>
      <c r="Z331" s="112"/>
      <c r="AA331" s="112"/>
      <c r="AB331" s="112"/>
      <c r="AC331" s="112"/>
      <c r="AD331" s="112"/>
      <c r="AE331" s="112"/>
      <c r="AF331" s="112"/>
      <c r="AG331" s="112"/>
      <c r="AH331" s="112"/>
      <c r="AI331" s="112"/>
      <c r="AJ331" s="112"/>
      <c r="AK331" s="112"/>
      <c r="AL331" s="112"/>
      <c r="AM331" s="112"/>
      <c r="AN331" s="112"/>
      <c r="AO331" s="112"/>
      <c r="AP331" s="112"/>
      <c r="AQ331" s="112"/>
      <c r="AR331" s="112"/>
      <c r="AS331" s="112"/>
      <c r="AT331" s="112"/>
      <c r="AU331" s="112"/>
      <c r="AV331" s="112"/>
      <c r="AW331" s="112"/>
      <c r="AX331" s="112"/>
      <c r="AY331" s="112"/>
      <c r="AZ331" s="112"/>
      <c r="BA331" s="112"/>
    </row>
    <row r="332" spans="1:53">
      <c r="A332" s="112"/>
      <c r="B332" s="112"/>
      <c r="C332" s="112"/>
      <c r="D332" s="112"/>
      <c r="E332" s="112"/>
      <c r="F332" s="112"/>
      <c r="G332" s="112"/>
      <c r="H332" s="112"/>
      <c r="I332" s="112"/>
      <c r="J332" s="112"/>
      <c r="K332" s="112"/>
      <c r="L332" s="112"/>
      <c r="M332" s="112"/>
      <c r="N332" s="112"/>
      <c r="O332" s="112"/>
      <c r="P332" s="112"/>
      <c r="Q332" s="112"/>
      <c r="R332" s="112"/>
      <c r="S332" s="112"/>
      <c r="T332" s="112"/>
      <c r="U332" s="112"/>
      <c r="V332" s="112"/>
      <c r="W332" s="112"/>
      <c r="X332" s="112"/>
      <c r="Y332" s="112"/>
      <c r="Z332" s="112"/>
      <c r="AA332" s="112"/>
      <c r="AB332" s="112"/>
      <c r="AC332" s="112"/>
      <c r="AD332" s="112"/>
      <c r="AE332" s="112"/>
      <c r="AF332" s="112"/>
      <c r="AG332" s="112"/>
      <c r="AH332" s="112"/>
      <c r="AI332" s="112"/>
      <c r="AJ332" s="112"/>
      <c r="AK332" s="112"/>
      <c r="AL332" s="112"/>
      <c r="AM332" s="112"/>
      <c r="AN332" s="112"/>
      <c r="AO332" s="112"/>
      <c r="AP332" s="112"/>
      <c r="AQ332" s="112"/>
      <c r="AR332" s="112"/>
      <c r="AS332" s="112"/>
      <c r="AT332" s="112"/>
      <c r="AU332" s="112"/>
      <c r="AV332" s="112"/>
      <c r="AW332" s="112"/>
      <c r="AX332" s="112"/>
      <c r="AY332" s="112"/>
      <c r="AZ332" s="112"/>
      <c r="BA332" s="112"/>
    </row>
    <row r="333" spans="1:53">
      <c r="A333" s="112"/>
      <c r="B333" s="112"/>
      <c r="C333" s="112"/>
      <c r="D333" s="112"/>
      <c r="E333" s="112"/>
      <c r="F333" s="112"/>
      <c r="G333" s="112"/>
      <c r="H333" s="112"/>
      <c r="I333" s="112"/>
      <c r="J333" s="112"/>
      <c r="K333" s="112"/>
      <c r="L333" s="112"/>
      <c r="M333" s="112"/>
      <c r="N333" s="112"/>
      <c r="O333" s="112"/>
      <c r="P333" s="112"/>
      <c r="Q333" s="112"/>
      <c r="R333" s="112"/>
      <c r="S333" s="112"/>
      <c r="T333" s="112"/>
      <c r="U333" s="112"/>
      <c r="V333" s="112"/>
      <c r="W333" s="112"/>
      <c r="X333" s="112"/>
      <c r="Y333" s="112"/>
      <c r="Z333" s="112"/>
      <c r="AA333" s="112"/>
      <c r="AB333" s="112"/>
      <c r="AC333" s="112"/>
      <c r="AD333" s="112"/>
      <c r="AE333" s="112"/>
      <c r="AF333" s="112"/>
      <c r="AG333" s="112"/>
      <c r="AH333" s="112"/>
      <c r="AI333" s="112"/>
      <c r="AJ333" s="112"/>
      <c r="AK333" s="112"/>
      <c r="AL333" s="112"/>
      <c r="AM333" s="112"/>
      <c r="AN333" s="112"/>
      <c r="AO333" s="112"/>
      <c r="AP333" s="112"/>
      <c r="AQ333" s="112"/>
      <c r="AR333" s="112"/>
      <c r="AS333" s="112"/>
      <c r="AT333" s="112"/>
      <c r="AU333" s="112"/>
      <c r="AV333" s="112"/>
      <c r="AW333" s="112"/>
      <c r="AX333" s="112"/>
      <c r="AY333" s="112"/>
      <c r="AZ333" s="112"/>
      <c r="BA333" s="112"/>
    </row>
    <row r="334" spans="1:53">
      <c r="A334" s="112"/>
      <c r="B334" s="112"/>
      <c r="C334" s="112"/>
      <c r="D334" s="112"/>
      <c r="E334" s="112"/>
      <c r="F334" s="112"/>
      <c r="G334" s="112"/>
      <c r="H334" s="112"/>
      <c r="I334" s="112"/>
      <c r="J334" s="112"/>
      <c r="K334" s="112"/>
      <c r="L334" s="112"/>
      <c r="M334" s="112"/>
      <c r="N334" s="112"/>
      <c r="O334" s="112"/>
      <c r="P334" s="112"/>
      <c r="Q334" s="112"/>
      <c r="R334" s="112"/>
      <c r="S334" s="112"/>
      <c r="T334" s="112"/>
      <c r="U334" s="112"/>
      <c r="V334" s="112"/>
      <c r="W334" s="112"/>
      <c r="X334" s="112"/>
      <c r="Y334" s="112"/>
      <c r="Z334" s="112"/>
      <c r="AA334" s="112"/>
      <c r="AB334" s="112"/>
      <c r="AC334" s="112"/>
      <c r="AD334" s="112"/>
      <c r="AE334" s="112"/>
      <c r="AF334" s="112"/>
      <c r="AG334" s="112"/>
      <c r="AH334" s="112"/>
      <c r="AI334" s="112"/>
      <c r="AJ334" s="112"/>
      <c r="AK334" s="112"/>
      <c r="AL334" s="112"/>
      <c r="AM334" s="112"/>
      <c r="AN334" s="112"/>
      <c r="AO334" s="112"/>
      <c r="AP334" s="112"/>
      <c r="AQ334" s="112"/>
      <c r="AR334" s="112"/>
      <c r="AS334" s="112"/>
      <c r="AT334" s="112"/>
      <c r="AU334" s="112"/>
      <c r="AV334" s="112"/>
      <c r="AW334" s="112"/>
      <c r="AX334" s="112"/>
      <c r="AY334" s="112"/>
      <c r="AZ334" s="112"/>
      <c r="BA334" s="112"/>
    </row>
    <row r="335" spans="1:53">
      <c r="A335" s="112"/>
      <c r="B335" s="112"/>
      <c r="C335" s="112"/>
      <c r="D335" s="112"/>
      <c r="E335" s="112"/>
      <c r="F335" s="112"/>
      <c r="G335" s="112"/>
      <c r="H335" s="112"/>
      <c r="I335" s="112"/>
      <c r="J335" s="112"/>
      <c r="K335" s="112"/>
      <c r="L335" s="112"/>
      <c r="M335" s="112"/>
      <c r="N335" s="112"/>
      <c r="O335" s="112"/>
      <c r="P335" s="112"/>
      <c r="Q335" s="112"/>
      <c r="R335" s="112"/>
      <c r="S335" s="112"/>
      <c r="T335" s="112"/>
      <c r="U335" s="112"/>
      <c r="V335" s="112"/>
      <c r="W335" s="112"/>
      <c r="X335" s="112"/>
      <c r="Y335" s="112"/>
      <c r="Z335" s="112"/>
      <c r="AA335" s="112"/>
      <c r="AB335" s="112"/>
      <c r="AC335" s="112"/>
      <c r="AD335" s="112"/>
      <c r="AE335" s="112"/>
      <c r="AF335" s="112"/>
      <c r="AG335" s="112"/>
      <c r="AH335" s="112"/>
      <c r="AI335" s="112"/>
      <c r="AJ335" s="112"/>
      <c r="AK335" s="112"/>
      <c r="AL335" s="112"/>
      <c r="AM335" s="112"/>
      <c r="AN335" s="112"/>
      <c r="AO335" s="112"/>
      <c r="AP335" s="112"/>
      <c r="AQ335" s="112"/>
      <c r="AR335" s="112"/>
      <c r="AS335" s="112"/>
      <c r="AT335" s="112"/>
      <c r="AU335" s="112"/>
      <c r="AV335" s="112"/>
      <c r="AW335" s="112"/>
      <c r="AX335" s="112"/>
      <c r="AY335" s="112"/>
      <c r="AZ335" s="112"/>
      <c r="BA335" s="112"/>
    </row>
    <row r="336" spans="1:53">
      <c r="A336" s="112"/>
      <c r="B336" s="112"/>
      <c r="C336" s="112"/>
      <c r="D336" s="112"/>
      <c r="E336" s="112"/>
      <c r="F336" s="112"/>
      <c r="G336" s="112"/>
      <c r="H336" s="112"/>
      <c r="I336" s="112"/>
      <c r="J336" s="112"/>
      <c r="K336" s="112"/>
      <c r="L336" s="112"/>
      <c r="M336" s="112"/>
      <c r="N336" s="112"/>
      <c r="O336" s="112"/>
      <c r="P336" s="112"/>
      <c r="Q336" s="112"/>
      <c r="R336" s="112"/>
      <c r="S336" s="112"/>
      <c r="T336" s="112"/>
      <c r="U336" s="112"/>
      <c r="V336" s="112"/>
      <c r="W336" s="112"/>
      <c r="X336" s="112"/>
      <c r="Y336" s="112"/>
      <c r="Z336" s="112"/>
      <c r="AA336" s="112"/>
      <c r="AB336" s="112"/>
      <c r="AC336" s="112"/>
      <c r="AD336" s="112"/>
      <c r="AE336" s="112"/>
      <c r="AF336" s="112"/>
      <c r="AG336" s="112"/>
      <c r="AH336" s="112"/>
      <c r="AI336" s="112"/>
      <c r="AJ336" s="112"/>
      <c r="AK336" s="112"/>
      <c r="AL336" s="112"/>
      <c r="AM336" s="112"/>
      <c r="AN336" s="112"/>
      <c r="AO336" s="112"/>
      <c r="AP336" s="112"/>
      <c r="AQ336" s="112"/>
      <c r="AR336" s="112"/>
      <c r="AS336" s="112"/>
      <c r="AT336" s="112"/>
      <c r="AU336" s="112"/>
      <c r="AV336" s="112"/>
      <c r="AW336" s="112"/>
      <c r="AX336" s="112"/>
      <c r="AY336" s="112"/>
      <c r="AZ336" s="112"/>
      <c r="BA336" s="112"/>
    </row>
    <row r="337" spans="1:53">
      <c r="A337" s="112"/>
      <c r="B337" s="112"/>
      <c r="C337" s="112"/>
      <c r="D337" s="112"/>
      <c r="E337" s="112"/>
      <c r="F337" s="112"/>
      <c r="G337" s="112"/>
      <c r="H337" s="112"/>
      <c r="I337" s="112"/>
      <c r="J337" s="112"/>
      <c r="K337" s="112"/>
      <c r="L337" s="112"/>
      <c r="M337" s="112"/>
      <c r="N337" s="112"/>
      <c r="O337" s="112"/>
      <c r="P337" s="112"/>
      <c r="Q337" s="112"/>
      <c r="R337" s="112"/>
      <c r="S337" s="112"/>
      <c r="T337" s="112"/>
      <c r="U337" s="112"/>
      <c r="V337" s="112"/>
      <c r="W337" s="112"/>
      <c r="X337" s="112"/>
      <c r="Y337" s="112"/>
      <c r="Z337" s="112"/>
      <c r="AA337" s="112"/>
      <c r="AB337" s="112"/>
      <c r="AC337" s="112"/>
      <c r="AD337" s="112"/>
      <c r="AE337" s="112"/>
      <c r="AF337" s="112"/>
      <c r="AG337" s="112"/>
      <c r="AH337" s="112"/>
      <c r="AI337" s="112"/>
      <c r="AJ337" s="112"/>
      <c r="AK337" s="112"/>
      <c r="AL337" s="112"/>
      <c r="AM337" s="112"/>
      <c r="AN337" s="112"/>
      <c r="AO337" s="112"/>
      <c r="AP337" s="112"/>
      <c r="AQ337" s="112"/>
      <c r="AR337" s="112"/>
      <c r="AS337" s="112"/>
      <c r="AT337" s="112"/>
      <c r="AU337" s="112"/>
      <c r="AV337" s="112"/>
      <c r="AW337" s="112"/>
      <c r="AX337" s="112"/>
      <c r="AY337" s="112"/>
      <c r="AZ337" s="112"/>
      <c r="BA337" s="112"/>
    </row>
    <row r="338" spans="1:53">
      <c r="A338" s="112"/>
      <c r="B338" s="112"/>
      <c r="C338" s="112"/>
      <c r="D338" s="112"/>
      <c r="E338" s="112"/>
      <c r="F338" s="112"/>
      <c r="G338" s="112"/>
      <c r="H338" s="112"/>
      <c r="I338" s="112"/>
      <c r="J338" s="112"/>
      <c r="K338" s="112"/>
      <c r="L338" s="112"/>
      <c r="M338" s="112"/>
      <c r="N338" s="112"/>
      <c r="O338" s="112"/>
      <c r="P338" s="112"/>
      <c r="Q338" s="112"/>
      <c r="R338" s="112"/>
      <c r="S338" s="112"/>
      <c r="T338" s="112"/>
      <c r="U338" s="112"/>
      <c r="V338" s="112"/>
      <c r="W338" s="112"/>
      <c r="X338" s="112"/>
      <c r="Y338" s="112"/>
      <c r="Z338" s="112"/>
      <c r="AA338" s="112"/>
      <c r="AB338" s="112"/>
      <c r="AC338" s="112"/>
      <c r="AD338" s="112"/>
      <c r="AE338" s="112"/>
      <c r="AF338" s="112"/>
      <c r="AG338" s="112"/>
      <c r="AH338" s="112"/>
      <c r="AI338" s="112"/>
      <c r="AJ338" s="112"/>
      <c r="AK338" s="112"/>
      <c r="AL338" s="112"/>
      <c r="AM338" s="112"/>
      <c r="AN338" s="112"/>
      <c r="AO338" s="112"/>
      <c r="AP338" s="112"/>
      <c r="AQ338" s="112"/>
      <c r="AR338" s="112"/>
      <c r="AS338" s="112"/>
      <c r="AT338" s="112"/>
      <c r="AU338" s="112"/>
      <c r="AV338" s="112"/>
      <c r="AW338" s="112"/>
      <c r="AX338" s="112"/>
      <c r="AY338" s="112"/>
      <c r="AZ338" s="112"/>
      <c r="BA338" s="112"/>
    </row>
    <row r="339" spans="1:53">
      <c r="A339" s="112"/>
      <c r="B339" s="112"/>
      <c r="C339" s="112"/>
      <c r="D339" s="112"/>
      <c r="E339" s="112"/>
      <c r="F339" s="112"/>
      <c r="G339" s="112"/>
      <c r="H339" s="112"/>
      <c r="I339" s="112"/>
      <c r="J339" s="112"/>
      <c r="K339" s="112"/>
      <c r="L339" s="112"/>
      <c r="M339" s="112"/>
      <c r="N339" s="112"/>
      <c r="O339" s="112"/>
      <c r="P339" s="112"/>
      <c r="Q339" s="112"/>
      <c r="R339" s="112"/>
      <c r="S339" s="112"/>
      <c r="T339" s="112"/>
      <c r="U339" s="112"/>
      <c r="V339" s="112"/>
      <c r="W339" s="112"/>
      <c r="X339" s="112"/>
      <c r="Y339" s="112"/>
      <c r="Z339" s="112"/>
      <c r="AA339" s="112"/>
      <c r="AB339" s="112"/>
      <c r="AC339" s="112"/>
      <c r="AD339" s="112"/>
      <c r="AE339" s="112"/>
      <c r="AF339" s="112"/>
      <c r="AG339" s="112"/>
      <c r="AH339" s="112"/>
      <c r="AI339" s="112"/>
      <c r="AJ339" s="112"/>
      <c r="AK339" s="112"/>
      <c r="AL339" s="112"/>
      <c r="AM339" s="112"/>
      <c r="AN339" s="112"/>
      <c r="AO339" s="112"/>
      <c r="AP339" s="112"/>
      <c r="AQ339" s="112"/>
      <c r="AR339" s="112"/>
      <c r="AS339" s="112"/>
      <c r="AT339" s="112"/>
      <c r="AU339" s="112"/>
      <c r="AV339" s="112"/>
      <c r="AW339" s="112"/>
      <c r="AX339" s="112"/>
      <c r="AY339" s="112"/>
      <c r="AZ339" s="112"/>
      <c r="BA339" s="112"/>
    </row>
    <row r="340" spans="1:53">
      <c r="A340" s="112"/>
      <c r="B340" s="112"/>
      <c r="C340" s="112"/>
      <c r="D340" s="112"/>
      <c r="E340" s="112"/>
      <c r="F340" s="112"/>
      <c r="G340" s="112"/>
      <c r="H340" s="112"/>
      <c r="I340" s="112"/>
      <c r="J340" s="112"/>
      <c r="K340" s="112"/>
      <c r="L340" s="112"/>
      <c r="M340" s="112"/>
      <c r="N340" s="112"/>
      <c r="O340" s="112"/>
      <c r="P340" s="112"/>
      <c r="Q340" s="112"/>
      <c r="R340" s="112"/>
      <c r="S340" s="112"/>
      <c r="T340" s="112"/>
      <c r="U340" s="112"/>
      <c r="V340" s="112"/>
      <c r="W340" s="112"/>
      <c r="X340" s="112"/>
      <c r="Y340" s="112"/>
      <c r="Z340" s="112"/>
      <c r="AA340" s="112"/>
      <c r="AB340" s="112"/>
      <c r="AC340" s="112"/>
      <c r="AD340" s="112"/>
      <c r="AE340" s="112"/>
      <c r="AF340" s="112"/>
      <c r="AG340" s="112"/>
      <c r="AH340" s="112"/>
      <c r="AI340" s="112"/>
      <c r="AJ340" s="112"/>
      <c r="AK340" s="112"/>
      <c r="AL340" s="112"/>
      <c r="AM340" s="112"/>
      <c r="AN340" s="112"/>
      <c r="AO340" s="112"/>
      <c r="AP340" s="112"/>
      <c r="AQ340" s="112"/>
      <c r="AR340" s="112"/>
      <c r="AS340" s="112"/>
      <c r="AT340" s="112"/>
      <c r="AU340" s="112"/>
      <c r="AV340" s="112"/>
      <c r="AW340" s="112"/>
      <c r="AX340" s="112"/>
      <c r="AY340" s="112"/>
      <c r="AZ340" s="112"/>
      <c r="BA340" s="112"/>
    </row>
    <row r="341" spans="1:53">
      <c r="A341" s="112"/>
      <c r="B341" s="112"/>
      <c r="C341" s="112"/>
      <c r="D341" s="112"/>
      <c r="E341" s="112"/>
      <c r="F341" s="112"/>
      <c r="G341" s="112"/>
      <c r="H341" s="112"/>
      <c r="I341" s="112"/>
      <c r="J341" s="112"/>
      <c r="K341" s="112"/>
      <c r="L341" s="112"/>
      <c r="M341" s="112"/>
      <c r="N341" s="112"/>
      <c r="O341" s="112"/>
      <c r="P341" s="112"/>
      <c r="Q341" s="112"/>
      <c r="R341" s="112"/>
      <c r="S341" s="112"/>
      <c r="T341" s="112"/>
      <c r="U341" s="112"/>
      <c r="V341" s="112"/>
      <c r="W341" s="112"/>
      <c r="X341" s="112"/>
      <c r="Y341" s="112"/>
      <c r="Z341" s="112"/>
      <c r="AA341" s="112"/>
      <c r="AB341" s="112"/>
      <c r="AC341" s="112"/>
      <c r="AD341" s="112"/>
      <c r="AE341" s="112"/>
      <c r="AF341" s="112"/>
      <c r="AG341" s="112"/>
      <c r="AH341" s="112"/>
      <c r="AI341" s="112"/>
      <c r="AJ341" s="112"/>
      <c r="AK341" s="112"/>
      <c r="AL341" s="112"/>
      <c r="AM341" s="112"/>
      <c r="AN341" s="112"/>
      <c r="AO341" s="112"/>
      <c r="AP341" s="112"/>
      <c r="AQ341" s="112"/>
      <c r="AR341" s="112"/>
      <c r="AS341" s="112"/>
      <c r="AT341" s="112"/>
      <c r="AU341" s="112"/>
      <c r="AV341" s="112"/>
      <c r="AW341" s="112"/>
      <c r="AX341" s="112"/>
      <c r="AY341" s="112"/>
      <c r="AZ341" s="112"/>
      <c r="BA341" s="112"/>
    </row>
    <row r="342" spans="1:53">
      <c r="A342" s="112"/>
      <c r="B342" s="112"/>
      <c r="C342" s="112"/>
      <c r="D342" s="112"/>
      <c r="E342" s="112"/>
      <c r="F342" s="112"/>
      <c r="G342" s="112"/>
      <c r="H342" s="112"/>
      <c r="I342" s="112"/>
      <c r="J342" s="112"/>
      <c r="K342" s="112"/>
      <c r="L342" s="112"/>
      <c r="M342" s="112"/>
      <c r="N342" s="112"/>
      <c r="O342" s="112"/>
      <c r="P342" s="112"/>
      <c r="Q342" s="112"/>
      <c r="R342" s="112"/>
      <c r="S342" s="112"/>
      <c r="T342" s="112"/>
      <c r="U342" s="112"/>
      <c r="V342" s="112"/>
      <c r="W342" s="112"/>
      <c r="X342" s="112"/>
      <c r="Y342" s="112"/>
      <c r="Z342" s="112"/>
      <c r="AA342" s="112"/>
      <c r="AB342" s="112"/>
      <c r="AC342" s="112"/>
      <c r="AD342" s="112"/>
      <c r="AE342" s="112"/>
      <c r="AF342" s="112"/>
      <c r="AG342" s="112"/>
      <c r="AH342" s="112"/>
      <c r="AI342" s="112"/>
      <c r="AJ342" s="112"/>
      <c r="AK342" s="112"/>
      <c r="AL342" s="112"/>
      <c r="AM342" s="112"/>
      <c r="AN342" s="112"/>
      <c r="AO342" s="112"/>
      <c r="AP342" s="112"/>
      <c r="AQ342" s="112"/>
      <c r="AR342" s="112"/>
      <c r="AS342" s="112"/>
      <c r="AT342" s="112"/>
      <c r="AU342" s="112"/>
      <c r="AV342" s="112"/>
      <c r="AW342" s="112"/>
      <c r="AX342" s="112"/>
      <c r="AY342" s="112"/>
      <c r="AZ342" s="112"/>
      <c r="BA342" s="112"/>
    </row>
    <row r="343" spans="1:53">
      <c r="A343" s="112"/>
      <c r="B343" s="112"/>
      <c r="C343" s="112"/>
      <c r="D343" s="112"/>
      <c r="E343" s="112"/>
      <c r="F343" s="112"/>
      <c r="G343" s="112"/>
      <c r="H343" s="112"/>
      <c r="I343" s="112"/>
      <c r="J343" s="112"/>
      <c r="K343" s="112"/>
      <c r="L343" s="112"/>
      <c r="M343" s="112"/>
      <c r="N343" s="112"/>
      <c r="O343" s="112"/>
      <c r="P343" s="112"/>
      <c r="Q343" s="112"/>
      <c r="R343" s="112"/>
      <c r="S343" s="112"/>
      <c r="T343" s="112"/>
      <c r="U343" s="112"/>
      <c r="V343" s="112"/>
      <c r="W343" s="112"/>
      <c r="X343" s="112"/>
      <c r="Y343" s="112"/>
      <c r="Z343" s="112"/>
      <c r="AA343" s="112"/>
      <c r="AB343" s="112"/>
      <c r="AC343" s="112"/>
      <c r="AD343" s="112"/>
      <c r="AE343" s="112"/>
      <c r="AF343" s="112"/>
      <c r="AG343" s="112"/>
      <c r="AH343" s="112"/>
      <c r="AI343" s="112"/>
      <c r="AJ343" s="112"/>
      <c r="AK343" s="112"/>
      <c r="AL343" s="112"/>
      <c r="AM343" s="112"/>
      <c r="AN343" s="112"/>
      <c r="AO343" s="112"/>
      <c r="AP343" s="112"/>
      <c r="AQ343" s="112"/>
      <c r="AR343" s="112"/>
      <c r="AS343" s="112"/>
      <c r="AT343" s="112"/>
      <c r="AU343" s="112"/>
      <c r="AV343" s="112"/>
      <c r="AW343" s="112"/>
      <c r="AX343" s="112"/>
      <c r="AY343" s="112"/>
      <c r="AZ343" s="112"/>
      <c r="BA343" s="112"/>
    </row>
    <row r="344" spans="1:53">
      <c r="A344" s="112"/>
      <c r="B344" s="112"/>
      <c r="C344" s="112"/>
      <c r="D344" s="112"/>
      <c r="E344" s="112"/>
      <c r="F344" s="112"/>
      <c r="G344" s="112"/>
      <c r="H344" s="112"/>
      <c r="I344" s="112"/>
      <c r="J344" s="112"/>
      <c r="K344" s="112"/>
      <c r="L344" s="112"/>
      <c r="M344" s="112"/>
      <c r="N344" s="112"/>
      <c r="O344" s="112"/>
      <c r="P344" s="112"/>
      <c r="Q344" s="112"/>
      <c r="R344" s="112"/>
      <c r="S344" s="112"/>
      <c r="T344" s="112"/>
      <c r="U344" s="112"/>
      <c r="V344" s="112"/>
      <c r="W344" s="112"/>
      <c r="X344" s="112"/>
      <c r="Y344" s="112"/>
      <c r="Z344" s="112"/>
      <c r="AA344" s="112"/>
      <c r="AB344" s="112"/>
      <c r="AC344" s="112"/>
      <c r="AD344" s="112"/>
      <c r="AE344" s="112"/>
      <c r="AF344" s="112"/>
      <c r="AG344" s="112"/>
      <c r="AH344" s="112"/>
      <c r="AI344" s="112"/>
      <c r="AJ344" s="112"/>
      <c r="AK344" s="112"/>
      <c r="AL344" s="112"/>
      <c r="AM344" s="112"/>
      <c r="AN344" s="112"/>
      <c r="AO344" s="112"/>
      <c r="AP344" s="112"/>
      <c r="AQ344" s="112"/>
      <c r="AR344" s="112"/>
      <c r="AS344" s="112"/>
      <c r="AT344" s="112"/>
      <c r="AU344" s="112"/>
      <c r="AV344" s="112"/>
      <c r="AW344" s="112"/>
      <c r="AX344" s="112"/>
      <c r="AY344" s="112"/>
      <c r="AZ344" s="112"/>
      <c r="BA344" s="112"/>
    </row>
    <row r="345" spans="1:53">
      <c r="A345" s="112"/>
      <c r="B345" s="112"/>
      <c r="C345" s="112"/>
      <c r="D345" s="112"/>
      <c r="E345" s="112"/>
      <c r="F345" s="112"/>
      <c r="G345" s="112"/>
      <c r="H345" s="112"/>
      <c r="I345" s="112"/>
      <c r="J345" s="112"/>
      <c r="K345" s="112"/>
      <c r="L345" s="112"/>
      <c r="M345" s="112"/>
      <c r="N345" s="112"/>
      <c r="O345" s="112"/>
      <c r="P345" s="112"/>
      <c r="Q345" s="112"/>
      <c r="R345" s="112"/>
      <c r="S345" s="112"/>
      <c r="T345" s="112"/>
      <c r="U345" s="112"/>
      <c r="V345" s="112"/>
      <c r="W345" s="112"/>
      <c r="X345" s="112"/>
      <c r="Y345" s="112"/>
      <c r="Z345" s="112"/>
      <c r="AA345" s="112"/>
      <c r="AB345" s="112"/>
      <c r="AC345" s="112"/>
      <c r="AD345" s="112"/>
      <c r="AE345" s="112"/>
      <c r="AF345" s="112"/>
      <c r="AG345" s="112"/>
      <c r="AH345" s="112"/>
      <c r="AI345" s="112"/>
      <c r="AJ345" s="112"/>
      <c r="AK345" s="112"/>
      <c r="AL345" s="112"/>
      <c r="AM345" s="112"/>
      <c r="AN345" s="112"/>
      <c r="AO345" s="112"/>
      <c r="AP345" s="112"/>
      <c r="AQ345" s="112"/>
      <c r="AR345" s="112"/>
      <c r="AS345" s="112"/>
      <c r="AT345" s="112"/>
      <c r="AU345" s="112"/>
      <c r="AV345" s="112"/>
      <c r="AW345" s="112"/>
      <c r="AX345" s="112"/>
      <c r="AY345" s="112"/>
      <c r="AZ345" s="112"/>
      <c r="BA345" s="112"/>
    </row>
    <row r="346" spans="1:53">
      <c r="A346" s="112"/>
      <c r="B346" s="112"/>
      <c r="C346" s="112"/>
      <c r="D346" s="112"/>
      <c r="E346" s="112"/>
      <c r="F346" s="112"/>
      <c r="G346" s="112"/>
      <c r="H346" s="112"/>
      <c r="I346" s="112"/>
      <c r="J346" s="112"/>
      <c r="K346" s="112"/>
      <c r="L346" s="112"/>
      <c r="M346" s="112"/>
      <c r="N346" s="112"/>
      <c r="O346" s="112"/>
      <c r="P346" s="112"/>
      <c r="Q346" s="112"/>
      <c r="R346" s="112"/>
      <c r="S346" s="112"/>
      <c r="T346" s="112"/>
      <c r="U346" s="112"/>
      <c r="V346" s="112"/>
      <c r="W346" s="112"/>
      <c r="X346" s="112"/>
      <c r="Y346" s="112"/>
      <c r="Z346" s="112"/>
      <c r="AA346" s="112"/>
      <c r="AB346" s="112"/>
      <c r="AC346" s="112"/>
      <c r="AD346" s="112"/>
      <c r="AE346" s="112"/>
      <c r="AF346" s="112"/>
      <c r="AG346" s="112"/>
      <c r="AH346" s="112"/>
      <c r="AI346" s="112"/>
      <c r="AJ346" s="112"/>
      <c r="AK346" s="112"/>
      <c r="AL346" s="112"/>
      <c r="AM346" s="112"/>
      <c r="AN346" s="112"/>
      <c r="AO346" s="112"/>
      <c r="AP346" s="112"/>
      <c r="AQ346" s="112"/>
      <c r="AR346" s="112"/>
      <c r="AS346" s="112"/>
      <c r="AT346" s="112"/>
      <c r="AU346" s="112"/>
      <c r="AV346" s="112"/>
      <c r="AW346" s="112"/>
      <c r="AX346" s="112"/>
      <c r="AY346" s="112"/>
      <c r="AZ346" s="112"/>
      <c r="BA346" s="112"/>
    </row>
    <row r="347" spans="1:53">
      <c r="A347" s="112"/>
      <c r="B347" s="112"/>
      <c r="C347" s="112"/>
      <c r="D347" s="112"/>
      <c r="E347" s="112"/>
      <c r="F347" s="112"/>
      <c r="G347" s="112"/>
      <c r="H347" s="112"/>
      <c r="I347" s="112"/>
      <c r="J347" s="112"/>
      <c r="K347" s="112"/>
      <c r="L347" s="112"/>
      <c r="M347" s="112"/>
      <c r="N347" s="112"/>
      <c r="O347" s="112"/>
      <c r="P347" s="112"/>
      <c r="Q347" s="112"/>
      <c r="R347" s="112"/>
      <c r="S347" s="112"/>
      <c r="T347" s="112"/>
      <c r="U347" s="112"/>
      <c r="V347" s="112"/>
      <c r="W347" s="112"/>
      <c r="X347" s="112"/>
      <c r="Y347" s="112"/>
      <c r="Z347" s="112"/>
      <c r="AA347" s="112"/>
      <c r="AB347" s="112"/>
      <c r="AC347" s="112"/>
      <c r="AD347" s="112"/>
      <c r="AE347" s="112"/>
      <c r="AF347" s="112"/>
      <c r="AG347" s="112"/>
      <c r="AH347" s="112"/>
      <c r="AI347" s="112"/>
      <c r="AJ347" s="112"/>
      <c r="AK347" s="112"/>
      <c r="AL347" s="112"/>
      <c r="AM347" s="112"/>
      <c r="AN347" s="112"/>
      <c r="AO347" s="112"/>
      <c r="AP347" s="112"/>
      <c r="AQ347" s="112"/>
      <c r="AR347" s="112"/>
      <c r="AS347" s="112"/>
      <c r="AT347" s="112"/>
      <c r="AU347" s="112"/>
      <c r="AV347" s="112"/>
      <c r="AW347" s="112"/>
      <c r="AX347" s="112"/>
      <c r="AY347" s="112"/>
      <c r="AZ347" s="112"/>
      <c r="BA347" s="112"/>
    </row>
    <row r="348" spans="1:53">
      <c r="A348" s="112"/>
      <c r="B348" s="112"/>
      <c r="C348" s="112"/>
      <c r="D348" s="112"/>
      <c r="E348" s="112"/>
      <c r="F348" s="112"/>
      <c r="G348" s="112"/>
      <c r="H348" s="112"/>
      <c r="I348" s="112"/>
      <c r="J348" s="112"/>
      <c r="K348" s="112"/>
      <c r="L348" s="112"/>
      <c r="M348" s="112"/>
      <c r="N348" s="112"/>
      <c r="O348" s="112"/>
      <c r="P348" s="112"/>
      <c r="Q348" s="112"/>
      <c r="R348" s="112"/>
      <c r="S348" s="112"/>
      <c r="T348" s="112"/>
      <c r="U348" s="112"/>
      <c r="V348" s="112"/>
      <c r="W348" s="112"/>
      <c r="X348" s="112"/>
      <c r="Y348" s="112"/>
      <c r="Z348" s="112"/>
      <c r="AA348" s="112"/>
      <c r="AB348" s="112"/>
      <c r="AC348" s="112"/>
      <c r="AD348" s="112"/>
      <c r="AE348" s="112"/>
      <c r="AF348" s="112"/>
      <c r="AG348" s="112"/>
      <c r="AH348" s="112"/>
      <c r="AI348" s="112"/>
      <c r="AJ348" s="112"/>
      <c r="AK348" s="112"/>
      <c r="AL348" s="112"/>
      <c r="AM348" s="112"/>
      <c r="AN348" s="112"/>
      <c r="AO348" s="112"/>
      <c r="AP348" s="112"/>
      <c r="AQ348" s="112"/>
      <c r="AR348" s="112"/>
      <c r="AS348" s="112"/>
      <c r="AT348" s="112"/>
      <c r="AU348" s="112"/>
      <c r="AV348" s="112"/>
      <c r="AW348" s="112"/>
      <c r="AX348" s="112"/>
      <c r="AY348" s="112"/>
      <c r="AZ348" s="112"/>
      <c r="BA348" s="112"/>
    </row>
    <row r="349" spans="1:53">
      <c r="A349" s="112"/>
      <c r="B349" s="112"/>
      <c r="C349" s="112"/>
      <c r="D349" s="112"/>
      <c r="E349" s="112"/>
      <c r="F349" s="112"/>
      <c r="G349" s="112"/>
      <c r="H349" s="112"/>
      <c r="I349" s="112"/>
      <c r="J349" s="112"/>
      <c r="K349" s="112"/>
      <c r="L349" s="112"/>
      <c r="M349" s="112"/>
      <c r="N349" s="112"/>
      <c r="O349" s="112"/>
      <c r="P349" s="112"/>
      <c r="Q349" s="112"/>
      <c r="R349" s="112"/>
      <c r="S349" s="112"/>
      <c r="T349" s="112"/>
      <c r="U349" s="112"/>
      <c r="V349" s="112"/>
      <c r="W349" s="112"/>
      <c r="X349" s="112"/>
      <c r="Y349" s="112"/>
      <c r="Z349" s="112"/>
      <c r="AA349" s="112"/>
      <c r="AB349" s="112"/>
      <c r="AC349" s="112"/>
      <c r="AD349" s="112"/>
      <c r="AE349" s="112"/>
      <c r="AF349" s="112"/>
      <c r="AG349" s="112"/>
      <c r="AH349" s="112"/>
      <c r="AI349" s="112"/>
      <c r="AJ349" s="112"/>
      <c r="AK349" s="112"/>
      <c r="AL349" s="112"/>
      <c r="AM349" s="112"/>
      <c r="AN349" s="112"/>
      <c r="AO349" s="112"/>
      <c r="AP349" s="112"/>
      <c r="AQ349" s="112"/>
      <c r="AR349" s="112"/>
      <c r="AS349" s="112"/>
      <c r="AT349" s="112"/>
      <c r="AU349" s="112"/>
      <c r="AV349" s="112"/>
      <c r="AW349" s="112"/>
      <c r="AX349" s="112"/>
      <c r="AY349" s="112"/>
      <c r="AZ349" s="112"/>
      <c r="BA349" s="112"/>
    </row>
    <row r="350" spans="1:53">
      <c r="A350" s="112"/>
      <c r="B350" s="112"/>
      <c r="C350" s="112"/>
      <c r="D350" s="112"/>
      <c r="E350" s="112"/>
      <c r="F350" s="112"/>
      <c r="G350" s="112"/>
      <c r="H350" s="112"/>
      <c r="I350" s="112"/>
      <c r="J350" s="112"/>
      <c r="K350" s="112"/>
      <c r="L350" s="112"/>
      <c r="M350" s="112"/>
      <c r="N350" s="112"/>
      <c r="O350" s="112"/>
      <c r="P350" s="112"/>
      <c r="Q350" s="112"/>
      <c r="R350" s="112"/>
      <c r="S350" s="112"/>
      <c r="T350" s="112"/>
      <c r="U350" s="112"/>
      <c r="V350" s="112"/>
      <c r="W350" s="112"/>
      <c r="X350" s="112"/>
      <c r="Y350" s="112"/>
      <c r="Z350" s="112"/>
      <c r="AA350" s="112"/>
      <c r="AB350" s="112"/>
      <c r="AC350" s="112"/>
      <c r="AD350" s="112"/>
      <c r="AE350" s="112"/>
      <c r="AF350" s="112"/>
      <c r="AG350" s="112"/>
      <c r="AH350" s="112"/>
      <c r="AI350" s="112"/>
      <c r="AJ350" s="112"/>
      <c r="AK350" s="112"/>
      <c r="AL350" s="112"/>
      <c r="AM350" s="112"/>
      <c r="AN350" s="112"/>
      <c r="AO350" s="112"/>
      <c r="AP350" s="112"/>
      <c r="AQ350" s="112"/>
      <c r="AR350" s="112"/>
      <c r="AS350" s="112"/>
      <c r="AT350" s="112"/>
      <c r="AU350" s="112"/>
      <c r="AV350" s="112"/>
      <c r="AW350" s="112"/>
      <c r="AX350" s="112"/>
      <c r="AY350" s="112"/>
      <c r="AZ350" s="112"/>
      <c r="BA350" s="112"/>
    </row>
    <row r="351" spans="1:53">
      <c r="A351" s="112"/>
      <c r="B351" s="112"/>
      <c r="C351" s="112"/>
      <c r="D351" s="112"/>
      <c r="E351" s="112"/>
      <c r="F351" s="112"/>
      <c r="G351" s="112"/>
      <c r="H351" s="112"/>
      <c r="I351" s="112"/>
      <c r="J351" s="112"/>
      <c r="K351" s="112"/>
      <c r="L351" s="112"/>
      <c r="M351" s="112"/>
      <c r="N351" s="112"/>
      <c r="O351" s="112"/>
      <c r="P351" s="112"/>
      <c r="Q351" s="112"/>
      <c r="R351" s="112"/>
      <c r="S351" s="112"/>
      <c r="T351" s="112"/>
      <c r="U351" s="112"/>
      <c r="V351" s="112"/>
      <c r="W351" s="112"/>
      <c r="X351" s="112"/>
      <c r="Y351" s="112"/>
      <c r="Z351" s="112"/>
      <c r="AA351" s="112"/>
      <c r="AB351" s="112"/>
      <c r="AC351" s="112"/>
      <c r="AD351" s="112"/>
      <c r="AE351" s="112"/>
      <c r="AF351" s="112"/>
      <c r="AG351" s="112"/>
      <c r="AH351" s="112"/>
      <c r="AI351" s="112"/>
      <c r="AJ351" s="112"/>
      <c r="AK351" s="112"/>
      <c r="AL351" s="112"/>
      <c r="AM351" s="112"/>
      <c r="AN351" s="112"/>
      <c r="AO351" s="112"/>
      <c r="AP351" s="112"/>
      <c r="AQ351" s="112"/>
      <c r="AR351" s="112"/>
      <c r="AS351" s="112"/>
      <c r="AT351" s="112"/>
      <c r="AU351" s="112"/>
      <c r="AV351" s="112"/>
      <c r="AW351" s="112"/>
      <c r="AX351" s="112"/>
      <c r="AY351" s="112"/>
      <c r="AZ351" s="112"/>
      <c r="BA351" s="112"/>
    </row>
    <row r="352" spans="1:53">
      <c r="A352" s="112"/>
      <c r="B352" s="112"/>
      <c r="C352" s="112"/>
      <c r="D352" s="112"/>
      <c r="E352" s="112"/>
      <c r="F352" s="112"/>
      <c r="G352" s="112"/>
      <c r="H352" s="112"/>
      <c r="I352" s="112"/>
      <c r="J352" s="112"/>
      <c r="K352" s="112"/>
      <c r="L352" s="112"/>
      <c r="M352" s="112"/>
      <c r="N352" s="112"/>
      <c r="O352" s="112"/>
      <c r="P352" s="112"/>
      <c r="Q352" s="112"/>
      <c r="R352" s="112"/>
      <c r="S352" s="112"/>
      <c r="T352" s="112"/>
      <c r="U352" s="112"/>
      <c r="V352" s="112"/>
      <c r="W352" s="112"/>
      <c r="X352" s="112"/>
      <c r="Y352" s="112"/>
      <c r="Z352" s="112"/>
      <c r="AA352" s="112"/>
      <c r="AB352" s="112"/>
      <c r="AC352" s="112"/>
      <c r="AD352" s="112"/>
      <c r="AE352" s="112"/>
      <c r="AF352" s="112"/>
      <c r="AG352" s="112"/>
      <c r="AH352" s="112"/>
      <c r="AI352" s="112"/>
      <c r="AJ352" s="112"/>
      <c r="AK352" s="112"/>
      <c r="AL352" s="112"/>
      <c r="AM352" s="112"/>
      <c r="AN352" s="112"/>
      <c r="AO352" s="112"/>
      <c r="AP352" s="112"/>
      <c r="AQ352" s="112"/>
      <c r="AR352" s="112"/>
      <c r="AS352" s="112"/>
      <c r="AT352" s="112"/>
      <c r="AU352" s="112"/>
      <c r="AV352" s="112"/>
      <c r="AW352" s="112"/>
      <c r="AX352" s="112"/>
      <c r="AY352" s="112"/>
      <c r="AZ352" s="112"/>
      <c r="BA352" s="112"/>
    </row>
    <row r="353" spans="1:53">
      <c r="A353" s="112"/>
      <c r="B353" s="112"/>
      <c r="C353" s="112"/>
      <c r="D353" s="112"/>
      <c r="E353" s="112"/>
      <c r="F353" s="112"/>
      <c r="G353" s="112"/>
      <c r="H353" s="112"/>
      <c r="I353" s="112"/>
      <c r="J353" s="112"/>
      <c r="K353" s="112"/>
      <c r="L353" s="112"/>
      <c r="M353" s="112"/>
      <c r="N353" s="112"/>
      <c r="O353" s="112"/>
      <c r="P353" s="112"/>
      <c r="Q353" s="112"/>
      <c r="R353" s="112"/>
      <c r="S353" s="112"/>
      <c r="T353" s="112"/>
      <c r="U353" s="112"/>
      <c r="V353" s="112"/>
      <c r="W353" s="112"/>
      <c r="X353" s="112"/>
      <c r="Y353" s="112"/>
      <c r="Z353" s="112"/>
      <c r="AA353" s="112"/>
      <c r="AB353" s="112"/>
      <c r="AC353" s="112"/>
      <c r="AD353" s="112"/>
      <c r="AE353" s="112"/>
      <c r="AF353" s="112"/>
      <c r="AG353" s="112"/>
      <c r="AH353" s="112"/>
      <c r="AI353" s="112"/>
      <c r="AJ353" s="112"/>
      <c r="AK353" s="112"/>
      <c r="AL353" s="112"/>
      <c r="AM353" s="112"/>
      <c r="AN353" s="112"/>
      <c r="AO353" s="112"/>
      <c r="AP353" s="112"/>
      <c r="AQ353" s="112"/>
      <c r="AR353" s="112"/>
      <c r="AS353" s="112"/>
      <c r="AT353" s="112"/>
      <c r="AU353" s="112"/>
      <c r="AV353" s="112"/>
      <c r="AW353" s="112"/>
      <c r="AX353" s="112"/>
      <c r="AY353" s="112"/>
      <c r="AZ353" s="112"/>
      <c r="BA353" s="112"/>
    </row>
    <row r="354" spans="1:53">
      <c r="A354" s="112"/>
      <c r="B354" s="112"/>
      <c r="C354" s="112"/>
      <c r="D354" s="112"/>
      <c r="E354" s="112"/>
      <c r="F354" s="112"/>
      <c r="G354" s="112"/>
      <c r="H354" s="112"/>
      <c r="I354" s="112"/>
      <c r="J354" s="112"/>
      <c r="K354" s="112"/>
      <c r="L354" s="112"/>
      <c r="M354" s="112"/>
      <c r="N354" s="112"/>
      <c r="O354" s="112"/>
      <c r="P354" s="112"/>
      <c r="Q354" s="112"/>
      <c r="R354" s="112"/>
      <c r="S354" s="112"/>
      <c r="T354" s="112"/>
      <c r="U354" s="112"/>
      <c r="V354" s="112"/>
      <c r="W354" s="112"/>
      <c r="X354" s="112"/>
      <c r="Y354" s="112"/>
      <c r="Z354" s="112"/>
      <c r="AA354" s="112"/>
      <c r="AB354" s="112"/>
      <c r="AC354" s="112"/>
      <c r="AD354" s="112"/>
      <c r="AE354" s="112"/>
      <c r="AF354" s="112"/>
      <c r="AG354" s="112"/>
      <c r="AH354" s="112"/>
      <c r="AI354" s="112"/>
      <c r="AJ354" s="112"/>
      <c r="AK354" s="112"/>
      <c r="AL354" s="112"/>
      <c r="AM354" s="112"/>
      <c r="AN354" s="112"/>
      <c r="AO354" s="112"/>
      <c r="AP354" s="112"/>
      <c r="AQ354" s="112"/>
      <c r="AR354" s="112"/>
      <c r="AS354" s="112"/>
      <c r="AT354" s="112"/>
      <c r="AU354" s="112"/>
      <c r="AV354" s="112"/>
      <c r="AW354" s="112"/>
      <c r="AX354" s="112"/>
      <c r="AY354" s="112"/>
      <c r="AZ354" s="112"/>
      <c r="BA354" s="112"/>
    </row>
    <row r="355" spans="1:53">
      <c r="A355" s="112"/>
      <c r="B355" s="112"/>
      <c r="C355" s="112"/>
      <c r="D355" s="112"/>
      <c r="E355" s="112"/>
      <c r="F355" s="112"/>
      <c r="G355" s="112"/>
      <c r="H355" s="112"/>
      <c r="I355" s="112"/>
      <c r="J355" s="112"/>
      <c r="K355" s="112"/>
      <c r="L355" s="112"/>
      <c r="M355" s="112"/>
      <c r="N355" s="112"/>
      <c r="O355" s="112"/>
      <c r="P355" s="112"/>
      <c r="Q355" s="112"/>
      <c r="R355" s="112"/>
      <c r="S355" s="112"/>
      <c r="T355" s="112"/>
      <c r="U355" s="112"/>
      <c r="V355" s="112"/>
      <c r="W355" s="112"/>
      <c r="X355" s="112"/>
      <c r="Y355" s="112"/>
      <c r="Z355" s="112"/>
      <c r="AA355" s="112"/>
      <c r="AB355" s="112"/>
      <c r="AC355" s="112"/>
      <c r="AD355" s="112"/>
      <c r="AE355" s="112"/>
      <c r="AF355" s="112"/>
      <c r="AG355" s="112"/>
      <c r="AH355" s="112"/>
      <c r="AI355" s="112"/>
      <c r="AJ355" s="112"/>
      <c r="AK355" s="112"/>
      <c r="AL355" s="112"/>
      <c r="AM355" s="112"/>
      <c r="AN355" s="112"/>
      <c r="AO355" s="112"/>
      <c r="AP355" s="112"/>
      <c r="AQ355" s="112"/>
      <c r="AR355" s="112"/>
      <c r="AS355" s="112"/>
      <c r="AT355" s="112"/>
      <c r="AU355" s="112"/>
      <c r="AV355" s="112"/>
      <c r="AW355" s="112"/>
      <c r="AX355" s="112"/>
      <c r="AY355" s="112"/>
      <c r="AZ355" s="112"/>
      <c r="BA355" s="112"/>
    </row>
    <row r="356" spans="1:53">
      <c r="A356" s="112"/>
      <c r="B356" s="112"/>
      <c r="C356" s="112"/>
      <c r="D356" s="112"/>
      <c r="E356" s="112"/>
      <c r="F356" s="112"/>
      <c r="G356" s="112"/>
      <c r="H356" s="112"/>
      <c r="I356" s="112"/>
      <c r="J356" s="112"/>
      <c r="K356" s="112"/>
      <c r="L356" s="112"/>
      <c r="M356" s="112"/>
      <c r="N356" s="112"/>
      <c r="O356" s="112"/>
      <c r="P356" s="112"/>
      <c r="Q356" s="112"/>
      <c r="R356" s="112"/>
      <c r="S356" s="112"/>
      <c r="T356" s="112"/>
      <c r="U356" s="112"/>
      <c r="V356" s="112"/>
      <c r="W356" s="112"/>
      <c r="X356" s="112"/>
      <c r="Y356" s="112"/>
      <c r="Z356" s="112"/>
      <c r="AA356" s="112"/>
      <c r="AB356" s="112"/>
      <c r="AC356" s="112"/>
      <c r="AD356" s="112"/>
      <c r="AE356" s="112"/>
      <c r="AF356" s="112"/>
      <c r="AG356" s="112"/>
      <c r="AH356" s="112"/>
      <c r="AI356" s="112"/>
      <c r="AJ356" s="112"/>
      <c r="AK356" s="112"/>
      <c r="AL356" s="112"/>
      <c r="AM356" s="112"/>
      <c r="AN356" s="112"/>
      <c r="AO356" s="112"/>
      <c r="AP356" s="112"/>
      <c r="AQ356" s="112"/>
      <c r="AR356" s="112"/>
      <c r="AS356" s="112"/>
      <c r="AT356" s="112"/>
      <c r="AU356" s="112"/>
      <c r="AV356" s="112"/>
      <c r="AW356" s="112"/>
      <c r="AX356" s="112"/>
      <c r="AY356" s="112"/>
      <c r="AZ356" s="112"/>
      <c r="BA356" s="112"/>
    </row>
    <row r="357" spans="1:53">
      <c r="A357" s="112"/>
      <c r="B357" s="112"/>
      <c r="C357" s="112"/>
      <c r="D357" s="112"/>
      <c r="E357" s="112"/>
      <c r="F357" s="112"/>
      <c r="G357" s="112"/>
      <c r="H357" s="112"/>
      <c r="I357" s="112"/>
      <c r="J357" s="112"/>
      <c r="K357" s="112"/>
      <c r="L357" s="112"/>
      <c r="M357" s="112"/>
      <c r="N357" s="112"/>
      <c r="O357" s="112"/>
      <c r="P357" s="112"/>
      <c r="Q357" s="112"/>
      <c r="R357" s="112"/>
      <c r="S357" s="112"/>
      <c r="T357" s="112"/>
      <c r="U357" s="112"/>
      <c r="V357" s="112"/>
      <c r="W357" s="112"/>
      <c r="X357" s="112"/>
      <c r="Y357" s="112"/>
      <c r="Z357" s="112"/>
      <c r="AA357" s="112"/>
      <c r="AB357" s="112"/>
      <c r="AC357" s="112"/>
      <c r="AD357" s="112"/>
      <c r="AE357" s="112"/>
      <c r="AF357" s="112"/>
      <c r="AG357" s="112"/>
      <c r="AH357" s="112"/>
      <c r="AI357" s="112"/>
      <c r="AJ357" s="112"/>
      <c r="AK357" s="112"/>
      <c r="AL357" s="112"/>
      <c r="AM357" s="112"/>
      <c r="AN357" s="112"/>
      <c r="AO357" s="112"/>
      <c r="AP357" s="112"/>
      <c r="AQ357" s="112"/>
      <c r="AR357" s="112"/>
      <c r="AS357" s="112"/>
      <c r="AT357" s="112"/>
      <c r="AU357" s="112"/>
      <c r="AV357" s="112"/>
      <c r="AW357" s="112"/>
      <c r="AX357" s="112"/>
      <c r="AY357" s="112"/>
      <c r="AZ357" s="112"/>
      <c r="BA357" s="112"/>
    </row>
    <row r="358" spans="1:53">
      <c r="A358" s="112"/>
      <c r="B358" s="112"/>
      <c r="C358" s="112"/>
      <c r="D358" s="112"/>
      <c r="E358" s="112"/>
      <c r="F358" s="112"/>
      <c r="G358" s="112"/>
      <c r="H358" s="112"/>
      <c r="I358" s="112"/>
      <c r="J358" s="112"/>
      <c r="K358" s="112"/>
      <c r="L358" s="112"/>
      <c r="M358" s="112"/>
      <c r="N358" s="112"/>
      <c r="O358" s="112"/>
      <c r="P358" s="112"/>
      <c r="Q358" s="112"/>
      <c r="R358" s="112"/>
      <c r="S358" s="112"/>
      <c r="T358" s="112"/>
      <c r="U358" s="112"/>
      <c r="V358" s="112"/>
      <c r="W358" s="112"/>
      <c r="X358" s="112"/>
      <c r="Y358" s="112"/>
      <c r="Z358" s="112"/>
      <c r="AA358" s="112"/>
      <c r="AB358" s="112"/>
      <c r="AC358" s="112"/>
      <c r="AD358" s="112"/>
      <c r="AE358" s="112"/>
      <c r="AF358" s="112"/>
      <c r="AG358" s="112"/>
      <c r="AH358" s="112"/>
      <c r="AI358" s="112"/>
      <c r="AJ358" s="112"/>
      <c r="AK358" s="112"/>
      <c r="AL358" s="112"/>
      <c r="AM358" s="112"/>
      <c r="AN358" s="112"/>
      <c r="AO358" s="112"/>
      <c r="AP358" s="112"/>
      <c r="AQ358" s="112"/>
      <c r="AR358" s="112"/>
      <c r="AS358" s="112"/>
      <c r="AT358" s="112"/>
      <c r="AU358" s="112"/>
      <c r="AV358" s="112"/>
      <c r="AW358" s="112"/>
      <c r="AX358" s="112"/>
      <c r="AY358" s="112"/>
      <c r="AZ358" s="112"/>
      <c r="BA358" s="112"/>
    </row>
    <row r="359" spans="1:53">
      <c r="A359" s="112"/>
      <c r="B359" s="112"/>
      <c r="C359" s="112"/>
      <c r="D359" s="112"/>
      <c r="E359" s="112"/>
      <c r="F359" s="112"/>
      <c r="G359" s="112"/>
      <c r="H359" s="112"/>
      <c r="I359" s="112"/>
      <c r="J359" s="112"/>
      <c r="K359" s="112"/>
      <c r="L359" s="112"/>
      <c r="M359" s="112"/>
      <c r="N359" s="112"/>
      <c r="O359" s="112"/>
      <c r="P359" s="112"/>
      <c r="Q359" s="112"/>
      <c r="R359" s="112"/>
      <c r="S359" s="112"/>
      <c r="T359" s="112"/>
      <c r="U359" s="112"/>
      <c r="V359" s="112"/>
      <c r="W359" s="112"/>
      <c r="X359" s="112"/>
      <c r="Y359" s="112"/>
      <c r="Z359" s="112"/>
      <c r="AA359" s="112"/>
      <c r="AB359" s="112"/>
      <c r="AC359" s="112"/>
      <c r="AD359" s="112"/>
      <c r="AE359" s="112"/>
      <c r="AF359" s="112"/>
      <c r="AG359" s="112"/>
      <c r="AH359" s="112"/>
      <c r="AI359" s="112"/>
      <c r="AJ359" s="112"/>
      <c r="AK359" s="112"/>
      <c r="AL359" s="112"/>
      <c r="AM359" s="112"/>
      <c r="AN359" s="112"/>
      <c r="AO359" s="112"/>
      <c r="AP359" s="112"/>
      <c r="AQ359" s="112"/>
      <c r="AR359" s="112"/>
      <c r="AS359" s="112"/>
      <c r="AT359" s="112"/>
      <c r="AU359" s="112"/>
      <c r="AV359" s="112"/>
      <c r="AW359" s="112"/>
      <c r="AX359" s="112"/>
      <c r="AY359" s="112"/>
      <c r="AZ359" s="112"/>
      <c r="BA359" s="112"/>
    </row>
    <row r="360" spans="1:53">
      <c r="A360" s="112"/>
      <c r="B360" s="112"/>
      <c r="C360" s="112"/>
      <c r="D360" s="112"/>
      <c r="E360" s="112"/>
      <c r="F360" s="112"/>
      <c r="G360" s="112"/>
      <c r="H360" s="112"/>
      <c r="I360" s="112"/>
      <c r="J360" s="112"/>
      <c r="K360" s="112"/>
      <c r="L360" s="112"/>
      <c r="M360" s="112"/>
      <c r="N360" s="112"/>
      <c r="O360" s="112"/>
      <c r="P360" s="112"/>
      <c r="Q360" s="112"/>
      <c r="R360" s="112"/>
      <c r="S360" s="112"/>
      <c r="T360" s="112"/>
      <c r="U360" s="112"/>
      <c r="V360" s="112"/>
      <c r="W360" s="112"/>
      <c r="X360" s="112"/>
      <c r="Y360" s="112"/>
      <c r="Z360" s="112"/>
      <c r="AA360" s="112"/>
      <c r="AB360" s="112"/>
      <c r="AC360" s="112"/>
      <c r="AD360" s="112"/>
      <c r="AE360" s="112"/>
      <c r="AF360" s="112"/>
      <c r="AG360" s="112"/>
      <c r="AH360" s="112"/>
      <c r="AI360" s="112"/>
      <c r="AJ360" s="112"/>
      <c r="AK360" s="112"/>
      <c r="AL360" s="112"/>
      <c r="AM360" s="112"/>
      <c r="AN360" s="112"/>
      <c r="AO360" s="112"/>
      <c r="AP360" s="112"/>
      <c r="AQ360" s="112"/>
      <c r="AR360" s="112"/>
      <c r="AS360" s="112"/>
      <c r="AT360" s="112"/>
      <c r="AU360" s="112"/>
      <c r="AV360" s="112"/>
      <c r="AW360" s="112"/>
      <c r="AX360" s="112"/>
      <c r="AY360" s="112"/>
      <c r="AZ360" s="112"/>
      <c r="BA360" s="112"/>
    </row>
    <row r="361" spans="1:53">
      <c r="A361" s="112"/>
      <c r="B361" s="112"/>
      <c r="C361" s="112"/>
      <c r="D361" s="112"/>
      <c r="E361" s="112"/>
      <c r="F361" s="112"/>
      <c r="G361" s="112"/>
      <c r="H361" s="112"/>
      <c r="I361" s="112"/>
      <c r="J361" s="112"/>
      <c r="K361" s="112"/>
      <c r="L361" s="112"/>
      <c r="M361" s="112"/>
      <c r="N361" s="112"/>
      <c r="O361" s="112"/>
      <c r="P361" s="112"/>
      <c r="Q361" s="112"/>
      <c r="R361" s="112"/>
      <c r="S361" s="112"/>
      <c r="T361" s="112"/>
      <c r="U361" s="112"/>
      <c r="V361" s="112"/>
      <c r="W361" s="112"/>
      <c r="X361" s="112"/>
      <c r="Y361" s="112"/>
      <c r="Z361" s="112"/>
      <c r="AA361" s="112"/>
      <c r="AB361" s="112"/>
      <c r="AC361" s="112"/>
      <c r="AD361" s="112"/>
      <c r="AE361" s="112"/>
      <c r="AF361" s="112"/>
      <c r="AG361" s="112"/>
      <c r="AH361" s="112"/>
      <c r="AI361" s="112"/>
      <c r="AJ361" s="112"/>
      <c r="AK361" s="112"/>
      <c r="AL361" s="112"/>
      <c r="AM361" s="112"/>
      <c r="AN361" s="112"/>
      <c r="AO361" s="112"/>
      <c r="AP361" s="112"/>
      <c r="AQ361" s="112"/>
      <c r="AR361" s="112"/>
      <c r="AS361" s="112"/>
      <c r="AT361" s="112"/>
      <c r="AU361" s="112"/>
      <c r="AV361" s="112"/>
      <c r="AW361" s="112"/>
      <c r="AX361" s="112"/>
      <c r="AY361" s="112"/>
      <c r="AZ361" s="112"/>
      <c r="BA361" s="112"/>
    </row>
    <row r="362" spans="1:53">
      <c r="A362" s="112"/>
      <c r="B362" s="112"/>
      <c r="C362" s="112"/>
      <c r="D362" s="112"/>
      <c r="E362" s="112"/>
      <c r="F362" s="112"/>
      <c r="G362" s="112"/>
      <c r="H362" s="112"/>
      <c r="I362" s="112"/>
      <c r="J362" s="112"/>
      <c r="K362" s="112"/>
      <c r="L362" s="112"/>
      <c r="M362" s="112"/>
      <c r="N362" s="112"/>
      <c r="O362" s="112"/>
      <c r="P362" s="112"/>
      <c r="Q362" s="112"/>
      <c r="R362" s="112"/>
      <c r="S362" s="112"/>
      <c r="T362" s="112"/>
      <c r="U362" s="112"/>
      <c r="V362" s="112"/>
      <c r="W362" s="112"/>
      <c r="X362" s="112"/>
      <c r="Y362" s="112"/>
      <c r="Z362" s="112"/>
      <c r="AA362" s="112"/>
      <c r="AB362" s="112"/>
      <c r="AC362" s="112"/>
      <c r="AD362" s="112"/>
      <c r="AE362" s="112"/>
      <c r="AF362" s="112"/>
      <c r="AG362" s="112"/>
      <c r="AH362" s="112"/>
      <c r="AI362" s="112"/>
      <c r="AJ362" s="112"/>
      <c r="AK362" s="112"/>
      <c r="AL362" s="112"/>
      <c r="AM362" s="112"/>
      <c r="AN362" s="112"/>
      <c r="AO362" s="112"/>
      <c r="AP362" s="112"/>
      <c r="AQ362" s="112"/>
      <c r="AR362" s="112"/>
      <c r="AS362" s="112"/>
      <c r="AT362" s="112"/>
      <c r="AU362" s="112"/>
      <c r="AV362" s="112"/>
      <c r="AW362" s="112"/>
      <c r="AX362" s="112"/>
      <c r="AY362" s="112"/>
      <c r="AZ362" s="112"/>
      <c r="BA362" s="112"/>
    </row>
    <row r="363" spans="1:53">
      <c r="A363" s="112"/>
      <c r="B363" s="112"/>
      <c r="C363" s="112"/>
      <c r="D363" s="112"/>
      <c r="E363" s="112"/>
      <c r="F363" s="112"/>
      <c r="G363" s="112"/>
      <c r="H363" s="112"/>
      <c r="I363" s="112"/>
      <c r="J363" s="112"/>
      <c r="K363" s="112"/>
      <c r="L363" s="112"/>
      <c r="M363" s="112"/>
      <c r="N363" s="112"/>
      <c r="O363" s="112"/>
      <c r="P363" s="112"/>
      <c r="Q363" s="112"/>
      <c r="R363" s="112"/>
      <c r="S363" s="112"/>
      <c r="T363" s="112"/>
      <c r="U363" s="112"/>
      <c r="V363" s="112"/>
      <c r="W363" s="112"/>
      <c r="X363" s="112"/>
      <c r="Y363" s="112"/>
      <c r="Z363" s="112"/>
      <c r="AA363" s="112"/>
      <c r="AB363" s="112"/>
      <c r="AC363" s="112"/>
      <c r="AD363" s="112"/>
      <c r="AE363" s="112"/>
      <c r="AF363" s="112"/>
      <c r="AG363" s="112"/>
      <c r="AH363" s="112"/>
      <c r="AI363" s="112"/>
      <c r="AJ363" s="112"/>
      <c r="AK363" s="112"/>
      <c r="AL363" s="112"/>
      <c r="AM363" s="112"/>
      <c r="AN363" s="112"/>
      <c r="AO363" s="112"/>
      <c r="AP363" s="112"/>
      <c r="AQ363" s="112"/>
      <c r="AR363" s="112"/>
      <c r="AS363" s="112"/>
      <c r="AT363" s="112"/>
      <c r="AU363" s="112"/>
      <c r="AV363" s="112"/>
      <c r="AW363" s="112"/>
      <c r="AX363" s="112"/>
      <c r="AY363" s="112"/>
      <c r="AZ363" s="112"/>
      <c r="BA363" s="112"/>
    </row>
    <row r="364" spans="1:53">
      <c r="A364" s="112"/>
      <c r="B364" s="112"/>
      <c r="C364" s="112"/>
      <c r="D364" s="112"/>
      <c r="E364" s="112"/>
      <c r="F364" s="112"/>
      <c r="G364" s="112"/>
      <c r="H364" s="112"/>
      <c r="I364" s="112"/>
      <c r="J364" s="112"/>
      <c r="K364" s="112"/>
      <c r="L364" s="112"/>
      <c r="M364" s="112"/>
      <c r="N364" s="112"/>
      <c r="O364" s="112"/>
      <c r="P364" s="112"/>
      <c r="Q364" s="112"/>
      <c r="R364" s="112"/>
      <c r="S364" s="112"/>
      <c r="T364" s="112"/>
      <c r="U364" s="112"/>
      <c r="V364" s="112"/>
      <c r="W364" s="112"/>
      <c r="X364" s="112"/>
      <c r="Y364" s="112"/>
      <c r="Z364" s="112"/>
      <c r="AA364" s="112"/>
      <c r="AB364" s="112"/>
      <c r="AC364" s="112"/>
      <c r="AD364" s="112"/>
      <c r="AE364" s="112"/>
      <c r="AF364" s="112"/>
      <c r="AG364" s="112"/>
      <c r="AH364" s="112"/>
      <c r="AI364" s="112"/>
      <c r="AJ364" s="112"/>
      <c r="AK364" s="112"/>
      <c r="AL364" s="112"/>
      <c r="AM364" s="112"/>
      <c r="AN364" s="112"/>
      <c r="AO364" s="112"/>
      <c r="AP364" s="112"/>
      <c r="AQ364" s="112"/>
      <c r="AR364" s="112"/>
      <c r="AS364" s="112"/>
      <c r="AT364" s="112"/>
      <c r="AU364" s="112"/>
      <c r="AV364" s="112"/>
      <c r="AW364" s="112"/>
      <c r="AX364" s="112"/>
      <c r="AY364" s="112"/>
      <c r="AZ364" s="112"/>
      <c r="BA364" s="112"/>
    </row>
    <row r="365" spans="1:53">
      <c r="A365" s="112"/>
      <c r="B365" s="112"/>
      <c r="C365" s="112"/>
      <c r="D365" s="112"/>
      <c r="E365" s="112"/>
      <c r="F365" s="112"/>
      <c r="G365" s="112"/>
      <c r="H365" s="112"/>
      <c r="I365" s="112"/>
      <c r="J365" s="112"/>
      <c r="K365" s="112"/>
      <c r="L365" s="112"/>
      <c r="M365" s="112"/>
      <c r="N365" s="112"/>
      <c r="O365" s="112"/>
      <c r="P365" s="112"/>
      <c r="Q365" s="112"/>
      <c r="R365" s="112"/>
      <c r="S365" s="112"/>
      <c r="T365" s="112"/>
      <c r="U365" s="112"/>
      <c r="V365" s="112"/>
      <c r="W365" s="112"/>
      <c r="X365" s="112"/>
      <c r="Y365" s="112"/>
      <c r="Z365" s="112"/>
      <c r="AA365" s="112"/>
      <c r="AB365" s="112"/>
      <c r="AC365" s="112"/>
      <c r="AD365" s="112"/>
      <c r="AE365" s="112"/>
      <c r="AF365" s="112"/>
      <c r="AG365" s="112"/>
      <c r="AH365" s="112"/>
      <c r="AI365" s="112"/>
      <c r="AJ365" s="112"/>
      <c r="AK365" s="112"/>
      <c r="AL365" s="112"/>
      <c r="AM365" s="112"/>
      <c r="AN365" s="112"/>
      <c r="AO365" s="112"/>
      <c r="AP365" s="112"/>
      <c r="AQ365" s="112"/>
      <c r="AR365" s="112"/>
      <c r="AS365" s="112"/>
      <c r="AT365" s="112"/>
      <c r="AU365" s="112"/>
      <c r="AV365" s="112"/>
      <c r="AW365" s="112"/>
      <c r="AX365" s="112"/>
      <c r="AY365" s="112"/>
      <c r="AZ365" s="112"/>
      <c r="BA365" s="112"/>
    </row>
    <row r="366" spans="1:53">
      <c r="A366" s="112"/>
      <c r="B366" s="112"/>
      <c r="C366" s="112"/>
      <c r="D366" s="112"/>
      <c r="E366" s="112"/>
      <c r="F366" s="112"/>
      <c r="G366" s="112"/>
      <c r="H366" s="112"/>
      <c r="I366" s="112"/>
      <c r="J366" s="112"/>
      <c r="K366" s="112"/>
      <c r="L366" s="112"/>
      <c r="M366" s="112"/>
      <c r="N366" s="112"/>
      <c r="O366" s="112"/>
      <c r="P366" s="112"/>
      <c r="Q366" s="112"/>
      <c r="R366" s="112"/>
      <c r="S366" s="112"/>
      <c r="T366" s="112"/>
      <c r="U366" s="112"/>
      <c r="V366" s="112"/>
      <c r="W366" s="112"/>
      <c r="X366" s="112"/>
      <c r="Y366" s="112"/>
      <c r="Z366" s="112"/>
      <c r="AA366" s="112"/>
      <c r="AB366" s="112"/>
      <c r="AC366" s="112"/>
      <c r="AD366" s="112"/>
      <c r="AE366" s="112"/>
      <c r="AF366" s="112"/>
      <c r="AG366" s="112"/>
      <c r="AH366" s="112"/>
      <c r="AI366" s="112"/>
      <c r="AJ366" s="112"/>
      <c r="AK366" s="112"/>
      <c r="AL366" s="112"/>
      <c r="AM366" s="112"/>
      <c r="AN366" s="112"/>
      <c r="AO366" s="112"/>
      <c r="AP366" s="112"/>
      <c r="AQ366" s="112"/>
      <c r="AR366" s="112"/>
      <c r="AS366" s="112"/>
      <c r="AT366" s="112"/>
      <c r="AU366" s="112"/>
      <c r="AV366" s="112"/>
      <c r="AW366" s="112"/>
      <c r="AX366" s="112"/>
      <c r="AY366" s="112"/>
      <c r="AZ366" s="112"/>
      <c r="BA366" s="112"/>
    </row>
    <row r="367" spans="1:53">
      <c r="A367" s="112"/>
      <c r="B367" s="112"/>
      <c r="C367" s="112"/>
      <c r="D367" s="112"/>
      <c r="E367" s="112"/>
      <c r="F367" s="112"/>
      <c r="G367" s="112"/>
      <c r="H367" s="112"/>
      <c r="I367" s="112"/>
      <c r="J367" s="112"/>
      <c r="K367" s="112"/>
      <c r="L367" s="112"/>
      <c r="M367" s="112"/>
      <c r="N367" s="112"/>
      <c r="O367" s="112"/>
      <c r="P367" s="112"/>
      <c r="Q367" s="112"/>
      <c r="R367" s="112"/>
      <c r="S367" s="112"/>
      <c r="T367" s="112"/>
      <c r="U367" s="112"/>
      <c r="V367" s="112"/>
      <c r="W367" s="112"/>
      <c r="X367" s="112"/>
      <c r="Y367" s="112"/>
      <c r="Z367" s="112"/>
      <c r="AA367" s="112"/>
      <c r="AB367" s="112"/>
      <c r="AC367" s="112"/>
      <c r="AD367" s="112"/>
      <c r="AE367" s="112"/>
      <c r="AF367" s="112"/>
      <c r="AG367" s="112"/>
      <c r="AH367" s="112"/>
      <c r="AI367" s="112"/>
      <c r="AJ367" s="112"/>
      <c r="AK367" s="112"/>
      <c r="AL367" s="112"/>
      <c r="AM367" s="112"/>
      <c r="AN367" s="112"/>
      <c r="AO367" s="112"/>
      <c r="AP367" s="112"/>
      <c r="AQ367" s="112"/>
      <c r="AR367" s="112"/>
      <c r="AS367" s="112"/>
      <c r="AT367" s="112"/>
      <c r="AU367" s="112"/>
      <c r="AV367" s="112"/>
      <c r="AW367" s="112"/>
      <c r="AX367" s="112"/>
      <c r="AY367" s="112"/>
      <c r="AZ367" s="112"/>
      <c r="BA367" s="112"/>
    </row>
    <row r="368" spans="1:53">
      <c r="A368" s="112"/>
      <c r="B368" s="112"/>
      <c r="C368" s="112"/>
      <c r="D368" s="112"/>
      <c r="E368" s="112"/>
      <c r="F368" s="112"/>
      <c r="G368" s="112"/>
      <c r="H368" s="112"/>
      <c r="I368" s="112"/>
      <c r="J368" s="112"/>
      <c r="K368" s="112"/>
      <c r="L368" s="112"/>
      <c r="M368" s="112"/>
      <c r="N368" s="112"/>
      <c r="O368" s="112"/>
      <c r="P368" s="112"/>
      <c r="Q368" s="112"/>
      <c r="R368" s="112"/>
      <c r="S368" s="112"/>
      <c r="T368" s="112"/>
      <c r="U368" s="112"/>
      <c r="V368" s="112"/>
      <c r="W368" s="112"/>
      <c r="X368" s="112"/>
      <c r="Y368" s="112"/>
      <c r="Z368" s="112"/>
      <c r="AA368" s="112"/>
      <c r="AB368" s="112"/>
      <c r="AC368" s="112"/>
      <c r="AD368" s="112"/>
      <c r="AE368" s="112"/>
      <c r="AF368" s="112"/>
      <c r="AG368" s="112"/>
      <c r="AH368" s="112"/>
      <c r="AI368" s="112"/>
      <c r="AJ368" s="112"/>
      <c r="AK368" s="112"/>
      <c r="AL368" s="112"/>
      <c r="AM368" s="112"/>
      <c r="AN368" s="112"/>
      <c r="AO368" s="112"/>
      <c r="AP368" s="112"/>
      <c r="AQ368" s="112"/>
      <c r="AR368" s="112"/>
      <c r="AS368" s="112"/>
      <c r="AT368" s="112"/>
      <c r="AU368" s="112"/>
      <c r="AV368" s="112"/>
      <c r="AW368" s="112"/>
      <c r="AX368" s="112"/>
      <c r="AY368" s="112"/>
      <c r="AZ368" s="112"/>
      <c r="BA368" s="112"/>
    </row>
    <row r="369" spans="1:53">
      <c r="A369" s="112"/>
      <c r="B369" s="112"/>
      <c r="C369" s="112"/>
      <c r="D369" s="112"/>
      <c r="E369" s="112"/>
      <c r="F369" s="112"/>
      <c r="G369" s="112"/>
      <c r="H369" s="112"/>
      <c r="I369" s="112"/>
      <c r="J369" s="112"/>
      <c r="K369" s="112"/>
      <c r="L369" s="112"/>
      <c r="M369" s="112"/>
      <c r="N369" s="112"/>
      <c r="O369" s="112"/>
      <c r="P369" s="112"/>
      <c r="Q369" s="112"/>
      <c r="R369" s="112"/>
      <c r="S369" s="112"/>
      <c r="T369" s="112"/>
      <c r="U369" s="112"/>
      <c r="V369" s="112"/>
      <c r="W369" s="112"/>
      <c r="X369" s="112"/>
      <c r="Y369" s="112"/>
      <c r="Z369" s="112"/>
      <c r="AA369" s="112"/>
      <c r="AB369" s="112"/>
      <c r="AC369" s="112"/>
      <c r="AD369" s="112"/>
      <c r="AE369" s="112"/>
      <c r="AF369" s="112"/>
      <c r="AG369" s="112"/>
      <c r="AH369" s="112"/>
      <c r="AI369" s="112"/>
      <c r="AJ369" s="112"/>
      <c r="AK369" s="112"/>
      <c r="AL369" s="112"/>
      <c r="AM369" s="112"/>
      <c r="AN369" s="112"/>
      <c r="AO369" s="112"/>
      <c r="AP369" s="112"/>
      <c r="AQ369" s="112"/>
      <c r="AR369" s="112"/>
      <c r="AS369" s="112"/>
      <c r="AT369" s="112"/>
      <c r="AU369" s="112"/>
      <c r="AV369" s="112"/>
      <c r="AW369" s="112"/>
      <c r="AX369" s="112"/>
      <c r="AY369" s="112"/>
      <c r="AZ369" s="112"/>
      <c r="BA369" s="112"/>
    </row>
    <row r="370" spans="1:53">
      <c r="A370" s="112"/>
      <c r="B370" s="112"/>
      <c r="C370" s="112"/>
      <c r="D370" s="112"/>
      <c r="E370" s="112"/>
      <c r="F370" s="112"/>
      <c r="G370" s="112"/>
      <c r="H370" s="112"/>
      <c r="I370" s="112"/>
      <c r="J370" s="112"/>
      <c r="K370" s="112"/>
      <c r="L370" s="112"/>
      <c r="M370" s="112"/>
      <c r="N370" s="112"/>
      <c r="O370" s="112"/>
      <c r="P370" s="112"/>
      <c r="Q370" s="112"/>
      <c r="R370" s="112"/>
      <c r="S370" s="112"/>
      <c r="T370" s="112"/>
      <c r="U370" s="112"/>
      <c r="V370" s="112"/>
      <c r="W370" s="112"/>
      <c r="X370" s="112"/>
      <c r="Y370" s="112"/>
      <c r="Z370" s="112"/>
      <c r="AA370" s="112"/>
      <c r="AB370" s="112"/>
      <c r="AC370" s="112"/>
      <c r="AD370" s="112"/>
      <c r="AE370" s="112"/>
      <c r="AF370" s="112"/>
      <c r="AG370" s="112"/>
      <c r="AH370" s="112"/>
      <c r="AI370" s="112"/>
      <c r="AJ370" s="112"/>
      <c r="AK370" s="112"/>
      <c r="AL370" s="112"/>
      <c r="AM370" s="112"/>
      <c r="AN370" s="112"/>
      <c r="AO370" s="112"/>
      <c r="AP370" s="112"/>
      <c r="AQ370" s="112"/>
      <c r="AR370" s="112"/>
      <c r="AS370" s="112"/>
      <c r="AT370" s="112"/>
      <c r="AU370" s="112"/>
      <c r="AV370" s="112"/>
      <c r="AW370" s="112"/>
      <c r="AX370" s="112"/>
      <c r="AY370" s="112"/>
      <c r="AZ370" s="112"/>
      <c r="BA370" s="112"/>
    </row>
    <row r="371" spans="1:53">
      <c r="A371" s="112"/>
      <c r="B371" s="112"/>
      <c r="C371" s="112"/>
      <c r="D371" s="112"/>
      <c r="E371" s="112"/>
      <c r="F371" s="112"/>
      <c r="G371" s="112"/>
      <c r="H371" s="112"/>
      <c r="I371" s="112"/>
      <c r="J371" s="112"/>
      <c r="K371" s="112"/>
      <c r="L371" s="112"/>
      <c r="M371" s="112"/>
      <c r="N371" s="112"/>
      <c r="O371" s="112"/>
      <c r="P371" s="112"/>
      <c r="Q371" s="112"/>
      <c r="R371" s="112"/>
      <c r="S371" s="112"/>
      <c r="T371" s="112"/>
      <c r="U371" s="112"/>
      <c r="V371" s="112"/>
      <c r="W371" s="112"/>
      <c r="X371" s="112"/>
      <c r="Y371" s="112"/>
      <c r="Z371" s="112"/>
      <c r="AA371" s="112"/>
      <c r="AB371" s="112"/>
      <c r="AC371" s="112"/>
      <c r="AD371" s="112"/>
      <c r="AE371" s="112"/>
      <c r="AF371" s="112"/>
      <c r="AG371" s="112"/>
      <c r="AH371" s="112"/>
      <c r="AI371" s="112"/>
      <c r="AJ371" s="112"/>
      <c r="AK371" s="112"/>
      <c r="AL371" s="112"/>
      <c r="AM371" s="112"/>
      <c r="AN371" s="112"/>
      <c r="AO371" s="112"/>
      <c r="AP371" s="112"/>
      <c r="AQ371" s="112"/>
      <c r="AR371" s="112"/>
      <c r="AS371" s="112"/>
      <c r="AT371" s="112"/>
      <c r="AU371" s="112"/>
      <c r="AV371" s="112"/>
      <c r="AW371" s="112"/>
      <c r="AX371" s="112"/>
      <c r="AY371" s="112"/>
      <c r="AZ371" s="112"/>
      <c r="BA371" s="112"/>
    </row>
    <row r="372" spans="1:53">
      <c r="A372" s="112"/>
      <c r="B372" s="112"/>
      <c r="C372" s="112"/>
      <c r="D372" s="112"/>
      <c r="E372" s="112"/>
      <c r="F372" s="112"/>
      <c r="G372" s="112"/>
      <c r="H372" s="112"/>
      <c r="I372" s="112"/>
      <c r="J372" s="112"/>
      <c r="K372" s="112"/>
      <c r="L372" s="112"/>
      <c r="M372" s="112"/>
      <c r="N372" s="112"/>
      <c r="O372" s="112"/>
      <c r="P372" s="112"/>
      <c r="Q372" s="112"/>
      <c r="R372" s="112"/>
      <c r="S372" s="112"/>
      <c r="T372" s="112"/>
      <c r="U372" s="112"/>
      <c r="V372" s="112"/>
      <c r="W372" s="112"/>
      <c r="X372" s="112"/>
      <c r="Y372" s="112"/>
      <c r="Z372" s="112"/>
      <c r="AA372" s="112"/>
      <c r="AB372" s="112"/>
      <c r="AC372" s="112"/>
      <c r="AD372" s="112"/>
      <c r="AE372" s="112"/>
      <c r="AF372" s="112"/>
      <c r="AG372" s="112"/>
      <c r="AH372" s="112"/>
      <c r="AI372" s="112"/>
      <c r="AJ372" s="112"/>
      <c r="AK372" s="112"/>
      <c r="AL372" s="112"/>
      <c r="AM372" s="112"/>
      <c r="AN372" s="112"/>
      <c r="AO372" s="112"/>
      <c r="AP372" s="112"/>
      <c r="AQ372" s="112"/>
      <c r="AR372" s="112"/>
      <c r="AS372" s="112"/>
      <c r="AT372" s="112"/>
      <c r="AU372" s="112"/>
      <c r="AV372" s="112"/>
      <c r="AW372" s="112"/>
      <c r="AX372" s="112"/>
      <c r="AY372" s="112"/>
      <c r="AZ372" s="112"/>
      <c r="BA372" s="112"/>
    </row>
    <row r="373" spans="1:53">
      <c r="A373" s="112"/>
      <c r="B373" s="112"/>
      <c r="C373" s="112"/>
      <c r="D373" s="112"/>
      <c r="E373" s="112"/>
      <c r="F373" s="112"/>
      <c r="G373" s="112"/>
      <c r="H373" s="112"/>
      <c r="I373" s="112"/>
      <c r="J373" s="112"/>
      <c r="K373" s="112"/>
      <c r="L373" s="112"/>
      <c r="M373" s="112"/>
      <c r="N373" s="112"/>
      <c r="O373" s="112"/>
      <c r="P373" s="112"/>
      <c r="Q373" s="112"/>
      <c r="R373" s="112"/>
      <c r="S373" s="112"/>
      <c r="T373" s="112"/>
      <c r="U373" s="112"/>
      <c r="V373" s="112"/>
      <c r="W373" s="112"/>
      <c r="X373" s="112"/>
      <c r="Y373" s="112"/>
      <c r="Z373" s="112"/>
      <c r="AA373" s="112"/>
      <c r="AB373" s="112"/>
      <c r="AC373" s="112"/>
      <c r="AD373" s="112"/>
      <c r="AE373" s="112"/>
      <c r="AF373" s="112"/>
      <c r="AG373" s="112"/>
      <c r="AH373" s="112"/>
      <c r="AI373" s="112"/>
      <c r="AJ373" s="112"/>
      <c r="AK373" s="112"/>
      <c r="AL373" s="112"/>
      <c r="AM373" s="112"/>
      <c r="AN373" s="112"/>
      <c r="AO373" s="112"/>
      <c r="AP373" s="112"/>
      <c r="AQ373" s="112"/>
      <c r="AR373" s="112"/>
      <c r="AS373" s="112"/>
      <c r="AT373" s="112"/>
      <c r="AU373" s="112"/>
      <c r="AV373" s="112"/>
      <c r="AW373" s="112"/>
      <c r="AX373" s="112"/>
      <c r="AY373" s="112"/>
      <c r="AZ373" s="112"/>
      <c r="BA373" s="112"/>
    </row>
    <row r="374" spans="1:53">
      <c r="A374" s="112"/>
      <c r="B374" s="112"/>
      <c r="C374" s="112"/>
      <c r="D374" s="112"/>
      <c r="E374" s="112"/>
      <c r="F374" s="112"/>
      <c r="G374" s="112"/>
      <c r="H374" s="112"/>
      <c r="I374" s="112"/>
      <c r="J374" s="112"/>
      <c r="K374" s="112"/>
      <c r="L374" s="112"/>
      <c r="M374" s="112"/>
      <c r="N374" s="112"/>
      <c r="O374" s="112"/>
      <c r="P374" s="112"/>
      <c r="Q374" s="112"/>
      <c r="R374" s="112"/>
      <c r="S374" s="112"/>
      <c r="T374" s="112"/>
      <c r="U374" s="112"/>
      <c r="V374" s="112"/>
      <c r="W374" s="112"/>
      <c r="X374" s="112"/>
      <c r="Y374" s="112"/>
      <c r="Z374" s="112"/>
      <c r="AA374" s="112"/>
      <c r="AB374" s="112"/>
      <c r="AC374" s="112"/>
      <c r="AD374" s="112"/>
      <c r="AE374" s="112"/>
      <c r="AF374" s="112"/>
      <c r="AG374" s="112"/>
      <c r="AH374" s="112"/>
      <c r="AI374" s="112"/>
      <c r="AJ374" s="112"/>
      <c r="AK374" s="112"/>
      <c r="AL374" s="112"/>
      <c r="AM374" s="112"/>
      <c r="AN374" s="112"/>
      <c r="AO374" s="112"/>
      <c r="AP374" s="112"/>
      <c r="AQ374" s="112"/>
      <c r="AR374" s="112"/>
      <c r="AS374" s="112"/>
      <c r="AT374" s="112"/>
      <c r="AU374" s="112"/>
      <c r="AV374" s="112"/>
      <c r="AW374" s="112"/>
      <c r="AX374" s="112"/>
      <c r="AY374" s="112"/>
      <c r="AZ374" s="112"/>
      <c r="BA374" s="112"/>
    </row>
    <row r="375" spans="1:53">
      <c r="A375" s="112"/>
      <c r="B375" s="112"/>
      <c r="C375" s="112"/>
      <c r="D375" s="112"/>
      <c r="E375" s="112"/>
      <c r="F375" s="112"/>
      <c r="G375" s="112"/>
      <c r="H375" s="112"/>
      <c r="I375" s="112"/>
      <c r="J375" s="112"/>
      <c r="K375" s="112"/>
      <c r="L375" s="112"/>
      <c r="M375" s="112"/>
      <c r="N375" s="112"/>
      <c r="O375" s="112"/>
      <c r="P375" s="112"/>
      <c r="Q375" s="112"/>
      <c r="R375" s="112"/>
      <c r="S375" s="112"/>
      <c r="T375" s="112"/>
      <c r="U375" s="112"/>
      <c r="V375" s="112"/>
      <c r="W375" s="112"/>
      <c r="X375" s="112"/>
      <c r="Y375" s="112"/>
      <c r="Z375" s="112"/>
      <c r="AA375" s="112"/>
      <c r="AB375" s="112"/>
      <c r="AC375" s="112"/>
      <c r="AD375" s="112"/>
      <c r="AE375" s="112"/>
      <c r="AF375" s="112"/>
      <c r="AG375" s="112"/>
      <c r="AH375" s="112"/>
      <c r="AI375" s="112"/>
      <c r="AJ375" s="112"/>
      <c r="AK375" s="112"/>
      <c r="AL375" s="112"/>
      <c r="AM375" s="112"/>
      <c r="AN375" s="112"/>
      <c r="AO375" s="112"/>
      <c r="AP375" s="112"/>
      <c r="AQ375" s="112"/>
      <c r="AR375" s="112"/>
      <c r="AS375" s="112"/>
      <c r="AT375" s="112"/>
      <c r="AU375" s="112"/>
      <c r="AV375" s="112"/>
      <c r="AW375" s="112"/>
      <c r="AX375" s="112"/>
      <c r="AY375" s="112"/>
      <c r="AZ375" s="112"/>
      <c r="BA375" s="112"/>
    </row>
    <row r="376" spans="1:53">
      <c r="A376" s="112"/>
      <c r="B376" s="112"/>
      <c r="C376" s="112"/>
      <c r="D376" s="112"/>
      <c r="E376" s="112"/>
      <c r="F376" s="112"/>
      <c r="G376" s="112"/>
      <c r="H376" s="112"/>
      <c r="I376" s="112"/>
      <c r="J376" s="112"/>
      <c r="K376" s="112"/>
      <c r="L376" s="112"/>
      <c r="M376" s="112"/>
      <c r="N376" s="112"/>
      <c r="O376" s="112"/>
      <c r="P376" s="112"/>
      <c r="Q376" s="112"/>
      <c r="R376" s="112"/>
      <c r="S376" s="112"/>
      <c r="T376" s="112"/>
      <c r="U376" s="112"/>
      <c r="V376" s="112"/>
      <c r="W376" s="112"/>
      <c r="X376" s="112"/>
      <c r="Y376" s="112"/>
      <c r="Z376" s="112"/>
      <c r="AA376" s="112"/>
      <c r="AB376" s="112"/>
      <c r="AC376" s="112"/>
      <c r="AD376" s="112"/>
      <c r="AE376" s="112"/>
      <c r="AF376" s="112"/>
      <c r="AG376" s="112"/>
      <c r="AH376" s="112"/>
      <c r="AI376" s="112"/>
      <c r="AJ376" s="112"/>
      <c r="AK376" s="112"/>
      <c r="AL376" s="112"/>
      <c r="AM376" s="112"/>
      <c r="AN376" s="112"/>
      <c r="AO376" s="112"/>
      <c r="AP376" s="112"/>
      <c r="AQ376" s="112"/>
      <c r="AR376" s="112"/>
      <c r="AS376" s="112"/>
      <c r="AT376" s="112"/>
      <c r="AU376" s="112"/>
      <c r="AV376" s="112"/>
      <c r="AW376" s="112"/>
      <c r="AX376" s="112"/>
      <c r="AY376" s="112"/>
      <c r="AZ376" s="112"/>
      <c r="BA376" s="112"/>
    </row>
    <row r="377" spans="1:53">
      <c r="A377" s="112"/>
      <c r="B377" s="112"/>
      <c r="C377" s="112"/>
      <c r="D377" s="112"/>
      <c r="E377" s="112"/>
      <c r="F377" s="112"/>
      <c r="G377" s="112"/>
      <c r="H377" s="112"/>
      <c r="I377" s="112"/>
      <c r="J377" s="112"/>
      <c r="K377" s="112"/>
      <c r="L377" s="112"/>
      <c r="M377" s="112"/>
      <c r="N377" s="112"/>
      <c r="O377" s="112"/>
      <c r="P377" s="112"/>
      <c r="Q377" s="112"/>
      <c r="R377" s="112"/>
      <c r="S377" s="112"/>
      <c r="T377" s="112"/>
      <c r="U377" s="112"/>
      <c r="V377" s="112"/>
      <c r="W377" s="112"/>
      <c r="X377" s="112"/>
      <c r="Y377" s="112"/>
      <c r="Z377" s="112"/>
      <c r="AA377" s="112"/>
      <c r="AB377" s="112"/>
      <c r="AC377" s="112"/>
      <c r="AD377" s="112"/>
      <c r="AE377" s="112"/>
      <c r="AF377" s="112"/>
      <c r="AG377" s="112"/>
      <c r="AH377" s="112"/>
      <c r="AI377" s="112"/>
      <c r="AJ377" s="112"/>
      <c r="AK377" s="112"/>
      <c r="AL377" s="112"/>
      <c r="AM377" s="112"/>
      <c r="AN377" s="112"/>
      <c r="AO377" s="112"/>
      <c r="AP377" s="112"/>
      <c r="AQ377" s="112"/>
      <c r="AR377" s="112"/>
      <c r="AS377" s="112"/>
      <c r="AT377" s="112"/>
      <c r="AU377" s="112"/>
      <c r="AV377" s="112"/>
      <c r="AW377" s="112"/>
      <c r="AX377" s="112"/>
      <c r="AY377" s="112"/>
      <c r="AZ377" s="112"/>
      <c r="BA377" s="112"/>
    </row>
    <row r="378" spans="1:53">
      <c r="A378" s="112"/>
      <c r="B378" s="112"/>
      <c r="C378" s="112"/>
      <c r="D378" s="112"/>
      <c r="E378" s="112"/>
      <c r="F378" s="112"/>
      <c r="G378" s="112"/>
      <c r="H378" s="112"/>
      <c r="I378" s="112"/>
      <c r="J378" s="112"/>
      <c r="K378" s="112"/>
      <c r="L378" s="112"/>
      <c r="M378" s="112"/>
      <c r="N378" s="112"/>
      <c r="O378" s="112"/>
      <c r="P378" s="112"/>
      <c r="Q378" s="112"/>
      <c r="R378" s="112"/>
      <c r="S378" s="112"/>
      <c r="T378" s="112"/>
      <c r="U378" s="112"/>
      <c r="V378" s="112"/>
      <c r="W378" s="112"/>
      <c r="X378" s="112"/>
      <c r="Y378" s="112"/>
      <c r="Z378" s="112"/>
      <c r="AA378" s="112"/>
      <c r="AB378" s="112"/>
      <c r="AC378" s="112"/>
      <c r="AD378" s="112"/>
      <c r="AE378" s="112"/>
      <c r="AF378" s="112"/>
      <c r="AG378" s="112"/>
      <c r="AH378" s="112"/>
      <c r="AI378" s="112"/>
      <c r="AJ378" s="112"/>
      <c r="AK378" s="112"/>
      <c r="AL378" s="112"/>
      <c r="AM378" s="112"/>
      <c r="AN378" s="112"/>
      <c r="AO378" s="112"/>
      <c r="AP378" s="112"/>
      <c r="AQ378" s="112"/>
      <c r="AR378" s="112"/>
      <c r="AS378" s="112"/>
      <c r="AT378" s="112"/>
      <c r="AU378" s="112"/>
      <c r="AV378" s="112"/>
      <c r="AW378" s="112"/>
      <c r="AX378" s="112"/>
      <c r="AY378" s="112"/>
      <c r="AZ378" s="112"/>
      <c r="BA378" s="112"/>
    </row>
    <row r="379" spans="1:53">
      <c r="A379" s="112"/>
      <c r="B379" s="112"/>
      <c r="C379" s="112"/>
      <c r="D379" s="112"/>
      <c r="E379" s="112"/>
      <c r="F379" s="112"/>
      <c r="G379" s="112"/>
      <c r="H379" s="112"/>
      <c r="I379" s="112"/>
      <c r="J379" s="112"/>
      <c r="K379" s="112"/>
      <c r="L379" s="112"/>
      <c r="M379" s="112"/>
      <c r="N379" s="112"/>
      <c r="O379" s="112"/>
      <c r="P379" s="112"/>
      <c r="Q379" s="112"/>
      <c r="R379" s="112"/>
      <c r="S379" s="112"/>
      <c r="T379" s="112"/>
      <c r="U379" s="112"/>
      <c r="V379" s="112"/>
      <c r="W379" s="112"/>
      <c r="X379" s="112"/>
      <c r="Y379" s="112"/>
      <c r="Z379" s="112"/>
      <c r="AA379" s="112"/>
      <c r="AB379" s="112"/>
      <c r="AC379" s="112"/>
      <c r="AD379" s="112"/>
      <c r="AE379" s="112"/>
      <c r="AF379" s="112"/>
      <c r="AG379" s="112"/>
      <c r="AH379" s="112"/>
      <c r="AI379" s="112"/>
      <c r="AJ379" s="112"/>
      <c r="AK379" s="112"/>
      <c r="AL379" s="112"/>
      <c r="AM379" s="112"/>
      <c r="AN379" s="112"/>
      <c r="AO379" s="112"/>
      <c r="AP379" s="112"/>
      <c r="AQ379" s="112"/>
      <c r="AR379" s="112"/>
      <c r="AS379" s="112"/>
      <c r="AT379" s="112"/>
      <c r="AU379" s="112"/>
      <c r="AV379" s="112"/>
      <c r="AW379" s="112"/>
      <c r="AX379" s="112"/>
      <c r="AY379" s="112"/>
      <c r="AZ379" s="112"/>
      <c r="BA379" s="112"/>
    </row>
    <row r="380" spans="1:53">
      <c r="A380" s="112"/>
      <c r="B380" s="112"/>
      <c r="C380" s="112"/>
      <c r="D380" s="112"/>
      <c r="E380" s="112"/>
      <c r="F380" s="112"/>
      <c r="G380" s="112"/>
      <c r="H380" s="112"/>
      <c r="I380" s="112"/>
      <c r="J380" s="112"/>
      <c r="K380" s="112"/>
      <c r="L380" s="112"/>
      <c r="M380" s="112"/>
      <c r="N380" s="112"/>
      <c r="O380" s="112"/>
      <c r="P380" s="112"/>
      <c r="Q380" s="112"/>
      <c r="R380" s="112"/>
      <c r="S380" s="112"/>
      <c r="T380" s="112"/>
      <c r="U380" s="112"/>
      <c r="V380" s="112"/>
      <c r="W380" s="112"/>
      <c r="X380" s="112"/>
      <c r="Y380" s="112"/>
      <c r="Z380" s="112"/>
      <c r="AA380" s="112"/>
      <c r="AB380" s="112"/>
      <c r="AC380" s="112"/>
      <c r="AD380" s="112"/>
      <c r="AE380" s="112"/>
      <c r="AF380" s="112"/>
      <c r="AG380" s="112"/>
      <c r="AH380" s="112"/>
      <c r="AI380" s="112"/>
      <c r="AJ380" s="112"/>
      <c r="AK380" s="112"/>
      <c r="AL380" s="112"/>
      <c r="AM380" s="112"/>
      <c r="AN380" s="112"/>
      <c r="AO380" s="112"/>
      <c r="AP380" s="112"/>
      <c r="AQ380" s="112"/>
      <c r="AR380" s="112"/>
      <c r="AS380" s="112"/>
      <c r="AT380" s="112"/>
      <c r="AU380" s="112"/>
      <c r="AV380" s="112"/>
      <c r="AW380" s="112"/>
      <c r="AX380" s="112"/>
      <c r="AY380" s="112"/>
      <c r="AZ380" s="112"/>
      <c r="BA380" s="112"/>
    </row>
    <row r="381" spans="1:53">
      <c r="A381" s="112"/>
      <c r="B381" s="112"/>
      <c r="C381" s="112"/>
      <c r="D381" s="112"/>
      <c r="E381" s="112"/>
      <c r="F381" s="112"/>
      <c r="G381" s="112"/>
      <c r="H381" s="112"/>
      <c r="I381" s="112"/>
      <c r="J381" s="112"/>
      <c r="K381" s="112"/>
      <c r="L381" s="112"/>
      <c r="M381" s="112"/>
      <c r="N381" s="112"/>
      <c r="O381" s="112"/>
      <c r="P381" s="112"/>
      <c r="Q381" s="112"/>
      <c r="R381" s="112"/>
      <c r="S381" s="112"/>
      <c r="T381" s="112"/>
      <c r="U381" s="112"/>
      <c r="V381" s="112"/>
      <c r="W381" s="112"/>
      <c r="X381" s="112"/>
      <c r="Y381" s="112"/>
      <c r="Z381" s="112"/>
      <c r="AA381" s="112"/>
      <c r="AB381" s="112"/>
      <c r="AC381" s="112"/>
      <c r="AD381" s="112"/>
      <c r="AE381" s="112"/>
      <c r="AF381" s="112"/>
      <c r="AG381" s="112"/>
      <c r="AH381" s="112"/>
      <c r="AI381" s="112"/>
      <c r="AJ381" s="112"/>
      <c r="AK381" s="112"/>
      <c r="AL381" s="112"/>
      <c r="AM381" s="112"/>
      <c r="AN381" s="112"/>
      <c r="AO381" s="112"/>
      <c r="AP381" s="112"/>
      <c r="AQ381" s="112"/>
      <c r="AR381" s="112"/>
      <c r="AS381" s="112"/>
      <c r="AT381" s="112"/>
      <c r="AU381" s="112"/>
      <c r="AV381" s="112"/>
      <c r="AW381" s="112"/>
      <c r="AX381" s="112"/>
      <c r="AY381" s="112"/>
      <c r="AZ381" s="112"/>
      <c r="BA381" s="112"/>
    </row>
    <row r="382" spans="1:53">
      <c r="A382" s="112"/>
      <c r="B382" s="112"/>
      <c r="C382" s="112"/>
      <c r="D382" s="112"/>
      <c r="E382" s="112"/>
      <c r="F382" s="112"/>
      <c r="G382" s="112"/>
      <c r="H382" s="112"/>
      <c r="I382" s="112"/>
      <c r="J382" s="112"/>
      <c r="K382" s="112"/>
      <c r="L382" s="112"/>
      <c r="M382" s="112"/>
      <c r="N382" s="112"/>
      <c r="O382" s="112"/>
      <c r="P382" s="112"/>
      <c r="Q382" s="112"/>
      <c r="R382" s="112"/>
      <c r="S382" s="112"/>
      <c r="T382" s="112"/>
      <c r="U382" s="112"/>
      <c r="V382" s="112"/>
      <c r="W382" s="112"/>
      <c r="X382" s="112"/>
      <c r="Y382" s="112"/>
      <c r="Z382" s="112"/>
      <c r="AA382" s="112"/>
      <c r="AB382" s="112"/>
      <c r="AC382" s="112"/>
      <c r="AD382" s="112"/>
      <c r="AE382" s="112"/>
      <c r="AF382" s="112"/>
      <c r="AG382" s="112"/>
      <c r="AH382" s="112"/>
      <c r="AI382" s="112"/>
      <c r="AJ382" s="112"/>
      <c r="AK382" s="112"/>
      <c r="AL382" s="112"/>
      <c r="AM382" s="112"/>
      <c r="AN382" s="112"/>
      <c r="AO382" s="112"/>
      <c r="AP382" s="112"/>
      <c r="AQ382" s="112"/>
      <c r="AR382" s="112"/>
      <c r="AS382" s="112"/>
      <c r="AT382" s="112"/>
      <c r="AU382" s="112"/>
      <c r="AV382" s="112"/>
      <c r="AW382" s="112"/>
      <c r="AX382" s="112"/>
      <c r="AY382" s="112"/>
      <c r="AZ382" s="112"/>
      <c r="BA382" s="112"/>
    </row>
    <row r="383" spans="1:53">
      <c r="A383" s="112"/>
      <c r="B383" s="112"/>
      <c r="C383" s="112"/>
      <c r="D383" s="112"/>
      <c r="E383" s="112"/>
      <c r="F383" s="112"/>
      <c r="G383" s="112"/>
      <c r="H383" s="112"/>
      <c r="I383" s="112"/>
      <c r="J383" s="112"/>
      <c r="K383" s="112"/>
      <c r="L383" s="112"/>
      <c r="M383" s="112"/>
      <c r="N383" s="112"/>
      <c r="O383" s="112"/>
      <c r="P383" s="112"/>
      <c r="Q383" s="112"/>
      <c r="R383" s="112"/>
      <c r="S383" s="112"/>
      <c r="T383" s="112"/>
      <c r="U383" s="112"/>
      <c r="V383" s="112"/>
      <c r="W383" s="112"/>
      <c r="X383" s="112"/>
      <c r="Y383" s="112"/>
      <c r="Z383" s="112"/>
      <c r="AA383" s="112"/>
      <c r="AB383" s="112"/>
      <c r="AC383" s="112"/>
      <c r="AD383" s="112"/>
      <c r="AE383" s="112"/>
      <c r="AF383" s="112"/>
      <c r="AG383" s="112"/>
      <c r="AH383" s="112"/>
      <c r="AI383" s="112"/>
      <c r="AJ383" s="112"/>
      <c r="AK383" s="112"/>
      <c r="AL383" s="112"/>
      <c r="AM383" s="112"/>
      <c r="AN383" s="112"/>
      <c r="AO383" s="112"/>
      <c r="AP383" s="112"/>
      <c r="AQ383" s="112"/>
      <c r="AR383" s="112"/>
      <c r="AS383" s="112"/>
      <c r="AT383" s="112"/>
      <c r="AU383" s="112"/>
      <c r="AV383" s="112"/>
      <c r="AW383" s="112"/>
      <c r="AX383" s="112"/>
      <c r="AY383" s="112"/>
      <c r="AZ383" s="112"/>
      <c r="BA383" s="112"/>
    </row>
    <row r="384" spans="1:53">
      <c r="A384" s="112"/>
      <c r="B384" s="112"/>
      <c r="C384" s="112"/>
      <c r="D384" s="112"/>
      <c r="E384" s="112"/>
      <c r="F384" s="112"/>
      <c r="G384" s="112"/>
      <c r="H384" s="112"/>
      <c r="I384" s="112"/>
      <c r="J384" s="112"/>
      <c r="K384" s="112"/>
      <c r="L384" s="112"/>
      <c r="M384" s="112"/>
      <c r="N384" s="112"/>
      <c r="O384" s="112"/>
      <c r="P384" s="112"/>
      <c r="Q384" s="112"/>
      <c r="R384" s="112"/>
      <c r="S384" s="112"/>
      <c r="T384" s="112"/>
      <c r="U384" s="112"/>
      <c r="V384" s="112"/>
      <c r="W384" s="112"/>
      <c r="X384" s="112"/>
      <c r="Y384" s="112"/>
      <c r="Z384" s="112"/>
      <c r="AA384" s="112"/>
      <c r="AB384" s="112"/>
      <c r="AC384" s="112"/>
      <c r="AD384" s="112"/>
      <c r="AE384" s="112"/>
      <c r="AF384" s="112"/>
      <c r="AG384" s="112"/>
      <c r="AH384" s="112"/>
      <c r="AI384" s="112"/>
      <c r="AJ384" s="112"/>
      <c r="AK384" s="112"/>
      <c r="AL384" s="112"/>
      <c r="AM384" s="112"/>
      <c r="AN384" s="112"/>
      <c r="AO384" s="112"/>
      <c r="AP384" s="112"/>
      <c r="AQ384" s="112"/>
      <c r="AR384" s="112"/>
      <c r="AS384" s="112"/>
      <c r="AT384" s="112"/>
      <c r="AU384" s="112"/>
      <c r="AV384" s="112"/>
      <c r="AW384" s="112"/>
      <c r="AX384" s="112"/>
      <c r="AY384" s="112"/>
      <c r="AZ384" s="112"/>
      <c r="BA384" s="112"/>
    </row>
    <row r="385" spans="1:53">
      <c r="A385" s="112"/>
      <c r="B385" s="112"/>
      <c r="C385" s="112"/>
      <c r="D385" s="112"/>
      <c r="E385" s="112"/>
      <c r="F385" s="112"/>
      <c r="G385" s="112"/>
      <c r="H385" s="112"/>
      <c r="I385" s="112"/>
      <c r="J385" s="112"/>
      <c r="K385" s="112"/>
      <c r="L385" s="112"/>
      <c r="M385" s="112"/>
      <c r="N385" s="112"/>
      <c r="O385" s="112"/>
      <c r="P385" s="112"/>
      <c r="Q385" s="112"/>
      <c r="R385" s="112"/>
      <c r="S385" s="112"/>
      <c r="T385" s="112"/>
      <c r="U385" s="112"/>
      <c r="V385" s="112"/>
      <c r="W385" s="112"/>
      <c r="X385" s="112"/>
      <c r="Y385" s="112"/>
      <c r="Z385" s="112"/>
      <c r="AA385" s="112"/>
      <c r="AB385" s="112"/>
      <c r="AC385" s="112"/>
      <c r="AD385" s="112"/>
      <c r="AE385" s="112"/>
      <c r="AF385" s="112"/>
      <c r="AG385" s="112"/>
      <c r="AH385" s="112"/>
      <c r="AI385" s="112"/>
      <c r="AJ385" s="112"/>
      <c r="AK385" s="112"/>
      <c r="AL385" s="112"/>
      <c r="AM385" s="112"/>
      <c r="AN385" s="112"/>
      <c r="AO385" s="112"/>
      <c r="AP385" s="112"/>
      <c r="AQ385" s="112"/>
      <c r="AR385" s="112"/>
      <c r="AS385" s="112"/>
      <c r="AT385" s="112"/>
      <c r="AU385" s="112"/>
      <c r="AV385" s="112"/>
      <c r="AW385" s="112"/>
      <c r="AX385" s="112"/>
      <c r="AY385" s="112"/>
      <c r="AZ385" s="112"/>
      <c r="BA385" s="112"/>
    </row>
    <row r="386" spans="1:53">
      <c r="A386" s="112"/>
      <c r="B386" s="112"/>
      <c r="C386" s="112"/>
      <c r="D386" s="112"/>
      <c r="E386" s="112"/>
      <c r="F386" s="112"/>
      <c r="G386" s="112"/>
      <c r="H386" s="112"/>
      <c r="I386" s="112"/>
      <c r="J386" s="112"/>
      <c r="K386" s="112"/>
      <c r="L386" s="112"/>
      <c r="M386" s="112"/>
      <c r="N386" s="112"/>
      <c r="O386" s="112"/>
      <c r="P386" s="112"/>
      <c r="Q386" s="112"/>
      <c r="R386" s="112"/>
      <c r="S386" s="112"/>
      <c r="T386" s="112"/>
      <c r="U386" s="112"/>
      <c r="V386" s="112"/>
      <c r="W386" s="112"/>
      <c r="X386" s="112"/>
      <c r="Y386" s="112"/>
      <c r="Z386" s="112"/>
      <c r="AA386" s="112"/>
      <c r="AB386" s="112"/>
      <c r="AC386" s="112"/>
      <c r="AD386" s="112"/>
      <c r="AE386" s="112"/>
      <c r="AF386" s="112"/>
      <c r="AG386" s="112"/>
      <c r="AH386" s="112"/>
      <c r="AI386" s="112"/>
      <c r="AJ386" s="112"/>
      <c r="AK386" s="112"/>
      <c r="AL386" s="112"/>
      <c r="AM386" s="112"/>
      <c r="AN386" s="112"/>
      <c r="AO386" s="112"/>
      <c r="AP386" s="112"/>
      <c r="AQ386" s="112"/>
      <c r="AR386" s="112"/>
      <c r="AS386" s="112"/>
      <c r="AT386" s="112"/>
      <c r="AU386" s="112"/>
      <c r="AV386" s="112"/>
      <c r="AW386" s="112"/>
      <c r="AX386" s="112"/>
      <c r="AY386" s="112"/>
      <c r="AZ386" s="112"/>
      <c r="BA386" s="112"/>
    </row>
    <row r="387" spans="1:53">
      <c r="A387" s="112"/>
      <c r="B387" s="112"/>
      <c r="C387" s="112"/>
      <c r="D387" s="112"/>
      <c r="E387" s="112"/>
      <c r="F387" s="112"/>
      <c r="G387" s="112"/>
      <c r="H387" s="112"/>
      <c r="I387" s="112"/>
      <c r="J387" s="112"/>
      <c r="K387" s="112"/>
      <c r="L387" s="112"/>
      <c r="M387" s="112"/>
      <c r="N387" s="112"/>
      <c r="O387" s="112"/>
      <c r="P387" s="112"/>
      <c r="Q387" s="112"/>
      <c r="R387" s="112"/>
      <c r="S387" s="112"/>
      <c r="T387" s="112"/>
      <c r="U387" s="112"/>
      <c r="V387" s="112"/>
      <c r="W387" s="112"/>
      <c r="X387" s="112"/>
      <c r="Y387" s="112"/>
      <c r="Z387" s="112"/>
      <c r="AA387" s="112"/>
      <c r="AB387" s="112"/>
      <c r="AC387" s="112"/>
      <c r="AD387" s="112"/>
      <c r="AE387" s="112"/>
      <c r="AF387" s="112"/>
      <c r="AG387" s="112"/>
      <c r="AH387" s="112"/>
      <c r="AI387" s="112"/>
      <c r="AJ387" s="112"/>
      <c r="AK387" s="112"/>
      <c r="AL387" s="112"/>
      <c r="AM387" s="112"/>
      <c r="AN387" s="112"/>
      <c r="AO387" s="112"/>
      <c r="AP387" s="112"/>
      <c r="AQ387" s="112"/>
      <c r="AR387" s="112"/>
      <c r="AS387" s="112"/>
      <c r="AT387" s="112"/>
      <c r="AU387" s="112"/>
      <c r="AV387" s="112"/>
      <c r="AW387" s="112"/>
      <c r="AX387" s="112"/>
      <c r="AY387" s="112"/>
      <c r="AZ387" s="112"/>
      <c r="BA387" s="112"/>
    </row>
    <row r="388" spans="1:53">
      <c r="A388" s="112"/>
      <c r="B388" s="112"/>
      <c r="C388" s="112"/>
      <c r="D388" s="112"/>
      <c r="E388" s="112"/>
      <c r="F388" s="112"/>
      <c r="G388" s="112"/>
      <c r="H388" s="112"/>
      <c r="I388" s="112"/>
      <c r="J388" s="112"/>
      <c r="K388" s="112"/>
      <c r="L388" s="112"/>
      <c r="M388" s="112"/>
      <c r="N388" s="112"/>
      <c r="O388" s="112"/>
      <c r="P388" s="112"/>
      <c r="Q388" s="112"/>
      <c r="R388" s="112"/>
      <c r="S388" s="112"/>
      <c r="T388" s="112"/>
      <c r="U388" s="112"/>
      <c r="V388" s="112"/>
      <c r="W388" s="112"/>
      <c r="X388" s="112"/>
      <c r="Y388" s="112"/>
      <c r="Z388" s="112"/>
      <c r="AA388" s="112"/>
      <c r="AB388" s="112"/>
      <c r="AC388" s="112"/>
      <c r="AD388" s="112"/>
      <c r="AE388" s="112"/>
      <c r="AF388" s="112"/>
      <c r="AG388" s="112"/>
      <c r="AH388" s="112"/>
      <c r="AI388" s="112"/>
      <c r="AJ388" s="112"/>
      <c r="AK388" s="112"/>
      <c r="AL388" s="112"/>
      <c r="AM388" s="112"/>
      <c r="AN388" s="112"/>
      <c r="AO388" s="112"/>
      <c r="AP388" s="112"/>
      <c r="AQ388" s="112"/>
      <c r="AR388" s="112"/>
      <c r="AS388" s="112"/>
      <c r="AT388" s="112"/>
      <c r="AU388" s="112"/>
      <c r="AV388" s="112"/>
      <c r="AW388" s="112"/>
      <c r="AX388" s="112"/>
      <c r="AY388" s="112"/>
      <c r="AZ388" s="112"/>
      <c r="BA388" s="112"/>
    </row>
    <row r="389" spans="1:53">
      <c r="A389" s="112"/>
      <c r="B389" s="112"/>
      <c r="C389" s="112"/>
      <c r="D389" s="112"/>
      <c r="E389" s="112"/>
      <c r="F389" s="112"/>
      <c r="G389" s="112"/>
      <c r="H389" s="112"/>
      <c r="I389" s="112"/>
      <c r="J389" s="112"/>
      <c r="K389" s="112"/>
      <c r="L389" s="112"/>
      <c r="M389" s="112"/>
      <c r="N389" s="112"/>
      <c r="O389" s="112"/>
      <c r="P389" s="112"/>
      <c r="Q389" s="112"/>
      <c r="R389" s="112"/>
      <c r="S389" s="112"/>
      <c r="T389" s="112"/>
      <c r="U389" s="112"/>
      <c r="V389" s="112"/>
      <c r="W389" s="112"/>
      <c r="X389" s="112"/>
      <c r="Y389" s="112"/>
      <c r="Z389" s="112"/>
      <c r="AA389" s="112"/>
      <c r="AB389" s="112"/>
      <c r="AC389" s="112"/>
      <c r="AD389" s="112"/>
      <c r="AE389" s="112"/>
      <c r="AF389" s="112"/>
      <c r="AG389" s="112"/>
      <c r="AH389" s="112"/>
      <c r="AI389" s="112"/>
      <c r="AJ389" s="112"/>
      <c r="AK389" s="112"/>
      <c r="AL389" s="112"/>
      <c r="AM389" s="112"/>
      <c r="AN389" s="112"/>
      <c r="AO389" s="112"/>
      <c r="AP389" s="112"/>
      <c r="AQ389" s="112"/>
      <c r="AR389" s="112"/>
      <c r="AS389" s="112"/>
      <c r="AT389" s="112"/>
      <c r="AU389" s="112"/>
      <c r="AV389" s="112"/>
      <c r="AW389" s="112"/>
      <c r="AX389" s="112"/>
      <c r="AY389" s="112"/>
      <c r="AZ389" s="112"/>
      <c r="BA389" s="112"/>
    </row>
    <row r="390" spans="1:53">
      <c r="A390" s="112"/>
      <c r="B390" s="112"/>
      <c r="C390" s="112"/>
      <c r="D390" s="112"/>
      <c r="E390" s="112"/>
      <c r="F390" s="112"/>
      <c r="G390" s="112"/>
      <c r="H390" s="112"/>
      <c r="I390" s="112"/>
      <c r="J390" s="112"/>
      <c r="K390" s="112"/>
      <c r="L390" s="112"/>
      <c r="M390" s="112"/>
      <c r="N390" s="112"/>
      <c r="O390" s="112"/>
      <c r="P390" s="112"/>
      <c r="Q390" s="112"/>
      <c r="R390" s="112"/>
      <c r="S390" s="112"/>
      <c r="T390" s="112"/>
      <c r="U390" s="112"/>
      <c r="V390" s="112"/>
      <c r="W390" s="112"/>
      <c r="X390" s="112"/>
      <c r="Y390" s="112"/>
      <c r="Z390" s="112"/>
      <c r="AA390" s="112"/>
      <c r="AB390" s="112"/>
      <c r="AC390" s="112"/>
      <c r="AD390" s="112"/>
      <c r="AE390" s="112"/>
      <c r="AF390" s="112"/>
      <c r="AG390" s="112"/>
      <c r="AH390" s="112"/>
      <c r="AI390" s="112"/>
      <c r="AJ390" s="112"/>
      <c r="AK390" s="112"/>
      <c r="AL390" s="112"/>
      <c r="AM390" s="112"/>
      <c r="AN390" s="112"/>
      <c r="AO390" s="112"/>
      <c r="AP390" s="112"/>
      <c r="AQ390" s="112"/>
      <c r="AR390" s="112"/>
      <c r="AS390" s="112"/>
      <c r="AT390" s="112"/>
      <c r="AU390" s="112"/>
      <c r="AV390" s="112"/>
      <c r="AW390" s="112"/>
      <c r="AX390" s="112"/>
      <c r="AY390" s="112"/>
      <c r="AZ390" s="112"/>
      <c r="BA390" s="112"/>
    </row>
    <row r="391" spans="1:53">
      <c r="A391" s="112"/>
      <c r="B391" s="112"/>
      <c r="C391" s="112"/>
      <c r="D391" s="112"/>
      <c r="E391" s="112"/>
      <c r="F391" s="112"/>
      <c r="G391" s="112"/>
      <c r="H391" s="112"/>
      <c r="I391" s="112"/>
      <c r="J391" s="112"/>
      <c r="K391" s="112"/>
      <c r="L391" s="112"/>
      <c r="M391" s="112"/>
      <c r="N391" s="112"/>
      <c r="O391" s="112"/>
      <c r="P391" s="112"/>
      <c r="Q391" s="112"/>
      <c r="R391" s="112"/>
      <c r="S391" s="112"/>
      <c r="T391" s="112"/>
      <c r="U391" s="112"/>
      <c r="V391" s="112"/>
      <c r="W391" s="112"/>
      <c r="X391" s="112"/>
      <c r="Y391" s="112"/>
      <c r="Z391" s="112"/>
      <c r="AA391" s="112"/>
      <c r="AB391" s="112"/>
      <c r="AC391" s="112"/>
      <c r="AD391" s="112"/>
      <c r="AE391" s="112"/>
      <c r="AF391" s="112"/>
      <c r="AG391" s="112"/>
      <c r="AH391" s="112"/>
      <c r="AI391" s="112"/>
      <c r="AJ391" s="112"/>
      <c r="AK391" s="112"/>
      <c r="AL391" s="112"/>
      <c r="AM391" s="112"/>
      <c r="AN391" s="112"/>
      <c r="AO391" s="112"/>
      <c r="AP391" s="112"/>
      <c r="AQ391" s="112"/>
      <c r="AR391" s="112"/>
      <c r="AS391" s="112"/>
      <c r="AT391" s="112"/>
      <c r="AU391" s="112"/>
      <c r="AV391" s="112"/>
      <c r="AW391" s="112"/>
      <c r="AX391" s="112"/>
      <c r="AY391" s="112"/>
      <c r="AZ391" s="112"/>
      <c r="BA391" s="112"/>
    </row>
    <row r="392" spans="1:53">
      <c r="A392" s="112"/>
      <c r="B392" s="112"/>
      <c r="C392" s="112"/>
      <c r="D392" s="112"/>
      <c r="E392" s="112"/>
      <c r="F392" s="112"/>
      <c r="G392" s="112"/>
      <c r="H392" s="112"/>
      <c r="I392" s="112"/>
      <c r="J392" s="112"/>
      <c r="K392" s="112"/>
      <c r="L392" s="112"/>
      <c r="M392" s="112"/>
      <c r="N392" s="112"/>
      <c r="O392" s="112"/>
      <c r="P392" s="112"/>
      <c r="Q392" s="112"/>
      <c r="R392" s="112"/>
      <c r="S392" s="112"/>
      <c r="T392" s="112"/>
      <c r="U392" s="112"/>
      <c r="V392" s="112"/>
      <c r="W392" s="112"/>
      <c r="X392" s="112"/>
      <c r="Y392" s="112"/>
      <c r="Z392" s="112"/>
      <c r="AA392" s="112"/>
      <c r="AB392" s="112"/>
      <c r="AC392" s="112"/>
      <c r="AD392" s="112"/>
      <c r="AE392" s="112"/>
      <c r="AF392" s="112"/>
      <c r="AG392" s="112"/>
      <c r="AH392" s="112"/>
      <c r="AI392" s="112"/>
      <c r="AJ392" s="112"/>
      <c r="AK392" s="112"/>
      <c r="AL392" s="112"/>
      <c r="AM392" s="112"/>
      <c r="AN392" s="112"/>
      <c r="AO392" s="112"/>
      <c r="AP392" s="112"/>
      <c r="AQ392" s="112"/>
      <c r="AR392" s="112"/>
      <c r="AS392" s="112"/>
      <c r="AT392" s="112"/>
      <c r="AU392" s="112"/>
      <c r="AV392" s="112"/>
      <c r="AW392" s="112"/>
      <c r="AX392" s="112"/>
      <c r="AY392" s="112"/>
      <c r="AZ392" s="112"/>
      <c r="BA392" s="112"/>
    </row>
    <row r="393" spans="1:53">
      <c r="A393" s="112"/>
      <c r="B393" s="112"/>
      <c r="C393" s="112"/>
      <c r="D393" s="112"/>
      <c r="E393" s="112"/>
      <c r="F393" s="112"/>
      <c r="G393" s="112"/>
      <c r="H393" s="112"/>
      <c r="I393" s="112"/>
      <c r="J393" s="112"/>
      <c r="K393" s="112"/>
      <c r="L393" s="112"/>
      <c r="M393" s="112"/>
      <c r="N393" s="112"/>
      <c r="O393" s="112"/>
      <c r="P393" s="112"/>
      <c r="Q393" s="112"/>
      <c r="R393" s="112"/>
      <c r="S393" s="112"/>
      <c r="T393" s="112"/>
      <c r="U393" s="112"/>
      <c r="V393" s="112"/>
      <c r="W393" s="112"/>
      <c r="X393" s="112"/>
      <c r="Y393" s="112"/>
      <c r="Z393" s="112"/>
      <c r="AA393" s="112"/>
      <c r="AB393" s="112"/>
      <c r="AC393" s="112"/>
      <c r="AD393" s="112"/>
      <c r="AE393" s="112"/>
      <c r="AF393" s="112"/>
      <c r="AG393" s="112"/>
      <c r="AH393" s="112"/>
      <c r="AI393" s="112"/>
      <c r="AJ393" s="112"/>
      <c r="AK393" s="112"/>
      <c r="AL393" s="112"/>
      <c r="AM393" s="112"/>
      <c r="AN393" s="112"/>
      <c r="AO393" s="112"/>
      <c r="AP393" s="112"/>
      <c r="AQ393" s="112"/>
      <c r="AR393" s="112"/>
      <c r="AS393" s="112"/>
      <c r="AT393" s="112"/>
      <c r="AU393" s="112"/>
      <c r="AV393" s="112"/>
      <c r="AW393" s="112"/>
      <c r="AX393" s="112"/>
      <c r="AY393" s="112"/>
      <c r="AZ393" s="112"/>
      <c r="BA393" s="112"/>
    </row>
    <row r="394" spans="1:53">
      <c r="A394" s="112"/>
      <c r="B394" s="112"/>
      <c r="C394" s="112"/>
      <c r="D394" s="112"/>
      <c r="E394" s="112"/>
      <c r="F394" s="112"/>
      <c r="G394" s="112"/>
      <c r="H394" s="112"/>
      <c r="I394" s="112"/>
      <c r="J394" s="112"/>
      <c r="K394" s="112"/>
      <c r="L394" s="112"/>
      <c r="M394" s="112"/>
      <c r="N394" s="112"/>
      <c r="O394" s="112"/>
      <c r="P394" s="112"/>
      <c r="Q394" s="112"/>
      <c r="R394" s="112"/>
      <c r="S394" s="112"/>
      <c r="T394" s="112"/>
      <c r="U394" s="112"/>
      <c r="V394" s="112"/>
      <c r="W394" s="112"/>
      <c r="X394" s="112"/>
      <c r="Y394" s="112"/>
      <c r="Z394" s="112"/>
      <c r="AA394" s="112"/>
      <c r="AB394" s="112"/>
      <c r="AC394" s="112"/>
      <c r="AD394" s="112"/>
      <c r="AE394" s="112"/>
      <c r="AF394" s="112"/>
      <c r="AG394" s="112"/>
      <c r="AH394" s="112"/>
      <c r="AI394" s="112"/>
      <c r="AJ394" s="112"/>
      <c r="AK394" s="112"/>
      <c r="AL394" s="112"/>
      <c r="AM394" s="112"/>
      <c r="AN394" s="112"/>
      <c r="AO394" s="112"/>
      <c r="AP394" s="112"/>
      <c r="AQ394" s="112"/>
      <c r="AR394" s="112"/>
      <c r="AS394" s="112"/>
      <c r="AT394" s="112"/>
      <c r="AU394" s="112"/>
      <c r="AV394" s="112"/>
      <c r="AW394" s="112"/>
      <c r="AX394" s="112"/>
      <c r="AY394" s="112"/>
      <c r="AZ394" s="112"/>
      <c r="BA394" s="112"/>
    </row>
    <row r="395" spans="1:53">
      <c r="A395" s="112"/>
      <c r="B395" s="112"/>
      <c r="C395" s="112"/>
      <c r="D395" s="112"/>
      <c r="E395" s="112"/>
      <c r="F395" s="112"/>
      <c r="G395" s="112"/>
      <c r="H395" s="112"/>
      <c r="I395" s="112"/>
      <c r="J395" s="112"/>
      <c r="K395" s="112"/>
      <c r="L395" s="112"/>
      <c r="M395" s="112"/>
      <c r="N395" s="112"/>
      <c r="O395" s="112"/>
      <c r="P395" s="112"/>
      <c r="Q395" s="112"/>
      <c r="R395" s="112"/>
      <c r="S395" s="112"/>
      <c r="T395" s="112"/>
      <c r="U395" s="112"/>
      <c r="V395" s="112"/>
      <c r="W395" s="112"/>
      <c r="X395" s="112"/>
      <c r="Y395" s="112"/>
      <c r="Z395" s="112"/>
      <c r="AA395" s="112"/>
      <c r="AB395" s="112"/>
      <c r="AC395" s="112"/>
      <c r="AD395" s="112"/>
      <c r="AE395" s="112"/>
      <c r="AF395" s="112"/>
      <c r="AG395" s="112"/>
      <c r="AH395" s="112"/>
      <c r="AI395" s="112"/>
      <c r="AJ395" s="112"/>
      <c r="AK395" s="112"/>
      <c r="AL395" s="112"/>
      <c r="AM395" s="112"/>
      <c r="AN395" s="112"/>
      <c r="AO395" s="112"/>
      <c r="AP395" s="112"/>
      <c r="AQ395" s="112"/>
      <c r="AR395" s="112"/>
      <c r="AS395" s="112"/>
      <c r="AT395" s="112"/>
      <c r="AU395" s="112"/>
      <c r="AV395" s="112"/>
      <c r="AW395" s="112"/>
      <c r="AX395" s="112"/>
      <c r="AY395" s="112"/>
      <c r="AZ395" s="112"/>
      <c r="BA395" s="112"/>
    </row>
    <row r="396" spans="1:53">
      <c r="A396" s="112"/>
      <c r="B396" s="112"/>
      <c r="C396" s="112"/>
      <c r="D396" s="112"/>
      <c r="E396" s="112"/>
      <c r="F396" s="112"/>
      <c r="G396" s="112"/>
      <c r="H396" s="112"/>
      <c r="I396" s="112"/>
      <c r="J396" s="112"/>
      <c r="K396" s="112"/>
      <c r="L396" s="112"/>
      <c r="M396" s="112"/>
      <c r="N396" s="112"/>
      <c r="O396" s="112"/>
      <c r="P396" s="112"/>
      <c r="Q396" s="112"/>
      <c r="R396" s="112"/>
      <c r="S396" s="112"/>
      <c r="T396" s="112"/>
      <c r="U396" s="112"/>
      <c r="V396" s="112"/>
      <c r="W396" s="112"/>
      <c r="X396" s="112"/>
      <c r="Y396" s="112"/>
      <c r="Z396" s="112"/>
      <c r="AA396" s="112"/>
      <c r="AB396" s="112"/>
      <c r="AC396" s="112"/>
      <c r="AD396" s="112"/>
      <c r="AE396" s="112"/>
      <c r="AF396" s="112"/>
      <c r="AG396" s="112"/>
      <c r="AH396" s="112"/>
      <c r="AI396" s="112"/>
      <c r="AJ396" s="112"/>
      <c r="AK396" s="112"/>
      <c r="AL396" s="112"/>
      <c r="AM396" s="112"/>
      <c r="AN396" s="112"/>
      <c r="AO396" s="112"/>
      <c r="AP396" s="112"/>
      <c r="AQ396" s="112"/>
      <c r="AR396" s="112"/>
      <c r="AS396" s="112"/>
      <c r="AT396" s="112"/>
      <c r="AU396" s="112"/>
      <c r="AV396" s="112"/>
      <c r="AW396" s="112"/>
      <c r="AX396" s="112"/>
      <c r="AY396" s="112"/>
      <c r="AZ396" s="112"/>
      <c r="BA396" s="112"/>
    </row>
    <row r="397" spans="1:53">
      <c r="A397" s="112"/>
      <c r="B397" s="112"/>
      <c r="C397" s="112"/>
      <c r="D397" s="112"/>
      <c r="E397" s="112"/>
      <c r="F397" s="112"/>
      <c r="G397" s="112"/>
      <c r="H397" s="112"/>
      <c r="I397" s="112"/>
      <c r="J397" s="112"/>
      <c r="K397" s="112"/>
      <c r="L397" s="112"/>
      <c r="M397" s="112"/>
      <c r="N397" s="112"/>
      <c r="O397" s="112"/>
      <c r="P397" s="112"/>
      <c r="Q397" s="112"/>
      <c r="R397" s="112"/>
      <c r="S397" s="112"/>
      <c r="T397" s="112"/>
      <c r="U397" s="112"/>
      <c r="V397" s="112"/>
      <c r="W397" s="112"/>
      <c r="X397" s="112"/>
      <c r="Y397" s="112"/>
      <c r="Z397" s="112"/>
      <c r="AA397" s="112"/>
      <c r="AB397" s="112"/>
      <c r="AC397" s="112"/>
      <c r="AD397" s="112"/>
      <c r="AE397" s="112"/>
      <c r="AF397" s="112"/>
      <c r="AG397" s="112"/>
      <c r="AH397" s="112"/>
      <c r="AI397" s="112"/>
      <c r="AJ397" s="112"/>
      <c r="AK397" s="112"/>
      <c r="AL397" s="112"/>
      <c r="AM397" s="112"/>
      <c r="AN397" s="112"/>
      <c r="AO397" s="112"/>
      <c r="AP397" s="112"/>
      <c r="AQ397" s="112"/>
      <c r="AR397" s="112"/>
      <c r="AS397" s="112"/>
      <c r="AT397" s="112"/>
      <c r="AU397" s="112"/>
      <c r="AV397" s="112"/>
      <c r="AW397" s="112"/>
      <c r="AX397" s="112"/>
      <c r="AY397" s="112"/>
      <c r="AZ397" s="112"/>
      <c r="BA397" s="112"/>
    </row>
    <row r="398" spans="1:53">
      <c r="A398" s="112"/>
      <c r="B398" s="112"/>
      <c r="C398" s="112"/>
      <c r="D398" s="112"/>
      <c r="E398" s="112"/>
      <c r="F398" s="112"/>
      <c r="G398" s="112"/>
      <c r="H398" s="112"/>
      <c r="I398" s="112"/>
      <c r="J398" s="112"/>
      <c r="K398" s="112"/>
      <c r="L398" s="112"/>
      <c r="M398" s="112"/>
      <c r="N398" s="112"/>
      <c r="O398" s="112"/>
      <c r="P398" s="112"/>
      <c r="Q398" s="112"/>
      <c r="R398" s="112"/>
      <c r="S398" s="112"/>
      <c r="T398" s="112"/>
      <c r="U398" s="112"/>
      <c r="V398" s="112"/>
      <c r="W398" s="112"/>
      <c r="X398" s="112"/>
      <c r="Y398" s="112"/>
      <c r="Z398" s="112"/>
      <c r="AA398" s="112"/>
      <c r="AB398" s="112"/>
      <c r="AC398" s="112"/>
      <c r="AD398" s="112"/>
      <c r="AE398" s="112"/>
      <c r="AF398" s="112"/>
      <c r="AG398" s="112"/>
      <c r="AH398" s="112"/>
      <c r="AI398" s="112"/>
      <c r="AJ398" s="112"/>
      <c r="AK398" s="112"/>
      <c r="AL398" s="112"/>
      <c r="AM398" s="112"/>
      <c r="AN398" s="112"/>
      <c r="AO398" s="112"/>
      <c r="AP398" s="112"/>
      <c r="AQ398" s="112"/>
      <c r="AR398" s="112"/>
      <c r="AS398" s="112"/>
      <c r="AT398" s="112"/>
      <c r="AU398" s="112"/>
      <c r="AV398" s="112"/>
      <c r="AW398" s="112"/>
      <c r="AX398" s="112"/>
      <c r="AY398" s="112"/>
      <c r="AZ398" s="112"/>
      <c r="BA398" s="112"/>
    </row>
    <row r="399" spans="1:53">
      <c r="A399" s="112"/>
      <c r="B399" s="112"/>
      <c r="C399" s="112"/>
      <c r="D399" s="112"/>
      <c r="E399" s="112"/>
      <c r="F399" s="112"/>
      <c r="G399" s="112"/>
      <c r="H399" s="112"/>
      <c r="I399" s="112"/>
      <c r="J399" s="112"/>
      <c r="K399" s="112"/>
      <c r="L399" s="112"/>
      <c r="M399" s="112"/>
      <c r="N399" s="112"/>
      <c r="O399" s="112"/>
      <c r="P399" s="112"/>
      <c r="Q399" s="112"/>
      <c r="R399" s="112"/>
      <c r="S399" s="112"/>
      <c r="T399" s="112"/>
      <c r="U399" s="112"/>
      <c r="V399" s="112"/>
      <c r="W399" s="112"/>
      <c r="X399" s="112"/>
      <c r="Y399" s="112"/>
      <c r="Z399" s="112"/>
      <c r="AA399" s="112"/>
      <c r="AB399" s="112"/>
      <c r="AC399" s="112"/>
      <c r="AD399" s="112"/>
      <c r="AE399" s="112"/>
      <c r="AF399" s="112"/>
      <c r="AG399" s="112"/>
      <c r="AH399" s="112"/>
      <c r="AI399" s="112"/>
      <c r="AJ399" s="112"/>
      <c r="AK399" s="112"/>
      <c r="AL399" s="112"/>
      <c r="AM399" s="112"/>
      <c r="AN399" s="112"/>
      <c r="AO399" s="112"/>
      <c r="AP399" s="112"/>
      <c r="AQ399" s="112"/>
      <c r="AR399" s="112"/>
      <c r="AS399" s="112"/>
      <c r="AT399" s="112"/>
      <c r="AU399" s="112"/>
      <c r="AV399" s="112"/>
      <c r="AW399" s="112"/>
      <c r="AX399" s="112"/>
      <c r="AY399" s="112"/>
      <c r="AZ399" s="112"/>
      <c r="BA399" s="112"/>
    </row>
    <row r="400" spans="1:53">
      <c r="A400" s="112"/>
      <c r="B400" s="112"/>
      <c r="C400" s="112"/>
      <c r="D400" s="112"/>
      <c r="E400" s="112"/>
      <c r="F400" s="112"/>
      <c r="G400" s="112"/>
      <c r="H400" s="112"/>
      <c r="I400" s="112"/>
      <c r="J400" s="112"/>
      <c r="K400" s="112"/>
      <c r="L400" s="112"/>
      <c r="M400" s="112"/>
      <c r="N400" s="112"/>
      <c r="O400" s="112"/>
      <c r="P400" s="112"/>
      <c r="Q400" s="112"/>
      <c r="R400" s="112"/>
      <c r="S400" s="112"/>
      <c r="T400" s="112"/>
      <c r="U400" s="112"/>
      <c r="V400" s="112"/>
      <c r="W400" s="112"/>
      <c r="X400" s="112"/>
      <c r="Y400" s="112"/>
      <c r="Z400" s="112"/>
      <c r="AA400" s="112"/>
      <c r="AB400" s="112"/>
      <c r="AC400" s="112"/>
      <c r="AD400" s="112"/>
      <c r="AE400" s="112"/>
      <c r="AF400" s="112"/>
      <c r="AG400" s="112"/>
      <c r="AH400" s="112"/>
      <c r="AI400" s="112"/>
      <c r="AJ400" s="112"/>
      <c r="AK400" s="112"/>
      <c r="AL400" s="112"/>
      <c r="AM400" s="112"/>
      <c r="AN400" s="112"/>
      <c r="AO400" s="112"/>
      <c r="AP400" s="112"/>
      <c r="AQ400" s="112"/>
      <c r="AR400" s="112"/>
      <c r="AS400" s="112"/>
      <c r="AT400" s="112"/>
      <c r="AU400" s="112"/>
      <c r="AV400" s="112"/>
      <c r="AW400" s="112"/>
      <c r="AX400" s="112"/>
      <c r="AY400" s="112"/>
      <c r="AZ400" s="112"/>
      <c r="BA400" s="112"/>
    </row>
    <row r="401" spans="1:53">
      <c r="A401" s="112"/>
      <c r="B401" s="112"/>
      <c r="C401" s="112"/>
      <c r="D401" s="112"/>
      <c r="E401" s="112"/>
      <c r="F401" s="112"/>
      <c r="G401" s="112"/>
      <c r="H401" s="112"/>
      <c r="I401" s="112"/>
      <c r="J401" s="112"/>
      <c r="K401" s="112"/>
      <c r="L401" s="112"/>
      <c r="M401" s="112"/>
      <c r="N401" s="112"/>
      <c r="O401" s="112"/>
      <c r="P401" s="112"/>
      <c r="Q401" s="112"/>
      <c r="R401" s="112"/>
      <c r="S401" s="112"/>
      <c r="T401" s="112"/>
      <c r="U401" s="112"/>
      <c r="V401" s="112"/>
      <c r="W401" s="112"/>
      <c r="X401" s="112"/>
      <c r="Y401" s="112"/>
      <c r="Z401" s="112"/>
      <c r="AA401" s="112"/>
      <c r="AB401" s="112"/>
      <c r="AC401" s="112"/>
      <c r="AD401" s="112"/>
      <c r="AE401" s="112"/>
      <c r="AF401" s="112"/>
      <c r="AG401" s="112"/>
      <c r="AH401" s="112"/>
      <c r="AI401" s="112"/>
      <c r="AJ401" s="112"/>
      <c r="AK401" s="112"/>
      <c r="AL401" s="112"/>
      <c r="AM401" s="112"/>
      <c r="AN401" s="112"/>
      <c r="AO401" s="112"/>
      <c r="AP401" s="112"/>
      <c r="AQ401" s="112"/>
      <c r="AR401" s="112"/>
      <c r="AS401" s="112"/>
      <c r="AT401" s="112"/>
      <c r="AU401" s="112"/>
      <c r="AV401" s="112"/>
      <c r="AW401" s="112"/>
      <c r="AX401" s="112"/>
      <c r="AY401" s="112"/>
      <c r="AZ401" s="112"/>
      <c r="BA401" s="112"/>
    </row>
    <row r="402" spans="1:53">
      <c r="A402" s="112"/>
      <c r="B402" s="112"/>
      <c r="C402" s="112"/>
      <c r="D402" s="112"/>
      <c r="E402" s="112"/>
      <c r="F402" s="112"/>
      <c r="G402" s="112"/>
      <c r="H402" s="112"/>
      <c r="I402" s="112"/>
      <c r="J402" s="112"/>
      <c r="K402" s="112"/>
      <c r="L402" s="112"/>
      <c r="M402" s="112"/>
      <c r="N402" s="112"/>
      <c r="O402" s="112"/>
      <c r="P402" s="112"/>
      <c r="Q402" s="112"/>
      <c r="R402" s="112"/>
      <c r="S402" s="112"/>
      <c r="T402" s="112"/>
      <c r="U402" s="112"/>
      <c r="V402" s="112"/>
      <c r="W402" s="112"/>
      <c r="X402" s="112"/>
      <c r="Y402" s="112"/>
      <c r="Z402" s="112"/>
      <c r="AA402" s="112"/>
      <c r="AB402" s="112"/>
      <c r="AC402" s="112"/>
      <c r="AD402" s="112"/>
      <c r="AE402" s="112"/>
      <c r="AF402" s="112"/>
      <c r="AG402" s="112"/>
      <c r="AH402" s="112"/>
      <c r="AI402" s="112"/>
      <c r="AJ402" s="112"/>
      <c r="AK402" s="112"/>
      <c r="AL402" s="112"/>
      <c r="AM402" s="112"/>
      <c r="AN402" s="112"/>
      <c r="AO402" s="112"/>
      <c r="AP402" s="112"/>
      <c r="AQ402" s="112"/>
      <c r="AR402" s="112"/>
      <c r="AS402" s="112"/>
      <c r="AT402" s="112"/>
      <c r="AU402" s="112"/>
      <c r="AV402" s="112"/>
      <c r="AW402" s="112"/>
      <c r="AX402" s="112"/>
      <c r="AY402" s="112"/>
      <c r="AZ402" s="112"/>
      <c r="BA402" s="112"/>
    </row>
    <row r="403" spans="1:53">
      <c r="A403" s="112"/>
      <c r="B403" s="112"/>
      <c r="C403" s="112"/>
      <c r="D403" s="112"/>
      <c r="E403" s="112"/>
      <c r="F403" s="112"/>
      <c r="G403" s="112"/>
      <c r="H403" s="112"/>
      <c r="I403" s="112"/>
      <c r="J403" s="112"/>
      <c r="K403" s="112"/>
      <c r="L403" s="112"/>
      <c r="M403" s="112"/>
      <c r="N403" s="112"/>
      <c r="O403" s="112"/>
      <c r="P403" s="112"/>
      <c r="Q403" s="112"/>
      <c r="R403" s="112"/>
      <c r="S403" s="112"/>
      <c r="T403" s="112"/>
      <c r="U403" s="112"/>
      <c r="V403" s="112"/>
      <c r="W403" s="112"/>
      <c r="X403" s="112"/>
      <c r="Y403" s="112"/>
      <c r="Z403" s="112"/>
      <c r="AA403" s="112"/>
      <c r="AB403" s="112"/>
      <c r="AC403" s="112"/>
      <c r="AD403" s="112"/>
      <c r="AE403" s="112"/>
      <c r="AF403" s="112"/>
      <c r="AG403" s="112"/>
      <c r="AH403" s="112"/>
      <c r="AI403" s="112"/>
      <c r="AJ403" s="112"/>
      <c r="AK403" s="112"/>
      <c r="AL403" s="112"/>
      <c r="AM403" s="112"/>
      <c r="AN403" s="112"/>
      <c r="AO403" s="112"/>
      <c r="AP403" s="112"/>
      <c r="AQ403" s="112"/>
      <c r="AR403" s="112"/>
      <c r="AS403" s="112"/>
      <c r="AT403" s="112"/>
      <c r="AU403" s="112"/>
      <c r="AV403" s="112"/>
      <c r="AW403" s="112"/>
      <c r="AX403" s="112"/>
      <c r="AY403" s="112"/>
      <c r="AZ403" s="112"/>
      <c r="BA403" s="112"/>
    </row>
    <row r="404" spans="1:53">
      <c r="A404" s="112"/>
      <c r="B404" s="112"/>
      <c r="C404" s="112"/>
      <c r="D404" s="112"/>
      <c r="E404" s="112"/>
      <c r="F404" s="112"/>
      <c r="G404" s="112"/>
      <c r="H404" s="112"/>
      <c r="I404" s="112"/>
      <c r="J404" s="112"/>
      <c r="K404" s="112"/>
      <c r="L404" s="112"/>
      <c r="M404" s="112"/>
      <c r="N404" s="112"/>
      <c r="O404" s="112"/>
      <c r="P404" s="112"/>
      <c r="Q404" s="112"/>
      <c r="R404" s="112"/>
      <c r="S404" s="112"/>
      <c r="T404" s="112"/>
      <c r="U404" s="112"/>
      <c r="V404" s="112"/>
      <c r="W404" s="112"/>
      <c r="X404" s="112"/>
      <c r="Y404" s="112"/>
      <c r="Z404" s="112"/>
      <c r="AA404" s="112"/>
      <c r="AB404" s="112"/>
      <c r="AC404" s="112"/>
      <c r="AD404" s="112"/>
      <c r="AE404" s="112"/>
      <c r="AF404" s="112"/>
      <c r="AG404" s="112"/>
      <c r="AH404" s="112"/>
      <c r="AI404" s="112"/>
      <c r="AJ404" s="112"/>
      <c r="AK404" s="112"/>
      <c r="AL404" s="112"/>
      <c r="AM404" s="112"/>
      <c r="AN404" s="112"/>
      <c r="AO404" s="112"/>
      <c r="AP404" s="112"/>
      <c r="AQ404" s="112"/>
      <c r="AR404" s="112"/>
      <c r="AS404" s="112"/>
      <c r="AT404" s="112"/>
      <c r="AU404" s="112"/>
      <c r="AV404" s="112"/>
      <c r="AW404" s="112"/>
      <c r="AX404" s="112"/>
      <c r="AY404" s="112"/>
      <c r="AZ404" s="112"/>
      <c r="BA404" s="112"/>
    </row>
    <row r="405" spans="1:53">
      <c r="A405" s="112"/>
      <c r="B405" s="112"/>
      <c r="C405" s="112"/>
      <c r="D405" s="112"/>
      <c r="E405" s="112"/>
      <c r="F405" s="112"/>
      <c r="G405" s="112"/>
      <c r="H405" s="112"/>
      <c r="I405" s="112"/>
      <c r="J405" s="112"/>
      <c r="K405" s="112"/>
      <c r="L405" s="112"/>
      <c r="M405" s="112"/>
      <c r="N405" s="112"/>
      <c r="O405" s="112"/>
      <c r="P405" s="112"/>
      <c r="Q405" s="112"/>
      <c r="R405" s="112"/>
      <c r="S405" s="112"/>
      <c r="T405" s="112"/>
      <c r="U405" s="112"/>
      <c r="V405" s="112"/>
      <c r="W405" s="112"/>
      <c r="X405" s="112"/>
      <c r="Y405" s="112"/>
      <c r="Z405" s="112"/>
      <c r="AA405" s="112"/>
      <c r="AB405" s="112"/>
      <c r="AC405" s="112"/>
      <c r="AD405" s="112"/>
      <c r="AE405" s="112"/>
      <c r="AF405" s="112"/>
      <c r="AG405" s="112"/>
      <c r="AH405" s="112"/>
      <c r="AI405" s="112"/>
      <c r="AJ405" s="112"/>
      <c r="AK405" s="112"/>
      <c r="AL405" s="112"/>
      <c r="AM405" s="112"/>
      <c r="AN405" s="112"/>
      <c r="AO405" s="112"/>
      <c r="AP405" s="112"/>
      <c r="AQ405" s="112"/>
      <c r="AR405" s="112"/>
      <c r="AS405" s="112"/>
      <c r="AT405" s="112"/>
      <c r="AU405" s="112"/>
      <c r="AV405" s="112"/>
      <c r="AW405" s="112"/>
      <c r="AX405" s="112"/>
      <c r="AY405" s="112"/>
      <c r="AZ405" s="112"/>
      <c r="BA405" s="112"/>
    </row>
    <row r="406" spans="1:53">
      <c r="A406" s="112"/>
      <c r="B406" s="112"/>
      <c r="C406" s="112"/>
      <c r="D406" s="112"/>
      <c r="E406" s="112"/>
      <c r="F406" s="112"/>
      <c r="G406" s="112"/>
      <c r="H406" s="112"/>
      <c r="I406" s="112"/>
      <c r="J406" s="112"/>
      <c r="K406" s="112"/>
      <c r="L406" s="112"/>
      <c r="M406" s="112"/>
      <c r="N406" s="112"/>
      <c r="O406" s="112"/>
      <c r="P406" s="112"/>
      <c r="Q406" s="112"/>
      <c r="R406" s="112"/>
      <c r="S406" s="112"/>
      <c r="T406" s="112"/>
      <c r="U406" s="112"/>
      <c r="V406" s="112"/>
      <c r="W406" s="112"/>
      <c r="X406" s="112"/>
      <c r="Y406" s="112"/>
      <c r="Z406" s="112"/>
      <c r="AA406" s="112"/>
      <c r="AB406" s="112"/>
      <c r="AC406" s="112"/>
      <c r="AD406" s="112"/>
      <c r="AE406" s="112"/>
      <c r="AF406" s="112"/>
      <c r="AG406" s="112"/>
      <c r="AH406" s="112"/>
      <c r="AI406" s="112"/>
      <c r="AJ406" s="112"/>
      <c r="AK406" s="112"/>
      <c r="AL406" s="112"/>
      <c r="AM406" s="112"/>
      <c r="AN406" s="112"/>
      <c r="AO406" s="112"/>
      <c r="AP406" s="112"/>
      <c r="AQ406" s="112"/>
      <c r="AR406" s="112"/>
      <c r="AS406" s="112"/>
      <c r="AT406" s="112"/>
      <c r="AU406" s="112"/>
      <c r="AV406" s="112"/>
      <c r="AW406" s="112"/>
      <c r="AX406" s="112"/>
      <c r="AY406" s="112"/>
      <c r="AZ406" s="112"/>
      <c r="BA406" s="112"/>
    </row>
    <row r="407" spans="1:53">
      <c r="A407" s="112"/>
      <c r="B407" s="112"/>
      <c r="C407" s="112"/>
      <c r="D407" s="112"/>
      <c r="E407" s="112"/>
      <c r="F407" s="112"/>
      <c r="G407" s="112"/>
      <c r="H407" s="112"/>
      <c r="I407" s="112"/>
      <c r="J407" s="112"/>
      <c r="K407" s="112"/>
      <c r="L407" s="112"/>
      <c r="M407" s="112"/>
      <c r="N407" s="112"/>
      <c r="O407" s="112"/>
      <c r="P407" s="112"/>
      <c r="Q407" s="112"/>
      <c r="R407" s="112"/>
      <c r="S407" s="112"/>
      <c r="T407" s="112"/>
      <c r="U407" s="112"/>
      <c r="V407" s="112"/>
      <c r="W407" s="112"/>
      <c r="X407" s="112"/>
      <c r="Y407" s="112"/>
      <c r="Z407" s="112"/>
      <c r="AA407" s="112"/>
      <c r="AB407" s="112"/>
      <c r="AC407" s="112"/>
      <c r="AD407" s="112"/>
      <c r="AE407" s="112"/>
      <c r="AF407" s="112"/>
      <c r="AG407" s="112"/>
      <c r="AH407" s="112"/>
      <c r="AI407" s="112"/>
      <c r="AJ407" s="112"/>
      <c r="AK407" s="112"/>
      <c r="AL407" s="112"/>
      <c r="AM407" s="112"/>
      <c r="AN407" s="112"/>
      <c r="AO407" s="112"/>
      <c r="AP407" s="112"/>
      <c r="AQ407" s="112"/>
      <c r="AR407" s="112"/>
      <c r="AS407" s="112"/>
      <c r="AT407" s="112"/>
      <c r="AU407" s="112"/>
      <c r="AV407" s="112"/>
      <c r="AW407" s="112"/>
      <c r="AX407" s="112"/>
      <c r="AY407" s="112"/>
      <c r="AZ407" s="112"/>
      <c r="BA407" s="112"/>
    </row>
    <row r="408" spans="1:53">
      <c r="A408" s="112"/>
      <c r="B408" s="112"/>
      <c r="C408" s="112"/>
      <c r="D408" s="112"/>
      <c r="E408" s="112"/>
      <c r="F408" s="112"/>
      <c r="G408" s="112"/>
      <c r="H408" s="112"/>
      <c r="I408" s="112"/>
      <c r="J408" s="112"/>
      <c r="K408" s="112"/>
      <c r="L408" s="112"/>
      <c r="M408" s="112"/>
      <c r="N408" s="112"/>
      <c r="O408" s="112"/>
      <c r="P408" s="112"/>
      <c r="Q408" s="112"/>
      <c r="R408" s="112"/>
      <c r="S408" s="112"/>
      <c r="T408" s="112"/>
      <c r="U408" s="112"/>
      <c r="V408" s="112"/>
      <c r="W408" s="112"/>
      <c r="X408" s="112"/>
      <c r="Y408" s="112"/>
      <c r="Z408" s="112"/>
      <c r="AA408" s="112"/>
      <c r="AB408" s="112"/>
      <c r="AC408" s="112"/>
      <c r="AD408" s="112"/>
      <c r="AE408" s="112"/>
      <c r="AF408" s="112"/>
      <c r="AG408" s="112"/>
      <c r="AH408" s="112"/>
      <c r="AI408" s="112"/>
      <c r="AJ408" s="112"/>
      <c r="AK408" s="112"/>
      <c r="AL408" s="112"/>
      <c r="AM408" s="112"/>
      <c r="AN408" s="112"/>
      <c r="AO408" s="112"/>
      <c r="AP408" s="112"/>
      <c r="AQ408" s="112"/>
      <c r="AR408" s="112"/>
      <c r="AS408" s="112"/>
      <c r="AT408" s="112"/>
      <c r="AU408" s="112"/>
      <c r="AV408" s="112"/>
      <c r="AW408" s="112"/>
      <c r="AX408" s="112"/>
      <c r="AY408" s="112"/>
      <c r="AZ408" s="112"/>
      <c r="BA408" s="112"/>
    </row>
    <row r="409" spans="1:53">
      <c r="A409" s="112"/>
      <c r="B409" s="112"/>
      <c r="C409" s="112"/>
      <c r="D409" s="112"/>
      <c r="E409" s="112"/>
      <c r="F409" s="112"/>
      <c r="G409" s="112"/>
      <c r="H409" s="112"/>
      <c r="I409" s="112"/>
      <c r="J409" s="112"/>
      <c r="K409" s="112"/>
      <c r="L409" s="112"/>
      <c r="M409" s="112"/>
      <c r="N409" s="112"/>
      <c r="O409" s="112"/>
      <c r="P409" s="112"/>
      <c r="Q409" s="112"/>
      <c r="R409" s="112"/>
      <c r="S409" s="112"/>
      <c r="T409" s="112"/>
      <c r="U409" s="112"/>
      <c r="V409" s="112"/>
      <c r="W409" s="112"/>
      <c r="X409" s="112"/>
      <c r="Y409" s="112"/>
      <c r="Z409" s="112"/>
      <c r="AA409" s="112"/>
      <c r="AB409" s="112"/>
      <c r="AC409" s="112"/>
      <c r="AD409" s="112"/>
      <c r="AE409" s="112"/>
      <c r="AF409" s="112"/>
      <c r="AG409" s="112"/>
      <c r="AH409" s="112"/>
      <c r="AI409" s="112"/>
      <c r="AJ409" s="112"/>
      <c r="AK409" s="112"/>
      <c r="AL409" s="112"/>
      <c r="AM409" s="112"/>
      <c r="AN409" s="112"/>
      <c r="AO409" s="112"/>
      <c r="AP409" s="112"/>
      <c r="AQ409" s="112"/>
      <c r="AR409" s="112"/>
      <c r="AS409" s="112"/>
      <c r="AT409" s="112"/>
      <c r="AU409" s="112"/>
      <c r="AV409" s="112"/>
      <c r="AW409" s="112"/>
      <c r="AX409" s="112"/>
      <c r="AY409" s="112"/>
      <c r="AZ409" s="112"/>
      <c r="BA409" s="112"/>
    </row>
    <row r="410" spans="1:53">
      <c r="A410" s="112"/>
      <c r="B410" s="112"/>
      <c r="C410" s="112"/>
      <c r="D410" s="112"/>
      <c r="E410" s="112"/>
      <c r="F410" s="112"/>
      <c r="G410" s="112"/>
      <c r="H410" s="112"/>
      <c r="I410" s="112"/>
      <c r="J410" s="112"/>
      <c r="K410" s="112"/>
      <c r="L410" s="112"/>
      <c r="M410" s="112"/>
      <c r="N410" s="112"/>
      <c r="O410" s="112"/>
      <c r="P410" s="112"/>
      <c r="Q410" s="112"/>
      <c r="R410" s="112"/>
      <c r="S410" s="112"/>
      <c r="T410" s="112"/>
      <c r="U410" s="112"/>
      <c r="V410" s="112"/>
      <c r="W410" s="112"/>
      <c r="X410" s="112"/>
      <c r="Y410" s="112"/>
      <c r="Z410" s="112"/>
      <c r="AA410" s="112"/>
      <c r="AB410" s="112"/>
      <c r="AC410" s="112"/>
      <c r="AD410" s="112"/>
      <c r="AE410" s="112"/>
      <c r="AF410" s="112"/>
      <c r="AG410" s="112"/>
      <c r="AH410" s="112"/>
      <c r="AI410" s="112"/>
      <c r="AJ410" s="112"/>
      <c r="AK410" s="112"/>
      <c r="AL410" s="112"/>
      <c r="AM410" s="112"/>
      <c r="AN410" s="112"/>
      <c r="AO410" s="112"/>
      <c r="AP410" s="112"/>
      <c r="AQ410" s="112"/>
      <c r="AR410" s="112"/>
      <c r="AS410" s="112"/>
      <c r="AT410" s="112"/>
      <c r="AU410" s="112"/>
      <c r="AV410" s="112"/>
      <c r="AW410" s="112"/>
      <c r="AX410" s="112"/>
      <c r="AY410" s="112"/>
      <c r="AZ410" s="112"/>
      <c r="BA410" s="112"/>
    </row>
    <row r="411" spans="1:53">
      <c r="A411" s="112"/>
      <c r="B411" s="112"/>
      <c r="C411" s="112"/>
      <c r="D411" s="112"/>
      <c r="E411" s="112"/>
      <c r="F411" s="112"/>
      <c r="G411" s="112"/>
      <c r="H411" s="112"/>
      <c r="I411" s="112"/>
      <c r="J411" s="112"/>
      <c r="K411" s="112"/>
      <c r="L411" s="112"/>
      <c r="M411" s="112"/>
      <c r="N411" s="112"/>
      <c r="O411" s="112"/>
      <c r="P411" s="112"/>
      <c r="Q411" s="112"/>
      <c r="R411" s="112"/>
      <c r="S411" s="112"/>
      <c r="T411" s="112"/>
      <c r="U411" s="112"/>
      <c r="V411" s="112"/>
      <c r="W411" s="112"/>
      <c r="X411" s="112"/>
      <c r="Y411" s="112"/>
      <c r="Z411" s="112"/>
      <c r="AA411" s="112"/>
      <c r="AB411" s="112"/>
      <c r="AC411" s="112"/>
      <c r="AD411" s="112"/>
      <c r="AE411" s="112"/>
      <c r="AF411" s="112"/>
      <c r="AG411" s="112"/>
      <c r="AH411" s="112"/>
      <c r="AI411" s="112"/>
      <c r="AJ411" s="112"/>
      <c r="AK411" s="112"/>
      <c r="AL411" s="112"/>
      <c r="AM411" s="112"/>
      <c r="AN411" s="112"/>
      <c r="AO411" s="112"/>
      <c r="AP411" s="112"/>
      <c r="AQ411" s="112"/>
      <c r="AR411" s="112"/>
      <c r="AS411" s="112"/>
      <c r="AT411" s="112"/>
      <c r="AU411" s="112"/>
      <c r="AV411" s="112"/>
      <c r="AW411" s="112"/>
      <c r="AX411" s="112"/>
      <c r="AY411" s="112"/>
      <c r="AZ411" s="112"/>
      <c r="BA411" s="112"/>
    </row>
    <row r="412" spans="1:53">
      <c r="A412" s="112"/>
      <c r="B412" s="112"/>
      <c r="C412" s="112"/>
      <c r="D412" s="112"/>
      <c r="E412" s="112"/>
      <c r="F412" s="112"/>
      <c r="G412" s="112"/>
      <c r="H412" s="112"/>
      <c r="I412" s="112"/>
      <c r="J412" s="112"/>
      <c r="K412" s="112"/>
      <c r="L412" s="112"/>
      <c r="M412" s="112"/>
      <c r="N412" s="112"/>
      <c r="O412" s="112"/>
      <c r="P412" s="112"/>
      <c r="Q412" s="112"/>
      <c r="R412" s="112"/>
      <c r="S412" s="112"/>
      <c r="T412" s="112"/>
      <c r="U412" s="112"/>
      <c r="V412" s="112"/>
      <c r="W412" s="112"/>
      <c r="X412" s="112"/>
      <c r="Y412" s="112"/>
      <c r="Z412" s="112"/>
      <c r="AA412" s="112"/>
      <c r="AB412" s="112"/>
      <c r="AC412" s="112"/>
      <c r="AD412" s="112"/>
      <c r="AE412" s="112"/>
      <c r="AF412" s="112"/>
      <c r="AG412" s="112"/>
      <c r="AH412" s="112"/>
      <c r="AI412" s="112"/>
      <c r="AJ412" s="112"/>
      <c r="AK412" s="112"/>
      <c r="AL412" s="112"/>
      <c r="AM412" s="112"/>
      <c r="AN412" s="112"/>
      <c r="AO412" s="112"/>
      <c r="AP412" s="112"/>
      <c r="AQ412" s="112"/>
      <c r="AR412" s="112"/>
      <c r="AS412" s="112"/>
      <c r="AT412" s="112"/>
      <c r="AU412" s="112"/>
      <c r="AV412" s="112"/>
      <c r="AW412" s="112"/>
      <c r="AX412" s="112"/>
      <c r="AY412" s="112"/>
      <c r="AZ412" s="112"/>
      <c r="BA412" s="112"/>
    </row>
    <row r="413" spans="1:53">
      <c r="A413" s="112"/>
      <c r="B413" s="112"/>
      <c r="C413" s="112"/>
      <c r="D413" s="112"/>
      <c r="E413" s="112"/>
      <c r="F413" s="112"/>
      <c r="G413" s="112"/>
      <c r="H413" s="112"/>
      <c r="I413" s="112"/>
      <c r="J413" s="112"/>
      <c r="K413" s="112"/>
      <c r="L413" s="112"/>
      <c r="M413" s="112"/>
      <c r="N413" s="112"/>
      <c r="O413" s="112"/>
      <c r="P413" s="112"/>
      <c r="Q413" s="112"/>
      <c r="R413" s="112"/>
      <c r="S413" s="112"/>
      <c r="T413" s="112"/>
      <c r="U413" s="112"/>
      <c r="V413" s="112"/>
      <c r="W413" s="112"/>
      <c r="X413" s="112"/>
      <c r="Y413" s="112"/>
      <c r="Z413" s="112"/>
      <c r="AA413" s="112"/>
      <c r="AB413" s="112"/>
      <c r="AC413" s="112"/>
      <c r="AD413" s="112"/>
      <c r="AE413" s="112"/>
      <c r="AF413" s="112"/>
      <c r="AG413" s="112"/>
      <c r="AH413" s="112"/>
      <c r="AI413" s="112"/>
      <c r="AJ413" s="112"/>
      <c r="AK413" s="112"/>
      <c r="AL413" s="112"/>
      <c r="AM413" s="112"/>
      <c r="AN413" s="112"/>
      <c r="AO413" s="112"/>
      <c r="AP413" s="112"/>
      <c r="AQ413" s="112"/>
      <c r="AR413" s="112"/>
      <c r="AS413" s="112"/>
      <c r="AT413" s="112"/>
      <c r="AU413" s="112"/>
      <c r="AV413" s="112"/>
      <c r="AW413" s="112"/>
      <c r="AX413" s="112"/>
      <c r="AY413" s="112"/>
      <c r="AZ413" s="112"/>
      <c r="BA413" s="112"/>
    </row>
    <row r="414" spans="1:53">
      <c r="A414" s="112"/>
      <c r="B414" s="112"/>
      <c r="C414" s="112"/>
      <c r="D414" s="112"/>
      <c r="E414" s="112"/>
      <c r="F414" s="112"/>
      <c r="G414" s="112"/>
      <c r="H414" s="112"/>
      <c r="I414" s="112"/>
      <c r="J414" s="112"/>
      <c r="K414" s="112"/>
      <c r="L414" s="112"/>
      <c r="M414" s="112"/>
      <c r="N414" s="112"/>
      <c r="O414" s="112"/>
      <c r="P414" s="112"/>
      <c r="Q414" s="112"/>
      <c r="R414" s="112"/>
      <c r="S414" s="112"/>
      <c r="T414" s="112"/>
      <c r="U414" s="112"/>
      <c r="V414" s="112"/>
      <c r="W414" s="112"/>
      <c r="X414" s="112"/>
      <c r="Y414" s="112"/>
      <c r="Z414" s="112"/>
      <c r="AA414" s="112"/>
      <c r="AB414" s="112"/>
      <c r="AC414" s="112"/>
      <c r="AD414" s="112"/>
      <c r="AE414" s="112"/>
      <c r="AF414" s="112"/>
      <c r="AG414" s="112"/>
      <c r="AH414" s="112"/>
      <c r="AI414" s="112"/>
      <c r="AJ414" s="112"/>
      <c r="AK414" s="112"/>
      <c r="AL414" s="112"/>
      <c r="AM414" s="112"/>
      <c r="AN414" s="112"/>
      <c r="AO414" s="112"/>
      <c r="AP414" s="112"/>
      <c r="AQ414" s="112"/>
      <c r="AR414" s="112"/>
      <c r="AS414" s="112"/>
      <c r="AT414" s="112"/>
      <c r="AU414" s="112"/>
      <c r="AV414" s="112"/>
      <c r="AW414" s="112"/>
      <c r="AX414" s="112"/>
      <c r="AY414" s="112"/>
      <c r="AZ414" s="112"/>
      <c r="BA414" s="112"/>
    </row>
    <row r="415" spans="1:53">
      <c r="A415" s="112"/>
      <c r="B415" s="112"/>
      <c r="C415" s="112"/>
      <c r="D415" s="112"/>
      <c r="E415" s="112"/>
      <c r="F415" s="112"/>
      <c r="G415" s="112"/>
      <c r="H415" s="112"/>
      <c r="I415" s="112"/>
      <c r="J415" s="112"/>
      <c r="K415" s="112"/>
      <c r="L415" s="112"/>
      <c r="M415" s="112"/>
      <c r="N415" s="112"/>
      <c r="O415" s="112"/>
      <c r="P415" s="112"/>
      <c r="Q415" s="112"/>
      <c r="R415" s="112"/>
      <c r="S415" s="112"/>
      <c r="T415" s="112"/>
      <c r="U415" s="112"/>
      <c r="V415" s="112"/>
      <c r="W415" s="112"/>
      <c r="X415" s="112"/>
      <c r="Y415" s="112"/>
      <c r="Z415" s="112"/>
      <c r="AA415" s="112"/>
      <c r="AB415" s="112"/>
      <c r="AC415" s="112"/>
      <c r="AD415" s="112"/>
      <c r="AE415" s="112"/>
      <c r="AF415" s="112"/>
      <c r="AG415" s="112"/>
      <c r="AH415" s="112"/>
      <c r="AI415" s="112"/>
      <c r="AJ415" s="112"/>
      <c r="AK415" s="112"/>
      <c r="AL415" s="112"/>
      <c r="AM415" s="112"/>
      <c r="AN415" s="112"/>
      <c r="AO415" s="112"/>
      <c r="AP415" s="112"/>
      <c r="AQ415" s="112"/>
      <c r="AR415" s="112"/>
      <c r="AS415" s="112"/>
      <c r="AT415" s="112"/>
      <c r="AU415" s="112"/>
      <c r="AV415" s="112"/>
      <c r="AW415" s="112"/>
      <c r="AX415" s="112"/>
      <c r="AY415" s="112"/>
      <c r="AZ415" s="112"/>
      <c r="BA415" s="112"/>
    </row>
    <row r="416" spans="1:53">
      <c r="A416" s="112"/>
      <c r="B416" s="112"/>
      <c r="C416" s="112"/>
      <c r="D416" s="112"/>
      <c r="E416" s="112"/>
      <c r="F416" s="112"/>
      <c r="G416" s="112"/>
      <c r="H416" s="112"/>
      <c r="I416" s="112"/>
      <c r="J416" s="112"/>
      <c r="K416" s="112"/>
      <c r="L416" s="112"/>
      <c r="M416" s="112"/>
      <c r="N416" s="112"/>
      <c r="O416" s="112"/>
      <c r="P416" s="112"/>
      <c r="Q416" s="112"/>
      <c r="R416" s="112"/>
      <c r="S416" s="112"/>
      <c r="T416" s="112"/>
      <c r="U416" s="112"/>
      <c r="V416" s="112"/>
      <c r="W416" s="112"/>
      <c r="X416" s="112"/>
      <c r="Y416" s="112"/>
      <c r="Z416" s="112"/>
      <c r="AA416" s="112"/>
      <c r="AB416" s="112"/>
      <c r="AC416" s="112"/>
      <c r="AD416" s="112"/>
      <c r="AE416" s="112"/>
      <c r="AF416" s="112"/>
      <c r="AG416" s="112"/>
      <c r="AH416" s="112"/>
      <c r="AI416" s="112"/>
      <c r="AJ416" s="112"/>
      <c r="AK416" s="112"/>
      <c r="AL416" s="112"/>
      <c r="AM416" s="112"/>
      <c r="AN416" s="112"/>
      <c r="AO416" s="112"/>
      <c r="AP416" s="112"/>
      <c r="AQ416" s="112"/>
      <c r="AR416" s="112"/>
      <c r="AS416" s="112"/>
      <c r="AT416" s="112"/>
      <c r="AU416" s="112"/>
      <c r="AV416" s="112"/>
      <c r="AW416" s="112"/>
      <c r="AX416" s="112"/>
      <c r="AY416" s="112"/>
      <c r="AZ416" s="112"/>
      <c r="BA416" s="112"/>
    </row>
    <row r="417" spans="1:53">
      <c r="A417" s="112"/>
      <c r="B417" s="112"/>
      <c r="C417" s="112"/>
      <c r="D417" s="112"/>
      <c r="E417" s="112"/>
      <c r="F417" s="112"/>
      <c r="G417" s="112"/>
      <c r="H417" s="112"/>
      <c r="I417" s="112"/>
      <c r="J417" s="112"/>
      <c r="K417" s="112"/>
      <c r="L417" s="112"/>
      <c r="M417" s="112"/>
      <c r="N417" s="112"/>
      <c r="O417" s="112"/>
      <c r="P417" s="112"/>
      <c r="Q417" s="112"/>
      <c r="R417" s="112"/>
      <c r="S417" s="112"/>
      <c r="T417" s="112"/>
      <c r="U417" s="112"/>
      <c r="V417" s="112"/>
      <c r="W417" s="112"/>
      <c r="X417" s="112"/>
      <c r="Y417" s="112"/>
      <c r="Z417" s="112"/>
      <c r="AA417" s="112"/>
      <c r="AB417" s="112"/>
      <c r="AC417" s="112"/>
      <c r="AD417" s="112"/>
      <c r="AE417" s="112"/>
      <c r="AF417" s="112"/>
      <c r="AG417" s="112"/>
      <c r="AH417" s="112"/>
      <c r="AI417" s="112"/>
      <c r="AJ417" s="112"/>
      <c r="AK417" s="112"/>
      <c r="AL417" s="112"/>
      <c r="AM417" s="112"/>
      <c r="AN417" s="112"/>
      <c r="AO417" s="112"/>
      <c r="AP417" s="112"/>
      <c r="AQ417" s="112"/>
      <c r="AR417" s="112"/>
      <c r="AS417" s="112"/>
      <c r="AT417" s="112"/>
      <c r="AU417" s="112"/>
      <c r="AV417" s="112"/>
      <c r="AW417" s="112"/>
      <c r="AX417" s="112"/>
      <c r="AY417" s="112"/>
      <c r="AZ417" s="112"/>
      <c r="BA417" s="112"/>
    </row>
    <row r="418" spans="1:53">
      <c r="A418" s="112"/>
      <c r="B418" s="112"/>
      <c r="C418" s="112"/>
      <c r="D418" s="112"/>
      <c r="E418" s="112"/>
      <c r="F418" s="112"/>
      <c r="G418" s="112"/>
      <c r="H418" s="112"/>
      <c r="I418" s="112"/>
      <c r="J418" s="112"/>
      <c r="K418" s="112"/>
      <c r="L418" s="112"/>
      <c r="M418" s="112"/>
      <c r="N418" s="112"/>
      <c r="O418" s="112"/>
      <c r="P418" s="112"/>
      <c r="Q418" s="112"/>
      <c r="R418" s="112"/>
      <c r="S418" s="112"/>
      <c r="T418" s="112"/>
      <c r="U418" s="112"/>
      <c r="V418" s="112"/>
      <c r="W418" s="112"/>
      <c r="X418" s="112"/>
      <c r="Y418" s="112"/>
      <c r="Z418" s="112"/>
      <c r="AA418" s="112"/>
      <c r="AB418" s="112"/>
      <c r="AC418" s="112"/>
      <c r="AD418" s="112"/>
      <c r="AE418" s="112"/>
      <c r="AF418" s="112"/>
      <c r="AG418" s="112"/>
      <c r="AH418" s="112"/>
      <c r="AI418" s="112"/>
      <c r="AJ418" s="112"/>
      <c r="AK418" s="112"/>
      <c r="AL418" s="112"/>
      <c r="AM418" s="112"/>
      <c r="AN418" s="112"/>
      <c r="AO418" s="112"/>
      <c r="AP418" s="112"/>
      <c r="AQ418" s="112"/>
      <c r="AR418" s="112"/>
      <c r="AS418" s="112"/>
      <c r="AT418" s="112"/>
      <c r="AU418" s="112"/>
      <c r="AV418" s="112"/>
      <c r="AW418" s="112"/>
      <c r="AX418" s="112"/>
      <c r="AY418" s="112"/>
      <c r="AZ418" s="112"/>
      <c r="BA418" s="112"/>
    </row>
    <row r="419" spans="1:53">
      <c r="A419" s="112"/>
      <c r="B419" s="112"/>
      <c r="C419" s="112"/>
      <c r="D419" s="112"/>
      <c r="E419" s="112"/>
      <c r="F419" s="112"/>
      <c r="G419" s="112"/>
      <c r="H419" s="112"/>
      <c r="I419" s="112"/>
      <c r="J419" s="112"/>
      <c r="K419" s="112"/>
      <c r="L419" s="112"/>
      <c r="M419" s="112"/>
      <c r="N419" s="112"/>
      <c r="O419" s="112"/>
      <c r="P419" s="112"/>
      <c r="Q419" s="112"/>
      <c r="R419" s="112"/>
      <c r="S419" s="112"/>
      <c r="T419" s="112"/>
      <c r="U419" s="112"/>
      <c r="V419" s="112"/>
      <c r="W419" s="112"/>
      <c r="X419" s="112"/>
      <c r="Y419" s="112"/>
      <c r="Z419" s="112"/>
      <c r="AA419" s="112"/>
      <c r="AB419" s="112"/>
      <c r="AC419" s="112"/>
      <c r="AD419" s="112"/>
      <c r="AE419" s="112"/>
      <c r="AF419" s="112"/>
      <c r="AG419" s="112"/>
      <c r="AH419" s="112"/>
      <c r="AI419" s="112"/>
      <c r="AJ419" s="112"/>
      <c r="AK419" s="112"/>
      <c r="AL419" s="112"/>
      <c r="AM419" s="112"/>
      <c r="AN419" s="112"/>
      <c r="AO419" s="112"/>
      <c r="AP419" s="112"/>
      <c r="AQ419" s="112"/>
      <c r="AR419" s="112"/>
      <c r="AS419" s="112"/>
      <c r="AT419" s="112"/>
      <c r="AU419" s="112"/>
      <c r="AV419" s="112"/>
      <c r="AW419" s="112"/>
      <c r="AX419" s="112"/>
      <c r="AY419" s="112"/>
      <c r="AZ419" s="112"/>
      <c r="BA419" s="112"/>
    </row>
    <row r="420" spans="1:53">
      <c r="A420" s="112"/>
      <c r="B420" s="112"/>
      <c r="C420" s="112"/>
      <c r="D420" s="112"/>
      <c r="E420" s="112"/>
      <c r="F420" s="112"/>
      <c r="G420" s="112"/>
      <c r="H420" s="112"/>
      <c r="I420" s="112"/>
      <c r="J420" s="112"/>
      <c r="K420" s="112"/>
      <c r="L420" s="112"/>
      <c r="M420" s="112"/>
      <c r="N420" s="112"/>
      <c r="O420" s="112"/>
      <c r="P420" s="112"/>
      <c r="Q420" s="112"/>
      <c r="R420" s="112"/>
      <c r="S420" s="112"/>
      <c r="T420" s="112"/>
      <c r="U420" s="112"/>
      <c r="V420" s="112"/>
      <c r="W420" s="112"/>
      <c r="X420" s="112"/>
      <c r="Y420" s="112"/>
      <c r="Z420" s="112"/>
      <c r="AA420" s="112"/>
      <c r="AB420" s="112"/>
      <c r="AC420" s="112"/>
      <c r="AD420" s="112"/>
      <c r="AE420" s="112"/>
      <c r="AF420" s="112"/>
      <c r="AG420" s="112"/>
      <c r="AH420" s="112"/>
      <c r="AI420" s="112"/>
      <c r="AJ420" s="112"/>
      <c r="AK420" s="112"/>
      <c r="AL420" s="112"/>
      <c r="AM420" s="112"/>
      <c r="AN420" s="112"/>
      <c r="AO420" s="112"/>
      <c r="AP420" s="112"/>
      <c r="AQ420" s="112"/>
      <c r="AR420" s="112"/>
      <c r="AS420" s="112"/>
      <c r="AT420" s="112"/>
      <c r="AU420" s="112"/>
      <c r="AV420" s="112"/>
      <c r="AW420" s="112"/>
      <c r="AX420" s="112"/>
      <c r="AY420" s="112"/>
      <c r="AZ420" s="112"/>
      <c r="BA420" s="112"/>
    </row>
    <row r="421" spans="1:53">
      <c r="A421" s="112"/>
      <c r="B421" s="112"/>
      <c r="C421" s="112"/>
      <c r="D421" s="112"/>
      <c r="E421" s="112"/>
      <c r="F421" s="112"/>
      <c r="G421" s="112"/>
      <c r="H421" s="112"/>
      <c r="I421" s="112"/>
      <c r="J421" s="112"/>
      <c r="K421" s="112"/>
      <c r="L421" s="112"/>
      <c r="M421" s="112"/>
      <c r="N421" s="112"/>
      <c r="O421" s="112"/>
      <c r="P421" s="112"/>
      <c r="Q421" s="112"/>
      <c r="R421" s="112"/>
      <c r="S421" s="112"/>
      <c r="T421" s="112"/>
      <c r="U421" s="112"/>
      <c r="V421" s="112"/>
      <c r="W421" s="112"/>
      <c r="X421" s="112"/>
      <c r="Y421" s="112"/>
      <c r="Z421" s="112"/>
      <c r="AA421" s="112"/>
      <c r="AB421" s="112"/>
      <c r="AC421" s="112"/>
      <c r="AD421" s="112"/>
      <c r="AE421" s="112"/>
      <c r="AF421" s="112"/>
      <c r="AG421" s="112"/>
      <c r="AH421" s="112"/>
      <c r="AI421" s="112"/>
      <c r="AJ421" s="112"/>
      <c r="AK421" s="112"/>
      <c r="AL421" s="112"/>
      <c r="AM421" s="112"/>
      <c r="AN421" s="112"/>
      <c r="AO421" s="112"/>
      <c r="AP421" s="112"/>
      <c r="AQ421" s="112"/>
      <c r="AR421" s="112"/>
      <c r="AS421" s="112"/>
      <c r="AT421" s="112"/>
      <c r="AU421" s="112"/>
      <c r="AV421" s="112"/>
      <c r="AW421" s="112"/>
      <c r="AX421" s="112"/>
      <c r="AY421" s="112"/>
      <c r="AZ421" s="112"/>
      <c r="BA421" s="112"/>
    </row>
    <row r="422" spans="1:53">
      <c r="A422" s="112"/>
      <c r="B422" s="112"/>
      <c r="C422" s="112"/>
      <c r="D422" s="112"/>
      <c r="E422" s="112"/>
      <c r="F422" s="112"/>
      <c r="G422" s="112"/>
      <c r="H422" s="112"/>
      <c r="I422" s="112"/>
      <c r="J422" s="112"/>
      <c r="K422" s="112"/>
      <c r="L422" s="112"/>
      <c r="M422" s="112"/>
      <c r="N422" s="112"/>
      <c r="O422" s="112"/>
      <c r="P422" s="112"/>
      <c r="Q422" s="112"/>
      <c r="R422" s="112"/>
      <c r="S422" s="112"/>
      <c r="T422" s="112"/>
      <c r="U422" s="112"/>
      <c r="V422" s="112"/>
      <c r="W422" s="112"/>
      <c r="X422" s="112"/>
      <c r="Y422" s="112"/>
      <c r="Z422" s="112"/>
      <c r="AA422" s="112"/>
      <c r="AB422" s="112"/>
      <c r="AC422" s="112"/>
      <c r="AD422" s="112"/>
      <c r="AE422" s="112"/>
      <c r="AF422" s="112"/>
      <c r="AG422" s="112"/>
      <c r="AH422" s="112"/>
      <c r="AI422" s="112"/>
      <c r="AJ422" s="112"/>
      <c r="AK422" s="112"/>
      <c r="AL422" s="112"/>
      <c r="AM422" s="112"/>
      <c r="AN422" s="112"/>
      <c r="AO422" s="112"/>
      <c r="AP422" s="112"/>
      <c r="AQ422" s="112"/>
      <c r="AR422" s="112"/>
      <c r="AS422" s="112"/>
      <c r="AT422" s="112"/>
      <c r="AU422" s="112"/>
      <c r="AV422" s="112"/>
      <c r="AW422" s="112"/>
      <c r="AX422" s="112"/>
      <c r="AY422" s="112"/>
      <c r="AZ422" s="112"/>
      <c r="BA422" s="112"/>
    </row>
    <row r="423" spans="1:53">
      <c r="A423" s="112"/>
      <c r="B423" s="112"/>
      <c r="C423" s="112"/>
      <c r="D423" s="112"/>
      <c r="E423" s="112"/>
      <c r="F423" s="112"/>
      <c r="G423" s="112"/>
      <c r="H423" s="112"/>
      <c r="I423" s="112"/>
      <c r="J423" s="112"/>
      <c r="K423" s="112"/>
      <c r="L423" s="112"/>
      <c r="M423" s="112"/>
      <c r="N423" s="112"/>
      <c r="O423" s="112"/>
      <c r="P423" s="112"/>
      <c r="Q423" s="112"/>
      <c r="R423" s="112"/>
      <c r="S423" s="112"/>
      <c r="T423" s="112"/>
      <c r="U423" s="112"/>
      <c r="V423" s="112"/>
      <c r="W423" s="112"/>
      <c r="X423" s="112"/>
      <c r="Y423" s="112"/>
      <c r="Z423" s="112"/>
      <c r="AA423" s="112"/>
      <c r="AB423" s="112"/>
      <c r="AC423" s="112"/>
      <c r="AD423" s="112"/>
      <c r="AE423" s="112"/>
      <c r="AF423" s="112"/>
      <c r="AG423" s="112"/>
      <c r="AH423" s="112"/>
      <c r="AI423" s="112"/>
      <c r="AJ423" s="112"/>
      <c r="AK423" s="112"/>
      <c r="AL423" s="112"/>
      <c r="AM423" s="112"/>
      <c r="AN423" s="112"/>
      <c r="AO423" s="112"/>
      <c r="AP423" s="112"/>
      <c r="AQ423" s="112"/>
      <c r="AR423" s="112"/>
      <c r="AS423" s="112"/>
      <c r="AT423" s="112"/>
      <c r="AU423" s="112"/>
      <c r="AV423" s="112"/>
      <c r="AW423" s="112"/>
      <c r="AX423" s="112"/>
      <c r="AY423" s="112"/>
      <c r="AZ423" s="112"/>
      <c r="BA423" s="112"/>
    </row>
    <row r="424" spans="1:53">
      <c r="A424" s="112"/>
      <c r="B424" s="112"/>
      <c r="C424" s="112"/>
      <c r="D424" s="112"/>
      <c r="E424" s="112"/>
      <c r="F424" s="112"/>
      <c r="G424" s="112"/>
      <c r="H424" s="112"/>
      <c r="I424" s="112"/>
      <c r="J424" s="112"/>
      <c r="K424" s="112"/>
      <c r="L424" s="112"/>
      <c r="M424" s="112"/>
      <c r="N424" s="112"/>
      <c r="O424" s="112"/>
      <c r="P424" s="112"/>
      <c r="Q424" s="112"/>
      <c r="R424" s="112"/>
      <c r="S424" s="112"/>
      <c r="T424" s="112"/>
      <c r="U424" s="112"/>
      <c r="V424" s="112"/>
      <c r="W424" s="112"/>
      <c r="X424" s="112"/>
      <c r="Y424" s="112"/>
      <c r="Z424" s="112"/>
      <c r="AA424" s="112"/>
      <c r="AB424" s="112"/>
      <c r="AC424" s="112"/>
      <c r="AD424" s="112"/>
      <c r="AE424" s="112"/>
      <c r="AF424" s="112"/>
      <c r="AG424" s="112"/>
      <c r="AH424" s="112"/>
      <c r="AI424" s="112"/>
      <c r="AJ424" s="112"/>
      <c r="AK424" s="112"/>
      <c r="AL424" s="112"/>
      <c r="AM424" s="112"/>
      <c r="AN424" s="112"/>
      <c r="AO424" s="112"/>
      <c r="AP424" s="112"/>
      <c r="AQ424" s="112"/>
      <c r="AR424" s="112"/>
      <c r="AS424" s="112"/>
      <c r="AT424" s="112"/>
      <c r="AU424" s="112"/>
      <c r="AV424" s="112"/>
      <c r="AW424" s="112"/>
      <c r="AX424" s="112"/>
      <c r="AY424" s="112"/>
      <c r="AZ424" s="112"/>
      <c r="BA424" s="112"/>
    </row>
    <row r="425" spans="1:53">
      <c r="A425" s="112"/>
      <c r="B425" s="112"/>
      <c r="C425" s="112"/>
      <c r="D425" s="112"/>
      <c r="E425" s="112"/>
      <c r="F425" s="112"/>
      <c r="G425" s="112"/>
      <c r="H425" s="112"/>
      <c r="I425" s="112"/>
      <c r="J425" s="112"/>
      <c r="K425" s="112"/>
      <c r="L425" s="112"/>
      <c r="M425" s="112"/>
      <c r="N425" s="112"/>
      <c r="O425" s="112"/>
      <c r="P425" s="112"/>
      <c r="Q425" s="112"/>
      <c r="R425" s="112"/>
      <c r="S425" s="112"/>
      <c r="T425" s="112"/>
      <c r="U425" s="112"/>
      <c r="V425" s="112"/>
      <c r="W425" s="112"/>
      <c r="X425" s="112"/>
      <c r="Y425" s="112"/>
      <c r="Z425" s="112"/>
      <c r="AA425" s="112"/>
      <c r="AB425" s="112"/>
      <c r="AC425" s="112"/>
      <c r="AD425" s="112"/>
      <c r="AE425" s="112"/>
      <c r="AF425" s="112"/>
      <c r="AG425" s="112"/>
      <c r="AH425" s="112"/>
      <c r="AI425" s="112"/>
      <c r="AJ425" s="112"/>
      <c r="AK425" s="112"/>
      <c r="AL425" s="112"/>
      <c r="AM425" s="112"/>
      <c r="AN425" s="112"/>
      <c r="AO425" s="112"/>
      <c r="AP425" s="112"/>
      <c r="AQ425" s="112"/>
      <c r="AR425" s="112"/>
      <c r="AS425" s="112"/>
      <c r="AT425" s="112"/>
      <c r="AU425" s="112"/>
      <c r="AV425" s="112"/>
      <c r="AW425" s="112"/>
      <c r="AX425" s="112"/>
      <c r="AY425" s="112"/>
      <c r="AZ425" s="112"/>
      <c r="BA425" s="112"/>
    </row>
    <row r="426" spans="1:53">
      <c r="A426" s="112"/>
      <c r="B426" s="112"/>
      <c r="C426" s="112"/>
      <c r="D426" s="112"/>
      <c r="E426" s="112"/>
      <c r="F426" s="112"/>
      <c r="G426" s="112"/>
      <c r="H426" s="112"/>
      <c r="I426" s="112"/>
      <c r="J426" s="112"/>
      <c r="K426" s="112"/>
      <c r="L426" s="112"/>
      <c r="M426" s="112"/>
      <c r="N426" s="112"/>
      <c r="O426" s="112"/>
      <c r="P426" s="112"/>
      <c r="Q426" s="112"/>
      <c r="R426" s="112"/>
      <c r="S426" s="112"/>
      <c r="T426" s="112"/>
      <c r="U426" s="112"/>
      <c r="V426" s="112"/>
      <c r="W426" s="112"/>
      <c r="X426" s="112"/>
      <c r="Y426" s="112"/>
      <c r="Z426" s="112"/>
      <c r="AA426" s="112"/>
      <c r="AB426" s="112"/>
      <c r="AC426" s="112"/>
      <c r="AD426" s="112"/>
      <c r="AE426" s="112"/>
      <c r="AF426" s="112"/>
      <c r="AG426" s="112"/>
      <c r="AH426" s="112"/>
      <c r="AI426" s="112"/>
      <c r="AJ426" s="112"/>
      <c r="AK426" s="112"/>
      <c r="AL426" s="112"/>
      <c r="AM426" s="112"/>
      <c r="AN426" s="112"/>
      <c r="AO426" s="112"/>
      <c r="AP426" s="112"/>
      <c r="AQ426" s="112"/>
      <c r="AR426" s="112"/>
      <c r="AS426" s="112"/>
      <c r="AT426" s="112"/>
      <c r="AU426" s="112"/>
      <c r="AV426" s="112"/>
      <c r="AW426" s="112"/>
      <c r="AX426" s="112"/>
      <c r="AY426" s="112"/>
      <c r="AZ426" s="112"/>
      <c r="BA426" s="112"/>
    </row>
    <row r="427" spans="1:53">
      <c r="A427" s="112"/>
      <c r="B427" s="112"/>
      <c r="C427" s="112"/>
      <c r="D427" s="112"/>
      <c r="E427" s="112"/>
      <c r="F427" s="112"/>
      <c r="G427" s="112"/>
      <c r="H427" s="112"/>
      <c r="I427" s="112"/>
      <c r="J427" s="112"/>
      <c r="K427" s="112"/>
      <c r="L427" s="112"/>
      <c r="M427" s="112"/>
      <c r="N427" s="112"/>
      <c r="O427" s="112"/>
      <c r="P427" s="112"/>
      <c r="Q427" s="112"/>
      <c r="R427" s="112"/>
      <c r="S427" s="112"/>
      <c r="T427" s="112"/>
      <c r="U427" s="112"/>
      <c r="V427" s="112"/>
      <c r="W427" s="112"/>
      <c r="X427" s="112"/>
      <c r="Y427" s="112"/>
      <c r="Z427" s="112"/>
      <c r="AA427" s="112"/>
      <c r="AB427" s="112"/>
      <c r="AC427" s="112"/>
      <c r="AD427" s="112"/>
      <c r="AE427" s="112"/>
      <c r="AF427" s="112"/>
      <c r="AG427" s="112"/>
      <c r="AH427" s="112"/>
      <c r="AI427" s="112"/>
      <c r="AJ427" s="112"/>
      <c r="AK427" s="112"/>
      <c r="AL427" s="112"/>
      <c r="AM427" s="112"/>
      <c r="AN427" s="112"/>
      <c r="AO427" s="112"/>
      <c r="AP427" s="112"/>
      <c r="AQ427" s="112"/>
      <c r="AR427" s="112"/>
      <c r="AS427" s="112"/>
      <c r="AT427" s="112"/>
      <c r="AU427" s="112"/>
      <c r="AV427" s="112"/>
      <c r="AW427" s="112"/>
      <c r="AX427" s="112"/>
      <c r="AY427" s="112"/>
      <c r="AZ427" s="112"/>
      <c r="BA427" s="112"/>
    </row>
    <row r="428" spans="1:53">
      <c r="A428" s="112"/>
      <c r="B428" s="112"/>
      <c r="C428" s="112"/>
      <c r="D428" s="112"/>
      <c r="E428" s="112"/>
      <c r="F428" s="112"/>
      <c r="G428" s="112"/>
      <c r="H428" s="112"/>
      <c r="I428" s="112"/>
      <c r="J428" s="112"/>
      <c r="K428" s="112"/>
      <c r="L428" s="112"/>
      <c r="M428" s="112"/>
      <c r="N428" s="112"/>
      <c r="O428" s="112"/>
      <c r="P428" s="112"/>
      <c r="Q428" s="112"/>
      <c r="R428" s="112"/>
      <c r="S428" s="112"/>
      <c r="T428" s="112"/>
      <c r="U428" s="112"/>
      <c r="V428" s="112"/>
      <c r="W428" s="112"/>
      <c r="X428" s="112"/>
      <c r="Y428" s="112"/>
      <c r="Z428" s="112"/>
      <c r="AA428" s="112"/>
      <c r="AB428" s="112"/>
      <c r="AC428" s="112"/>
      <c r="AD428" s="112"/>
      <c r="AE428" s="112"/>
      <c r="AF428" s="112"/>
      <c r="AG428" s="112"/>
      <c r="AH428" s="112"/>
      <c r="AI428" s="112"/>
      <c r="AJ428" s="112"/>
      <c r="AK428" s="112"/>
      <c r="AL428" s="112"/>
      <c r="AM428" s="112"/>
      <c r="AN428" s="112"/>
      <c r="AO428" s="112"/>
      <c r="AP428" s="112"/>
      <c r="AQ428" s="112"/>
      <c r="AR428" s="112"/>
      <c r="AS428" s="112"/>
      <c r="AT428" s="112"/>
      <c r="AU428" s="112"/>
      <c r="AV428" s="112"/>
      <c r="AW428" s="112"/>
      <c r="AX428" s="112"/>
      <c r="AY428" s="112"/>
      <c r="AZ428" s="112"/>
      <c r="BA428" s="112"/>
    </row>
    <row r="429" spans="1:53">
      <c r="A429" s="112"/>
      <c r="B429" s="112"/>
      <c r="C429" s="112"/>
      <c r="D429" s="112"/>
      <c r="E429" s="112"/>
      <c r="F429" s="112"/>
      <c r="G429" s="112"/>
      <c r="H429" s="112"/>
      <c r="I429" s="112"/>
      <c r="J429" s="112"/>
      <c r="K429" s="112"/>
      <c r="L429" s="112"/>
      <c r="M429" s="112"/>
      <c r="N429" s="112"/>
      <c r="O429" s="112"/>
      <c r="P429" s="112"/>
      <c r="Q429" s="112"/>
      <c r="R429" s="112"/>
      <c r="S429" s="112"/>
      <c r="T429" s="112"/>
      <c r="U429" s="112"/>
      <c r="V429" s="112"/>
      <c r="W429" s="112"/>
      <c r="X429" s="112"/>
      <c r="Y429" s="112"/>
      <c r="Z429" s="112"/>
      <c r="AA429" s="112"/>
      <c r="AB429" s="112"/>
      <c r="AC429" s="112"/>
      <c r="AD429" s="112"/>
      <c r="AE429" s="112"/>
      <c r="AF429" s="112"/>
      <c r="AG429" s="112"/>
      <c r="AH429" s="112"/>
      <c r="AI429" s="112"/>
      <c r="AJ429" s="112"/>
      <c r="AK429" s="112"/>
      <c r="AL429" s="112"/>
      <c r="AM429" s="112"/>
      <c r="AN429" s="112"/>
      <c r="AO429" s="112"/>
      <c r="AP429" s="112"/>
      <c r="AQ429" s="112"/>
      <c r="AR429" s="112"/>
      <c r="AS429" s="112"/>
      <c r="AT429" s="112"/>
      <c r="AU429" s="112"/>
      <c r="AV429" s="112"/>
      <c r="AW429" s="112"/>
      <c r="AX429" s="112"/>
      <c r="AY429" s="112"/>
      <c r="AZ429" s="112"/>
      <c r="BA429" s="112"/>
    </row>
    <row r="430" spans="1:53">
      <c r="A430" s="112"/>
      <c r="B430" s="112"/>
      <c r="C430" s="112"/>
      <c r="D430" s="112"/>
      <c r="E430" s="112"/>
      <c r="F430" s="112"/>
      <c r="G430" s="112"/>
      <c r="H430" s="112"/>
      <c r="I430" s="112"/>
      <c r="J430" s="112"/>
      <c r="K430" s="112"/>
      <c r="L430" s="112"/>
      <c r="M430" s="112"/>
      <c r="N430" s="112"/>
      <c r="O430" s="112"/>
      <c r="P430" s="112"/>
      <c r="Q430" s="112"/>
      <c r="R430" s="112"/>
      <c r="S430" s="112"/>
      <c r="T430" s="112"/>
      <c r="U430" s="112"/>
      <c r="V430" s="112"/>
      <c r="W430" s="112"/>
      <c r="X430" s="112"/>
      <c r="Y430" s="112"/>
      <c r="Z430" s="112"/>
      <c r="AA430" s="112"/>
      <c r="AB430" s="112"/>
      <c r="AC430" s="112"/>
      <c r="AD430" s="112"/>
      <c r="AE430" s="112"/>
      <c r="AF430" s="112"/>
      <c r="AG430" s="112"/>
      <c r="AH430" s="112"/>
      <c r="AI430" s="112"/>
      <c r="AJ430" s="112"/>
      <c r="AK430" s="112"/>
      <c r="AL430" s="112"/>
      <c r="AM430" s="112"/>
      <c r="AN430" s="112"/>
      <c r="AO430" s="112"/>
      <c r="AP430" s="112"/>
      <c r="AQ430" s="112"/>
      <c r="AR430" s="112"/>
      <c r="AS430" s="112"/>
      <c r="AT430" s="112"/>
      <c r="AU430" s="112"/>
      <c r="AV430" s="112"/>
      <c r="AW430" s="112"/>
      <c r="AX430" s="112"/>
      <c r="AY430" s="112"/>
      <c r="AZ430" s="112"/>
      <c r="BA430" s="112"/>
    </row>
    <row r="431" spans="1:53">
      <c r="A431" s="112"/>
      <c r="B431" s="112"/>
      <c r="C431" s="112"/>
      <c r="D431" s="112"/>
      <c r="E431" s="112"/>
      <c r="F431" s="112"/>
      <c r="G431" s="112"/>
      <c r="H431" s="112"/>
      <c r="I431" s="112"/>
      <c r="J431" s="112"/>
      <c r="K431" s="112"/>
      <c r="L431" s="112"/>
      <c r="M431" s="112"/>
      <c r="N431" s="112"/>
      <c r="O431" s="112"/>
      <c r="P431" s="112"/>
      <c r="Q431" s="112"/>
      <c r="R431" s="112"/>
      <c r="S431" s="112"/>
      <c r="T431" s="112"/>
      <c r="U431" s="112"/>
      <c r="V431" s="112"/>
      <c r="W431" s="112"/>
      <c r="X431" s="112"/>
      <c r="Y431" s="112"/>
      <c r="Z431" s="112"/>
      <c r="AA431" s="112"/>
      <c r="AB431" s="112"/>
      <c r="AC431" s="112"/>
      <c r="AD431" s="112"/>
      <c r="AE431" s="112"/>
      <c r="AF431" s="112"/>
      <c r="AG431" s="112"/>
      <c r="AH431" s="112"/>
      <c r="AI431" s="112"/>
      <c r="AJ431" s="112"/>
      <c r="AK431" s="112"/>
      <c r="AL431" s="112"/>
      <c r="AM431" s="112"/>
      <c r="AN431" s="112"/>
      <c r="AO431" s="112"/>
      <c r="AP431" s="112"/>
      <c r="AQ431" s="112"/>
      <c r="AR431" s="112"/>
      <c r="AS431" s="112"/>
      <c r="AT431" s="112"/>
      <c r="AU431" s="112"/>
      <c r="AV431" s="112"/>
      <c r="AW431" s="112"/>
      <c r="AX431" s="112"/>
      <c r="AY431" s="112"/>
      <c r="AZ431" s="112"/>
      <c r="BA431" s="112"/>
    </row>
    <row r="432" spans="1:53">
      <c r="A432" s="112"/>
      <c r="B432" s="112"/>
      <c r="C432" s="112"/>
      <c r="D432" s="112"/>
      <c r="E432" s="112"/>
      <c r="F432" s="112"/>
      <c r="G432" s="112"/>
      <c r="H432" s="112"/>
      <c r="I432" s="112"/>
      <c r="J432" s="112"/>
      <c r="K432" s="112"/>
      <c r="L432" s="112"/>
      <c r="M432" s="112"/>
      <c r="N432" s="112"/>
      <c r="O432" s="112"/>
      <c r="P432" s="112"/>
      <c r="Q432" s="112"/>
      <c r="R432" s="112"/>
      <c r="S432" s="112"/>
      <c r="T432" s="112"/>
      <c r="U432" s="112"/>
      <c r="V432" s="112"/>
      <c r="W432" s="112"/>
      <c r="X432" s="112"/>
      <c r="Y432" s="112"/>
      <c r="Z432" s="112"/>
      <c r="AA432" s="112"/>
      <c r="AB432" s="112"/>
      <c r="AC432" s="112"/>
      <c r="AD432" s="112"/>
      <c r="AE432" s="112"/>
      <c r="AF432" s="112"/>
      <c r="AG432" s="112"/>
      <c r="AH432" s="112"/>
      <c r="AI432" s="112"/>
      <c r="AJ432" s="112"/>
      <c r="AK432" s="112"/>
      <c r="AL432" s="112"/>
      <c r="AM432" s="112"/>
      <c r="AN432" s="112"/>
      <c r="AO432" s="112"/>
      <c r="AP432" s="112"/>
      <c r="AQ432" s="112"/>
      <c r="AR432" s="112"/>
      <c r="AS432" s="112"/>
      <c r="AT432" s="112"/>
      <c r="AU432" s="112"/>
      <c r="AV432" s="112"/>
      <c r="AW432" s="112"/>
      <c r="AX432" s="112"/>
      <c r="AY432" s="112"/>
      <c r="AZ432" s="112"/>
      <c r="BA432" s="112"/>
    </row>
    <row r="433" spans="1:53">
      <c r="A433" s="112"/>
      <c r="B433" s="112"/>
      <c r="C433" s="112"/>
      <c r="D433" s="112"/>
      <c r="E433" s="112"/>
      <c r="F433" s="112"/>
      <c r="G433" s="112"/>
      <c r="H433" s="112"/>
      <c r="I433" s="112"/>
      <c r="J433" s="112"/>
      <c r="K433" s="112"/>
      <c r="L433" s="112"/>
      <c r="M433" s="112"/>
      <c r="N433" s="112"/>
      <c r="O433" s="112"/>
      <c r="P433" s="112"/>
      <c r="Q433" s="112"/>
      <c r="R433" s="112"/>
      <c r="S433" s="112"/>
      <c r="T433" s="112"/>
      <c r="U433" s="112"/>
      <c r="V433" s="112"/>
      <c r="W433" s="112"/>
      <c r="X433" s="112"/>
      <c r="Y433" s="112"/>
      <c r="Z433" s="112"/>
      <c r="AA433" s="112"/>
      <c r="AB433" s="112"/>
      <c r="AC433" s="112"/>
      <c r="AD433" s="112"/>
      <c r="AE433" s="112"/>
      <c r="AF433" s="112"/>
      <c r="AG433" s="112"/>
      <c r="AH433" s="112"/>
      <c r="AI433" s="112"/>
      <c r="AJ433" s="112"/>
      <c r="AK433" s="112"/>
      <c r="AL433" s="112"/>
      <c r="AM433" s="112"/>
      <c r="AN433" s="112"/>
      <c r="AO433" s="112"/>
      <c r="AP433" s="112"/>
      <c r="AQ433" s="112"/>
      <c r="AR433" s="112"/>
      <c r="AS433" s="112"/>
      <c r="AT433" s="112"/>
      <c r="AU433" s="112"/>
      <c r="AV433" s="112"/>
      <c r="AW433" s="112"/>
      <c r="AX433" s="112"/>
      <c r="AY433" s="112"/>
      <c r="AZ433" s="112"/>
      <c r="BA433" s="112"/>
    </row>
    <row r="434" spans="1:53">
      <c r="A434" s="112"/>
      <c r="B434" s="112"/>
      <c r="C434" s="112"/>
      <c r="D434" s="112"/>
      <c r="E434" s="112"/>
      <c r="F434" s="112"/>
      <c r="G434" s="112"/>
      <c r="H434" s="112"/>
      <c r="I434" s="112"/>
      <c r="J434" s="112"/>
      <c r="K434" s="112"/>
      <c r="L434" s="112"/>
      <c r="M434" s="112"/>
      <c r="N434" s="112"/>
      <c r="O434" s="112"/>
      <c r="P434" s="112"/>
      <c r="Q434" s="112"/>
      <c r="R434" s="112"/>
      <c r="S434" s="112"/>
      <c r="T434" s="112"/>
      <c r="U434" s="112"/>
      <c r="V434" s="112"/>
      <c r="W434" s="112"/>
      <c r="X434" s="112"/>
      <c r="Y434" s="112"/>
      <c r="Z434" s="112"/>
      <c r="AA434" s="112"/>
      <c r="AB434" s="112"/>
      <c r="AC434" s="112"/>
      <c r="AD434" s="112"/>
      <c r="AE434" s="112"/>
      <c r="AF434" s="112"/>
      <c r="AG434" s="112"/>
      <c r="AH434" s="112"/>
      <c r="AI434" s="112"/>
      <c r="AJ434" s="112"/>
      <c r="AK434" s="112"/>
      <c r="AL434" s="112"/>
      <c r="AM434" s="112"/>
      <c r="AN434" s="112"/>
      <c r="AO434" s="112"/>
      <c r="AP434" s="112"/>
      <c r="AQ434" s="112"/>
      <c r="AR434" s="112"/>
      <c r="AS434" s="112"/>
      <c r="AT434" s="112"/>
      <c r="AU434" s="112"/>
      <c r="AV434" s="112"/>
      <c r="AW434" s="112"/>
      <c r="AX434" s="112"/>
      <c r="AY434" s="112"/>
      <c r="AZ434" s="112"/>
      <c r="BA434" s="112"/>
    </row>
    <row r="435" spans="1:53">
      <c r="A435" s="112"/>
      <c r="B435" s="112"/>
      <c r="C435" s="112"/>
      <c r="D435" s="112"/>
      <c r="E435" s="112"/>
      <c r="F435" s="112"/>
      <c r="G435" s="112"/>
      <c r="H435" s="112"/>
      <c r="I435" s="112"/>
      <c r="J435" s="112"/>
      <c r="K435" s="112"/>
      <c r="L435" s="112"/>
      <c r="M435" s="112"/>
      <c r="N435" s="112"/>
      <c r="O435" s="112"/>
      <c r="P435" s="112"/>
      <c r="Q435" s="112"/>
      <c r="R435" s="112"/>
      <c r="S435" s="112"/>
      <c r="T435" s="112"/>
      <c r="U435" s="112"/>
      <c r="V435" s="112"/>
      <c r="W435" s="112"/>
      <c r="X435" s="112"/>
      <c r="Y435" s="112"/>
      <c r="Z435" s="112"/>
      <c r="AA435" s="112"/>
      <c r="AB435" s="112"/>
      <c r="AC435" s="112"/>
      <c r="AD435" s="112"/>
      <c r="AE435" s="112"/>
      <c r="AF435" s="112"/>
      <c r="AG435" s="112"/>
      <c r="AH435" s="112"/>
      <c r="AI435" s="112"/>
      <c r="AJ435" s="112"/>
      <c r="AK435" s="112"/>
      <c r="AL435" s="112"/>
      <c r="AM435" s="112"/>
      <c r="AN435" s="112"/>
      <c r="AO435" s="112"/>
      <c r="AP435" s="112"/>
      <c r="AQ435" s="112"/>
      <c r="AR435" s="112"/>
      <c r="AS435" s="112"/>
      <c r="AT435" s="112"/>
      <c r="AU435" s="112"/>
      <c r="AV435" s="112"/>
      <c r="AW435" s="112"/>
      <c r="AX435" s="112"/>
      <c r="AY435" s="112"/>
      <c r="AZ435" s="112"/>
      <c r="BA435" s="112"/>
    </row>
    <row r="436" spans="1:53">
      <c r="A436" s="112"/>
      <c r="B436" s="112"/>
      <c r="C436" s="112"/>
      <c r="D436" s="112"/>
      <c r="E436" s="112"/>
      <c r="F436" s="112"/>
      <c r="G436" s="112"/>
      <c r="H436" s="112"/>
      <c r="I436" s="112"/>
      <c r="J436" s="112"/>
      <c r="K436" s="112"/>
      <c r="L436" s="112"/>
      <c r="M436" s="112"/>
      <c r="N436" s="112"/>
      <c r="O436" s="112"/>
      <c r="P436" s="112"/>
      <c r="Q436" s="112"/>
      <c r="R436" s="112"/>
      <c r="S436" s="112"/>
      <c r="T436" s="112"/>
      <c r="U436" s="112"/>
      <c r="V436" s="112"/>
      <c r="W436" s="112"/>
      <c r="X436" s="112"/>
      <c r="Y436" s="112"/>
      <c r="Z436" s="112"/>
      <c r="AA436" s="112"/>
      <c r="AB436" s="112"/>
      <c r="AC436" s="112"/>
      <c r="AD436" s="112"/>
      <c r="AE436" s="112"/>
      <c r="AF436" s="112"/>
      <c r="AG436" s="112"/>
      <c r="AH436" s="112"/>
      <c r="AI436" s="112"/>
      <c r="AJ436" s="112"/>
      <c r="AK436" s="112"/>
      <c r="AL436" s="112"/>
      <c r="AM436" s="112"/>
      <c r="AN436" s="112"/>
      <c r="AO436" s="112"/>
      <c r="AP436" s="112"/>
      <c r="AQ436" s="112"/>
      <c r="AR436" s="112"/>
      <c r="AS436" s="112"/>
      <c r="AT436" s="112"/>
      <c r="AU436" s="112"/>
      <c r="AV436" s="112"/>
      <c r="AW436" s="112"/>
      <c r="AX436" s="112"/>
      <c r="AY436" s="112"/>
      <c r="AZ436" s="112"/>
      <c r="BA436" s="112"/>
    </row>
    <row r="437" spans="1:53">
      <c r="A437" s="112"/>
      <c r="B437" s="112"/>
      <c r="C437" s="112"/>
      <c r="D437" s="112"/>
      <c r="E437" s="112"/>
      <c r="F437" s="112"/>
      <c r="G437" s="112"/>
      <c r="H437" s="112"/>
      <c r="I437" s="112"/>
      <c r="J437" s="112"/>
      <c r="K437" s="112"/>
      <c r="L437" s="112"/>
      <c r="M437" s="112"/>
      <c r="N437" s="112"/>
      <c r="O437" s="112"/>
      <c r="P437" s="112"/>
      <c r="Q437" s="112"/>
      <c r="R437" s="112"/>
      <c r="S437" s="112"/>
      <c r="T437" s="112"/>
      <c r="U437" s="112"/>
      <c r="V437" s="112"/>
      <c r="W437" s="112"/>
      <c r="X437" s="112"/>
      <c r="Y437" s="112"/>
      <c r="Z437" s="112"/>
      <c r="AA437" s="112"/>
      <c r="AB437" s="112"/>
      <c r="AC437" s="112"/>
      <c r="AD437" s="112"/>
      <c r="AE437" s="112"/>
      <c r="AF437" s="112"/>
      <c r="AG437" s="112"/>
      <c r="AH437" s="112"/>
      <c r="AI437" s="112"/>
      <c r="AJ437" s="112"/>
      <c r="AK437" s="112"/>
      <c r="AL437" s="112"/>
      <c r="AM437" s="112"/>
      <c r="AN437" s="112"/>
      <c r="AO437" s="112"/>
      <c r="AP437" s="112"/>
      <c r="AQ437" s="112"/>
      <c r="AR437" s="112"/>
      <c r="AS437" s="112"/>
      <c r="AT437" s="112"/>
      <c r="AU437" s="112"/>
      <c r="AV437" s="112"/>
      <c r="AW437" s="112"/>
      <c r="AX437" s="112"/>
      <c r="AY437" s="112"/>
      <c r="AZ437" s="112"/>
      <c r="BA437" s="112"/>
    </row>
    <row r="438" spans="1:53">
      <c r="A438" s="112"/>
      <c r="B438" s="112"/>
      <c r="C438" s="112"/>
      <c r="D438" s="112"/>
      <c r="E438" s="112"/>
      <c r="F438" s="112"/>
      <c r="G438" s="112"/>
      <c r="H438" s="112"/>
      <c r="I438" s="112"/>
      <c r="J438" s="112"/>
      <c r="K438" s="112"/>
      <c r="L438" s="112"/>
      <c r="M438" s="112"/>
      <c r="N438" s="112"/>
      <c r="O438" s="112"/>
      <c r="P438" s="112"/>
      <c r="Q438" s="112"/>
      <c r="R438" s="112"/>
      <c r="S438" s="112"/>
      <c r="T438" s="112"/>
      <c r="U438" s="112"/>
      <c r="V438" s="112"/>
      <c r="W438" s="112"/>
      <c r="X438" s="112"/>
      <c r="Y438" s="112"/>
      <c r="Z438" s="112"/>
      <c r="AA438" s="112"/>
      <c r="AB438" s="112"/>
      <c r="AC438" s="112"/>
      <c r="AD438" s="112"/>
      <c r="AE438" s="112"/>
      <c r="AF438" s="112"/>
      <c r="AG438" s="112"/>
      <c r="AH438" s="112"/>
      <c r="AI438" s="112"/>
      <c r="AJ438" s="112"/>
      <c r="AK438" s="112"/>
      <c r="AL438" s="112"/>
      <c r="AM438" s="112"/>
      <c r="AN438" s="112"/>
      <c r="AO438" s="112"/>
      <c r="AP438" s="112"/>
      <c r="AQ438" s="112"/>
      <c r="AR438" s="112"/>
      <c r="AS438" s="112"/>
      <c r="AT438" s="112"/>
      <c r="AU438" s="112"/>
      <c r="AV438" s="112"/>
      <c r="AW438" s="112"/>
      <c r="AX438" s="112"/>
      <c r="AY438" s="112"/>
      <c r="AZ438" s="112"/>
      <c r="BA438" s="112"/>
    </row>
    <row r="439" spans="1:53">
      <c r="A439" s="112"/>
      <c r="B439" s="112"/>
      <c r="C439" s="112"/>
      <c r="D439" s="112"/>
      <c r="E439" s="112"/>
      <c r="F439" s="112"/>
      <c r="G439" s="112"/>
      <c r="H439" s="112"/>
      <c r="I439" s="112"/>
      <c r="J439" s="112"/>
      <c r="K439" s="112"/>
      <c r="L439" s="112"/>
      <c r="M439" s="112"/>
      <c r="N439" s="112"/>
      <c r="O439" s="112"/>
      <c r="P439" s="112"/>
      <c r="Q439" s="112"/>
      <c r="R439" s="112"/>
      <c r="S439" s="112"/>
      <c r="T439" s="112"/>
      <c r="U439" s="112"/>
      <c r="V439" s="112"/>
      <c r="W439" s="112"/>
      <c r="X439" s="112"/>
      <c r="Y439" s="112"/>
      <c r="Z439" s="112"/>
      <c r="AA439" s="112"/>
      <c r="AB439" s="112"/>
      <c r="AC439" s="112"/>
      <c r="AD439" s="112"/>
      <c r="AE439" s="112"/>
      <c r="AF439" s="112"/>
      <c r="AG439" s="112"/>
      <c r="AH439" s="112"/>
      <c r="AI439" s="112"/>
      <c r="AJ439" s="112"/>
      <c r="AK439" s="112"/>
      <c r="AL439" s="112"/>
      <c r="AM439" s="112"/>
      <c r="AN439" s="112"/>
      <c r="AO439" s="112"/>
      <c r="AP439" s="112"/>
      <c r="AQ439" s="112"/>
      <c r="AR439" s="112"/>
      <c r="AS439" s="112"/>
      <c r="AT439" s="112"/>
      <c r="AU439" s="112"/>
      <c r="AV439" s="112"/>
      <c r="AW439" s="112"/>
      <c r="AX439" s="112"/>
      <c r="AY439" s="112"/>
      <c r="AZ439" s="112"/>
      <c r="BA439" s="112"/>
    </row>
    <row r="440" spans="1:53">
      <c r="A440" s="112"/>
      <c r="B440" s="112"/>
      <c r="C440" s="112"/>
      <c r="D440" s="112"/>
      <c r="E440" s="112"/>
      <c r="F440" s="112"/>
      <c r="G440" s="112"/>
      <c r="H440" s="112"/>
      <c r="I440" s="112"/>
      <c r="J440" s="112"/>
      <c r="K440" s="112"/>
      <c r="L440" s="112"/>
      <c r="M440" s="112"/>
      <c r="N440" s="112"/>
      <c r="O440" s="112"/>
      <c r="P440" s="112"/>
      <c r="Q440" s="112"/>
      <c r="R440" s="112"/>
      <c r="S440" s="112"/>
      <c r="T440" s="112"/>
      <c r="U440" s="112"/>
      <c r="V440" s="112"/>
      <c r="W440" s="112"/>
      <c r="X440" s="112"/>
      <c r="Y440" s="112"/>
      <c r="Z440" s="112"/>
      <c r="AA440" s="112"/>
      <c r="AB440" s="112"/>
      <c r="AC440" s="112"/>
      <c r="AD440" s="112"/>
      <c r="AE440" s="112"/>
      <c r="AF440" s="112"/>
      <c r="AG440" s="112"/>
      <c r="AH440" s="112"/>
      <c r="AI440" s="112"/>
      <c r="AJ440" s="112"/>
      <c r="AK440" s="112"/>
      <c r="AL440" s="112"/>
      <c r="AM440" s="112"/>
      <c r="AN440" s="112"/>
      <c r="AO440" s="112"/>
      <c r="AP440" s="112"/>
      <c r="AQ440" s="112"/>
      <c r="AR440" s="112"/>
      <c r="AS440" s="112"/>
      <c r="AT440" s="112"/>
      <c r="AU440" s="112"/>
      <c r="AV440" s="112"/>
      <c r="AW440" s="112"/>
      <c r="AX440" s="112"/>
      <c r="AY440" s="112"/>
      <c r="AZ440" s="112"/>
      <c r="BA440" s="112"/>
    </row>
    <row r="441" spans="1:53">
      <c r="A441" s="112"/>
      <c r="B441" s="112"/>
      <c r="C441" s="112"/>
      <c r="D441" s="112"/>
      <c r="E441" s="112"/>
      <c r="F441" s="112"/>
      <c r="G441" s="112"/>
      <c r="H441" s="112"/>
      <c r="I441" s="112"/>
      <c r="J441" s="112"/>
      <c r="K441" s="112"/>
      <c r="L441" s="112"/>
      <c r="M441" s="112"/>
      <c r="N441" s="112"/>
      <c r="O441" s="112"/>
      <c r="P441" s="112"/>
      <c r="Q441" s="112"/>
      <c r="R441" s="112"/>
      <c r="S441" s="112"/>
      <c r="T441" s="112"/>
      <c r="U441" s="112"/>
      <c r="V441" s="112"/>
      <c r="W441" s="112"/>
      <c r="X441" s="112"/>
      <c r="Y441" s="112"/>
      <c r="Z441" s="112"/>
      <c r="AA441" s="112"/>
      <c r="AB441" s="112"/>
      <c r="AC441" s="112"/>
      <c r="AD441" s="112"/>
      <c r="AE441" s="112"/>
      <c r="AF441" s="112"/>
      <c r="AG441" s="112"/>
      <c r="AH441" s="112"/>
      <c r="AI441" s="112"/>
      <c r="AJ441" s="112"/>
      <c r="AK441" s="112"/>
      <c r="AL441" s="112"/>
      <c r="AM441" s="112"/>
      <c r="AN441" s="112"/>
      <c r="AO441" s="112"/>
      <c r="AP441" s="112"/>
      <c r="AQ441" s="112"/>
      <c r="AR441" s="112"/>
      <c r="AS441" s="112"/>
      <c r="AT441" s="112"/>
      <c r="AU441" s="112"/>
      <c r="AV441" s="112"/>
      <c r="AW441" s="112"/>
      <c r="AX441" s="112"/>
      <c r="AY441" s="112"/>
      <c r="AZ441" s="112"/>
      <c r="BA441" s="112"/>
    </row>
    <row r="442" spans="1:53">
      <c r="A442" s="112"/>
      <c r="B442" s="112"/>
      <c r="C442" s="112"/>
      <c r="D442" s="112"/>
      <c r="E442" s="112"/>
      <c r="F442" s="112"/>
      <c r="G442" s="112"/>
      <c r="H442" s="112"/>
      <c r="I442" s="112"/>
      <c r="J442" s="112"/>
      <c r="K442" s="112"/>
      <c r="L442" s="112"/>
      <c r="M442" s="112"/>
      <c r="N442" s="112"/>
      <c r="O442" s="112"/>
      <c r="P442" s="112"/>
      <c r="Q442" s="112"/>
      <c r="R442" s="112"/>
      <c r="S442" s="112"/>
      <c r="T442" s="112"/>
      <c r="U442" s="112"/>
      <c r="V442" s="112"/>
      <c r="W442" s="112"/>
      <c r="X442" s="112"/>
      <c r="Y442" s="112"/>
      <c r="Z442" s="112"/>
      <c r="AA442" s="112"/>
      <c r="AB442" s="112"/>
      <c r="AC442" s="112"/>
      <c r="AD442" s="112"/>
      <c r="AE442" s="112"/>
      <c r="AF442" s="112"/>
      <c r="AG442" s="112"/>
      <c r="AH442" s="112"/>
      <c r="AI442" s="112"/>
      <c r="AJ442" s="112"/>
      <c r="AK442" s="112"/>
      <c r="AL442" s="112"/>
      <c r="AM442" s="112"/>
      <c r="AN442" s="112"/>
      <c r="AO442" s="112"/>
      <c r="AP442" s="112"/>
      <c r="AQ442" s="112"/>
      <c r="AR442" s="112"/>
      <c r="AS442" s="112"/>
      <c r="AT442" s="112"/>
      <c r="AU442" s="112"/>
      <c r="AV442" s="112"/>
      <c r="AW442" s="112"/>
      <c r="AX442" s="112"/>
      <c r="AY442" s="112"/>
      <c r="AZ442" s="112"/>
      <c r="BA442" s="112"/>
    </row>
    <row r="443" spans="1:53">
      <c r="A443" s="112"/>
      <c r="B443" s="112"/>
      <c r="C443" s="112"/>
      <c r="D443" s="112"/>
      <c r="E443" s="112"/>
      <c r="F443" s="112"/>
      <c r="G443" s="112"/>
      <c r="H443" s="112"/>
      <c r="I443" s="112"/>
      <c r="J443" s="112"/>
      <c r="K443" s="112"/>
      <c r="L443" s="112"/>
      <c r="M443" s="112"/>
      <c r="N443" s="112"/>
      <c r="O443" s="112"/>
      <c r="P443" s="112"/>
      <c r="Q443" s="112"/>
      <c r="R443" s="112"/>
      <c r="S443" s="112"/>
      <c r="T443" s="112"/>
      <c r="U443" s="112"/>
      <c r="V443" s="112"/>
      <c r="W443" s="112"/>
      <c r="X443" s="112"/>
      <c r="Y443" s="112"/>
      <c r="Z443" s="112"/>
      <c r="AA443" s="112"/>
      <c r="AB443" s="112"/>
      <c r="AC443" s="112"/>
      <c r="AD443" s="112"/>
      <c r="AE443" s="112"/>
      <c r="AF443" s="112"/>
      <c r="AG443" s="112"/>
      <c r="AH443" s="112"/>
      <c r="AI443" s="112"/>
      <c r="AJ443" s="112"/>
      <c r="AK443" s="112"/>
      <c r="AL443" s="112"/>
      <c r="AM443" s="112"/>
      <c r="AN443" s="112"/>
      <c r="AO443" s="112"/>
      <c r="AP443" s="112"/>
      <c r="AQ443" s="112"/>
      <c r="AR443" s="112"/>
      <c r="AS443" s="112"/>
      <c r="AT443" s="112"/>
      <c r="AU443" s="112"/>
      <c r="AV443" s="112"/>
      <c r="AW443" s="112"/>
      <c r="AX443" s="112"/>
      <c r="AY443" s="112"/>
      <c r="AZ443" s="112"/>
      <c r="BA443" s="112"/>
    </row>
    <row r="444" spans="1:53">
      <c r="A444" s="112"/>
      <c r="B444" s="112"/>
      <c r="C444" s="112"/>
      <c r="D444" s="112"/>
      <c r="E444" s="112"/>
      <c r="F444" s="112"/>
      <c r="G444" s="112"/>
      <c r="H444" s="112"/>
      <c r="I444" s="112"/>
      <c r="J444" s="112"/>
      <c r="K444" s="112"/>
      <c r="L444" s="112"/>
      <c r="M444" s="112"/>
      <c r="N444" s="112"/>
      <c r="O444" s="112"/>
      <c r="P444" s="112"/>
      <c r="Q444" s="112"/>
      <c r="R444" s="112"/>
      <c r="S444" s="112"/>
      <c r="T444" s="112"/>
      <c r="U444" s="112"/>
      <c r="V444" s="112"/>
      <c r="W444" s="112"/>
      <c r="X444" s="112"/>
      <c r="Y444" s="112"/>
      <c r="Z444" s="112"/>
      <c r="AA444" s="112"/>
      <c r="AB444" s="112"/>
      <c r="AC444" s="112"/>
      <c r="AD444" s="112"/>
      <c r="AE444" s="112"/>
      <c r="AF444" s="112"/>
      <c r="AG444" s="112"/>
      <c r="AH444" s="112"/>
      <c r="AI444" s="112"/>
      <c r="AJ444" s="112"/>
      <c r="AK444" s="112"/>
      <c r="AL444" s="112"/>
      <c r="AM444" s="112"/>
      <c r="AN444" s="112"/>
      <c r="AO444" s="112"/>
      <c r="AP444" s="112"/>
      <c r="AQ444" s="112"/>
      <c r="AR444" s="112"/>
      <c r="AS444" s="112"/>
      <c r="AT444" s="112"/>
      <c r="AU444" s="112"/>
      <c r="AV444" s="112"/>
      <c r="AW444" s="112"/>
      <c r="AX444" s="112"/>
      <c r="AY444" s="112"/>
      <c r="AZ444" s="112"/>
      <c r="BA444" s="112"/>
    </row>
    <row r="445" spans="1:53">
      <c r="A445" s="112"/>
      <c r="B445" s="112"/>
      <c r="C445" s="112"/>
      <c r="D445" s="112"/>
      <c r="E445" s="112"/>
      <c r="F445" s="112"/>
      <c r="G445" s="112"/>
      <c r="H445" s="112"/>
      <c r="I445" s="112"/>
      <c r="J445" s="112"/>
      <c r="K445" s="112"/>
      <c r="L445" s="112"/>
      <c r="M445" s="112"/>
      <c r="N445" s="112"/>
      <c r="O445" s="112"/>
      <c r="P445" s="112"/>
      <c r="Q445" s="112"/>
      <c r="R445" s="112"/>
      <c r="S445" s="112"/>
      <c r="T445" s="112"/>
      <c r="U445" s="112"/>
      <c r="V445" s="112"/>
      <c r="W445" s="112"/>
      <c r="X445" s="112"/>
      <c r="Y445" s="112"/>
      <c r="Z445" s="112"/>
      <c r="AA445" s="112"/>
      <c r="AB445" s="112"/>
      <c r="AC445" s="112"/>
      <c r="AD445" s="112"/>
      <c r="AE445" s="112"/>
      <c r="AF445" s="112"/>
      <c r="AG445" s="112"/>
      <c r="AH445" s="112"/>
      <c r="AI445" s="112"/>
      <c r="AJ445" s="112"/>
      <c r="AK445" s="112"/>
      <c r="AL445" s="112"/>
      <c r="AM445" s="112"/>
      <c r="AN445" s="112"/>
      <c r="AO445" s="112"/>
      <c r="AP445" s="112"/>
      <c r="AQ445" s="112"/>
      <c r="AR445" s="112"/>
      <c r="AS445" s="112"/>
      <c r="AT445" s="112"/>
      <c r="AU445" s="112"/>
      <c r="AV445" s="112"/>
      <c r="AW445" s="112"/>
      <c r="AX445" s="112"/>
      <c r="AY445" s="112"/>
      <c r="AZ445" s="112"/>
      <c r="BA445" s="112"/>
    </row>
    <row r="446" spans="1:53">
      <c r="A446" s="112"/>
      <c r="B446" s="112"/>
      <c r="C446" s="112"/>
      <c r="D446" s="112"/>
      <c r="E446" s="112"/>
      <c r="F446" s="112"/>
      <c r="G446" s="112"/>
      <c r="H446" s="112"/>
      <c r="I446" s="112"/>
      <c r="J446" s="112"/>
      <c r="K446" s="112"/>
      <c r="L446" s="112"/>
      <c r="M446" s="112"/>
      <c r="N446" s="112"/>
      <c r="O446" s="112"/>
      <c r="P446" s="112"/>
      <c r="Q446" s="112"/>
      <c r="R446" s="112"/>
      <c r="S446" s="112"/>
      <c r="T446" s="112"/>
      <c r="U446" s="112"/>
      <c r="V446" s="112"/>
      <c r="W446" s="112"/>
      <c r="X446" s="112"/>
      <c r="Y446" s="112"/>
      <c r="Z446" s="112"/>
      <c r="AA446" s="112"/>
      <c r="AB446" s="112"/>
      <c r="AC446" s="112"/>
      <c r="AD446" s="112"/>
      <c r="AE446" s="112"/>
      <c r="AF446" s="112"/>
      <c r="AG446" s="112"/>
      <c r="AH446" s="112"/>
      <c r="AI446" s="112"/>
      <c r="AJ446" s="112"/>
      <c r="AK446" s="112"/>
      <c r="AL446" s="112"/>
      <c r="AM446" s="112"/>
      <c r="AN446" s="112"/>
      <c r="AO446" s="112"/>
      <c r="AP446" s="112"/>
      <c r="AQ446" s="112"/>
      <c r="AR446" s="112"/>
      <c r="AS446" s="112"/>
      <c r="AT446" s="112"/>
      <c r="AU446" s="112"/>
      <c r="AV446" s="112"/>
      <c r="AW446" s="112"/>
      <c r="AX446" s="112"/>
      <c r="AY446" s="112"/>
      <c r="AZ446" s="112"/>
      <c r="BA446" s="112"/>
    </row>
    <row r="447" spans="1:53">
      <c r="A447" s="112"/>
      <c r="B447" s="112"/>
      <c r="C447" s="112"/>
      <c r="D447" s="112"/>
      <c r="E447" s="112"/>
      <c r="F447" s="112"/>
      <c r="G447" s="112"/>
      <c r="H447" s="112"/>
      <c r="I447" s="112"/>
      <c r="J447" s="112"/>
      <c r="K447" s="112"/>
      <c r="L447" s="112"/>
      <c r="M447" s="112"/>
      <c r="N447" s="112"/>
      <c r="O447" s="112"/>
      <c r="P447" s="112"/>
      <c r="Q447" s="112"/>
      <c r="R447" s="112"/>
      <c r="S447" s="112"/>
      <c r="T447" s="112"/>
      <c r="U447" s="112"/>
      <c r="V447" s="112"/>
      <c r="W447" s="112"/>
      <c r="X447" s="112"/>
      <c r="Y447" s="112"/>
      <c r="Z447" s="112"/>
      <c r="AA447" s="112"/>
      <c r="AB447" s="112"/>
      <c r="AC447" s="112"/>
      <c r="AD447" s="112"/>
      <c r="AE447" s="112"/>
      <c r="AF447" s="112"/>
      <c r="AG447" s="112"/>
      <c r="AH447" s="112"/>
      <c r="AI447" s="112"/>
      <c r="AJ447" s="112"/>
      <c r="AK447" s="112"/>
      <c r="AL447" s="112"/>
      <c r="AM447" s="112"/>
      <c r="AN447" s="112"/>
      <c r="AO447" s="112"/>
      <c r="AP447" s="112"/>
      <c r="AQ447" s="112"/>
      <c r="AR447" s="112"/>
      <c r="AS447" s="112"/>
      <c r="AT447" s="112"/>
      <c r="AU447" s="112"/>
      <c r="AV447" s="112"/>
      <c r="AW447" s="112"/>
      <c r="AX447" s="112"/>
      <c r="AY447" s="112"/>
      <c r="AZ447" s="112"/>
      <c r="BA447" s="112"/>
    </row>
    <row r="448" spans="1:53">
      <c r="A448" s="112"/>
      <c r="B448" s="112"/>
      <c r="C448" s="112"/>
      <c r="D448" s="112"/>
      <c r="E448" s="112"/>
      <c r="F448" s="112"/>
      <c r="G448" s="112"/>
      <c r="H448" s="112"/>
      <c r="I448" s="112"/>
      <c r="J448" s="112"/>
      <c r="K448" s="112"/>
      <c r="L448" s="112"/>
      <c r="M448" s="112"/>
      <c r="N448" s="112"/>
      <c r="O448" s="112"/>
      <c r="P448" s="112"/>
      <c r="Q448" s="112"/>
      <c r="R448" s="112"/>
      <c r="S448" s="112"/>
      <c r="T448" s="112"/>
      <c r="U448" s="112"/>
      <c r="V448" s="112"/>
      <c r="W448" s="112"/>
      <c r="X448" s="112"/>
      <c r="Y448" s="112"/>
      <c r="Z448" s="112"/>
      <c r="AA448" s="112"/>
      <c r="AB448" s="112"/>
      <c r="AC448" s="112"/>
      <c r="AD448" s="112"/>
      <c r="AE448" s="112"/>
      <c r="AF448" s="112"/>
      <c r="AG448" s="112"/>
      <c r="AH448" s="112"/>
      <c r="AI448" s="112"/>
      <c r="AJ448" s="112"/>
      <c r="AK448" s="112"/>
      <c r="AL448" s="112"/>
      <c r="AM448" s="112"/>
      <c r="AN448" s="112"/>
      <c r="AO448" s="112"/>
      <c r="AP448" s="112"/>
      <c r="AQ448" s="112"/>
      <c r="AR448" s="112"/>
      <c r="AS448" s="112"/>
      <c r="AT448" s="112"/>
      <c r="AU448" s="112"/>
      <c r="AV448" s="112"/>
      <c r="AW448" s="112"/>
      <c r="AX448" s="112"/>
      <c r="AY448" s="112"/>
      <c r="AZ448" s="112"/>
      <c r="BA448" s="112"/>
    </row>
    <row r="449" spans="1:53">
      <c r="A449" s="112"/>
      <c r="B449" s="112"/>
      <c r="C449" s="112"/>
      <c r="D449" s="112"/>
      <c r="E449" s="112"/>
      <c r="F449" s="112"/>
      <c r="G449" s="112"/>
      <c r="H449" s="112"/>
      <c r="I449" s="112"/>
      <c r="J449" s="112"/>
      <c r="K449" s="112"/>
      <c r="L449" s="112"/>
      <c r="M449" s="112"/>
      <c r="N449" s="112"/>
      <c r="O449" s="112"/>
      <c r="P449" s="112"/>
      <c r="Q449" s="112"/>
      <c r="R449" s="112"/>
      <c r="S449" s="112"/>
      <c r="T449" s="112"/>
      <c r="U449" s="112"/>
      <c r="V449" s="112"/>
      <c r="W449" s="112"/>
      <c r="X449" s="112"/>
      <c r="Y449" s="112"/>
      <c r="Z449" s="112"/>
      <c r="AA449" s="112"/>
      <c r="AB449" s="112"/>
      <c r="AC449" s="112"/>
      <c r="AD449" s="112"/>
      <c r="AE449" s="112"/>
      <c r="AF449" s="112"/>
      <c r="AG449" s="112"/>
      <c r="AH449" s="112"/>
      <c r="AI449" s="112"/>
      <c r="AJ449" s="112"/>
      <c r="AK449" s="112"/>
      <c r="AL449" s="112"/>
      <c r="AM449" s="112"/>
      <c r="AN449" s="112"/>
      <c r="AO449" s="112"/>
      <c r="AP449" s="112"/>
      <c r="AQ449" s="112"/>
      <c r="AR449" s="112"/>
      <c r="AS449" s="112"/>
      <c r="AT449" s="112"/>
      <c r="AU449" s="112"/>
      <c r="AV449" s="112"/>
      <c r="AW449" s="112"/>
      <c r="AX449" s="112"/>
      <c r="AY449" s="112"/>
      <c r="AZ449" s="112"/>
      <c r="BA449" s="112"/>
    </row>
    <row r="450" spans="1:53">
      <c r="A450" s="112"/>
      <c r="B450" s="112"/>
      <c r="C450" s="112"/>
      <c r="D450" s="112"/>
      <c r="E450" s="112"/>
      <c r="F450" s="112"/>
      <c r="G450" s="112"/>
      <c r="H450" s="112"/>
      <c r="I450" s="112"/>
      <c r="J450" s="112"/>
      <c r="K450" s="112"/>
      <c r="L450" s="112"/>
      <c r="M450" s="112"/>
      <c r="N450" s="112"/>
      <c r="O450" s="112"/>
      <c r="P450" s="112"/>
      <c r="Q450" s="112"/>
      <c r="R450" s="112"/>
      <c r="S450" s="112"/>
      <c r="T450" s="112"/>
      <c r="U450" s="112"/>
      <c r="V450" s="112"/>
      <c r="W450" s="112"/>
      <c r="X450" s="112"/>
      <c r="Y450" s="112"/>
      <c r="Z450" s="112"/>
      <c r="AA450" s="112"/>
      <c r="AB450" s="112"/>
      <c r="AC450" s="112"/>
      <c r="AD450" s="112"/>
      <c r="AE450" s="112"/>
      <c r="AF450" s="112"/>
      <c r="AG450" s="112"/>
      <c r="AH450" s="112"/>
      <c r="AI450" s="112"/>
      <c r="AJ450" s="112"/>
      <c r="AK450" s="112"/>
      <c r="AL450" s="112"/>
      <c r="AM450" s="112"/>
      <c r="AN450" s="112"/>
      <c r="AO450" s="112"/>
      <c r="AP450" s="112"/>
      <c r="AQ450" s="112"/>
      <c r="AR450" s="112"/>
      <c r="AS450" s="112"/>
      <c r="AT450" s="112"/>
      <c r="AU450" s="112"/>
      <c r="AV450" s="112"/>
      <c r="AW450" s="112"/>
      <c r="AX450" s="112"/>
      <c r="AY450" s="112"/>
      <c r="AZ450" s="112"/>
      <c r="BA450" s="112"/>
    </row>
    <row r="451" spans="1:53">
      <c r="A451" s="112"/>
      <c r="B451" s="112"/>
      <c r="C451" s="112"/>
      <c r="D451" s="112"/>
      <c r="E451" s="112"/>
      <c r="F451" s="112"/>
      <c r="G451" s="112"/>
      <c r="H451" s="112"/>
      <c r="I451" s="112"/>
      <c r="J451" s="112"/>
      <c r="K451" s="112"/>
      <c r="L451" s="112"/>
      <c r="M451" s="112"/>
      <c r="N451" s="112"/>
      <c r="O451" s="112"/>
      <c r="P451" s="112"/>
      <c r="Q451" s="112"/>
      <c r="R451" s="112"/>
      <c r="S451" s="112"/>
      <c r="T451" s="112"/>
      <c r="U451" s="112"/>
      <c r="V451" s="112"/>
      <c r="W451" s="112"/>
      <c r="X451" s="112"/>
      <c r="Y451" s="112"/>
      <c r="Z451" s="112"/>
      <c r="AA451" s="112"/>
      <c r="AB451" s="112"/>
      <c r="AC451" s="112"/>
      <c r="AD451" s="112"/>
      <c r="AE451" s="112"/>
      <c r="AF451" s="112"/>
      <c r="AG451" s="112"/>
      <c r="AH451" s="112"/>
      <c r="AI451" s="112"/>
      <c r="AJ451" s="112"/>
      <c r="AK451" s="112"/>
      <c r="AL451" s="112"/>
      <c r="AM451" s="112"/>
      <c r="AN451" s="112"/>
      <c r="AO451" s="112"/>
      <c r="AP451" s="112"/>
      <c r="AQ451" s="112"/>
      <c r="AR451" s="112"/>
      <c r="AS451" s="112"/>
      <c r="AT451" s="112"/>
      <c r="AU451" s="112"/>
      <c r="AV451" s="112"/>
      <c r="AW451" s="112"/>
      <c r="AX451" s="112"/>
      <c r="AY451" s="112"/>
      <c r="AZ451" s="112"/>
      <c r="BA451" s="112"/>
    </row>
    <row r="452" spans="1:53">
      <c r="A452" s="112"/>
      <c r="B452" s="112"/>
      <c r="C452" s="112"/>
      <c r="D452" s="112"/>
      <c r="E452" s="112"/>
      <c r="F452" s="112"/>
      <c r="G452" s="112"/>
      <c r="H452" s="112"/>
      <c r="I452" s="112"/>
      <c r="J452" s="112"/>
      <c r="K452" s="112"/>
      <c r="L452" s="112"/>
      <c r="M452" s="112"/>
      <c r="N452" s="112"/>
      <c r="O452" s="112"/>
      <c r="P452" s="112"/>
      <c r="Q452" s="112"/>
      <c r="R452" s="112"/>
      <c r="S452" s="112"/>
      <c r="T452" s="112"/>
      <c r="U452" s="112"/>
      <c r="V452" s="112"/>
      <c r="W452" s="112"/>
      <c r="X452" s="112"/>
      <c r="Y452" s="112"/>
      <c r="Z452" s="112"/>
      <c r="AA452" s="112"/>
      <c r="AB452" s="112"/>
      <c r="AC452" s="112"/>
      <c r="AD452" s="112"/>
      <c r="AE452" s="112"/>
      <c r="AF452" s="112"/>
      <c r="AG452" s="112"/>
      <c r="AH452" s="112"/>
      <c r="AI452" s="112"/>
      <c r="AJ452" s="112"/>
      <c r="AK452" s="112"/>
      <c r="AL452" s="112"/>
      <c r="AM452" s="112"/>
      <c r="AN452" s="112"/>
      <c r="AO452" s="112"/>
      <c r="AP452" s="112"/>
      <c r="AQ452" s="112"/>
      <c r="AR452" s="112"/>
      <c r="AS452" s="112"/>
      <c r="AT452" s="112"/>
      <c r="AU452" s="112"/>
      <c r="AV452" s="112"/>
      <c r="AW452" s="112"/>
      <c r="AX452" s="112"/>
      <c r="AY452" s="112"/>
      <c r="AZ452" s="112"/>
      <c r="BA452" s="112"/>
    </row>
    <row r="453" spans="1:53">
      <c r="A453" s="112"/>
      <c r="B453" s="112"/>
      <c r="C453" s="112"/>
      <c r="D453" s="112"/>
      <c r="E453" s="112"/>
      <c r="F453" s="112"/>
      <c r="G453" s="112"/>
      <c r="H453" s="112"/>
      <c r="I453" s="112"/>
      <c r="J453" s="112"/>
      <c r="K453" s="112"/>
      <c r="L453" s="112"/>
      <c r="M453" s="112"/>
      <c r="N453" s="112"/>
      <c r="O453" s="112"/>
      <c r="P453" s="112"/>
      <c r="Q453" s="112"/>
      <c r="R453" s="112"/>
      <c r="S453" s="112"/>
      <c r="T453" s="112"/>
      <c r="U453" s="112"/>
      <c r="V453" s="112"/>
      <c r="W453" s="112"/>
      <c r="X453" s="112"/>
      <c r="Y453" s="112"/>
      <c r="Z453" s="112"/>
      <c r="AA453" s="112"/>
      <c r="AB453" s="112"/>
      <c r="AC453" s="112"/>
      <c r="AD453" s="112"/>
      <c r="AE453" s="112"/>
      <c r="AF453" s="112"/>
      <c r="AG453" s="112"/>
      <c r="AH453" s="112"/>
      <c r="AI453" s="112"/>
      <c r="AJ453" s="112"/>
      <c r="AK453" s="112"/>
      <c r="AL453" s="112"/>
      <c r="AM453" s="112"/>
      <c r="AN453" s="112"/>
      <c r="AO453" s="112"/>
      <c r="AP453" s="112"/>
      <c r="AQ453" s="112"/>
      <c r="AR453" s="112"/>
      <c r="AS453" s="112"/>
      <c r="AT453" s="112"/>
      <c r="AU453" s="112"/>
      <c r="AV453" s="112"/>
      <c r="AW453" s="112"/>
      <c r="AX453" s="112"/>
      <c r="AY453" s="112"/>
      <c r="AZ453" s="112"/>
      <c r="BA453" s="112"/>
    </row>
    <row r="454" spans="1:53">
      <c r="A454" s="112"/>
      <c r="B454" s="112"/>
      <c r="C454" s="112"/>
      <c r="D454" s="112"/>
      <c r="E454" s="112"/>
      <c r="F454" s="112"/>
      <c r="G454" s="112"/>
      <c r="H454" s="112"/>
      <c r="I454" s="112"/>
      <c r="J454" s="112"/>
      <c r="K454" s="112"/>
      <c r="L454" s="112"/>
      <c r="M454" s="112"/>
      <c r="N454" s="112"/>
      <c r="O454" s="112"/>
      <c r="P454" s="112"/>
      <c r="Q454" s="112"/>
      <c r="R454" s="112"/>
      <c r="S454" s="112"/>
      <c r="T454" s="112"/>
      <c r="U454" s="112"/>
      <c r="V454" s="112"/>
      <c r="W454" s="112"/>
      <c r="X454" s="112"/>
      <c r="Y454" s="112"/>
      <c r="Z454" s="112"/>
      <c r="AA454" s="112"/>
      <c r="AB454" s="112"/>
      <c r="AC454" s="112"/>
      <c r="AD454" s="112"/>
      <c r="AE454" s="112"/>
      <c r="AF454" s="112"/>
      <c r="AG454" s="112"/>
      <c r="AH454" s="112"/>
      <c r="AI454" s="112"/>
      <c r="AJ454" s="112"/>
      <c r="AK454" s="112"/>
      <c r="AL454" s="112"/>
      <c r="AM454" s="112"/>
      <c r="AN454" s="112"/>
      <c r="AO454" s="112"/>
      <c r="AP454" s="112"/>
      <c r="AQ454" s="112"/>
      <c r="AR454" s="112"/>
      <c r="AS454" s="112"/>
      <c r="AT454" s="112"/>
      <c r="AU454" s="112"/>
      <c r="AV454" s="112"/>
      <c r="AW454" s="112"/>
      <c r="AX454" s="112"/>
      <c r="AY454" s="112"/>
      <c r="AZ454" s="112"/>
      <c r="BA454" s="112"/>
    </row>
    <row r="455" spans="1:53">
      <c r="A455" s="112"/>
      <c r="B455" s="112"/>
      <c r="C455" s="112"/>
      <c r="D455" s="112"/>
      <c r="E455" s="112"/>
      <c r="F455" s="112"/>
      <c r="G455" s="112"/>
      <c r="H455" s="112"/>
      <c r="I455" s="112"/>
      <c r="J455" s="112"/>
      <c r="K455" s="112"/>
      <c r="L455" s="112"/>
      <c r="M455" s="112"/>
      <c r="N455" s="112"/>
      <c r="O455" s="112"/>
      <c r="P455" s="112"/>
      <c r="Q455" s="112"/>
      <c r="R455" s="112"/>
      <c r="S455" s="112"/>
      <c r="T455" s="112"/>
      <c r="U455" s="112"/>
      <c r="V455" s="112"/>
      <c r="W455" s="112"/>
      <c r="X455" s="112"/>
      <c r="Y455" s="112"/>
      <c r="Z455" s="112"/>
      <c r="AA455" s="112"/>
      <c r="AB455" s="112"/>
      <c r="AC455" s="112"/>
      <c r="AD455" s="112"/>
      <c r="AE455" s="112"/>
      <c r="AF455" s="112"/>
      <c r="AG455" s="112"/>
      <c r="AH455" s="112"/>
      <c r="AI455" s="112"/>
      <c r="AJ455" s="112"/>
      <c r="AK455" s="112"/>
      <c r="AL455" s="112"/>
      <c r="AM455" s="112"/>
      <c r="AN455" s="112"/>
      <c r="AO455" s="112"/>
      <c r="AP455" s="112"/>
      <c r="AQ455" s="112"/>
      <c r="AR455" s="112"/>
      <c r="AS455" s="112"/>
      <c r="AT455" s="112"/>
      <c r="AU455" s="112"/>
      <c r="AV455" s="112"/>
      <c r="AW455" s="112"/>
      <c r="AX455" s="112"/>
      <c r="AY455" s="112"/>
      <c r="AZ455" s="112"/>
      <c r="BA455" s="112"/>
    </row>
    <row r="456" spans="1:53">
      <c r="A456" s="112"/>
      <c r="B456" s="112"/>
      <c r="C456" s="112"/>
      <c r="D456" s="112"/>
      <c r="E456" s="112"/>
      <c r="F456" s="112"/>
      <c r="G456" s="112"/>
      <c r="H456" s="112"/>
      <c r="I456" s="112"/>
      <c r="J456" s="112"/>
      <c r="K456" s="112"/>
      <c r="L456" s="112"/>
      <c r="M456" s="112"/>
      <c r="N456" s="112"/>
      <c r="O456" s="112"/>
      <c r="P456" s="112"/>
      <c r="Q456" s="112"/>
      <c r="R456" s="112"/>
      <c r="S456" s="112"/>
      <c r="T456" s="112"/>
      <c r="U456" s="112"/>
      <c r="V456" s="112"/>
      <c r="W456" s="112"/>
      <c r="X456" s="112"/>
      <c r="Y456" s="112"/>
      <c r="Z456" s="112"/>
      <c r="AA456" s="112"/>
      <c r="AB456" s="112"/>
      <c r="AC456" s="112"/>
      <c r="AD456" s="112"/>
      <c r="AE456" s="112"/>
      <c r="AF456" s="112"/>
      <c r="AG456" s="112"/>
      <c r="AH456" s="112"/>
      <c r="AI456" s="112"/>
      <c r="AJ456" s="112"/>
      <c r="AK456" s="112"/>
      <c r="AL456" s="112"/>
      <c r="AM456" s="112"/>
      <c r="AN456" s="112"/>
      <c r="AO456" s="112"/>
      <c r="AP456" s="112"/>
      <c r="AQ456" s="112"/>
      <c r="AR456" s="112"/>
      <c r="AS456" s="112"/>
      <c r="AT456" s="112"/>
      <c r="AU456" s="112"/>
      <c r="AV456" s="112"/>
      <c r="AW456" s="112"/>
      <c r="AX456" s="112"/>
      <c r="AY456" s="112"/>
      <c r="AZ456" s="112"/>
      <c r="BA456" s="112"/>
    </row>
    <row r="457" spans="1:53">
      <c r="A457" s="112"/>
      <c r="B457" s="112"/>
      <c r="C457" s="112"/>
      <c r="D457" s="112"/>
      <c r="E457" s="112"/>
      <c r="F457" s="112"/>
      <c r="G457" s="112"/>
      <c r="H457" s="112"/>
      <c r="I457" s="112"/>
      <c r="J457" s="112"/>
      <c r="K457" s="112"/>
      <c r="L457" s="112"/>
      <c r="M457" s="112"/>
      <c r="N457" s="112"/>
      <c r="O457" s="112"/>
      <c r="P457" s="112"/>
      <c r="Q457" s="112"/>
      <c r="R457" s="112"/>
      <c r="S457" s="112"/>
      <c r="T457" s="112"/>
      <c r="U457" s="112"/>
      <c r="V457" s="112"/>
      <c r="W457" s="112"/>
      <c r="X457" s="112"/>
      <c r="Y457" s="112"/>
      <c r="Z457" s="112"/>
      <c r="AA457" s="112"/>
      <c r="AB457" s="112"/>
      <c r="AC457" s="112"/>
      <c r="AD457" s="112"/>
      <c r="AE457" s="112"/>
      <c r="AF457" s="112"/>
      <c r="AG457" s="112"/>
      <c r="AH457" s="112"/>
      <c r="AI457" s="112"/>
      <c r="AJ457" s="112"/>
      <c r="AK457" s="112"/>
      <c r="AL457" s="112"/>
      <c r="AM457" s="112"/>
      <c r="AN457" s="112"/>
      <c r="AO457" s="112"/>
      <c r="AP457" s="112"/>
      <c r="AQ457" s="112"/>
      <c r="AR457" s="112"/>
      <c r="AS457" s="112"/>
      <c r="AT457" s="112"/>
      <c r="AU457" s="112"/>
      <c r="AV457" s="112"/>
      <c r="AW457" s="112"/>
      <c r="AX457" s="112"/>
      <c r="AY457" s="112"/>
      <c r="AZ457" s="112"/>
      <c r="BA457" s="112"/>
    </row>
    <row r="458" spans="1:53">
      <c r="A458" s="112"/>
      <c r="B458" s="112"/>
      <c r="C458" s="112"/>
      <c r="D458" s="112"/>
      <c r="E458" s="112"/>
      <c r="F458" s="112"/>
      <c r="G458" s="112"/>
      <c r="H458" s="112"/>
      <c r="I458" s="112"/>
      <c r="J458" s="112"/>
      <c r="K458" s="112"/>
      <c r="L458" s="112"/>
      <c r="M458" s="112"/>
      <c r="N458" s="112"/>
      <c r="O458" s="112"/>
      <c r="P458" s="112"/>
      <c r="Q458" s="112"/>
      <c r="R458" s="112"/>
      <c r="S458" s="112"/>
      <c r="T458" s="112"/>
      <c r="U458" s="112"/>
      <c r="V458" s="112"/>
      <c r="W458" s="112"/>
      <c r="X458" s="112"/>
      <c r="Y458" s="112"/>
      <c r="Z458" s="112"/>
      <c r="AA458" s="112"/>
      <c r="AB458" s="112"/>
      <c r="AC458" s="112"/>
      <c r="AD458" s="112"/>
      <c r="AE458" s="112"/>
      <c r="AF458" s="112"/>
      <c r="AG458" s="112"/>
      <c r="AH458" s="112"/>
      <c r="AI458" s="112"/>
      <c r="AJ458" s="112"/>
      <c r="AK458" s="112"/>
      <c r="AL458" s="112"/>
      <c r="AM458" s="112"/>
      <c r="AN458" s="112"/>
      <c r="AO458" s="112"/>
      <c r="AP458" s="112"/>
      <c r="AQ458" s="112"/>
      <c r="AR458" s="112"/>
      <c r="AS458" s="112"/>
      <c r="AT458" s="112"/>
      <c r="AU458" s="112"/>
      <c r="AV458" s="112"/>
      <c r="AW458" s="112"/>
      <c r="AX458" s="112"/>
      <c r="AY458" s="112"/>
      <c r="AZ458" s="112"/>
      <c r="BA458" s="112"/>
    </row>
    <row r="459" spans="1:53">
      <c r="A459" s="112"/>
      <c r="B459" s="112"/>
      <c r="C459" s="112"/>
      <c r="D459" s="112"/>
      <c r="E459" s="112"/>
      <c r="F459" s="112"/>
      <c r="G459" s="112"/>
      <c r="H459" s="112"/>
      <c r="I459" s="112"/>
      <c r="J459" s="112"/>
      <c r="K459" s="112"/>
      <c r="L459" s="112"/>
      <c r="M459" s="112"/>
      <c r="N459" s="112"/>
      <c r="O459" s="112"/>
      <c r="P459" s="112"/>
      <c r="Q459" s="112"/>
      <c r="R459" s="112"/>
      <c r="S459" s="112"/>
      <c r="T459" s="112"/>
      <c r="U459" s="112"/>
      <c r="V459" s="112"/>
      <c r="W459" s="112"/>
      <c r="X459" s="112"/>
      <c r="Y459" s="112"/>
      <c r="Z459" s="112"/>
      <c r="AA459" s="112"/>
      <c r="AB459" s="112"/>
      <c r="AC459" s="112"/>
      <c r="AD459" s="112"/>
      <c r="AE459" s="112"/>
      <c r="AF459" s="112"/>
      <c r="AG459" s="112"/>
      <c r="AH459" s="112"/>
      <c r="AI459" s="112"/>
      <c r="AJ459" s="112"/>
      <c r="AK459" s="112"/>
      <c r="AL459" s="112"/>
      <c r="AM459" s="112"/>
      <c r="AN459" s="112"/>
      <c r="AO459" s="112"/>
      <c r="AP459" s="112"/>
      <c r="AQ459" s="112"/>
      <c r="AR459" s="112"/>
      <c r="AS459" s="112"/>
      <c r="AT459" s="112"/>
      <c r="AU459" s="112"/>
      <c r="AV459" s="112"/>
      <c r="AW459" s="112"/>
      <c r="AX459" s="112"/>
      <c r="AY459" s="112"/>
      <c r="AZ459" s="112"/>
      <c r="BA459" s="112"/>
    </row>
    <row r="460" spans="1:53">
      <c r="A460" s="112"/>
      <c r="B460" s="112"/>
      <c r="C460" s="112"/>
      <c r="D460" s="112"/>
      <c r="E460" s="112"/>
      <c r="F460" s="112"/>
      <c r="G460" s="112"/>
      <c r="H460" s="112"/>
      <c r="I460" s="112"/>
      <c r="J460" s="112"/>
      <c r="K460" s="112"/>
      <c r="L460" s="112"/>
      <c r="M460" s="112"/>
      <c r="N460" s="112"/>
      <c r="O460" s="112"/>
      <c r="P460" s="112"/>
      <c r="Q460" s="112"/>
      <c r="R460" s="112"/>
      <c r="S460" s="112"/>
      <c r="T460" s="112"/>
      <c r="U460" s="112"/>
      <c r="V460" s="112"/>
      <c r="W460" s="112"/>
      <c r="X460" s="112"/>
      <c r="Y460" s="112"/>
      <c r="Z460" s="112"/>
      <c r="AA460" s="112"/>
      <c r="AB460" s="112"/>
      <c r="AC460" s="112"/>
      <c r="AD460" s="112"/>
      <c r="AE460" s="112"/>
      <c r="AF460" s="112"/>
      <c r="AG460" s="112"/>
      <c r="AH460" s="112"/>
      <c r="AI460" s="112"/>
      <c r="AJ460" s="112"/>
      <c r="AK460" s="112"/>
      <c r="AL460" s="112"/>
      <c r="AM460" s="112"/>
      <c r="AN460" s="112"/>
      <c r="AO460" s="112"/>
      <c r="AP460" s="112"/>
      <c r="AQ460" s="112"/>
      <c r="AR460" s="112"/>
      <c r="AS460" s="112"/>
      <c r="AT460" s="112"/>
      <c r="AU460" s="112"/>
      <c r="AV460" s="112"/>
      <c r="AW460" s="112"/>
      <c r="AX460" s="112"/>
      <c r="AY460" s="112"/>
      <c r="AZ460" s="112"/>
      <c r="BA460" s="112"/>
    </row>
    <row r="461" spans="1:53">
      <c r="A461" s="112"/>
      <c r="B461" s="112"/>
      <c r="C461" s="112"/>
      <c r="D461" s="112"/>
      <c r="E461" s="112"/>
      <c r="F461" s="112"/>
      <c r="G461" s="112"/>
      <c r="H461" s="112"/>
      <c r="I461" s="112"/>
      <c r="J461" s="112"/>
      <c r="K461" s="112"/>
      <c r="L461" s="112"/>
      <c r="M461" s="112"/>
      <c r="N461" s="112"/>
      <c r="O461" s="112"/>
      <c r="P461" s="112"/>
      <c r="Q461" s="112"/>
      <c r="R461" s="112"/>
      <c r="S461" s="112"/>
      <c r="T461" s="112"/>
      <c r="U461" s="112"/>
      <c r="V461" s="112"/>
      <c r="W461" s="112"/>
      <c r="X461" s="112"/>
      <c r="Y461" s="112"/>
      <c r="Z461" s="112"/>
      <c r="AA461" s="112"/>
      <c r="AB461" s="112"/>
      <c r="AC461" s="112"/>
      <c r="AD461" s="112"/>
      <c r="AE461" s="112"/>
      <c r="AF461" s="112"/>
      <c r="AG461" s="112"/>
      <c r="AH461" s="112"/>
      <c r="AI461" s="112"/>
      <c r="AJ461" s="112"/>
      <c r="AK461" s="112"/>
      <c r="AL461" s="112"/>
      <c r="AM461" s="112"/>
      <c r="AN461" s="112"/>
      <c r="AO461" s="112"/>
      <c r="AP461" s="112"/>
      <c r="AQ461" s="112"/>
      <c r="AR461" s="112"/>
      <c r="AS461" s="112"/>
      <c r="AT461" s="112"/>
      <c r="AU461" s="112"/>
      <c r="AV461" s="112"/>
      <c r="AW461" s="112"/>
      <c r="AX461" s="112"/>
      <c r="AY461" s="112"/>
      <c r="AZ461" s="112"/>
      <c r="BA461" s="112"/>
    </row>
    <row r="462" spans="1:53">
      <c r="A462" s="112"/>
      <c r="B462" s="112"/>
      <c r="C462" s="112"/>
      <c r="D462" s="112"/>
      <c r="E462" s="112"/>
      <c r="F462" s="112"/>
      <c r="G462" s="112"/>
      <c r="H462" s="112"/>
      <c r="I462" s="112"/>
      <c r="J462" s="112"/>
      <c r="K462" s="112"/>
      <c r="L462" s="112"/>
      <c r="M462" s="112"/>
      <c r="N462" s="112"/>
      <c r="O462" s="112"/>
      <c r="P462" s="112"/>
      <c r="Q462" s="112"/>
      <c r="R462" s="112"/>
      <c r="S462" s="112"/>
      <c r="T462" s="112"/>
      <c r="U462" s="112"/>
      <c r="V462" s="112"/>
      <c r="W462" s="112"/>
      <c r="X462" s="112"/>
      <c r="Y462" s="112"/>
      <c r="Z462" s="112"/>
      <c r="AA462" s="112"/>
      <c r="AB462" s="112"/>
      <c r="AC462" s="112"/>
      <c r="AD462" s="112"/>
      <c r="AE462" s="112"/>
      <c r="AF462" s="112"/>
      <c r="AG462" s="112"/>
      <c r="AH462" s="112"/>
      <c r="AI462" s="112"/>
      <c r="AJ462" s="112"/>
      <c r="AK462" s="112"/>
      <c r="AL462" s="112"/>
      <c r="AM462" s="112"/>
      <c r="AN462" s="112"/>
      <c r="AO462" s="112"/>
      <c r="AP462" s="112"/>
      <c r="AQ462" s="112"/>
      <c r="AR462" s="112"/>
      <c r="AS462" s="112"/>
      <c r="AT462" s="112"/>
      <c r="AU462" s="112"/>
      <c r="AV462" s="112"/>
      <c r="AW462" s="112"/>
      <c r="AX462" s="112"/>
      <c r="AY462" s="112"/>
      <c r="AZ462" s="112"/>
      <c r="BA462" s="112"/>
    </row>
    <row r="463" spans="1:53">
      <c r="A463" s="112"/>
      <c r="B463" s="112"/>
      <c r="C463" s="112"/>
      <c r="D463" s="112"/>
      <c r="E463" s="112"/>
      <c r="F463" s="112"/>
      <c r="G463" s="112"/>
      <c r="H463" s="112"/>
      <c r="I463" s="112"/>
      <c r="J463" s="112"/>
      <c r="K463" s="112"/>
      <c r="L463" s="112"/>
      <c r="M463" s="112"/>
      <c r="N463" s="112"/>
      <c r="O463" s="112"/>
      <c r="P463" s="112"/>
      <c r="Q463" s="112"/>
      <c r="R463" s="112"/>
      <c r="S463" s="112"/>
      <c r="T463" s="112"/>
      <c r="U463" s="112"/>
      <c r="V463" s="112"/>
      <c r="W463" s="112"/>
      <c r="X463" s="112"/>
      <c r="Y463" s="112"/>
      <c r="Z463" s="112"/>
      <c r="AA463" s="112"/>
      <c r="AB463" s="112"/>
      <c r="AC463" s="112"/>
      <c r="AD463" s="112"/>
      <c r="AE463" s="112"/>
      <c r="AF463" s="112"/>
      <c r="AG463" s="112"/>
      <c r="AH463" s="112"/>
      <c r="AI463" s="112"/>
      <c r="AJ463" s="112"/>
      <c r="AK463" s="112"/>
      <c r="AL463" s="112"/>
      <c r="AM463" s="112"/>
      <c r="AN463" s="112"/>
      <c r="AO463" s="112"/>
      <c r="AP463" s="112"/>
      <c r="AQ463" s="112"/>
      <c r="AR463" s="112"/>
      <c r="AS463" s="112"/>
      <c r="AT463" s="112"/>
      <c r="AU463" s="112"/>
      <c r="AV463" s="112"/>
      <c r="AW463" s="112"/>
      <c r="AX463" s="112"/>
      <c r="AY463" s="112"/>
      <c r="AZ463" s="112"/>
      <c r="BA463" s="112"/>
    </row>
    <row r="464" spans="1:53">
      <c r="A464" s="112"/>
      <c r="B464" s="112"/>
      <c r="C464" s="112"/>
      <c r="D464" s="112"/>
      <c r="E464" s="112"/>
      <c r="F464" s="112"/>
      <c r="G464" s="112"/>
      <c r="H464" s="112"/>
      <c r="I464" s="112"/>
      <c r="J464" s="112"/>
      <c r="K464" s="112"/>
      <c r="L464" s="112"/>
      <c r="M464" s="112"/>
      <c r="N464" s="112"/>
      <c r="O464" s="112"/>
      <c r="P464" s="112"/>
      <c r="Q464" s="112"/>
      <c r="R464" s="112"/>
      <c r="S464" s="112"/>
      <c r="T464" s="112"/>
      <c r="U464" s="112"/>
      <c r="V464" s="112"/>
      <c r="W464" s="112"/>
      <c r="X464" s="112"/>
      <c r="Y464" s="112"/>
      <c r="Z464" s="112"/>
      <c r="AA464" s="112"/>
      <c r="AB464" s="112"/>
      <c r="AC464" s="112"/>
      <c r="AD464" s="112"/>
      <c r="AE464" s="112"/>
      <c r="AF464" s="112"/>
      <c r="AG464" s="112"/>
      <c r="AH464" s="112"/>
      <c r="AI464" s="112"/>
      <c r="AJ464" s="112"/>
      <c r="AK464" s="112"/>
      <c r="AL464" s="112"/>
      <c r="AM464" s="112"/>
      <c r="AN464" s="112"/>
      <c r="AO464" s="112"/>
      <c r="AP464" s="112"/>
      <c r="AQ464" s="112"/>
      <c r="AR464" s="112"/>
      <c r="AS464" s="112"/>
      <c r="AT464" s="112"/>
      <c r="AU464" s="112"/>
      <c r="AV464" s="112"/>
      <c r="AW464" s="112"/>
      <c r="AX464" s="112"/>
      <c r="AY464" s="112"/>
      <c r="AZ464" s="112"/>
      <c r="BA464" s="112"/>
    </row>
    <row r="465" spans="1:53">
      <c r="A465" s="112"/>
      <c r="B465" s="112"/>
      <c r="C465" s="112"/>
      <c r="D465" s="112"/>
      <c r="E465" s="112"/>
      <c r="F465" s="112"/>
      <c r="G465" s="112"/>
      <c r="H465" s="112"/>
      <c r="I465" s="112"/>
      <c r="J465" s="112"/>
      <c r="K465" s="112"/>
      <c r="L465" s="112"/>
      <c r="M465" s="112"/>
      <c r="N465" s="112"/>
      <c r="O465" s="112"/>
      <c r="P465" s="112"/>
      <c r="Q465" s="112"/>
      <c r="R465" s="112"/>
      <c r="S465" s="112"/>
      <c r="T465" s="112"/>
      <c r="U465" s="112"/>
      <c r="V465" s="112"/>
      <c r="W465" s="112"/>
      <c r="X465" s="112"/>
      <c r="Y465" s="112"/>
      <c r="Z465" s="112"/>
      <c r="AA465" s="112"/>
      <c r="AB465" s="112"/>
      <c r="AC465" s="112"/>
      <c r="AD465" s="112"/>
      <c r="AE465" s="112"/>
      <c r="AF465" s="112"/>
      <c r="AG465" s="112"/>
      <c r="AH465" s="112"/>
      <c r="AI465" s="112"/>
      <c r="AJ465" s="112"/>
      <c r="AK465" s="112"/>
      <c r="AL465" s="112"/>
      <c r="AM465" s="112"/>
      <c r="AN465" s="112"/>
      <c r="AO465" s="112"/>
      <c r="AP465" s="112"/>
      <c r="AQ465" s="112"/>
      <c r="AR465" s="112"/>
      <c r="AS465" s="112"/>
      <c r="AT465" s="112"/>
      <c r="AU465" s="112"/>
      <c r="AV465" s="112"/>
      <c r="AW465" s="112"/>
      <c r="AX465" s="112"/>
      <c r="AY465" s="112"/>
      <c r="AZ465" s="112"/>
      <c r="BA465" s="112"/>
    </row>
    <row r="466" spans="1:53">
      <c r="A466" s="112"/>
      <c r="B466" s="112"/>
      <c r="C466" s="112"/>
      <c r="D466" s="112"/>
      <c r="E466" s="112"/>
      <c r="F466" s="112"/>
      <c r="G466" s="112"/>
      <c r="H466" s="112"/>
      <c r="I466" s="112"/>
      <c r="J466" s="112"/>
      <c r="K466" s="112"/>
      <c r="L466" s="112"/>
      <c r="M466" s="112"/>
      <c r="N466" s="112"/>
      <c r="O466" s="112"/>
      <c r="P466" s="112"/>
      <c r="Q466" s="112"/>
      <c r="R466" s="112"/>
      <c r="S466" s="112"/>
      <c r="T466" s="112"/>
      <c r="U466" s="112"/>
      <c r="V466" s="112"/>
      <c r="W466" s="112"/>
      <c r="X466" s="112"/>
      <c r="Y466" s="112"/>
      <c r="Z466" s="112"/>
      <c r="AA466" s="112"/>
      <c r="AB466" s="112"/>
      <c r="AC466" s="112"/>
      <c r="AD466" s="112"/>
      <c r="AE466" s="112"/>
      <c r="AF466" s="112"/>
      <c r="AG466" s="112"/>
      <c r="AH466" s="112"/>
      <c r="AI466" s="112"/>
      <c r="AJ466" s="112"/>
      <c r="AK466" s="112"/>
      <c r="AL466" s="112"/>
      <c r="AM466" s="112"/>
      <c r="AN466" s="112"/>
      <c r="AO466" s="112"/>
      <c r="AP466" s="112"/>
      <c r="AQ466" s="112"/>
      <c r="AR466" s="112"/>
      <c r="AS466" s="112"/>
      <c r="AT466" s="112"/>
      <c r="AU466" s="112"/>
      <c r="AV466" s="112"/>
      <c r="AW466" s="112"/>
      <c r="AX466" s="112"/>
      <c r="AY466" s="112"/>
      <c r="AZ466" s="112"/>
      <c r="BA466" s="112"/>
    </row>
    <row r="467" spans="1:53">
      <c r="A467" s="112"/>
      <c r="B467" s="112"/>
      <c r="C467" s="112"/>
      <c r="D467" s="112"/>
      <c r="E467" s="112"/>
      <c r="F467" s="112"/>
      <c r="G467" s="112"/>
      <c r="H467" s="112"/>
      <c r="I467" s="112"/>
      <c r="J467" s="112"/>
      <c r="K467" s="112"/>
      <c r="L467" s="112"/>
      <c r="M467" s="112"/>
      <c r="N467" s="112"/>
      <c r="O467" s="112"/>
      <c r="P467" s="112"/>
      <c r="Q467" s="112"/>
      <c r="R467" s="112"/>
      <c r="S467" s="112"/>
      <c r="T467" s="112"/>
      <c r="U467" s="112"/>
      <c r="V467" s="112"/>
      <c r="W467" s="112"/>
      <c r="X467" s="112"/>
      <c r="Y467" s="112"/>
      <c r="Z467" s="112"/>
      <c r="AA467" s="112"/>
      <c r="AB467" s="112"/>
      <c r="AC467" s="112"/>
      <c r="AD467" s="112"/>
      <c r="AE467" s="112"/>
      <c r="AF467" s="112"/>
      <c r="AG467" s="112"/>
      <c r="AH467" s="112"/>
      <c r="AI467" s="112"/>
      <c r="AJ467" s="112"/>
      <c r="AK467" s="112"/>
      <c r="AL467" s="112"/>
      <c r="AM467" s="112"/>
      <c r="AN467" s="112"/>
      <c r="AO467" s="112"/>
      <c r="AP467" s="112"/>
      <c r="AQ467" s="112"/>
      <c r="AR467" s="112"/>
      <c r="AS467" s="112"/>
      <c r="AT467" s="112"/>
      <c r="AU467" s="112"/>
      <c r="AV467" s="112"/>
      <c r="AW467" s="112"/>
      <c r="AX467" s="112"/>
      <c r="AY467" s="112"/>
      <c r="AZ467" s="112"/>
      <c r="BA467" s="112"/>
    </row>
    <row r="468" spans="1:53">
      <c r="A468" s="112"/>
      <c r="B468" s="112"/>
      <c r="C468" s="112"/>
      <c r="D468" s="112"/>
      <c r="E468" s="112"/>
      <c r="F468" s="112"/>
      <c r="G468" s="112"/>
      <c r="H468" s="112"/>
      <c r="I468" s="112"/>
      <c r="J468" s="112"/>
      <c r="K468" s="112"/>
      <c r="L468" s="112"/>
      <c r="M468" s="112"/>
      <c r="N468" s="112"/>
      <c r="O468" s="112"/>
      <c r="P468" s="112"/>
      <c r="Q468" s="112"/>
      <c r="R468" s="112"/>
      <c r="S468" s="112"/>
      <c r="T468" s="112"/>
      <c r="U468" s="112"/>
      <c r="V468" s="112"/>
      <c r="W468" s="112"/>
      <c r="X468" s="112"/>
      <c r="Y468" s="112"/>
      <c r="Z468" s="112"/>
      <c r="AA468" s="112"/>
      <c r="AB468" s="112"/>
      <c r="AC468" s="112"/>
      <c r="AD468" s="112"/>
      <c r="AE468" s="112"/>
      <c r="AF468" s="112"/>
      <c r="AG468" s="112"/>
      <c r="AH468" s="112"/>
      <c r="AI468" s="112"/>
      <c r="AJ468" s="112"/>
      <c r="AK468" s="112"/>
      <c r="AL468" s="112"/>
      <c r="AM468" s="112"/>
      <c r="AN468" s="112"/>
      <c r="AO468" s="112"/>
      <c r="AP468" s="112"/>
      <c r="AQ468" s="112"/>
      <c r="AR468" s="112"/>
      <c r="AS468" s="112"/>
      <c r="AT468" s="112"/>
      <c r="AU468" s="112"/>
      <c r="AV468" s="112"/>
      <c r="AW468" s="112"/>
      <c r="AX468" s="112"/>
      <c r="AY468" s="112"/>
      <c r="AZ468" s="112"/>
      <c r="BA468" s="112"/>
    </row>
    <row r="469" spans="1:53">
      <c r="A469" s="112"/>
      <c r="B469" s="112"/>
      <c r="C469" s="112"/>
      <c r="D469" s="112"/>
      <c r="E469" s="112"/>
      <c r="F469" s="112"/>
      <c r="G469" s="112"/>
      <c r="H469" s="112"/>
      <c r="I469" s="112"/>
      <c r="J469" s="112"/>
      <c r="K469" s="112"/>
      <c r="L469" s="112"/>
      <c r="M469" s="112"/>
      <c r="N469" s="112"/>
      <c r="O469" s="112"/>
      <c r="P469" s="112"/>
      <c r="Q469" s="112"/>
      <c r="R469" s="112"/>
      <c r="S469" s="112"/>
      <c r="T469" s="112"/>
      <c r="U469" s="112"/>
      <c r="V469" s="112"/>
      <c r="W469" s="112"/>
      <c r="X469" s="112"/>
      <c r="Y469" s="112"/>
      <c r="Z469" s="112"/>
      <c r="AA469" s="112"/>
      <c r="AB469" s="112"/>
      <c r="AC469" s="112"/>
      <c r="AD469" s="112"/>
      <c r="AE469" s="112"/>
      <c r="AF469" s="112"/>
      <c r="AG469" s="112"/>
      <c r="AH469" s="112"/>
      <c r="AI469" s="112"/>
      <c r="AJ469" s="112"/>
      <c r="AK469" s="112"/>
      <c r="AL469" s="112"/>
      <c r="AM469" s="112"/>
      <c r="AN469" s="112"/>
      <c r="AO469" s="112"/>
      <c r="AP469" s="112"/>
      <c r="AQ469" s="112"/>
      <c r="AR469" s="112"/>
      <c r="AS469" s="112"/>
      <c r="AT469" s="112"/>
      <c r="AU469" s="112"/>
      <c r="AV469" s="112"/>
      <c r="AW469" s="112"/>
      <c r="AX469" s="112"/>
      <c r="AY469" s="112"/>
      <c r="AZ469" s="112"/>
      <c r="BA469" s="112"/>
    </row>
    <row r="470" spans="1:53">
      <c r="A470" s="112"/>
      <c r="B470" s="112"/>
      <c r="C470" s="112"/>
      <c r="D470" s="112"/>
      <c r="E470" s="112"/>
      <c r="F470" s="112"/>
      <c r="G470" s="112"/>
      <c r="H470" s="112"/>
      <c r="I470" s="112"/>
      <c r="J470" s="112"/>
      <c r="K470" s="112"/>
      <c r="L470" s="112"/>
      <c r="M470" s="112"/>
      <c r="N470" s="112"/>
      <c r="O470" s="112"/>
      <c r="P470" s="112"/>
      <c r="Q470" s="112"/>
      <c r="R470" s="112"/>
      <c r="S470" s="112"/>
      <c r="T470" s="112"/>
      <c r="U470" s="112"/>
      <c r="V470" s="112"/>
      <c r="W470" s="112"/>
      <c r="X470" s="112"/>
      <c r="Y470" s="112"/>
      <c r="Z470" s="112"/>
      <c r="AA470" s="112"/>
      <c r="AB470" s="112"/>
      <c r="AC470" s="112"/>
      <c r="AD470" s="112"/>
      <c r="AE470" s="112"/>
      <c r="AF470" s="112"/>
      <c r="AG470" s="112"/>
      <c r="AH470" s="112"/>
      <c r="AI470" s="112"/>
      <c r="AJ470" s="112"/>
      <c r="AK470" s="112"/>
      <c r="AL470" s="112"/>
      <c r="AM470" s="112"/>
      <c r="AN470" s="112"/>
      <c r="AO470" s="112"/>
      <c r="AP470" s="112"/>
      <c r="AQ470" s="112"/>
      <c r="AR470" s="112"/>
      <c r="AS470" s="112"/>
      <c r="AT470" s="112"/>
      <c r="AU470" s="112"/>
      <c r="AV470" s="112"/>
      <c r="AW470" s="112"/>
      <c r="AX470" s="112"/>
      <c r="AY470" s="112"/>
      <c r="AZ470" s="112"/>
      <c r="BA470" s="112"/>
    </row>
    <row r="471" spans="1:53">
      <c r="A471" s="112"/>
      <c r="B471" s="112"/>
      <c r="C471" s="112"/>
      <c r="D471" s="112"/>
      <c r="E471" s="112"/>
      <c r="F471" s="112"/>
      <c r="G471" s="112"/>
      <c r="H471" s="112"/>
      <c r="I471" s="112"/>
      <c r="J471" s="112"/>
      <c r="K471" s="112"/>
      <c r="L471" s="112"/>
      <c r="M471" s="112"/>
      <c r="N471" s="112"/>
      <c r="O471" s="112"/>
      <c r="P471" s="112"/>
      <c r="Q471" s="112"/>
      <c r="R471" s="112"/>
      <c r="S471" s="112"/>
      <c r="T471" s="112"/>
      <c r="U471" s="112"/>
      <c r="V471" s="112"/>
      <c r="W471" s="112"/>
      <c r="X471" s="112"/>
      <c r="Y471" s="112"/>
      <c r="Z471" s="112"/>
      <c r="AA471" s="112"/>
      <c r="AB471" s="112"/>
      <c r="AC471" s="112"/>
      <c r="AD471" s="112"/>
      <c r="AE471" s="112"/>
      <c r="AF471" s="112"/>
      <c r="AG471" s="112"/>
      <c r="AH471" s="112"/>
      <c r="AI471" s="112"/>
      <c r="AJ471" s="112"/>
      <c r="AK471" s="112"/>
      <c r="AL471" s="112"/>
      <c r="AM471" s="112"/>
      <c r="AN471" s="112"/>
      <c r="AO471" s="112"/>
      <c r="AP471" s="112"/>
      <c r="AQ471" s="112"/>
      <c r="AR471" s="112"/>
      <c r="AS471" s="112"/>
      <c r="AT471" s="112"/>
      <c r="AU471" s="112"/>
      <c r="AV471" s="112"/>
      <c r="AW471" s="112"/>
      <c r="AX471" s="112"/>
      <c r="AY471" s="112"/>
      <c r="AZ471" s="112"/>
      <c r="BA471" s="112"/>
    </row>
    <row r="472" spans="1:53">
      <c r="A472" s="112"/>
      <c r="B472" s="112"/>
      <c r="C472" s="112"/>
      <c r="D472" s="112"/>
      <c r="E472" s="112"/>
      <c r="F472" s="112"/>
      <c r="G472" s="112"/>
      <c r="H472" s="112"/>
      <c r="I472" s="112"/>
      <c r="J472" s="112"/>
      <c r="K472" s="112"/>
      <c r="L472" s="112"/>
      <c r="M472" s="112"/>
      <c r="N472" s="112"/>
      <c r="O472" s="112"/>
      <c r="P472" s="112"/>
      <c r="Q472" s="112"/>
      <c r="R472" s="112"/>
      <c r="S472" s="112"/>
      <c r="T472" s="112"/>
      <c r="U472" s="112"/>
      <c r="V472" s="112"/>
      <c r="W472" s="112"/>
      <c r="X472" s="112"/>
      <c r="Y472" s="112"/>
      <c r="Z472" s="112"/>
      <c r="AA472" s="112"/>
      <c r="AB472" s="112"/>
      <c r="AC472" s="112"/>
      <c r="AD472" s="112"/>
      <c r="AE472" s="112"/>
      <c r="AF472" s="112"/>
      <c r="AG472" s="112"/>
      <c r="AH472" s="112"/>
      <c r="AI472" s="112"/>
      <c r="AJ472" s="112"/>
      <c r="AK472" s="112"/>
      <c r="AL472" s="112"/>
      <c r="AM472" s="112"/>
      <c r="AN472" s="112"/>
      <c r="AO472" s="112"/>
      <c r="AP472" s="112"/>
      <c r="AQ472" s="112"/>
      <c r="AR472" s="112"/>
      <c r="AS472" s="112"/>
      <c r="AT472" s="112"/>
      <c r="AU472" s="112"/>
      <c r="AV472" s="112"/>
      <c r="AW472" s="112"/>
      <c r="AX472" s="112"/>
      <c r="AY472" s="112"/>
      <c r="AZ472" s="112"/>
      <c r="BA472" s="112"/>
    </row>
    <row r="473" spans="1:53">
      <c r="A473" s="112"/>
      <c r="B473" s="112"/>
      <c r="C473" s="112"/>
      <c r="D473" s="112"/>
      <c r="E473" s="112"/>
      <c r="F473" s="112"/>
      <c r="G473" s="112"/>
      <c r="H473" s="112"/>
      <c r="I473" s="112"/>
      <c r="J473" s="112"/>
      <c r="K473" s="112"/>
      <c r="L473" s="112"/>
      <c r="M473" s="112"/>
      <c r="N473" s="112"/>
      <c r="O473" s="112"/>
      <c r="P473" s="112"/>
      <c r="Q473" s="112"/>
      <c r="R473" s="112"/>
      <c r="S473" s="112"/>
      <c r="T473" s="112"/>
      <c r="U473" s="112"/>
      <c r="V473" s="112"/>
      <c r="W473" s="112"/>
      <c r="X473" s="112"/>
      <c r="Y473" s="112"/>
      <c r="Z473" s="112"/>
      <c r="AA473" s="112"/>
      <c r="AB473" s="112"/>
      <c r="AC473" s="112"/>
      <c r="AD473" s="112"/>
      <c r="AE473" s="112"/>
      <c r="AF473" s="112"/>
      <c r="AG473" s="112"/>
      <c r="AH473" s="112"/>
      <c r="AI473" s="112"/>
      <c r="AJ473" s="112"/>
      <c r="AK473" s="112"/>
      <c r="AL473" s="112"/>
      <c r="AM473" s="112"/>
      <c r="AN473" s="112"/>
      <c r="AO473" s="112"/>
      <c r="AP473" s="112"/>
      <c r="AQ473" s="112"/>
      <c r="AR473" s="112"/>
      <c r="AS473" s="112"/>
      <c r="AT473" s="112"/>
      <c r="AU473" s="112"/>
      <c r="AV473" s="112"/>
      <c r="AW473" s="112"/>
      <c r="AX473" s="112"/>
      <c r="AY473" s="112"/>
      <c r="AZ473" s="112"/>
      <c r="BA473" s="112"/>
    </row>
    <row r="474" spans="1:53">
      <c r="A474" s="112"/>
      <c r="B474" s="112"/>
      <c r="C474" s="112"/>
      <c r="D474" s="112"/>
      <c r="E474" s="112"/>
      <c r="F474" s="112"/>
      <c r="G474" s="112"/>
      <c r="H474" s="112"/>
      <c r="I474" s="112"/>
      <c r="J474" s="112"/>
      <c r="K474" s="112"/>
      <c r="L474" s="112"/>
      <c r="M474" s="112"/>
      <c r="N474" s="112"/>
      <c r="O474" s="112"/>
      <c r="P474" s="112"/>
      <c r="Q474" s="112"/>
      <c r="R474" s="112"/>
      <c r="S474" s="112"/>
      <c r="T474" s="112"/>
      <c r="U474" s="112"/>
      <c r="V474" s="112"/>
      <c r="W474" s="112"/>
      <c r="X474" s="112"/>
      <c r="Y474" s="112"/>
      <c r="Z474" s="112"/>
      <c r="AA474" s="112"/>
      <c r="AB474" s="112"/>
      <c r="AC474" s="112"/>
      <c r="AD474" s="112"/>
      <c r="AE474" s="112"/>
      <c r="AF474" s="112"/>
      <c r="AG474" s="112"/>
      <c r="AH474" s="112"/>
      <c r="AI474" s="112"/>
      <c r="AJ474" s="112"/>
      <c r="AK474" s="112"/>
      <c r="AL474" s="112"/>
      <c r="AM474" s="112"/>
      <c r="AN474" s="112"/>
      <c r="AO474" s="112"/>
      <c r="AP474" s="112"/>
      <c r="AQ474" s="112"/>
      <c r="AR474" s="112"/>
      <c r="AS474" s="112"/>
      <c r="AT474" s="112"/>
      <c r="AU474" s="112"/>
      <c r="AV474" s="112"/>
      <c r="AW474" s="112"/>
      <c r="AX474" s="112"/>
      <c r="AY474" s="112"/>
      <c r="AZ474" s="112"/>
      <c r="BA474" s="112"/>
    </row>
    <row r="475" spans="1:53">
      <c r="A475" s="112"/>
      <c r="B475" s="112"/>
      <c r="C475" s="112"/>
      <c r="D475" s="112"/>
      <c r="E475" s="112"/>
      <c r="F475" s="112"/>
      <c r="G475" s="112"/>
      <c r="H475" s="112"/>
      <c r="I475" s="112"/>
      <c r="J475" s="112"/>
      <c r="K475" s="112"/>
      <c r="L475" s="112"/>
      <c r="M475" s="112"/>
      <c r="N475" s="112"/>
      <c r="O475" s="112"/>
      <c r="P475" s="112"/>
      <c r="Q475" s="112"/>
      <c r="R475" s="112"/>
      <c r="S475" s="112"/>
      <c r="T475" s="112"/>
      <c r="U475" s="112"/>
      <c r="V475" s="112"/>
      <c r="W475" s="112"/>
      <c r="X475" s="112"/>
      <c r="Y475" s="112"/>
      <c r="Z475" s="112"/>
      <c r="AA475" s="112"/>
      <c r="AB475" s="112"/>
      <c r="AC475" s="112"/>
      <c r="AD475" s="112"/>
      <c r="AE475" s="112"/>
      <c r="AF475" s="112"/>
      <c r="AG475" s="112"/>
      <c r="AH475" s="112"/>
      <c r="AI475" s="112"/>
      <c r="AJ475" s="112"/>
      <c r="AK475" s="112"/>
      <c r="AL475" s="112"/>
      <c r="AM475" s="112"/>
      <c r="AN475" s="112"/>
      <c r="AO475" s="112"/>
      <c r="AP475" s="112"/>
      <c r="AQ475" s="112"/>
      <c r="AR475" s="112"/>
      <c r="AS475" s="112"/>
      <c r="AT475" s="112"/>
      <c r="AU475" s="112"/>
      <c r="AV475" s="112"/>
      <c r="AW475" s="112"/>
      <c r="AX475" s="112"/>
      <c r="AY475" s="112"/>
      <c r="AZ475" s="112"/>
      <c r="BA475" s="112"/>
    </row>
    <row r="476" spans="1:53">
      <c r="A476" s="112"/>
      <c r="B476" s="112"/>
      <c r="C476" s="112"/>
      <c r="D476" s="112"/>
      <c r="E476" s="112"/>
      <c r="F476" s="112"/>
      <c r="G476" s="112"/>
      <c r="H476" s="112"/>
      <c r="I476" s="112"/>
      <c r="J476" s="112"/>
      <c r="K476" s="112"/>
      <c r="L476" s="112"/>
      <c r="M476" s="112"/>
      <c r="N476" s="112"/>
      <c r="O476" s="112"/>
      <c r="P476" s="112"/>
      <c r="Q476" s="112"/>
      <c r="R476" s="112"/>
      <c r="S476" s="112"/>
      <c r="T476" s="112"/>
      <c r="U476" s="112"/>
      <c r="V476" s="112"/>
      <c r="W476" s="112"/>
      <c r="X476" s="112"/>
      <c r="Y476" s="112"/>
      <c r="Z476" s="112"/>
      <c r="AA476" s="112"/>
      <c r="AB476" s="112"/>
      <c r="AC476" s="112"/>
      <c r="AD476" s="112"/>
      <c r="AE476" s="112"/>
      <c r="AF476" s="112"/>
      <c r="AG476" s="112"/>
      <c r="AH476" s="112"/>
      <c r="AI476" s="112"/>
      <c r="AJ476" s="112"/>
      <c r="AK476" s="112"/>
      <c r="AL476" s="112"/>
      <c r="AM476" s="112"/>
      <c r="AN476" s="112"/>
      <c r="AO476" s="112"/>
      <c r="AP476" s="112"/>
      <c r="AQ476" s="112"/>
      <c r="AR476" s="112"/>
      <c r="AS476" s="112"/>
      <c r="AT476" s="112"/>
      <c r="AU476" s="112"/>
      <c r="AV476" s="112"/>
      <c r="AW476" s="112"/>
      <c r="AX476" s="112"/>
      <c r="AY476" s="112"/>
      <c r="AZ476" s="112"/>
      <c r="BA476" s="112"/>
    </row>
    <row r="477" spans="1:53">
      <c r="A477" s="112"/>
      <c r="B477" s="112"/>
      <c r="C477" s="112"/>
      <c r="D477" s="112"/>
      <c r="E477" s="112"/>
      <c r="F477" s="112"/>
      <c r="G477" s="112"/>
      <c r="H477" s="112"/>
      <c r="I477" s="112"/>
      <c r="J477" s="112"/>
      <c r="K477" s="112"/>
      <c r="L477" s="112"/>
      <c r="M477" s="112"/>
      <c r="N477" s="112"/>
      <c r="O477" s="112"/>
      <c r="P477" s="112"/>
      <c r="Q477" s="112"/>
      <c r="R477" s="112"/>
      <c r="S477" s="112"/>
      <c r="T477" s="112"/>
      <c r="U477" s="112"/>
      <c r="V477" s="112"/>
      <c r="W477" s="112"/>
      <c r="X477" s="112"/>
      <c r="Y477" s="112"/>
      <c r="Z477" s="112"/>
      <c r="AA477" s="112"/>
      <c r="AB477" s="112"/>
      <c r="AC477" s="112"/>
      <c r="AD477" s="112"/>
      <c r="AE477" s="112"/>
      <c r="AF477" s="112"/>
      <c r="AG477" s="112"/>
      <c r="AH477" s="112"/>
      <c r="AI477" s="112"/>
      <c r="AJ477" s="112"/>
      <c r="AK477" s="112"/>
      <c r="AL477" s="112"/>
      <c r="AM477" s="112"/>
      <c r="AN477" s="112"/>
      <c r="AO477" s="112"/>
      <c r="AP477" s="112"/>
      <c r="AQ477" s="112"/>
      <c r="AR477" s="112"/>
      <c r="AS477" s="112"/>
      <c r="AT477" s="112"/>
      <c r="AU477" s="112"/>
      <c r="AV477" s="112"/>
      <c r="AW477" s="112"/>
      <c r="AX477" s="112"/>
      <c r="AY477" s="112"/>
      <c r="AZ477" s="112"/>
      <c r="BA477" s="112"/>
    </row>
    <row r="478" spans="1:53">
      <c r="A478" s="112"/>
      <c r="B478" s="112"/>
      <c r="C478" s="112"/>
      <c r="D478" s="112"/>
      <c r="E478" s="112"/>
      <c r="F478" s="112"/>
      <c r="G478" s="112"/>
      <c r="H478" s="112"/>
      <c r="I478" s="112"/>
      <c r="J478" s="112"/>
      <c r="K478" s="112"/>
      <c r="L478" s="112"/>
      <c r="M478" s="112"/>
      <c r="N478" s="112"/>
      <c r="O478" s="112"/>
      <c r="P478" s="112"/>
      <c r="Q478" s="112"/>
      <c r="R478" s="112"/>
      <c r="S478" s="112"/>
      <c r="T478" s="112"/>
      <c r="U478" s="112"/>
      <c r="V478" s="112"/>
      <c r="W478" s="112"/>
      <c r="X478" s="112"/>
      <c r="Y478" s="112"/>
      <c r="Z478" s="112"/>
      <c r="AA478" s="112"/>
      <c r="AB478" s="112"/>
      <c r="AC478" s="112"/>
      <c r="AD478" s="112"/>
      <c r="AE478" s="112"/>
      <c r="AF478" s="112"/>
      <c r="AG478" s="112"/>
      <c r="AH478" s="112"/>
      <c r="AI478" s="112"/>
      <c r="AJ478" s="112"/>
      <c r="AK478" s="112"/>
      <c r="AL478" s="112"/>
      <c r="AM478" s="112"/>
      <c r="AN478" s="112"/>
      <c r="AO478" s="112"/>
      <c r="AP478" s="112"/>
      <c r="AQ478" s="112"/>
      <c r="AR478" s="112"/>
      <c r="AS478" s="112"/>
      <c r="AT478" s="112"/>
      <c r="AU478" s="112"/>
      <c r="AV478" s="112"/>
      <c r="AW478" s="112"/>
      <c r="AX478" s="112"/>
      <c r="AY478" s="112"/>
      <c r="AZ478" s="112"/>
      <c r="BA478" s="112"/>
    </row>
    <row r="479" spans="1:53">
      <c r="A479" s="112"/>
      <c r="B479" s="112"/>
      <c r="C479" s="112"/>
      <c r="D479" s="112"/>
      <c r="E479" s="112"/>
      <c r="F479" s="112"/>
      <c r="G479" s="112"/>
      <c r="H479" s="112"/>
      <c r="I479" s="112"/>
      <c r="J479" s="112"/>
      <c r="K479" s="112"/>
      <c r="L479" s="112"/>
      <c r="M479" s="112"/>
      <c r="N479" s="112"/>
      <c r="O479" s="112"/>
      <c r="P479" s="112"/>
      <c r="Q479" s="112"/>
      <c r="R479" s="112"/>
      <c r="S479" s="112"/>
      <c r="T479" s="112"/>
      <c r="U479" s="112"/>
      <c r="V479" s="112"/>
      <c r="W479" s="112"/>
      <c r="X479" s="112"/>
      <c r="Y479" s="112"/>
      <c r="Z479" s="112"/>
      <c r="AA479" s="112"/>
      <c r="AB479" s="112"/>
      <c r="AC479" s="112"/>
      <c r="AD479" s="112"/>
      <c r="AE479" s="112"/>
      <c r="AF479" s="112"/>
      <c r="AG479" s="112"/>
      <c r="AH479" s="112"/>
      <c r="AI479" s="112"/>
      <c r="AJ479" s="112"/>
      <c r="AK479" s="112"/>
      <c r="AL479" s="112"/>
      <c r="AM479" s="112"/>
      <c r="AN479" s="112"/>
      <c r="AO479" s="112"/>
      <c r="AP479" s="112"/>
      <c r="AQ479" s="112"/>
      <c r="AR479" s="112"/>
      <c r="AS479" s="112"/>
      <c r="AT479" s="112"/>
      <c r="AU479" s="112"/>
      <c r="AV479" s="112"/>
      <c r="AW479" s="112"/>
      <c r="AX479" s="112"/>
      <c r="AY479" s="112"/>
      <c r="AZ479" s="112"/>
      <c r="BA479" s="112"/>
    </row>
    <row r="480" spans="1:53">
      <c r="A480" s="112"/>
      <c r="B480" s="112"/>
      <c r="C480" s="112"/>
      <c r="D480" s="112"/>
      <c r="E480" s="112"/>
      <c r="F480" s="112"/>
      <c r="G480" s="112"/>
      <c r="H480" s="112"/>
      <c r="I480" s="112"/>
      <c r="J480" s="112"/>
      <c r="K480" s="112"/>
      <c r="L480" s="112"/>
      <c r="M480" s="112"/>
      <c r="N480" s="112"/>
      <c r="O480" s="112"/>
      <c r="P480" s="112"/>
      <c r="Q480" s="112"/>
      <c r="R480" s="112"/>
      <c r="S480" s="112"/>
      <c r="T480" s="112"/>
      <c r="U480" s="112"/>
      <c r="V480" s="112"/>
      <c r="W480" s="112"/>
      <c r="X480" s="112"/>
      <c r="Y480" s="112"/>
      <c r="Z480" s="112"/>
      <c r="AA480" s="112"/>
      <c r="AB480" s="112"/>
      <c r="AC480" s="112"/>
      <c r="AD480" s="112"/>
      <c r="AE480" s="112"/>
      <c r="AF480" s="112"/>
      <c r="AG480" s="112"/>
      <c r="AH480" s="112"/>
      <c r="AI480" s="112"/>
      <c r="AJ480" s="112"/>
      <c r="AK480" s="112"/>
      <c r="AL480" s="112"/>
      <c r="AM480" s="112"/>
      <c r="AN480" s="112"/>
      <c r="AO480" s="112"/>
      <c r="AP480" s="112"/>
      <c r="AQ480" s="112"/>
      <c r="AR480" s="112"/>
      <c r="AS480" s="112"/>
      <c r="AT480" s="112"/>
      <c r="AU480" s="112"/>
      <c r="AV480" s="112"/>
      <c r="AW480" s="112"/>
      <c r="AX480" s="112"/>
      <c r="AY480" s="112"/>
      <c r="AZ480" s="112"/>
      <c r="BA480" s="112"/>
    </row>
    <row r="481" spans="1:53">
      <c r="A481" s="112"/>
      <c r="B481" s="112"/>
      <c r="C481" s="112"/>
      <c r="D481" s="112"/>
      <c r="E481" s="112"/>
      <c r="F481" s="112"/>
      <c r="G481" s="112"/>
      <c r="H481" s="112"/>
      <c r="I481" s="112"/>
      <c r="J481" s="112"/>
      <c r="K481" s="112"/>
      <c r="L481" s="112"/>
      <c r="M481" s="112"/>
      <c r="N481" s="112"/>
      <c r="O481" s="112"/>
      <c r="P481" s="112"/>
      <c r="Q481" s="112"/>
      <c r="R481" s="112"/>
      <c r="S481" s="112"/>
      <c r="T481" s="112"/>
      <c r="U481" s="112"/>
      <c r="V481" s="112"/>
      <c r="W481" s="112"/>
      <c r="X481" s="112"/>
      <c r="Y481" s="112"/>
      <c r="Z481" s="112"/>
      <c r="AA481" s="112"/>
      <c r="AB481" s="112"/>
      <c r="AC481" s="112"/>
      <c r="AD481" s="112"/>
      <c r="AE481" s="112"/>
      <c r="AF481" s="112"/>
      <c r="AG481" s="112"/>
      <c r="AH481" s="112"/>
      <c r="AI481" s="112"/>
      <c r="AJ481" s="112"/>
      <c r="AK481" s="112"/>
      <c r="AL481" s="112"/>
      <c r="AM481" s="112"/>
      <c r="AN481" s="112"/>
      <c r="AO481" s="112"/>
      <c r="AP481" s="112"/>
      <c r="AQ481" s="112"/>
      <c r="AR481" s="112"/>
      <c r="AS481" s="112"/>
      <c r="AT481" s="112"/>
      <c r="AU481" s="112"/>
      <c r="AV481" s="112"/>
      <c r="AW481" s="112"/>
      <c r="AX481" s="112"/>
      <c r="AY481" s="112"/>
      <c r="AZ481" s="112"/>
      <c r="BA481" s="112"/>
    </row>
    <row r="482" spans="1:53">
      <c r="A482" s="112"/>
      <c r="B482" s="112"/>
      <c r="C482" s="112"/>
      <c r="D482" s="112"/>
      <c r="E482" s="112"/>
      <c r="F482" s="112"/>
      <c r="G482" s="112"/>
      <c r="H482" s="112"/>
      <c r="I482" s="112"/>
      <c r="J482" s="112"/>
      <c r="K482" s="112"/>
      <c r="L482" s="112"/>
      <c r="M482" s="112"/>
      <c r="N482" s="112"/>
      <c r="O482" s="112"/>
      <c r="P482" s="112"/>
      <c r="Q482" s="112"/>
      <c r="R482" s="112"/>
      <c r="S482" s="112"/>
      <c r="T482" s="112"/>
      <c r="U482" s="112"/>
      <c r="V482" s="112"/>
      <c r="W482" s="112"/>
      <c r="X482" s="112"/>
      <c r="Y482" s="112"/>
      <c r="Z482" s="112"/>
      <c r="AA482" s="112"/>
      <c r="AB482" s="112"/>
      <c r="AC482" s="112"/>
      <c r="AD482" s="112"/>
      <c r="AE482" s="112"/>
      <c r="AF482" s="112"/>
      <c r="AG482" s="112"/>
      <c r="AH482" s="112"/>
      <c r="AI482" s="112"/>
      <c r="AJ482" s="112"/>
      <c r="AK482" s="112"/>
      <c r="AL482" s="112"/>
      <c r="AM482" s="112"/>
      <c r="AN482" s="112"/>
      <c r="AO482" s="112"/>
      <c r="AP482" s="112"/>
      <c r="AQ482" s="112"/>
      <c r="AR482" s="112"/>
      <c r="AS482" s="112"/>
      <c r="AT482" s="112"/>
      <c r="AU482" s="112"/>
      <c r="AV482" s="112"/>
      <c r="AW482" s="112"/>
      <c r="AX482" s="112"/>
      <c r="AY482" s="112"/>
      <c r="AZ482" s="112"/>
      <c r="BA482" s="112"/>
    </row>
    <row r="483" spans="1:53">
      <c r="A483" s="112"/>
      <c r="B483" s="112"/>
      <c r="C483" s="112"/>
      <c r="D483" s="112"/>
      <c r="E483" s="112"/>
      <c r="F483" s="112"/>
      <c r="G483" s="112"/>
      <c r="H483" s="112"/>
      <c r="I483" s="112"/>
      <c r="J483" s="112"/>
      <c r="K483" s="112"/>
      <c r="L483" s="112"/>
      <c r="M483" s="112"/>
      <c r="N483" s="112"/>
      <c r="O483" s="112"/>
      <c r="P483" s="112"/>
      <c r="Q483" s="112"/>
      <c r="R483" s="112"/>
      <c r="S483" s="112"/>
      <c r="T483" s="112"/>
      <c r="U483" s="112"/>
      <c r="V483" s="112"/>
      <c r="W483" s="112"/>
      <c r="X483" s="112"/>
      <c r="Y483" s="112"/>
      <c r="Z483" s="112"/>
      <c r="AA483" s="112"/>
      <c r="AB483" s="112"/>
      <c r="AC483" s="112"/>
      <c r="AD483" s="112"/>
      <c r="AE483" s="112"/>
      <c r="AF483" s="112"/>
      <c r="AG483" s="112"/>
      <c r="AH483" s="112"/>
      <c r="AI483" s="112"/>
      <c r="AJ483" s="112"/>
      <c r="AK483" s="112"/>
      <c r="AL483" s="112"/>
      <c r="AM483" s="112"/>
      <c r="AN483" s="112"/>
      <c r="AO483" s="112"/>
      <c r="AP483" s="112"/>
      <c r="AQ483" s="112"/>
      <c r="AR483" s="112"/>
      <c r="AS483" s="112"/>
      <c r="AT483" s="112"/>
      <c r="AU483" s="112"/>
      <c r="AV483" s="112"/>
      <c r="AW483" s="112"/>
      <c r="AX483" s="112"/>
      <c r="AY483" s="112"/>
      <c r="AZ483" s="112"/>
      <c r="BA483" s="112"/>
    </row>
    <row r="484" spans="1:53">
      <c r="A484" s="112"/>
      <c r="B484" s="112"/>
      <c r="C484" s="112"/>
      <c r="D484" s="112"/>
      <c r="E484" s="112"/>
      <c r="F484" s="112"/>
      <c r="G484" s="112"/>
      <c r="H484" s="112"/>
      <c r="I484" s="112"/>
      <c r="J484" s="112"/>
      <c r="K484" s="112"/>
      <c r="L484" s="112"/>
      <c r="M484" s="112"/>
      <c r="N484" s="112"/>
      <c r="O484" s="112"/>
      <c r="P484" s="112"/>
      <c r="Q484" s="112"/>
      <c r="R484" s="112"/>
      <c r="S484" s="112"/>
      <c r="T484" s="112"/>
      <c r="U484" s="112"/>
      <c r="V484" s="112"/>
      <c r="W484" s="112"/>
      <c r="X484" s="112"/>
      <c r="Y484" s="112"/>
      <c r="Z484" s="112"/>
      <c r="AA484" s="112"/>
      <c r="AB484" s="112"/>
      <c r="AC484" s="112"/>
      <c r="AD484" s="112"/>
      <c r="AE484" s="112"/>
      <c r="AF484" s="112"/>
      <c r="AG484" s="112"/>
      <c r="AH484" s="112"/>
      <c r="AI484" s="112"/>
      <c r="AJ484" s="112"/>
      <c r="AK484" s="112"/>
      <c r="AL484" s="112"/>
      <c r="AM484" s="112"/>
      <c r="AN484" s="112"/>
      <c r="AO484" s="112"/>
      <c r="AP484" s="112"/>
      <c r="AQ484" s="112"/>
      <c r="AR484" s="112"/>
      <c r="AS484" s="112"/>
      <c r="AT484" s="112"/>
      <c r="AU484" s="112"/>
      <c r="AV484" s="112"/>
      <c r="AW484" s="112"/>
      <c r="AX484" s="112"/>
      <c r="AY484" s="112"/>
      <c r="AZ484" s="112"/>
      <c r="BA484" s="112"/>
    </row>
    <row r="485" spans="1:53">
      <c r="A485" s="112"/>
      <c r="B485" s="112"/>
      <c r="C485" s="112"/>
      <c r="D485" s="112"/>
      <c r="E485" s="112"/>
      <c r="F485" s="112"/>
      <c r="G485" s="112"/>
      <c r="H485" s="112"/>
      <c r="I485" s="112"/>
      <c r="J485" s="112"/>
      <c r="K485" s="112"/>
      <c r="L485" s="112"/>
      <c r="M485" s="112"/>
      <c r="N485" s="112"/>
      <c r="O485" s="112"/>
      <c r="P485" s="112"/>
      <c r="Q485" s="112"/>
      <c r="R485" s="112"/>
      <c r="S485" s="112"/>
      <c r="T485" s="112"/>
      <c r="U485" s="112"/>
      <c r="V485" s="112"/>
      <c r="W485" s="112"/>
      <c r="X485" s="112"/>
      <c r="Y485" s="112"/>
      <c r="Z485" s="112"/>
      <c r="AA485" s="112"/>
      <c r="AB485" s="112"/>
      <c r="AC485" s="112"/>
      <c r="AD485" s="112"/>
      <c r="AE485" s="112"/>
      <c r="AF485" s="112"/>
      <c r="AG485" s="112"/>
      <c r="AH485" s="112"/>
      <c r="AI485" s="112"/>
      <c r="AJ485" s="112"/>
      <c r="AK485" s="112"/>
      <c r="AL485" s="112"/>
      <c r="AM485" s="112"/>
      <c r="AN485" s="112"/>
      <c r="AO485" s="112"/>
      <c r="AP485" s="112"/>
      <c r="AQ485" s="112"/>
      <c r="AR485" s="112"/>
      <c r="AS485" s="112"/>
      <c r="AT485" s="112"/>
      <c r="AU485" s="112"/>
      <c r="AV485" s="112"/>
      <c r="AW485" s="112"/>
      <c r="AX485" s="112"/>
      <c r="AY485" s="112"/>
      <c r="AZ485" s="112"/>
      <c r="BA485" s="112"/>
    </row>
    <row r="486" spans="1:53">
      <c r="A486" s="112"/>
      <c r="B486" s="112"/>
      <c r="C486" s="112"/>
      <c r="D486" s="112"/>
      <c r="E486" s="112"/>
      <c r="F486" s="112"/>
      <c r="G486" s="112"/>
      <c r="H486" s="112"/>
      <c r="I486" s="112"/>
      <c r="J486" s="112"/>
      <c r="K486" s="112"/>
      <c r="L486" s="112"/>
      <c r="M486" s="112"/>
      <c r="N486" s="112"/>
      <c r="O486" s="112"/>
      <c r="P486" s="112"/>
      <c r="Q486" s="112"/>
      <c r="R486" s="112"/>
      <c r="S486" s="112"/>
      <c r="T486" s="112"/>
      <c r="U486" s="112"/>
      <c r="V486" s="112"/>
      <c r="W486" s="112"/>
      <c r="X486" s="112"/>
      <c r="Y486" s="112"/>
      <c r="Z486" s="112"/>
      <c r="AA486" s="112"/>
      <c r="AB486" s="112"/>
      <c r="AC486" s="112"/>
      <c r="AD486" s="112"/>
      <c r="AE486" s="112"/>
      <c r="AF486" s="112"/>
      <c r="AG486" s="112"/>
      <c r="AH486" s="112"/>
      <c r="AI486" s="112"/>
      <c r="AJ486" s="112"/>
      <c r="AK486" s="112"/>
      <c r="AL486" s="112"/>
      <c r="AM486" s="112"/>
      <c r="AN486" s="112"/>
      <c r="AO486" s="112"/>
      <c r="AP486" s="112"/>
      <c r="AQ486" s="112"/>
      <c r="AR486" s="112"/>
      <c r="AS486" s="112"/>
      <c r="AT486" s="112"/>
      <c r="AU486" s="112"/>
      <c r="AV486" s="112"/>
      <c r="AW486" s="112"/>
      <c r="AX486" s="112"/>
      <c r="AY486" s="112"/>
      <c r="AZ486" s="112"/>
      <c r="BA486" s="112"/>
    </row>
    <row r="487" spans="1:53">
      <c r="A487" s="112"/>
      <c r="B487" s="112"/>
      <c r="C487" s="112"/>
      <c r="D487" s="112"/>
      <c r="E487" s="112"/>
      <c r="F487" s="112"/>
      <c r="G487" s="112"/>
      <c r="H487" s="112"/>
      <c r="I487" s="112"/>
      <c r="J487" s="112"/>
      <c r="K487" s="112"/>
      <c r="L487" s="112"/>
      <c r="M487" s="112"/>
      <c r="N487" s="112"/>
      <c r="O487" s="112"/>
      <c r="P487" s="112"/>
      <c r="Q487" s="112"/>
      <c r="R487" s="112"/>
      <c r="S487" s="112"/>
      <c r="T487" s="112"/>
      <c r="U487" s="112"/>
      <c r="V487" s="112"/>
      <c r="W487" s="112"/>
      <c r="X487" s="112"/>
      <c r="Y487" s="112"/>
      <c r="Z487" s="112"/>
      <c r="AA487" s="112"/>
      <c r="AB487" s="112"/>
      <c r="AC487" s="112"/>
      <c r="AD487" s="112"/>
      <c r="AE487" s="112"/>
      <c r="AF487" s="112"/>
      <c r="AG487" s="112"/>
      <c r="AH487" s="112"/>
      <c r="AI487" s="112"/>
      <c r="AJ487" s="112"/>
      <c r="AK487" s="112"/>
      <c r="AL487" s="112"/>
      <c r="AM487" s="112"/>
      <c r="AN487" s="112"/>
      <c r="AO487" s="112"/>
      <c r="AP487" s="112"/>
      <c r="AQ487" s="112"/>
      <c r="AR487" s="112"/>
      <c r="AS487" s="112"/>
      <c r="AT487" s="112"/>
      <c r="AU487" s="112"/>
      <c r="AV487" s="112"/>
      <c r="AW487" s="112"/>
      <c r="AX487" s="112"/>
      <c r="AY487" s="112"/>
      <c r="AZ487" s="112"/>
      <c r="BA487" s="112"/>
    </row>
    <row r="488" spans="1:53">
      <c r="A488" s="112"/>
      <c r="B488" s="112"/>
      <c r="C488" s="112"/>
      <c r="D488" s="112"/>
      <c r="E488" s="112"/>
      <c r="F488" s="112"/>
      <c r="G488" s="112"/>
      <c r="H488" s="112"/>
      <c r="I488" s="112"/>
      <c r="J488" s="112"/>
      <c r="K488" s="112"/>
      <c r="L488" s="112"/>
      <c r="M488" s="112"/>
      <c r="N488" s="112"/>
      <c r="O488" s="112"/>
      <c r="P488" s="112"/>
      <c r="Q488" s="112"/>
      <c r="R488" s="112"/>
      <c r="S488" s="112"/>
      <c r="T488" s="112"/>
      <c r="U488" s="112"/>
      <c r="V488" s="112"/>
      <c r="W488" s="112"/>
      <c r="X488" s="112"/>
      <c r="Y488" s="112"/>
      <c r="Z488" s="112"/>
      <c r="AA488" s="112"/>
      <c r="AB488" s="112"/>
      <c r="AC488" s="112"/>
      <c r="AD488" s="112"/>
      <c r="AE488" s="112"/>
      <c r="AF488" s="112"/>
      <c r="AG488" s="112"/>
      <c r="AH488" s="112"/>
      <c r="AI488" s="112"/>
      <c r="AJ488" s="112"/>
      <c r="AK488" s="112"/>
      <c r="AL488" s="112"/>
      <c r="AM488" s="112"/>
      <c r="AN488" s="112"/>
      <c r="AO488" s="112"/>
      <c r="AP488" s="112"/>
      <c r="AQ488" s="112"/>
      <c r="AR488" s="112"/>
      <c r="AS488" s="112"/>
      <c r="AT488" s="112"/>
      <c r="AU488" s="112"/>
      <c r="AV488" s="112"/>
      <c r="AW488" s="112"/>
      <c r="AX488" s="112"/>
      <c r="AY488" s="112"/>
      <c r="AZ488" s="112"/>
      <c r="BA488" s="112"/>
    </row>
    <row r="489" spans="1:53">
      <c r="A489" s="112"/>
      <c r="B489" s="112"/>
      <c r="C489" s="112"/>
      <c r="D489" s="112"/>
      <c r="E489" s="112"/>
      <c r="F489" s="112"/>
      <c r="G489" s="112"/>
      <c r="H489" s="112"/>
      <c r="I489" s="112"/>
      <c r="J489" s="112"/>
      <c r="K489" s="112"/>
      <c r="L489" s="112"/>
      <c r="M489" s="112"/>
      <c r="N489" s="112"/>
      <c r="O489" s="112"/>
      <c r="P489" s="112"/>
      <c r="Q489" s="112"/>
      <c r="R489" s="112"/>
      <c r="S489" s="112"/>
      <c r="T489" s="112"/>
      <c r="U489" s="112"/>
      <c r="V489" s="112"/>
      <c r="W489" s="112"/>
      <c r="X489" s="112"/>
      <c r="Y489" s="112"/>
      <c r="Z489" s="112"/>
      <c r="AA489" s="112"/>
      <c r="AB489" s="112"/>
      <c r="AC489" s="112"/>
      <c r="AD489" s="112"/>
      <c r="AE489" s="112"/>
      <c r="AF489" s="112"/>
      <c r="AG489" s="112"/>
      <c r="AH489" s="112"/>
      <c r="AI489" s="112"/>
      <c r="AJ489" s="112"/>
      <c r="AK489" s="112"/>
      <c r="AL489" s="112"/>
      <c r="AM489" s="112"/>
      <c r="AN489" s="112"/>
      <c r="AO489" s="112"/>
      <c r="AP489" s="112"/>
      <c r="AQ489" s="112"/>
      <c r="AR489" s="112"/>
      <c r="AS489" s="112"/>
      <c r="AT489" s="112"/>
      <c r="AU489" s="112"/>
      <c r="AV489" s="112"/>
      <c r="AW489" s="112"/>
      <c r="AX489" s="112"/>
      <c r="AY489" s="112"/>
      <c r="AZ489" s="112"/>
      <c r="BA489" s="112"/>
    </row>
    <row r="490" spans="1:53">
      <c r="A490" s="112"/>
      <c r="B490" s="112"/>
      <c r="C490" s="112"/>
      <c r="D490" s="112"/>
      <c r="E490" s="112"/>
      <c r="F490" s="112"/>
      <c r="G490" s="112"/>
      <c r="H490" s="112"/>
      <c r="I490" s="112"/>
      <c r="J490" s="112"/>
      <c r="K490" s="112"/>
      <c r="L490" s="112"/>
      <c r="M490" s="112"/>
      <c r="N490" s="112"/>
      <c r="O490" s="112"/>
      <c r="P490" s="112"/>
      <c r="Q490" s="112"/>
      <c r="R490" s="112"/>
      <c r="S490" s="112"/>
      <c r="T490" s="112"/>
      <c r="U490" s="112"/>
      <c r="V490" s="112"/>
      <c r="W490" s="112"/>
      <c r="X490" s="112"/>
      <c r="Y490" s="112"/>
      <c r="Z490" s="112"/>
      <c r="AA490" s="112"/>
      <c r="AB490" s="112"/>
      <c r="AC490" s="112"/>
      <c r="AD490" s="112"/>
      <c r="AE490" s="112"/>
      <c r="AF490" s="112"/>
      <c r="AG490" s="112"/>
      <c r="AH490" s="112"/>
      <c r="AI490" s="112"/>
      <c r="AJ490" s="112"/>
      <c r="AK490" s="112"/>
      <c r="AL490" s="112"/>
      <c r="AM490" s="112"/>
      <c r="AN490" s="112"/>
      <c r="AO490" s="112"/>
      <c r="AP490" s="112"/>
      <c r="AQ490" s="112"/>
      <c r="AR490" s="112"/>
      <c r="AS490" s="112"/>
      <c r="AT490" s="112"/>
      <c r="AU490" s="112"/>
      <c r="AV490" s="112"/>
      <c r="AW490" s="112"/>
      <c r="AX490" s="112"/>
      <c r="AY490" s="112"/>
      <c r="AZ490" s="112"/>
      <c r="BA490" s="112"/>
    </row>
    <row r="491" spans="1:53">
      <c r="A491" s="112"/>
      <c r="B491" s="112"/>
      <c r="C491" s="112"/>
      <c r="D491" s="112"/>
      <c r="E491" s="112"/>
      <c r="F491" s="112"/>
      <c r="G491" s="112"/>
      <c r="H491" s="112"/>
      <c r="I491" s="112"/>
      <c r="J491" s="112"/>
      <c r="K491" s="112"/>
      <c r="L491" s="112"/>
      <c r="M491" s="112"/>
      <c r="N491" s="112"/>
      <c r="O491" s="112"/>
      <c r="P491" s="112"/>
      <c r="Q491" s="112"/>
      <c r="R491" s="112"/>
      <c r="S491" s="112"/>
      <c r="T491" s="112"/>
      <c r="U491" s="112"/>
      <c r="V491" s="112"/>
      <c r="W491" s="112"/>
      <c r="X491" s="112"/>
      <c r="Y491" s="112"/>
      <c r="Z491" s="112"/>
      <c r="AA491" s="112"/>
      <c r="AB491" s="112"/>
      <c r="AC491" s="112"/>
      <c r="AD491" s="112"/>
      <c r="AE491" s="112"/>
      <c r="AF491" s="112"/>
      <c r="AG491" s="112"/>
      <c r="AH491" s="112"/>
      <c r="AI491" s="112"/>
      <c r="AJ491" s="112"/>
      <c r="AK491" s="112"/>
      <c r="AL491" s="112"/>
      <c r="AM491" s="112"/>
      <c r="AN491" s="112"/>
      <c r="AO491" s="112"/>
      <c r="AP491" s="112"/>
      <c r="AQ491" s="112"/>
      <c r="AR491" s="112"/>
      <c r="AS491" s="112"/>
      <c r="AT491" s="112"/>
      <c r="AU491" s="112"/>
      <c r="AV491" s="112"/>
      <c r="AW491" s="112"/>
      <c r="AX491" s="112"/>
      <c r="AY491" s="112"/>
      <c r="AZ491" s="112"/>
      <c r="BA491" s="112"/>
    </row>
    <row r="492" spans="1:53">
      <c r="A492" s="112"/>
      <c r="B492" s="112"/>
      <c r="C492" s="112"/>
      <c r="D492" s="112"/>
      <c r="E492" s="112"/>
      <c r="F492" s="112"/>
      <c r="G492" s="112"/>
      <c r="H492" s="112"/>
      <c r="I492" s="112"/>
      <c r="J492" s="112"/>
      <c r="K492" s="112"/>
      <c r="L492" s="112"/>
      <c r="M492" s="112"/>
      <c r="N492" s="112"/>
      <c r="O492" s="112"/>
      <c r="P492" s="112"/>
      <c r="Q492" s="112"/>
      <c r="R492" s="112"/>
      <c r="S492" s="112"/>
      <c r="T492" s="112"/>
      <c r="U492" s="112"/>
      <c r="V492" s="112"/>
      <c r="W492" s="112"/>
      <c r="X492" s="112"/>
      <c r="Y492" s="112"/>
      <c r="Z492" s="112"/>
      <c r="AA492" s="112"/>
      <c r="AB492" s="112"/>
      <c r="AC492" s="112"/>
      <c r="AD492" s="112"/>
      <c r="AE492" s="112"/>
      <c r="AF492" s="112"/>
      <c r="AG492" s="112"/>
      <c r="AH492" s="112"/>
      <c r="AI492" s="112"/>
      <c r="AJ492" s="112"/>
      <c r="AK492" s="112"/>
      <c r="AL492" s="112"/>
      <c r="AM492" s="112"/>
      <c r="AN492" s="112"/>
      <c r="AO492" s="112"/>
      <c r="AP492" s="112"/>
      <c r="AQ492" s="112"/>
      <c r="AR492" s="112"/>
      <c r="AS492" s="112"/>
      <c r="AT492" s="112"/>
      <c r="AU492" s="112"/>
      <c r="AV492" s="112"/>
      <c r="AW492" s="112"/>
      <c r="AX492" s="112"/>
      <c r="AY492" s="112"/>
      <c r="AZ492" s="112"/>
      <c r="BA492" s="112"/>
    </row>
    <row r="493" spans="1:53">
      <c r="A493" s="112"/>
      <c r="B493" s="112"/>
      <c r="C493" s="112"/>
      <c r="D493" s="112"/>
      <c r="E493" s="112"/>
      <c r="F493" s="112"/>
      <c r="G493" s="112"/>
      <c r="H493" s="112"/>
      <c r="I493" s="112"/>
      <c r="J493" s="112"/>
      <c r="K493" s="112"/>
      <c r="L493" s="112"/>
      <c r="M493" s="112"/>
      <c r="N493" s="112"/>
      <c r="O493" s="112"/>
      <c r="P493" s="112"/>
      <c r="Q493" s="112"/>
      <c r="R493" s="112"/>
      <c r="S493" s="112"/>
      <c r="T493" s="112"/>
      <c r="U493" s="112"/>
      <c r="V493" s="112"/>
      <c r="W493" s="112"/>
      <c r="X493" s="112"/>
      <c r="Y493" s="112"/>
      <c r="Z493" s="112"/>
      <c r="AA493" s="112"/>
      <c r="AB493" s="112"/>
      <c r="AC493" s="112"/>
      <c r="AD493" s="112"/>
      <c r="AE493" s="112"/>
      <c r="AF493" s="112"/>
      <c r="AG493" s="112"/>
      <c r="AH493" s="112"/>
      <c r="AI493" s="112"/>
      <c r="AJ493" s="112"/>
      <c r="AK493" s="112"/>
      <c r="AL493" s="112"/>
      <c r="AM493" s="112"/>
      <c r="AN493" s="112"/>
      <c r="AO493" s="112"/>
      <c r="AP493" s="112"/>
      <c r="AQ493" s="112"/>
      <c r="AR493" s="112"/>
      <c r="AS493" s="112"/>
      <c r="AT493" s="112"/>
      <c r="AU493" s="112"/>
      <c r="AV493" s="112"/>
      <c r="AW493" s="112"/>
      <c r="AX493" s="112"/>
      <c r="AY493" s="112"/>
      <c r="AZ493" s="112"/>
      <c r="BA493" s="112"/>
    </row>
    <row r="494" spans="1:53">
      <c r="A494" s="112"/>
      <c r="B494" s="112"/>
      <c r="C494" s="112"/>
      <c r="D494" s="112"/>
      <c r="E494" s="112"/>
      <c r="F494" s="112"/>
      <c r="G494" s="112"/>
      <c r="H494" s="112"/>
      <c r="I494" s="112"/>
      <c r="J494" s="112"/>
      <c r="K494" s="112"/>
      <c r="L494" s="112"/>
      <c r="M494" s="112"/>
      <c r="N494" s="112"/>
      <c r="O494" s="112"/>
      <c r="P494" s="112"/>
      <c r="Q494" s="112"/>
      <c r="R494" s="112"/>
      <c r="S494" s="112"/>
      <c r="T494" s="112"/>
      <c r="U494" s="112"/>
      <c r="V494" s="112"/>
      <c r="W494" s="112"/>
      <c r="X494" s="112"/>
      <c r="Y494" s="112"/>
      <c r="Z494" s="112"/>
      <c r="AA494" s="112"/>
      <c r="AB494" s="112"/>
      <c r="AC494" s="112"/>
      <c r="AD494" s="112"/>
      <c r="AE494" s="112"/>
      <c r="AF494" s="112"/>
      <c r="AG494" s="112"/>
      <c r="AH494" s="112"/>
      <c r="AI494" s="112"/>
      <c r="AJ494" s="112"/>
      <c r="AK494" s="112"/>
      <c r="AL494" s="112"/>
      <c r="AM494" s="112"/>
      <c r="AN494" s="112"/>
      <c r="AO494" s="112"/>
      <c r="AP494" s="112"/>
      <c r="AQ494" s="112"/>
      <c r="AR494" s="112"/>
      <c r="AS494" s="112"/>
      <c r="AT494" s="112"/>
      <c r="AU494" s="112"/>
      <c r="AV494" s="112"/>
      <c r="AW494" s="112"/>
      <c r="AX494" s="112"/>
      <c r="AY494" s="112"/>
      <c r="AZ494" s="112"/>
      <c r="BA494" s="112"/>
    </row>
    <row r="495" spans="1:53">
      <c r="A495" s="112"/>
      <c r="B495" s="112"/>
      <c r="C495" s="112"/>
      <c r="D495" s="112"/>
      <c r="E495" s="112"/>
      <c r="F495" s="112"/>
      <c r="G495" s="112"/>
      <c r="H495" s="112"/>
      <c r="I495" s="112"/>
      <c r="J495" s="112"/>
      <c r="K495" s="112"/>
      <c r="L495" s="112"/>
      <c r="M495" s="112"/>
      <c r="N495" s="112"/>
      <c r="O495" s="112"/>
      <c r="P495" s="112"/>
      <c r="Q495" s="112"/>
      <c r="R495" s="112"/>
      <c r="S495" s="112"/>
      <c r="T495" s="112"/>
      <c r="U495" s="112"/>
      <c r="V495" s="112"/>
      <c r="W495" s="112"/>
      <c r="X495" s="112"/>
      <c r="Y495" s="112"/>
      <c r="Z495" s="112"/>
      <c r="AA495" s="112"/>
      <c r="AB495" s="112"/>
      <c r="AC495" s="112"/>
      <c r="AD495" s="112"/>
      <c r="AE495" s="112"/>
      <c r="AF495" s="112"/>
      <c r="AG495" s="112"/>
      <c r="AH495" s="112"/>
      <c r="AI495" s="112"/>
      <c r="AJ495" s="112"/>
      <c r="AK495" s="112"/>
      <c r="AL495" s="112"/>
      <c r="AM495" s="112"/>
      <c r="AN495" s="112"/>
      <c r="AO495" s="112"/>
      <c r="AP495" s="112"/>
      <c r="AQ495" s="112"/>
      <c r="AR495" s="112"/>
      <c r="AS495" s="112"/>
      <c r="AT495" s="112"/>
      <c r="AU495" s="112"/>
      <c r="AV495" s="112"/>
      <c r="AW495" s="112"/>
      <c r="AX495" s="112"/>
      <c r="AY495" s="112"/>
      <c r="AZ495" s="112"/>
      <c r="BA495" s="112"/>
    </row>
    <row r="496" spans="1:53">
      <c r="A496" s="112"/>
      <c r="B496" s="112"/>
      <c r="C496" s="112"/>
      <c r="D496" s="112"/>
      <c r="E496" s="112"/>
      <c r="F496" s="112"/>
      <c r="G496" s="112"/>
      <c r="H496" s="112"/>
      <c r="I496" s="112"/>
      <c r="J496" s="112"/>
      <c r="K496" s="112"/>
      <c r="L496" s="112"/>
      <c r="M496" s="112"/>
      <c r="N496" s="112"/>
      <c r="O496" s="112"/>
      <c r="P496" s="112"/>
      <c r="Q496" s="112"/>
      <c r="R496" s="112"/>
      <c r="S496" s="112"/>
      <c r="T496" s="112"/>
      <c r="U496" s="112"/>
      <c r="V496" s="112"/>
      <c r="W496" s="112"/>
      <c r="X496" s="112"/>
      <c r="Y496" s="112"/>
      <c r="Z496" s="112"/>
      <c r="AA496" s="112"/>
      <c r="AB496" s="112"/>
      <c r="AC496" s="112"/>
      <c r="AD496" s="112"/>
      <c r="AE496" s="112"/>
      <c r="AF496" s="112"/>
      <c r="AG496" s="112"/>
      <c r="AH496" s="112"/>
      <c r="AI496" s="112"/>
      <c r="AJ496" s="112"/>
      <c r="AK496" s="112"/>
      <c r="AL496" s="112"/>
      <c r="AM496" s="112"/>
      <c r="AN496" s="112"/>
      <c r="AO496" s="112"/>
      <c r="AP496" s="112"/>
      <c r="AQ496" s="112"/>
      <c r="AR496" s="112"/>
      <c r="AS496" s="112"/>
      <c r="AT496" s="112"/>
      <c r="AU496" s="112"/>
      <c r="AV496" s="112"/>
      <c r="AW496" s="112"/>
      <c r="AX496" s="112"/>
      <c r="AY496" s="112"/>
      <c r="AZ496" s="112"/>
      <c r="BA496" s="112"/>
    </row>
    <row r="497" spans="1:53">
      <c r="A497" s="112"/>
      <c r="B497" s="112"/>
      <c r="C497" s="112"/>
      <c r="D497" s="112"/>
      <c r="E497" s="112"/>
      <c r="F497" s="112"/>
      <c r="G497" s="112"/>
      <c r="H497" s="112"/>
      <c r="I497" s="112"/>
      <c r="J497" s="112"/>
      <c r="K497" s="112"/>
      <c r="L497" s="112"/>
      <c r="M497" s="112"/>
      <c r="N497" s="112"/>
      <c r="O497" s="112"/>
      <c r="P497" s="112"/>
      <c r="Q497" s="112"/>
      <c r="R497" s="112"/>
      <c r="S497" s="112"/>
      <c r="T497" s="112"/>
      <c r="U497" s="112"/>
      <c r="V497" s="112"/>
      <c r="W497" s="112"/>
      <c r="X497" s="112"/>
      <c r="Y497" s="112"/>
      <c r="Z497" s="112"/>
      <c r="AA497" s="112"/>
      <c r="AB497" s="112"/>
      <c r="AC497" s="112"/>
      <c r="AD497" s="112"/>
      <c r="AE497" s="112"/>
      <c r="AF497" s="112"/>
      <c r="AG497" s="112"/>
      <c r="AH497" s="112"/>
      <c r="AI497" s="112"/>
      <c r="AJ497" s="112"/>
      <c r="AK497" s="112"/>
      <c r="AL497" s="112"/>
      <c r="AM497" s="112"/>
      <c r="AN497" s="112"/>
      <c r="AO497" s="112"/>
      <c r="AP497" s="112"/>
      <c r="AQ497" s="112"/>
      <c r="AR497" s="112"/>
      <c r="AS497" s="112"/>
      <c r="AT497" s="112"/>
      <c r="AU497" s="112"/>
      <c r="AV497" s="112"/>
      <c r="AW497" s="112"/>
      <c r="AX497" s="112"/>
      <c r="AY497" s="112"/>
      <c r="AZ497" s="112"/>
      <c r="BA497" s="112"/>
    </row>
    <row r="498" spans="1:53">
      <c r="A498" s="112"/>
      <c r="B498" s="112"/>
      <c r="C498" s="112"/>
      <c r="D498" s="112"/>
      <c r="E498" s="112"/>
      <c r="F498" s="112"/>
      <c r="G498" s="112"/>
      <c r="H498" s="112"/>
      <c r="I498" s="112"/>
      <c r="J498" s="112"/>
      <c r="K498" s="112"/>
      <c r="L498" s="112"/>
      <c r="M498" s="112"/>
      <c r="N498" s="112"/>
      <c r="O498" s="112"/>
      <c r="P498" s="112"/>
      <c r="Q498" s="112"/>
      <c r="R498" s="112"/>
      <c r="S498" s="112"/>
      <c r="T498" s="112"/>
      <c r="U498" s="112"/>
      <c r="V498" s="112"/>
      <c r="W498" s="112"/>
      <c r="X498" s="112"/>
      <c r="Y498" s="112"/>
      <c r="Z498" s="112"/>
      <c r="AA498" s="112"/>
      <c r="AB498" s="112"/>
      <c r="AC498" s="112"/>
      <c r="AD498" s="112"/>
      <c r="AE498" s="112"/>
      <c r="AF498" s="112"/>
      <c r="AG498" s="112"/>
      <c r="AH498" s="112"/>
      <c r="AI498" s="112"/>
      <c r="AJ498" s="112"/>
      <c r="AK498" s="112"/>
      <c r="AL498" s="112"/>
      <c r="AM498" s="112"/>
      <c r="AN498" s="112"/>
      <c r="AO498" s="112"/>
      <c r="AP498" s="112"/>
      <c r="AQ498" s="112"/>
      <c r="AR498" s="112"/>
      <c r="AS498" s="112"/>
      <c r="AT498" s="112"/>
      <c r="AU498" s="112"/>
      <c r="AV498" s="112"/>
      <c r="AW498" s="112"/>
      <c r="AX498" s="112"/>
      <c r="AY498" s="112"/>
      <c r="AZ498" s="112"/>
      <c r="BA498" s="112"/>
    </row>
    <row r="499" spans="1:53">
      <c r="A499" s="112"/>
      <c r="B499" s="112"/>
      <c r="C499" s="112"/>
      <c r="D499" s="112"/>
      <c r="E499" s="112"/>
      <c r="F499" s="112"/>
      <c r="G499" s="112"/>
      <c r="H499" s="112"/>
      <c r="I499" s="112"/>
      <c r="J499" s="112"/>
      <c r="K499" s="112"/>
      <c r="L499" s="112"/>
      <c r="M499" s="112"/>
      <c r="N499" s="112"/>
      <c r="O499" s="112"/>
      <c r="P499" s="112"/>
      <c r="Q499" s="112"/>
      <c r="R499" s="112"/>
      <c r="S499" s="112"/>
      <c r="T499" s="112"/>
      <c r="U499" s="112"/>
      <c r="V499" s="112"/>
      <c r="W499" s="112"/>
      <c r="X499" s="112"/>
      <c r="Y499" s="112"/>
      <c r="Z499" s="112"/>
      <c r="AA499" s="112"/>
      <c r="AB499" s="112"/>
      <c r="AC499" s="112"/>
      <c r="AD499" s="112"/>
      <c r="AE499" s="112"/>
      <c r="AF499" s="112"/>
      <c r="AG499" s="112"/>
      <c r="AH499" s="112"/>
      <c r="AI499" s="112"/>
      <c r="AJ499" s="112"/>
      <c r="AK499" s="112"/>
      <c r="AL499" s="112"/>
      <c r="AM499" s="112"/>
      <c r="AN499" s="112"/>
      <c r="AO499" s="112"/>
      <c r="AP499" s="112"/>
      <c r="AQ499" s="112"/>
      <c r="AR499" s="112"/>
      <c r="AS499" s="112"/>
      <c r="AT499" s="112"/>
      <c r="AU499" s="112"/>
      <c r="AV499" s="112"/>
      <c r="AW499" s="112"/>
      <c r="AX499" s="112"/>
      <c r="AY499" s="112"/>
      <c r="AZ499" s="112"/>
      <c r="BA499" s="112"/>
    </row>
    <row r="500" spans="1:53">
      <c r="A500" s="112"/>
      <c r="B500" s="112"/>
      <c r="C500" s="112"/>
      <c r="D500" s="112"/>
      <c r="E500" s="112"/>
      <c r="F500" s="112"/>
      <c r="G500" s="112"/>
      <c r="H500" s="112"/>
      <c r="I500" s="112"/>
      <c r="J500" s="112"/>
      <c r="K500" s="112"/>
      <c r="L500" s="112"/>
      <c r="M500" s="112"/>
      <c r="N500" s="112"/>
      <c r="O500" s="112"/>
      <c r="P500" s="112"/>
      <c r="Q500" s="112"/>
      <c r="R500" s="112"/>
      <c r="S500" s="112"/>
      <c r="T500" s="112"/>
      <c r="U500" s="112"/>
      <c r="V500" s="112"/>
      <c r="W500" s="112"/>
      <c r="X500" s="112"/>
      <c r="Y500" s="112"/>
      <c r="Z500" s="112"/>
      <c r="AA500" s="112"/>
      <c r="AB500" s="112"/>
      <c r="AC500" s="112"/>
      <c r="AD500" s="112"/>
      <c r="AE500" s="112"/>
      <c r="AF500" s="112"/>
      <c r="AG500" s="112"/>
      <c r="AH500" s="112"/>
      <c r="AI500" s="112"/>
      <c r="AJ500" s="112"/>
      <c r="AK500" s="112"/>
      <c r="AL500" s="112"/>
      <c r="AM500" s="112"/>
      <c r="AN500" s="112"/>
      <c r="AO500" s="112"/>
      <c r="AP500" s="112"/>
      <c r="AQ500" s="112"/>
      <c r="AR500" s="112"/>
      <c r="AS500" s="112"/>
      <c r="AT500" s="112"/>
      <c r="AU500" s="112"/>
      <c r="AV500" s="112"/>
      <c r="AW500" s="112"/>
      <c r="AX500" s="112"/>
      <c r="AY500" s="112"/>
      <c r="AZ500" s="112"/>
      <c r="BA500" s="112"/>
    </row>
    <row r="501" spans="1:53">
      <c r="A501" s="112"/>
      <c r="B501" s="112"/>
      <c r="C501" s="112"/>
      <c r="D501" s="112"/>
      <c r="E501" s="112"/>
      <c r="F501" s="112"/>
      <c r="G501" s="112"/>
      <c r="H501" s="112"/>
      <c r="I501" s="112"/>
      <c r="J501" s="112"/>
      <c r="K501" s="112"/>
      <c r="L501" s="112"/>
      <c r="M501" s="112"/>
      <c r="N501" s="112"/>
      <c r="O501" s="112"/>
      <c r="P501" s="112"/>
      <c r="Q501" s="112"/>
      <c r="R501" s="112"/>
      <c r="S501" s="112"/>
      <c r="T501" s="112"/>
      <c r="U501" s="112"/>
      <c r="V501" s="112"/>
      <c r="W501" s="112"/>
      <c r="X501" s="112"/>
      <c r="Y501" s="112"/>
      <c r="Z501" s="112"/>
      <c r="AA501" s="112"/>
      <c r="AB501" s="112"/>
      <c r="AC501" s="112"/>
      <c r="AD501" s="112"/>
      <c r="AE501" s="112"/>
      <c r="AF501" s="112"/>
      <c r="AG501" s="112"/>
      <c r="AH501" s="112"/>
      <c r="AI501" s="112"/>
      <c r="AJ501" s="112"/>
      <c r="AK501" s="112"/>
      <c r="AL501" s="112"/>
      <c r="AM501" s="112"/>
      <c r="AN501" s="112"/>
      <c r="AO501" s="112"/>
      <c r="AP501" s="112"/>
      <c r="AQ501" s="112"/>
      <c r="AR501" s="112"/>
      <c r="AS501" s="112"/>
      <c r="AT501" s="112"/>
      <c r="AU501" s="112"/>
      <c r="AV501" s="112"/>
      <c r="AW501" s="112"/>
      <c r="AX501" s="112"/>
      <c r="AY501" s="112"/>
      <c r="AZ501" s="112"/>
      <c r="BA501" s="112"/>
    </row>
    <row r="502" spans="1:53">
      <c r="A502" s="112"/>
      <c r="B502" s="112"/>
      <c r="C502" s="112"/>
      <c r="D502" s="112"/>
      <c r="E502" s="112"/>
      <c r="F502" s="112"/>
      <c r="G502" s="112"/>
      <c r="H502" s="112"/>
      <c r="I502" s="112"/>
      <c r="J502" s="112"/>
      <c r="K502" s="112"/>
      <c r="L502" s="112"/>
      <c r="M502" s="112"/>
      <c r="N502" s="112"/>
      <c r="O502" s="112"/>
      <c r="P502" s="112"/>
      <c r="Q502" s="112"/>
      <c r="R502" s="112"/>
      <c r="S502" s="112"/>
      <c r="T502" s="112"/>
      <c r="U502" s="112"/>
      <c r="V502" s="112"/>
      <c r="W502" s="112"/>
      <c r="X502" s="112"/>
      <c r="Y502" s="112"/>
      <c r="Z502" s="112"/>
      <c r="AA502" s="112"/>
      <c r="AB502" s="112"/>
      <c r="AC502" s="112"/>
      <c r="AD502" s="112"/>
      <c r="AE502" s="112"/>
      <c r="AF502" s="112"/>
      <c r="AG502" s="112"/>
      <c r="AH502" s="112"/>
      <c r="AI502" s="112"/>
      <c r="AJ502" s="112"/>
      <c r="AK502" s="112"/>
      <c r="AL502" s="112"/>
      <c r="AM502" s="112"/>
      <c r="AN502" s="112"/>
      <c r="AO502" s="112"/>
      <c r="AP502" s="112"/>
      <c r="AQ502" s="112"/>
      <c r="AR502" s="112"/>
      <c r="AS502" s="112"/>
      <c r="AT502" s="112"/>
      <c r="AU502" s="112"/>
      <c r="AV502" s="112"/>
      <c r="AW502" s="112"/>
      <c r="AX502" s="112"/>
      <c r="AY502" s="112"/>
      <c r="AZ502" s="112"/>
      <c r="BA502" s="112"/>
    </row>
    <row r="503" spans="1:53">
      <c r="A503" s="112"/>
      <c r="B503" s="112"/>
      <c r="C503" s="112"/>
      <c r="D503" s="112"/>
      <c r="E503" s="112"/>
      <c r="F503" s="112"/>
      <c r="G503" s="112"/>
      <c r="H503" s="112"/>
      <c r="I503" s="112"/>
      <c r="J503" s="112"/>
      <c r="K503" s="112"/>
      <c r="L503" s="112"/>
      <c r="M503" s="112"/>
      <c r="N503" s="112"/>
      <c r="O503" s="112"/>
      <c r="P503" s="112"/>
      <c r="Q503" s="112"/>
      <c r="R503" s="112"/>
      <c r="S503" s="112"/>
      <c r="T503" s="112"/>
      <c r="U503" s="112"/>
      <c r="V503" s="112"/>
      <c r="W503" s="112"/>
      <c r="X503" s="112"/>
      <c r="Y503" s="112"/>
      <c r="Z503" s="112"/>
      <c r="AA503" s="112"/>
      <c r="AB503" s="112"/>
      <c r="AC503" s="112"/>
      <c r="AD503" s="112"/>
      <c r="AE503" s="112"/>
      <c r="AF503" s="112"/>
      <c r="AG503" s="112"/>
      <c r="AH503" s="112"/>
      <c r="AI503" s="112"/>
      <c r="AJ503" s="112"/>
      <c r="AK503" s="112"/>
      <c r="AL503" s="112"/>
      <c r="AM503" s="112"/>
      <c r="AN503" s="112"/>
      <c r="AO503" s="112"/>
      <c r="AP503" s="112"/>
      <c r="AQ503" s="112"/>
      <c r="AR503" s="112"/>
      <c r="AS503" s="112"/>
      <c r="AT503" s="112"/>
      <c r="AU503" s="112"/>
      <c r="AV503" s="112"/>
      <c r="AW503" s="112"/>
      <c r="AX503" s="112"/>
      <c r="AY503" s="112"/>
      <c r="AZ503" s="112"/>
      <c r="BA503" s="112"/>
    </row>
    <row r="504" spans="1:53">
      <c r="A504" s="112"/>
      <c r="B504" s="112"/>
      <c r="C504" s="112"/>
      <c r="D504" s="112"/>
      <c r="E504" s="112"/>
      <c r="F504" s="112"/>
      <c r="G504" s="112"/>
      <c r="H504" s="112"/>
      <c r="I504" s="112"/>
      <c r="J504" s="112"/>
      <c r="K504" s="112"/>
      <c r="L504" s="112"/>
      <c r="M504" s="112"/>
      <c r="N504" s="112"/>
      <c r="O504" s="112"/>
      <c r="P504" s="112"/>
      <c r="Q504" s="112"/>
      <c r="R504" s="112"/>
      <c r="S504" s="112"/>
      <c r="T504" s="112"/>
      <c r="U504" s="112"/>
      <c r="V504" s="112"/>
      <c r="W504" s="112"/>
      <c r="X504" s="112"/>
      <c r="Y504" s="112"/>
      <c r="Z504" s="112"/>
      <c r="AA504" s="112"/>
      <c r="AB504" s="112"/>
      <c r="AC504" s="112"/>
      <c r="AD504" s="112"/>
      <c r="AE504" s="112"/>
      <c r="AF504" s="112"/>
      <c r="AG504" s="112"/>
      <c r="AH504" s="112"/>
      <c r="AI504" s="112"/>
      <c r="AJ504" s="112"/>
      <c r="AK504" s="112"/>
      <c r="AL504" s="112"/>
      <c r="AM504" s="112"/>
      <c r="AN504" s="112"/>
      <c r="AO504" s="112"/>
      <c r="AP504" s="112"/>
      <c r="AQ504" s="112"/>
      <c r="AR504" s="112"/>
      <c r="AS504" s="112"/>
      <c r="AT504" s="112"/>
      <c r="AU504" s="112"/>
      <c r="AV504" s="112"/>
      <c r="AW504" s="112"/>
      <c r="AX504" s="112"/>
      <c r="AY504" s="112"/>
      <c r="AZ504" s="112"/>
      <c r="BA504" s="112"/>
    </row>
    <row r="505" spans="1:53">
      <c r="A505" s="112"/>
      <c r="B505" s="112"/>
      <c r="C505" s="112"/>
      <c r="D505" s="112"/>
      <c r="E505" s="112"/>
      <c r="F505" s="112"/>
      <c r="G505" s="112"/>
      <c r="H505" s="112"/>
      <c r="I505" s="112"/>
      <c r="J505" s="112"/>
      <c r="K505" s="112"/>
      <c r="L505" s="112"/>
      <c r="M505" s="112"/>
      <c r="N505" s="112"/>
      <c r="O505" s="112"/>
      <c r="P505" s="112"/>
      <c r="Q505" s="112"/>
      <c r="R505" s="112"/>
      <c r="S505" s="112"/>
      <c r="T505" s="112"/>
      <c r="U505" s="112"/>
      <c r="V505" s="112"/>
      <c r="W505" s="112"/>
      <c r="X505" s="112"/>
      <c r="Y505" s="112"/>
      <c r="Z505" s="112"/>
      <c r="AA505" s="112"/>
      <c r="AB505" s="112"/>
      <c r="AC505" s="112"/>
      <c r="AD505" s="112"/>
      <c r="AE505" s="112"/>
      <c r="AF505" s="112"/>
      <c r="AG505" s="112"/>
      <c r="AH505" s="112"/>
      <c r="AI505" s="112"/>
      <c r="AJ505" s="112"/>
      <c r="AK505" s="112"/>
      <c r="AL505" s="112"/>
      <c r="AM505" s="112"/>
      <c r="AN505" s="112"/>
      <c r="AO505" s="112"/>
      <c r="AP505" s="112"/>
      <c r="AQ505" s="112"/>
      <c r="AR505" s="112"/>
      <c r="AS505" s="112"/>
      <c r="AT505" s="112"/>
      <c r="AU505" s="112"/>
      <c r="AV505" s="112"/>
      <c r="AW505" s="112"/>
      <c r="AX505" s="112"/>
      <c r="AY505" s="112"/>
      <c r="AZ505" s="112"/>
      <c r="BA505" s="112"/>
    </row>
    <row r="506" spans="1:53">
      <c r="A506" s="112"/>
      <c r="B506" s="112"/>
      <c r="C506" s="112"/>
      <c r="D506" s="112"/>
      <c r="E506" s="112"/>
      <c r="F506" s="112"/>
      <c r="G506" s="112"/>
      <c r="H506" s="112"/>
      <c r="I506" s="112"/>
      <c r="J506" s="112"/>
      <c r="K506" s="112"/>
      <c r="L506" s="112"/>
      <c r="M506" s="112"/>
      <c r="N506" s="112"/>
      <c r="O506" s="112"/>
      <c r="P506" s="112"/>
      <c r="Q506" s="112"/>
      <c r="R506" s="112"/>
      <c r="S506" s="112"/>
      <c r="T506" s="112"/>
      <c r="U506" s="112"/>
      <c r="V506" s="112"/>
      <c r="W506" s="112"/>
      <c r="X506" s="112"/>
      <c r="Y506" s="112"/>
      <c r="Z506" s="112"/>
      <c r="AA506" s="112"/>
      <c r="AB506" s="112"/>
      <c r="AC506" s="112"/>
      <c r="AD506" s="112"/>
      <c r="AE506" s="112"/>
      <c r="AF506" s="112"/>
      <c r="AG506" s="112"/>
      <c r="AH506" s="112"/>
      <c r="AI506" s="112"/>
      <c r="AJ506" s="112"/>
      <c r="AK506" s="112"/>
      <c r="AL506" s="112"/>
      <c r="AM506" s="112"/>
      <c r="AN506" s="112"/>
      <c r="AO506" s="112"/>
      <c r="AP506" s="112"/>
      <c r="AQ506" s="112"/>
      <c r="AR506" s="112"/>
      <c r="AS506" s="112"/>
      <c r="AT506" s="112"/>
      <c r="AU506" s="112"/>
      <c r="AV506" s="112"/>
      <c r="AW506" s="112"/>
      <c r="AX506" s="112"/>
      <c r="AY506" s="112"/>
      <c r="AZ506" s="112"/>
      <c r="BA506" s="112"/>
    </row>
    <row r="507" spans="1:53">
      <c r="A507" s="112"/>
      <c r="B507" s="112"/>
      <c r="C507" s="112"/>
      <c r="D507" s="112"/>
      <c r="E507" s="112"/>
      <c r="F507" s="112"/>
      <c r="G507" s="112"/>
      <c r="H507" s="112"/>
      <c r="I507" s="112"/>
      <c r="J507" s="112"/>
      <c r="K507" s="112"/>
      <c r="L507" s="112"/>
      <c r="M507" s="112"/>
      <c r="N507" s="112"/>
      <c r="O507" s="112"/>
      <c r="P507" s="112"/>
      <c r="Q507" s="112"/>
      <c r="R507" s="112"/>
      <c r="S507" s="112"/>
      <c r="T507" s="112"/>
      <c r="U507" s="112"/>
      <c r="V507" s="112"/>
      <c r="W507" s="112"/>
      <c r="X507" s="112"/>
      <c r="Y507" s="112"/>
      <c r="Z507" s="112"/>
      <c r="AA507" s="112"/>
      <c r="AB507" s="112"/>
      <c r="AC507" s="112"/>
      <c r="AD507" s="112"/>
      <c r="AE507" s="112"/>
      <c r="AF507" s="112"/>
      <c r="AG507" s="112"/>
      <c r="AH507" s="112"/>
      <c r="AI507" s="112"/>
      <c r="AJ507" s="112"/>
      <c r="AK507" s="112"/>
      <c r="AL507" s="112"/>
      <c r="AM507" s="112"/>
      <c r="AN507" s="112"/>
      <c r="AO507" s="112"/>
      <c r="AP507" s="112"/>
      <c r="AQ507" s="112"/>
      <c r="AR507" s="112"/>
      <c r="AS507" s="112"/>
      <c r="AT507" s="112"/>
      <c r="AU507" s="112"/>
      <c r="AV507" s="112"/>
      <c r="AW507" s="112"/>
      <c r="AX507" s="112"/>
      <c r="AY507" s="112"/>
      <c r="AZ507" s="112"/>
      <c r="BA507" s="112"/>
    </row>
    <row r="508" spans="1:53">
      <c r="A508" s="112"/>
      <c r="B508" s="112"/>
      <c r="C508" s="112"/>
      <c r="D508" s="112"/>
      <c r="E508" s="112"/>
      <c r="F508" s="112"/>
      <c r="G508" s="112"/>
      <c r="H508" s="112"/>
      <c r="I508" s="112"/>
      <c r="J508" s="112"/>
      <c r="K508" s="112"/>
      <c r="L508" s="112"/>
      <c r="M508" s="112"/>
      <c r="N508" s="112"/>
      <c r="O508" s="112"/>
      <c r="P508" s="112"/>
      <c r="Q508" s="112"/>
      <c r="R508" s="112"/>
      <c r="S508" s="112"/>
      <c r="T508" s="112"/>
      <c r="U508" s="112"/>
      <c r="V508" s="112"/>
      <c r="W508" s="112"/>
      <c r="X508" s="112"/>
      <c r="Y508" s="112"/>
      <c r="Z508" s="112"/>
      <c r="AA508" s="112"/>
      <c r="AB508" s="112"/>
      <c r="AC508" s="112"/>
      <c r="AD508" s="112"/>
      <c r="AE508" s="112"/>
      <c r="AF508" s="112"/>
      <c r="AG508" s="112"/>
      <c r="AH508" s="112"/>
      <c r="AI508" s="112"/>
      <c r="AJ508" s="112"/>
      <c r="AK508" s="112"/>
      <c r="AL508" s="112"/>
      <c r="AM508" s="112"/>
      <c r="AN508" s="112"/>
      <c r="AO508" s="112"/>
      <c r="AP508" s="112"/>
      <c r="AQ508" s="112"/>
      <c r="AR508" s="112"/>
      <c r="AS508" s="112"/>
      <c r="AT508" s="112"/>
      <c r="AU508" s="112"/>
      <c r="AV508" s="112"/>
      <c r="AW508" s="112"/>
      <c r="AX508" s="112"/>
      <c r="AY508" s="112"/>
      <c r="AZ508" s="112"/>
      <c r="BA508" s="112"/>
    </row>
    <row r="509" spans="1:53">
      <c r="A509" s="112"/>
      <c r="B509" s="112"/>
      <c r="C509" s="112"/>
      <c r="D509" s="112"/>
      <c r="E509" s="112"/>
      <c r="F509" s="112"/>
      <c r="G509" s="112"/>
      <c r="H509" s="112"/>
      <c r="I509" s="112"/>
      <c r="J509" s="112"/>
      <c r="K509" s="112"/>
      <c r="L509" s="112"/>
      <c r="M509" s="112"/>
      <c r="N509" s="112"/>
      <c r="O509" s="112"/>
      <c r="P509" s="112"/>
      <c r="Q509" s="112"/>
      <c r="R509" s="112"/>
      <c r="S509" s="112"/>
      <c r="T509" s="112"/>
      <c r="U509" s="112"/>
      <c r="V509" s="112"/>
      <c r="W509" s="112"/>
      <c r="X509" s="112"/>
      <c r="Y509" s="112"/>
      <c r="Z509" s="112"/>
      <c r="AA509" s="112"/>
      <c r="AB509" s="112"/>
      <c r="AC509" s="112"/>
      <c r="AD509" s="112"/>
      <c r="AE509" s="112"/>
      <c r="AF509" s="112"/>
      <c r="AG509" s="112"/>
      <c r="AH509" s="112"/>
      <c r="AI509" s="112"/>
      <c r="AJ509" s="112"/>
      <c r="AK509" s="112"/>
      <c r="AL509" s="112"/>
      <c r="AM509" s="112"/>
      <c r="AN509" s="112"/>
      <c r="AO509" s="112"/>
      <c r="AP509" s="112"/>
      <c r="AQ509" s="112"/>
      <c r="AR509" s="112"/>
      <c r="AS509" s="112"/>
      <c r="AT509" s="112"/>
      <c r="AU509" s="112"/>
      <c r="AV509" s="112"/>
      <c r="AW509" s="112"/>
      <c r="AX509" s="112"/>
      <c r="AY509" s="112"/>
      <c r="AZ509" s="112"/>
      <c r="BA509" s="112"/>
    </row>
    <row r="510" spans="1:53">
      <c r="A510" s="112"/>
      <c r="B510" s="112"/>
      <c r="C510" s="112"/>
      <c r="D510" s="112"/>
      <c r="E510" s="112"/>
      <c r="F510" s="112"/>
      <c r="G510" s="112"/>
      <c r="H510" s="112"/>
      <c r="I510" s="112"/>
      <c r="J510" s="112"/>
      <c r="K510" s="112"/>
      <c r="L510" s="112"/>
      <c r="M510" s="112"/>
      <c r="N510" s="112"/>
      <c r="O510" s="112"/>
      <c r="P510" s="112"/>
      <c r="Q510" s="112"/>
      <c r="R510" s="112"/>
      <c r="S510" s="112"/>
      <c r="T510" s="112"/>
      <c r="U510" s="112"/>
      <c r="V510" s="112"/>
      <c r="W510" s="112"/>
      <c r="X510" s="112"/>
      <c r="Y510" s="112"/>
      <c r="Z510" s="112"/>
      <c r="AA510" s="112"/>
      <c r="AB510" s="112"/>
      <c r="AC510" s="112"/>
      <c r="AD510" s="112"/>
      <c r="AE510" s="112"/>
      <c r="AF510" s="112"/>
      <c r="AG510" s="112"/>
      <c r="AH510" s="112"/>
      <c r="AI510" s="112"/>
      <c r="AJ510" s="112"/>
      <c r="AK510" s="112"/>
      <c r="AL510" s="112"/>
      <c r="AM510" s="112"/>
      <c r="AN510" s="112"/>
      <c r="AO510" s="112"/>
      <c r="AP510" s="112"/>
      <c r="AQ510" s="112"/>
      <c r="AR510" s="112"/>
      <c r="AS510" s="112"/>
      <c r="AT510" s="112"/>
      <c r="AU510" s="112"/>
      <c r="AV510" s="112"/>
      <c r="AW510" s="112"/>
      <c r="AX510" s="112"/>
      <c r="AY510" s="112"/>
      <c r="AZ510" s="112"/>
      <c r="BA510" s="112"/>
    </row>
    <row r="511" spans="1:53">
      <c r="A511" s="112"/>
      <c r="B511" s="112"/>
      <c r="C511" s="112"/>
      <c r="D511" s="112"/>
      <c r="E511" s="112"/>
      <c r="F511" s="112"/>
      <c r="G511" s="112"/>
      <c r="H511" s="112"/>
      <c r="I511" s="112"/>
      <c r="J511" s="112"/>
      <c r="K511" s="112"/>
      <c r="L511" s="112"/>
      <c r="M511" s="112"/>
      <c r="N511" s="112"/>
      <c r="O511" s="112"/>
      <c r="P511" s="112"/>
      <c r="Q511" s="112"/>
      <c r="R511" s="112"/>
      <c r="S511" s="112"/>
      <c r="T511" s="112"/>
      <c r="U511" s="112"/>
      <c r="V511" s="112"/>
      <c r="W511" s="112"/>
      <c r="X511" s="112"/>
      <c r="Y511" s="112"/>
      <c r="Z511" s="112"/>
      <c r="AA511" s="112"/>
      <c r="AB511" s="112"/>
      <c r="AC511" s="112"/>
      <c r="AD511" s="112"/>
      <c r="AE511" s="112"/>
      <c r="AF511" s="112"/>
      <c r="AG511" s="112"/>
      <c r="AH511" s="112"/>
      <c r="AI511" s="112"/>
      <c r="AJ511" s="112"/>
      <c r="AK511" s="112"/>
      <c r="AL511" s="112"/>
      <c r="AM511" s="112"/>
      <c r="AN511" s="112"/>
      <c r="AO511" s="112"/>
      <c r="AP511" s="112"/>
      <c r="AQ511" s="112"/>
      <c r="AR511" s="112"/>
      <c r="AS511" s="112"/>
      <c r="AT511" s="112"/>
      <c r="AU511" s="112"/>
      <c r="AV511" s="112"/>
      <c r="AW511" s="112"/>
      <c r="AX511" s="112"/>
      <c r="AY511" s="112"/>
      <c r="AZ511" s="112"/>
      <c r="BA511" s="112"/>
    </row>
    <row r="512" spans="1:53">
      <c r="A512" s="112"/>
      <c r="B512" s="112"/>
      <c r="C512" s="112"/>
      <c r="D512" s="112"/>
      <c r="E512" s="112"/>
      <c r="F512" s="112"/>
      <c r="G512" s="112"/>
      <c r="H512" s="112"/>
      <c r="I512" s="112"/>
      <c r="J512" s="112"/>
      <c r="K512" s="112"/>
      <c r="L512" s="112"/>
      <c r="M512" s="112"/>
      <c r="N512" s="112"/>
      <c r="O512" s="112"/>
      <c r="P512" s="112"/>
      <c r="Q512" s="112"/>
      <c r="R512" s="112"/>
      <c r="S512" s="112"/>
      <c r="T512" s="112"/>
      <c r="U512" s="112"/>
      <c r="V512" s="112"/>
      <c r="W512" s="112"/>
      <c r="X512" s="112"/>
      <c r="Y512" s="112"/>
      <c r="Z512" s="112"/>
      <c r="AA512" s="112"/>
      <c r="AB512" s="112"/>
      <c r="AC512" s="112"/>
      <c r="AD512" s="112"/>
      <c r="AE512" s="112"/>
      <c r="AF512" s="112"/>
      <c r="AG512" s="112"/>
      <c r="AH512" s="112"/>
      <c r="AI512" s="112"/>
      <c r="AJ512" s="112"/>
      <c r="AK512" s="112"/>
      <c r="AL512" s="112"/>
      <c r="AM512" s="112"/>
      <c r="AN512" s="112"/>
      <c r="AO512" s="112"/>
      <c r="AP512" s="112"/>
      <c r="AQ512" s="112"/>
      <c r="AR512" s="112"/>
      <c r="AS512" s="112"/>
      <c r="AT512" s="112"/>
      <c r="AU512" s="112"/>
      <c r="AV512" s="112"/>
      <c r="AW512" s="112"/>
      <c r="AX512" s="112"/>
      <c r="AY512" s="112"/>
      <c r="AZ512" s="112"/>
      <c r="BA512" s="112"/>
    </row>
    <row r="513" spans="1:53">
      <c r="A513" s="112"/>
      <c r="B513" s="112"/>
      <c r="C513" s="112"/>
      <c r="D513" s="112"/>
      <c r="E513" s="112"/>
      <c r="F513" s="112"/>
      <c r="G513" s="112"/>
      <c r="H513" s="112"/>
      <c r="I513" s="112"/>
      <c r="J513" s="112"/>
      <c r="K513" s="112"/>
      <c r="L513" s="112"/>
      <c r="M513" s="112"/>
      <c r="N513" s="112"/>
      <c r="O513" s="112"/>
      <c r="P513" s="112"/>
      <c r="Q513" s="112"/>
      <c r="R513" s="112"/>
      <c r="S513" s="112"/>
      <c r="T513" s="112"/>
      <c r="U513" s="112"/>
      <c r="V513" s="112"/>
      <c r="W513" s="112"/>
      <c r="X513" s="112"/>
      <c r="Y513" s="112"/>
      <c r="Z513" s="112"/>
      <c r="AA513" s="112"/>
      <c r="AB513" s="112"/>
      <c r="AC513" s="112"/>
      <c r="AD513" s="112"/>
      <c r="AE513" s="112"/>
      <c r="AF513" s="112"/>
      <c r="AG513" s="112"/>
      <c r="AH513" s="112"/>
      <c r="AI513" s="112"/>
      <c r="AJ513" s="112"/>
      <c r="AK513" s="112"/>
      <c r="AL513" s="112"/>
      <c r="AM513" s="112"/>
      <c r="AN513" s="112"/>
      <c r="AO513" s="112"/>
      <c r="AP513" s="112"/>
      <c r="AQ513" s="112"/>
      <c r="AR513" s="112"/>
      <c r="AS513" s="112"/>
      <c r="AT513" s="112"/>
      <c r="AU513" s="112"/>
      <c r="AV513" s="112"/>
      <c r="AW513" s="112"/>
      <c r="AX513" s="112"/>
      <c r="AY513" s="112"/>
      <c r="AZ513" s="112"/>
      <c r="BA513" s="112"/>
    </row>
    <row r="514" spans="1:53">
      <c r="A514" s="112"/>
      <c r="B514" s="112"/>
      <c r="C514" s="112"/>
      <c r="D514" s="112"/>
      <c r="E514" s="112"/>
      <c r="F514" s="112"/>
      <c r="G514" s="112"/>
      <c r="H514" s="112"/>
      <c r="I514" s="112"/>
      <c r="J514" s="112"/>
      <c r="K514" s="112"/>
      <c r="L514" s="112"/>
      <c r="M514" s="112"/>
      <c r="N514" s="112"/>
      <c r="O514" s="112"/>
      <c r="P514" s="112"/>
      <c r="Q514" s="112"/>
      <c r="R514" s="112"/>
      <c r="S514" s="112"/>
      <c r="T514" s="112"/>
      <c r="U514" s="112"/>
      <c r="V514" s="112"/>
      <c r="W514" s="112"/>
      <c r="X514" s="112"/>
      <c r="Y514" s="112"/>
      <c r="Z514" s="112"/>
      <c r="AA514" s="112"/>
      <c r="AB514" s="112"/>
      <c r="AC514" s="112"/>
      <c r="AD514" s="112"/>
      <c r="AE514" s="112"/>
      <c r="AF514" s="112"/>
      <c r="AG514" s="112"/>
      <c r="AH514" s="112"/>
      <c r="AI514" s="112"/>
      <c r="AJ514" s="112"/>
      <c r="AK514" s="112"/>
      <c r="AL514" s="112"/>
      <c r="AM514" s="112"/>
      <c r="AN514" s="112"/>
      <c r="AO514" s="112"/>
      <c r="AP514" s="112"/>
      <c r="AQ514" s="112"/>
      <c r="AR514" s="112"/>
      <c r="AS514" s="112"/>
      <c r="AT514" s="112"/>
      <c r="AU514" s="112"/>
      <c r="AV514" s="112"/>
      <c r="AW514" s="112"/>
      <c r="AX514" s="112"/>
      <c r="AY514" s="112"/>
      <c r="AZ514" s="112"/>
      <c r="BA514" s="112"/>
    </row>
    <row r="515" spans="1:53">
      <c r="A515" s="112"/>
      <c r="B515" s="112"/>
      <c r="C515" s="112"/>
      <c r="D515" s="112"/>
      <c r="E515" s="112"/>
      <c r="F515" s="112"/>
      <c r="G515" s="112"/>
      <c r="H515" s="112"/>
      <c r="I515" s="112"/>
      <c r="J515" s="112"/>
      <c r="K515" s="112"/>
      <c r="L515" s="112"/>
      <c r="M515" s="112"/>
      <c r="N515" s="112"/>
      <c r="O515" s="112"/>
      <c r="P515" s="112"/>
      <c r="Q515" s="112"/>
      <c r="R515" s="112"/>
      <c r="S515" s="112"/>
      <c r="T515" s="112"/>
      <c r="U515" s="112"/>
      <c r="V515" s="112"/>
      <c r="W515" s="112"/>
      <c r="X515" s="112"/>
      <c r="Y515" s="112"/>
      <c r="Z515" s="112"/>
      <c r="AA515" s="112"/>
      <c r="AB515" s="112"/>
      <c r="AC515" s="112"/>
      <c r="AD515" s="112"/>
      <c r="AE515" s="112"/>
      <c r="AF515" s="112"/>
      <c r="AG515" s="112"/>
      <c r="AH515" s="112"/>
      <c r="AI515" s="112"/>
      <c r="AJ515" s="112"/>
      <c r="AK515" s="112"/>
      <c r="AL515" s="112"/>
      <c r="AM515" s="112"/>
      <c r="AN515" s="112"/>
      <c r="AO515" s="112"/>
      <c r="AP515" s="112"/>
      <c r="AQ515" s="112"/>
      <c r="AR515" s="112"/>
      <c r="AS515" s="112"/>
      <c r="AT515" s="112"/>
      <c r="AU515" s="112"/>
      <c r="AV515" s="112"/>
      <c r="AW515" s="112"/>
      <c r="AX515" s="112"/>
      <c r="AY515" s="112"/>
      <c r="AZ515" s="112"/>
      <c r="BA515" s="112"/>
    </row>
    <row r="516" spans="1:53">
      <c r="A516" s="112"/>
      <c r="B516" s="112"/>
      <c r="C516" s="112"/>
      <c r="D516" s="112"/>
      <c r="E516" s="112"/>
      <c r="F516" s="112"/>
      <c r="G516" s="112"/>
      <c r="H516" s="112"/>
      <c r="I516" s="112"/>
      <c r="J516" s="112"/>
      <c r="K516" s="112"/>
      <c r="L516" s="112"/>
      <c r="M516" s="112"/>
      <c r="N516" s="112"/>
      <c r="O516" s="112"/>
      <c r="P516" s="112"/>
      <c r="Q516" s="112"/>
      <c r="R516" s="112"/>
      <c r="S516" s="112"/>
      <c r="T516" s="112"/>
      <c r="U516" s="112"/>
      <c r="V516" s="112"/>
      <c r="W516" s="112"/>
      <c r="X516" s="112"/>
      <c r="Y516" s="112"/>
      <c r="Z516" s="112"/>
      <c r="AA516" s="112"/>
      <c r="AB516" s="112"/>
      <c r="AC516" s="112"/>
      <c r="AD516" s="112"/>
      <c r="AE516" s="112"/>
      <c r="AF516" s="112"/>
      <c r="AG516" s="112"/>
      <c r="AH516" s="112"/>
      <c r="AI516" s="112"/>
      <c r="AJ516" s="112"/>
      <c r="AK516" s="112"/>
      <c r="AL516" s="112"/>
      <c r="AM516" s="112"/>
      <c r="AN516" s="112"/>
      <c r="AO516" s="112"/>
      <c r="AP516" s="112"/>
      <c r="AQ516" s="112"/>
      <c r="AR516" s="112"/>
      <c r="AS516" s="112"/>
      <c r="AT516" s="112"/>
      <c r="AU516" s="112"/>
      <c r="AV516" s="112"/>
      <c r="AW516" s="112"/>
      <c r="AX516" s="112"/>
      <c r="AY516" s="112"/>
      <c r="AZ516" s="112"/>
      <c r="BA516" s="112"/>
    </row>
    <row r="517" spans="1:53">
      <c r="A517" s="112"/>
      <c r="B517" s="112"/>
      <c r="C517" s="112"/>
      <c r="D517" s="112"/>
      <c r="E517" s="112"/>
      <c r="F517" s="112"/>
      <c r="G517" s="112"/>
      <c r="H517" s="112"/>
      <c r="I517" s="112"/>
      <c r="J517" s="112"/>
      <c r="K517" s="112"/>
      <c r="L517" s="112"/>
      <c r="M517" s="112"/>
      <c r="N517" s="112"/>
      <c r="O517" s="112"/>
      <c r="P517" s="112"/>
      <c r="Q517" s="112"/>
      <c r="R517" s="112"/>
      <c r="S517" s="112"/>
      <c r="T517" s="112"/>
      <c r="U517" s="112"/>
      <c r="V517" s="112"/>
      <c r="W517" s="112"/>
      <c r="X517" s="112"/>
      <c r="Y517" s="112"/>
      <c r="Z517" s="112"/>
      <c r="AA517" s="112"/>
      <c r="AB517" s="112"/>
      <c r="AC517" s="112"/>
      <c r="AD517" s="112"/>
      <c r="AE517" s="112"/>
      <c r="AF517" s="112"/>
      <c r="AG517" s="112"/>
      <c r="AH517" s="112"/>
      <c r="AI517" s="112"/>
      <c r="AJ517" s="112"/>
      <c r="AK517" s="112"/>
      <c r="AL517" s="112"/>
      <c r="AM517" s="112"/>
      <c r="AN517" s="112"/>
      <c r="AO517" s="112"/>
      <c r="AP517" s="112"/>
      <c r="AQ517" s="112"/>
      <c r="AR517" s="112"/>
      <c r="AS517" s="112"/>
      <c r="AT517" s="112"/>
      <c r="AU517" s="112"/>
      <c r="AV517" s="112"/>
      <c r="AW517" s="112"/>
      <c r="AX517" s="112"/>
      <c r="AY517" s="112"/>
      <c r="AZ517" s="112"/>
      <c r="BA517" s="112"/>
    </row>
    <row r="518" spans="1:53">
      <c r="A518" s="112"/>
      <c r="B518" s="112"/>
      <c r="C518" s="112"/>
      <c r="D518" s="112"/>
      <c r="E518" s="112"/>
      <c r="F518" s="112"/>
      <c r="G518" s="112"/>
      <c r="H518" s="112"/>
      <c r="I518" s="112"/>
      <c r="J518" s="112"/>
      <c r="K518" s="112"/>
      <c r="L518" s="112"/>
      <c r="M518" s="112"/>
      <c r="N518" s="112"/>
      <c r="O518" s="112"/>
      <c r="P518" s="112"/>
      <c r="Q518" s="112"/>
      <c r="R518" s="112"/>
      <c r="S518" s="112"/>
      <c r="T518" s="112"/>
      <c r="U518" s="112"/>
      <c r="V518" s="112"/>
      <c r="W518" s="112"/>
      <c r="X518" s="112"/>
      <c r="Y518" s="112"/>
      <c r="Z518" s="112"/>
      <c r="AA518" s="112"/>
      <c r="AB518" s="112"/>
      <c r="AC518" s="112"/>
      <c r="AD518" s="112"/>
      <c r="AE518" s="112"/>
      <c r="AF518" s="112"/>
      <c r="AG518" s="112"/>
      <c r="AH518" s="112"/>
      <c r="AI518" s="112"/>
      <c r="AJ518" s="112"/>
      <c r="AK518" s="112"/>
      <c r="AL518" s="112"/>
      <c r="AM518" s="112"/>
      <c r="AN518" s="112"/>
      <c r="AO518" s="112"/>
      <c r="AP518" s="112"/>
      <c r="AQ518" s="112"/>
      <c r="AR518" s="112"/>
      <c r="AS518" s="112"/>
      <c r="AT518" s="112"/>
      <c r="AU518" s="112"/>
      <c r="AV518" s="112"/>
      <c r="AW518" s="112"/>
      <c r="AX518" s="112"/>
      <c r="AY518" s="112"/>
      <c r="AZ518" s="112"/>
      <c r="BA518" s="112"/>
    </row>
    <row r="519" spans="1:53">
      <c r="A519" s="112"/>
      <c r="B519" s="112"/>
      <c r="C519" s="112"/>
      <c r="D519" s="112"/>
      <c r="E519" s="112"/>
      <c r="F519" s="112"/>
      <c r="G519" s="112"/>
      <c r="H519" s="112"/>
      <c r="I519" s="112"/>
      <c r="J519" s="112"/>
      <c r="K519" s="112"/>
      <c r="L519" s="112"/>
      <c r="M519" s="112"/>
      <c r="N519" s="112"/>
      <c r="O519" s="112"/>
      <c r="P519" s="112"/>
      <c r="Q519" s="112"/>
      <c r="R519" s="112"/>
      <c r="S519" s="112"/>
      <c r="T519" s="112"/>
      <c r="U519" s="112"/>
      <c r="V519" s="112"/>
      <c r="W519" s="112"/>
      <c r="X519" s="112"/>
      <c r="Y519" s="112"/>
      <c r="Z519" s="112"/>
      <c r="AA519" s="112"/>
      <c r="AB519" s="112"/>
      <c r="AC519" s="112"/>
      <c r="AD519" s="112"/>
      <c r="AE519" s="112"/>
      <c r="AF519" s="112"/>
      <c r="AG519" s="112"/>
      <c r="AH519" s="112"/>
      <c r="AI519" s="112"/>
      <c r="AJ519" s="112"/>
      <c r="AK519" s="112"/>
      <c r="AL519" s="112"/>
      <c r="AM519" s="112"/>
      <c r="AN519" s="112"/>
      <c r="AO519" s="112"/>
      <c r="AP519" s="112"/>
      <c r="AQ519" s="112"/>
      <c r="AR519" s="112"/>
      <c r="AS519" s="112"/>
      <c r="AT519" s="112"/>
      <c r="AU519" s="112"/>
      <c r="AV519" s="112"/>
      <c r="AW519" s="112"/>
      <c r="AX519" s="112"/>
      <c r="AY519" s="112"/>
      <c r="AZ519" s="112"/>
      <c r="BA519" s="112"/>
    </row>
    <row r="520" spans="1:53">
      <c r="A520" s="112"/>
      <c r="B520" s="112"/>
      <c r="C520" s="112"/>
      <c r="D520" s="112"/>
      <c r="E520" s="112"/>
      <c r="F520" s="112"/>
      <c r="G520" s="112"/>
      <c r="H520" s="112"/>
      <c r="I520" s="112"/>
      <c r="J520" s="112"/>
      <c r="K520" s="112"/>
      <c r="L520" s="112"/>
      <c r="M520" s="112"/>
      <c r="N520" s="112"/>
      <c r="O520" s="112"/>
      <c r="P520" s="112"/>
      <c r="Q520" s="112"/>
      <c r="R520" s="112"/>
      <c r="S520" s="112"/>
      <c r="T520" s="112"/>
      <c r="U520" s="112"/>
      <c r="V520" s="112"/>
      <c r="W520" s="112"/>
      <c r="X520" s="112"/>
      <c r="Y520" s="112"/>
      <c r="Z520" s="112"/>
      <c r="AA520" s="112"/>
      <c r="AB520" s="112"/>
      <c r="AC520" s="112"/>
      <c r="AD520" s="112"/>
      <c r="AE520" s="112"/>
      <c r="AF520" s="112"/>
      <c r="AG520" s="112"/>
      <c r="AH520" s="112"/>
      <c r="AI520" s="112"/>
      <c r="AJ520" s="112"/>
      <c r="AK520" s="112"/>
      <c r="AL520" s="112"/>
      <c r="AM520" s="112"/>
      <c r="AN520" s="112"/>
      <c r="AO520" s="112"/>
      <c r="AP520" s="112"/>
      <c r="AQ520" s="112"/>
      <c r="AR520" s="112"/>
      <c r="AS520" s="112"/>
      <c r="AT520" s="112"/>
      <c r="AU520" s="112"/>
      <c r="AV520" s="112"/>
      <c r="AW520" s="112"/>
      <c r="AX520" s="112"/>
      <c r="AY520" s="112"/>
      <c r="AZ520" s="112"/>
      <c r="BA520" s="112"/>
    </row>
    <row r="521" spans="1:53">
      <c r="A521" s="112"/>
      <c r="B521" s="112"/>
      <c r="C521" s="112"/>
      <c r="D521" s="112"/>
      <c r="E521" s="112"/>
      <c r="F521" s="112"/>
      <c r="G521" s="112"/>
      <c r="H521" s="112"/>
      <c r="I521" s="112"/>
      <c r="J521" s="112"/>
      <c r="K521" s="112"/>
      <c r="L521" s="112"/>
      <c r="M521" s="112"/>
      <c r="N521" s="112"/>
      <c r="O521" s="112"/>
      <c r="P521" s="112"/>
      <c r="Q521" s="112"/>
      <c r="R521" s="112"/>
      <c r="S521" s="112"/>
      <c r="T521" s="112"/>
      <c r="U521" s="112"/>
      <c r="V521" s="112"/>
      <c r="W521" s="112"/>
      <c r="X521" s="112"/>
      <c r="Y521" s="112"/>
      <c r="Z521" s="112"/>
      <c r="AA521" s="112"/>
      <c r="AB521" s="112"/>
      <c r="AC521" s="112"/>
      <c r="AD521" s="112"/>
      <c r="AE521" s="112"/>
      <c r="AF521" s="112"/>
      <c r="AG521" s="112"/>
      <c r="AH521" s="112"/>
      <c r="AI521" s="112"/>
      <c r="AJ521" s="112"/>
      <c r="AK521" s="112"/>
      <c r="AL521" s="112"/>
      <c r="AM521" s="112"/>
      <c r="AN521" s="112"/>
      <c r="AO521" s="112"/>
      <c r="AP521" s="112"/>
      <c r="AQ521" s="112"/>
      <c r="AR521" s="112"/>
      <c r="AS521" s="112"/>
      <c r="AT521" s="112"/>
      <c r="AU521" s="112"/>
      <c r="AV521" s="112"/>
      <c r="AW521" s="112"/>
      <c r="AX521" s="112"/>
      <c r="AY521" s="112"/>
      <c r="AZ521" s="112"/>
      <c r="BA521" s="112"/>
    </row>
    <row r="522" spans="1:53">
      <c r="A522" s="112"/>
      <c r="B522" s="112"/>
      <c r="C522" s="112"/>
      <c r="D522" s="112"/>
      <c r="E522" s="112"/>
      <c r="F522" s="112"/>
      <c r="G522" s="112"/>
      <c r="H522" s="112"/>
      <c r="I522" s="112"/>
      <c r="J522" s="112"/>
      <c r="K522" s="112"/>
      <c r="L522" s="112"/>
      <c r="M522" s="112"/>
      <c r="N522" s="112"/>
      <c r="O522" s="112"/>
      <c r="P522" s="112"/>
      <c r="Q522" s="112"/>
      <c r="R522" s="112"/>
      <c r="S522" s="112"/>
      <c r="T522" s="112"/>
      <c r="U522" s="112"/>
      <c r="V522" s="112"/>
      <c r="W522" s="112"/>
      <c r="X522" s="112"/>
      <c r="Y522" s="112"/>
      <c r="Z522" s="112"/>
      <c r="AA522" s="112"/>
      <c r="AB522" s="112"/>
      <c r="AC522" s="112"/>
      <c r="AD522" s="112"/>
      <c r="AE522" s="112"/>
      <c r="AF522" s="112"/>
      <c r="AG522" s="112"/>
      <c r="AH522" s="112"/>
      <c r="AI522" s="112"/>
      <c r="AJ522" s="112"/>
      <c r="AK522" s="112"/>
      <c r="AL522" s="112"/>
      <c r="AM522" s="112"/>
      <c r="AN522" s="112"/>
      <c r="AO522" s="112"/>
      <c r="AP522" s="112"/>
      <c r="AQ522" s="112"/>
      <c r="AR522" s="112"/>
      <c r="AS522" s="112"/>
      <c r="AT522" s="112"/>
      <c r="AU522" s="112"/>
      <c r="AV522" s="112"/>
      <c r="AW522" s="112"/>
      <c r="AX522" s="112"/>
      <c r="AY522" s="112"/>
      <c r="AZ522" s="112"/>
      <c r="BA522" s="112"/>
    </row>
    <row r="523" spans="1:53">
      <c r="A523" s="112"/>
      <c r="B523" s="112"/>
      <c r="C523" s="112"/>
      <c r="D523" s="112"/>
      <c r="E523" s="112"/>
      <c r="F523" s="112"/>
      <c r="G523" s="112"/>
      <c r="H523" s="112"/>
      <c r="I523" s="112"/>
      <c r="J523" s="112"/>
      <c r="K523" s="112"/>
      <c r="L523" s="112"/>
      <c r="M523" s="112"/>
      <c r="N523" s="112"/>
      <c r="O523" s="112"/>
      <c r="P523" s="112"/>
      <c r="Q523" s="112"/>
      <c r="R523" s="112"/>
      <c r="S523" s="112"/>
      <c r="T523" s="112"/>
      <c r="U523" s="112"/>
      <c r="V523" s="112"/>
      <c r="W523" s="112"/>
      <c r="X523" s="112"/>
      <c r="Y523" s="112"/>
      <c r="Z523" s="112"/>
      <c r="AA523" s="112"/>
      <c r="AB523" s="112"/>
      <c r="AC523" s="112"/>
      <c r="AD523" s="112"/>
      <c r="AE523" s="112"/>
      <c r="AF523" s="112"/>
      <c r="AG523" s="112"/>
      <c r="AH523" s="112"/>
      <c r="AI523" s="112"/>
      <c r="AJ523" s="112"/>
      <c r="AK523" s="112"/>
      <c r="AL523" s="112"/>
      <c r="AM523" s="112"/>
      <c r="AN523" s="112"/>
      <c r="AO523" s="112"/>
      <c r="AP523" s="112"/>
      <c r="AQ523" s="112"/>
      <c r="AR523" s="112"/>
      <c r="AS523" s="112"/>
      <c r="AT523" s="112"/>
      <c r="AU523" s="112"/>
      <c r="AV523" s="112"/>
      <c r="AW523" s="112"/>
      <c r="AX523" s="112"/>
      <c r="AY523" s="112"/>
      <c r="AZ523" s="112"/>
      <c r="BA523" s="112"/>
    </row>
    <row r="524" spans="1:53">
      <c r="A524" s="112"/>
      <c r="B524" s="112"/>
      <c r="C524" s="112"/>
      <c r="D524" s="112"/>
      <c r="E524" s="112"/>
      <c r="F524" s="112"/>
      <c r="G524" s="112"/>
      <c r="H524" s="112"/>
      <c r="I524" s="112"/>
      <c r="J524" s="112"/>
      <c r="K524" s="112"/>
      <c r="L524" s="112"/>
      <c r="M524" s="112"/>
      <c r="N524" s="112"/>
      <c r="O524" s="112"/>
      <c r="P524" s="112"/>
      <c r="Q524" s="112"/>
      <c r="R524" s="112"/>
      <c r="S524" s="112"/>
      <c r="T524" s="112"/>
      <c r="U524" s="112"/>
      <c r="V524" s="112"/>
      <c r="W524" s="112"/>
      <c r="X524" s="112"/>
      <c r="Y524" s="112"/>
      <c r="Z524" s="112"/>
      <c r="AA524" s="112"/>
      <c r="AB524" s="112"/>
      <c r="AC524" s="112"/>
      <c r="AD524" s="112"/>
      <c r="AE524" s="112"/>
      <c r="AF524" s="112"/>
      <c r="AG524" s="112"/>
      <c r="AH524" s="112"/>
      <c r="AI524" s="112"/>
      <c r="AJ524" s="112"/>
      <c r="AK524" s="112"/>
      <c r="AL524" s="112"/>
      <c r="AM524" s="112"/>
      <c r="AN524" s="112"/>
      <c r="AO524" s="112"/>
      <c r="AP524" s="112"/>
      <c r="AQ524" s="112"/>
      <c r="AR524" s="112"/>
      <c r="AS524" s="112"/>
      <c r="AT524" s="112"/>
      <c r="AU524" s="112"/>
      <c r="AV524" s="112"/>
      <c r="AW524" s="112"/>
      <c r="AX524" s="112"/>
      <c r="AY524" s="112"/>
      <c r="AZ524" s="112"/>
      <c r="BA524" s="112"/>
    </row>
    <row r="525" spans="1:53">
      <c r="A525" s="112"/>
      <c r="B525" s="112"/>
      <c r="C525" s="112"/>
      <c r="D525" s="112"/>
      <c r="E525" s="112"/>
      <c r="F525" s="112"/>
      <c r="G525" s="112"/>
      <c r="H525" s="112"/>
      <c r="I525" s="112"/>
      <c r="J525" s="112"/>
      <c r="K525" s="112"/>
      <c r="L525" s="112"/>
      <c r="M525" s="112"/>
      <c r="N525" s="112"/>
      <c r="O525" s="112"/>
      <c r="P525" s="112"/>
      <c r="Q525" s="112"/>
      <c r="R525" s="112"/>
      <c r="S525" s="112"/>
      <c r="T525" s="112"/>
      <c r="U525" s="112"/>
      <c r="V525" s="112"/>
      <c r="W525" s="112"/>
      <c r="X525" s="112"/>
      <c r="Y525" s="112"/>
      <c r="Z525" s="112"/>
      <c r="AA525" s="112"/>
      <c r="AB525" s="112"/>
      <c r="AC525" s="112"/>
      <c r="AD525" s="112"/>
      <c r="AE525" s="112"/>
      <c r="AF525" s="112"/>
      <c r="AG525" s="112"/>
      <c r="AH525" s="112"/>
      <c r="AI525" s="112"/>
      <c r="AJ525" s="112"/>
      <c r="AK525" s="112"/>
      <c r="AL525" s="112"/>
      <c r="AM525" s="112"/>
      <c r="AN525" s="112"/>
      <c r="AO525" s="112"/>
      <c r="AP525" s="112"/>
      <c r="AQ525" s="112"/>
      <c r="AR525" s="112"/>
      <c r="AS525" s="112"/>
      <c r="AT525" s="112"/>
      <c r="AU525" s="112"/>
      <c r="AV525" s="112"/>
      <c r="AW525" s="112"/>
      <c r="AX525" s="112"/>
      <c r="AY525" s="112"/>
      <c r="AZ525" s="112"/>
      <c r="BA525" s="112"/>
    </row>
    <row r="526" spans="1:53">
      <c r="A526" s="112"/>
      <c r="B526" s="112"/>
      <c r="C526" s="112"/>
      <c r="D526" s="112"/>
      <c r="E526" s="112"/>
      <c r="F526" s="112"/>
      <c r="G526" s="112"/>
      <c r="H526" s="112"/>
      <c r="I526" s="112"/>
      <c r="J526" s="112"/>
      <c r="K526" s="112"/>
      <c r="L526" s="112"/>
      <c r="M526" s="112"/>
      <c r="N526" s="112"/>
      <c r="O526" s="112"/>
      <c r="P526" s="112"/>
      <c r="Q526" s="112"/>
      <c r="R526" s="112"/>
      <c r="S526" s="112"/>
      <c r="T526" s="112"/>
      <c r="U526" s="112"/>
      <c r="V526" s="112"/>
      <c r="W526" s="112"/>
      <c r="X526" s="112"/>
      <c r="Y526" s="112"/>
      <c r="Z526" s="112"/>
      <c r="AA526" s="112"/>
      <c r="AB526" s="112"/>
      <c r="AC526" s="112"/>
      <c r="AD526" s="112"/>
      <c r="AE526" s="112"/>
      <c r="AF526" s="112"/>
      <c r="AG526" s="112"/>
      <c r="AH526" s="112"/>
      <c r="AI526" s="112"/>
      <c r="AJ526" s="112"/>
      <c r="AK526" s="112"/>
      <c r="AL526" s="112"/>
      <c r="AM526" s="112"/>
      <c r="AN526" s="112"/>
      <c r="AO526" s="112"/>
      <c r="AP526" s="112"/>
      <c r="AQ526" s="112"/>
      <c r="AR526" s="112"/>
      <c r="AS526" s="112"/>
      <c r="AT526" s="112"/>
      <c r="AU526" s="112"/>
      <c r="AV526" s="112"/>
      <c r="AW526" s="112"/>
      <c r="AX526" s="112"/>
      <c r="AY526" s="112"/>
      <c r="AZ526" s="112"/>
      <c r="BA526" s="112"/>
    </row>
    <row r="527" spans="1:53">
      <c r="A527" s="112"/>
      <c r="B527" s="112"/>
      <c r="C527" s="112"/>
      <c r="D527" s="112"/>
      <c r="E527" s="112"/>
      <c r="F527" s="112"/>
      <c r="G527" s="112"/>
      <c r="H527" s="112"/>
      <c r="I527" s="112"/>
      <c r="J527" s="112"/>
      <c r="K527" s="112"/>
      <c r="L527" s="112"/>
      <c r="M527" s="112"/>
      <c r="N527" s="112"/>
      <c r="O527" s="112"/>
      <c r="P527" s="112"/>
      <c r="Q527" s="112"/>
      <c r="R527" s="112"/>
      <c r="S527" s="112"/>
      <c r="T527" s="112"/>
      <c r="U527" s="112"/>
      <c r="V527" s="112"/>
      <c r="W527" s="112"/>
      <c r="X527" s="112"/>
      <c r="Y527" s="112"/>
      <c r="Z527" s="112"/>
      <c r="AA527" s="112"/>
      <c r="AB527" s="112"/>
      <c r="AC527" s="112"/>
      <c r="AD527" s="112"/>
      <c r="AE527" s="112"/>
      <c r="AF527" s="112"/>
      <c r="AG527" s="112"/>
      <c r="AH527" s="112"/>
      <c r="AI527" s="112"/>
      <c r="AJ527" s="112"/>
      <c r="AK527" s="112"/>
      <c r="AL527" s="112"/>
      <c r="AM527" s="112"/>
      <c r="AN527" s="112"/>
      <c r="AO527" s="112"/>
      <c r="AP527" s="112"/>
      <c r="AQ527" s="112"/>
      <c r="AR527" s="112"/>
      <c r="AS527" s="112"/>
      <c r="AT527" s="112"/>
      <c r="AU527" s="112"/>
      <c r="AV527" s="112"/>
      <c r="AW527" s="112"/>
      <c r="AX527" s="112"/>
      <c r="AY527" s="112"/>
      <c r="AZ527" s="112"/>
      <c r="BA527" s="112"/>
    </row>
    <row r="528" spans="1:53">
      <c r="A528" s="112"/>
      <c r="B528" s="112"/>
      <c r="C528" s="112"/>
      <c r="D528" s="112"/>
      <c r="E528" s="112"/>
      <c r="F528" s="112"/>
      <c r="G528" s="112"/>
      <c r="H528" s="112"/>
      <c r="I528" s="112"/>
      <c r="J528" s="112"/>
      <c r="K528" s="112"/>
      <c r="L528" s="112"/>
      <c r="M528" s="112"/>
      <c r="N528" s="112"/>
      <c r="O528" s="112"/>
      <c r="P528" s="112"/>
      <c r="Q528" s="112"/>
      <c r="R528" s="112"/>
      <c r="S528" s="112"/>
      <c r="T528" s="112"/>
      <c r="U528" s="112"/>
      <c r="V528" s="112"/>
      <c r="W528" s="112"/>
      <c r="X528" s="112"/>
      <c r="Y528" s="112"/>
      <c r="Z528" s="112"/>
      <c r="AA528" s="112"/>
      <c r="AB528" s="112"/>
      <c r="AC528" s="112"/>
      <c r="AD528" s="112"/>
      <c r="AE528" s="112"/>
      <c r="AF528" s="112"/>
      <c r="AG528" s="112"/>
      <c r="AH528" s="112"/>
      <c r="AI528" s="112"/>
      <c r="AJ528" s="112"/>
      <c r="AK528" s="112"/>
      <c r="AL528" s="112"/>
      <c r="AM528" s="112"/>
      <c r="AN528" s="112"/>
      <c r="AO528" s="112"/>
      <c r="AP528" s="112"/>
      <c r="AQ528" s="112"/>
      <c r="AR528" s="112"/>
      <c r="AS528" s="112"/>
      <c r="AT528" s="112"/>
      <c r="AU528" s="112"/>
      <c r="AV528" s="112"/>
      <c r="AW528" s="112"/>
      <c r="AX528" s="112"/>
      <c r="AY528" s="112"/>
      <c r="AZ528" s="112"/>
      <c r="BA528" s="112"/>
    </row>
    <row r="529" spans="1:53">
      <c r="A529" s="112"/>
      <c r="B529" s="112"/>
      <c r="C529" s="112"/>
      <c r="D529" s="112"/>
      <c r="E529" s="112"/>
      <c r="F529" s="112"/>
      <c r="G529" s="112"/>
      <c r="H529" s="112"/>
      <c r="I529" s="112"/>
      <c r="J529" s="112"/>
      <c r="K529" s="112"/>
      <c r="L529" s="112"/>
      <c r="M529" s="112"/>
      <c r="N529" s="112"/>
      <c r="O529" s="112"/>
      <c r="P529" s="112"/>
      <c r="Q529" s="112"/>
      <c r="R529" s="112"/>
      <c r="S529" s="112"/>
      <c r="T529" s="112"/>
      <c r="U529" s="112"/>
      <c r="V529" s="112"/>
      <c r="W529" s="112"/>
      <c r="X529" s="112"/>
      <c r="Y529" s="112"/>
      <c r="Z529" s="112"/>
      <c r="AA529" s="112"/>
      <c r="AB529" s="112"/>
      <c r="AC529" s="112"/>
      <c r="AD529" s="112"/>
      <c r="AE529" s="112"/>
      <c r="AF529" s="112"/>
      <c r="AG529" s="112"/>
      <c r="AH529" s="112"/>
      <c r="AI529" s="112"/>
      <c r="AJ529" s="112"/>
      <c r="AK529" s="112"/>
      <c r="AL529" s="112"/>
      <c r="AM529" s="112"/>
      <c r="AN529" s="112"/>
      <c r="AO529" s="112"/>
      <c r="AP529" s="112"/>
      <c r="AQ529" s="112"/>
      <c r="AR529" s="112"/>
      <c r="AS529" s="112"/>
      <c r="AT529" s="112"/>
      <c r="AU529" s="112"/>
      <c r="AV529" s="112"/>
      <c r="AW529" s="112"/>
      <c r="AX529" s="112"/>
      <c r="AY529" s="112"/>
      <c r="AZ529" s="112"/>
      <c r="BA529" s="112"/>
    </row>
    <row r="530" spans="1:53">
      <c r="A530" s="112"/>
      <c r="B530" s="112"/>
      <c r="C530" s="112"/>
      <c r="D530" s="112"/>
      <c r="E530" s="112"/>
      <c r="F530" s="112"/>
      <c r="G530" s="112"/>
      <c r="H530" s="112"/>
      <c r="I530" s="112"/>
      <c r="J530" s="112"/>
      <c r="K530" s="112"/>
      <c r="L530" s="112"/>
      <c r="M530" s="112"/>
      <c r="N530" s="112"/>
      <c r="O530" s="112"/>
      <c r="P530" s="112"/>
      <c r="Q530" s="112"/>
      <c r="R530" s="112"/>
      <c r="S530" s="112"/>
      <c r="T530" s="112"/>
      <c r="U530" s="112"/>
      <c r="V530" s="112"/>
      <c r="W530" s="112"/>
      <c r="X530" s="112"/>
      <c r="Y530" s="112"/>
      <c r="Z530" s="112"/>
      <c r="AA530" s="112"/>
      <c r="AB530" s="112"/>
      <c r="AC530" s="112"/>
      <c r="AD530" s="112"/>
      <c r="AE530" s="112"/>
      <c r="AF530" s="112"/>
      <c r="AG530" s="112"/>
      <c r="AH530" s="112"/>
      <c r="AI530" s="112"/>
      <c r="AJ530" s="112"/>
      <c r="AK530" s="112"/>
      <c r="AL530" s="112"/>
      <c r="AM530" s="112"/>
      <c r="AN530" s="112"/>
      <c r="AO530" s="112"/>
      <c r="AP530" s="112"/>
      <c r="AQ530" s="112"/>
      <c r="AR530" s="112"/>
      <c r="AS530" s="112"/>
      <c r="AT530" s="112"/>
      <c r="AU530" s="112"/>
      <c r="AV530" s="112"/>
      <c r="AW530" s="112"/>
      <c r="AX530" s="112"/>
      <c r="AY530" s="112"/>
      <c r="AZ530" s="112"/>
      <c r="BA530" s="112"/>
    </row>
    <row r="531" spans="1:53">
      <c r="A531" s="112"/>
      <c r="B531" s="112"/>
      <c r="C531" s="112"/>
      <c r="D531" s="112"/>
      <c r="E531" s="112"/>
      <c r="F531" s="112"/>
      <c r="G531" s="112"/>
      <c r="H531" s="112"/>
      <c r="I531" s="112"/>
      <c r="J531" s="112"/>
      <c r="K531" s="112"/>
      <c r="L531" s="112"/>
      <c r="M531" s="112"/>
      <c r="N531" s="112"/>
      <c r="O531" s="112"/>
      <c r="P531" s="112"/>
      <c r="Q531" s="112"/>
      <c r="R531" s="112"/>
      <c r="S531" s="112"/>
      <c r="T531" s="112"/>
      <c r="U531" s="112"/>
      <c r="V531" s="112"/>
      <c r="W531" s="112"/>
      <c r="X531" s="112"/>
      <c r="Y531" s="112"/>
      <c r="Z531" s="112"/>
      <c r="AA531" s="112"/>
      <c r="AB531" s="112"/>
      <c r="AC531" s="112"/>
      <c r="AD531" s="112"/>
      <c r="AE531" s="112"/>
      <c r="AF531" s="112"/>
      <c r="AG531" s="112"/>
      <c r="AH531" s="112"/>
      <c r="AI531" s="112"/>
      <c r="AJ531" s="112"/>
      <c r="AK531" s="112"/>
      <c r="AL531" s="112"/>
      <c r="AM531" s="112"/>
      <c r="AN531" s="112"/>
      <c r="AO531" s="112"/>
      <c r="AP531" s="112"/>
      <c r="AQ531" s="112"/>
      <c r="AR531" s="112"/>
      <c r="AS531" s="112"/>
      <c r="AT531" s="112"/>
      <c r="AU531" s="112"/>
      <c r="AV531" s="112"/>
      <c r="AW531" s="112"/>
      <c r="AX531" s="112"/>
      <c r="AY531" s="112"/>
      <c r="AZ531" s="112"/>
      <c r="BA531" s="112"/>
    </row>
    <row r="532" spans="1:53">
      <c r="A532" s="112"/>
      <c r="B532" s="112"/>
      <c r="C532" s="112"/>
      <c r="D532" s="112"/>
      <c r="E532" s="112"/>
      <c r="F532" s="112"/>
      <c r="G532" s="112"/>
      <c r="H532" s="112"/>
      <c r="I532" s="112"/>
      <c r="J532" s="112"/>
      <c r="K532" s="112"/>
      <c r="L532" s="112"/>
      <c r="M532" s="112"/>
      <c r="N532" s="112"/>
      <c r="O532" s="112"/>
      <c r="P532" s="112"/>
      <c r="Q532" s="112"/>
      <c r="R532" s="112"/>
      <c r="S532" s="112"/>
      <c r="T532" s="112"/>
      <c r="U532" s="112"/>
      <c r="V532" s="112"/>
      <c r="W532" s="112"/>
      <c r="X532" s="112"/>
      <c r="Y532" s="112"/>
      <c r="Z532" s="112"/>
      <c r="AA532" s="112"/>
      <c r="AB532" s="112"/>
      <c r="AC532" s="112"/>
      <c r="AD532" s="112"/>
      <c r="AE532" s="112"/>
      <c r="AF532" s="112"/>
      <c r="AG532" s="112"/>
      <c r="AH532" s="112"/>
      <c r="AI532" s="112"/>
      <c r="AJ532" s="112"/>
      <c r="AK532" s="112"/>
      <c r="AL532" s="112"/>
      <c r="AM532" s="112"/>
      <c r="AN532" s="112"/>
      <c r="AO532" s="112"/>
      <c r="AP532" s="112"/>
      <c r="AQ532" s="112"/>
      <c r="AR532" s="112"/>
      <c r="AS532" s="112"/>
      <c r="AT532" s="112"/>
      <c r="AU532" s="112"/>
      <c r="AV532" s="112"/>
      <c r="AW532" s="112"/>
      <c r="AX532" s="112"/>
      <c r="AY532" s="112"/>
      <c r="AZ532" s="112"/>
      <c r="BA532" s="112"/>
    </row>
    <row r="533" spans="1:53">
      <c r="A533" s="112"/>
      <c r="B533" s="112"/>
      <c r="C533" s="112"/>
      <c r="D533" s="112"/>
      <c r="E533" s="112"/>
      <c r="F533" s="112"/>
      <c r="G533" s="112"/>
      <c r="H533" s="112"/>
      <c r="I533" s="112"/>
      <c r="J533" s="112"/>
      <c r="K533" s="112"/>
      <c r="L533" s="112"/>
      <c r="M533" s="112"/>
      <c r="N533" s="112"/>
      <c r="O533" s="112"/>
      <c r="P533" s="112"/>
      <c r="Q533" s="112"/>
      <c r="R533" s="112"/>
      <c r="S533" s="112"/>
      <c r="T533" s="112"/>
      <c r="U533" s="112"/>
      <c r="V533" s="112"/>
      <c r="W533" s="112"/>
      <c r="X533" s="112"/>
      <c r="Y533" s="112"/>
      <c r="Z533" s="112"/>
      <c r="AA533" s="112"/>
      <c r="AB533" s="112"/>
      <c r="AC533" s="112"/>
      <c r="AD533" s="112"/>
      <c r="AE533" s="112"/>
      <c r="AF533" s="112"/>
      <c r="AG533" s="112"/>
      <c r="AH533" s="112"/>
      <c r="AI533" s="112"/>
      <c r="AJ533" s="112"/>
      <c r="AK533" s="112"/>
      <c r="AL533" s="112"/>
      <c r="AM533" s="112"/>
      <c r="AN533" s="112"/>
      <c r="AO533" s="112"/>
      <c r="AP533" s="112"/>
      <c r="AQ533" s="112"/>
      <c r="AR533" s="112"/>
      <c r="AS533" s="112"/>
      <c r="AT533" s="112"/>
      <c r="AU533" s="112"/>
      <c r="AV533" s="112"/>
      <c r="AW533" s="112"/>
      <c r="AX533" s="112"/>
      <c r="AY533" s="112"/>
      <c r="AZ533" s="112"/>
      <c r="BA533" s="112"/>
    </row>
    <row r="534" spans="1:53">
      <c r="A534" s="112"/>
      <c r="B534" s="112"/>
      <c r="C534" s="112"/>
      <c r="D534" s="112"/>
      <c r="E534" s="112"/>
      <c r="F534" s="112"/>
      <c r="G534" s="112"/>
      <c r="H534" s="112"/>
      <c r="I534" s="112"/>
      <c r="J534" s="112"/>
      <c r="K534" s="112"/>
      <c r="L534" s="112"/>
      <c r="M534" s="112"/>
      <c r="N534" s="112"/>
      <c r="O534" s="112"/>
      <c r="P534" s="112"/>
      <c r="Q534" s="112"/>
      <c r="R534" s="112"/>
      <c r="S534" s="112"/>
      <c r="T534" s="112"/>
      <c r="U534" s="112"/>
      <c r="V534" s="112"/>
      <c r="W534" s="112"/>
      <c r="X534" s="112"/>
      <c r="Y534" s="112"/>
      <c r="Z534" s="112"/>
      <c r="AA534" s="112"/>
      <c r="AB534" s="112"/>
      <c r="AC534" s="112"/>
      <c r="AD534" s="112"/>
      <c r="AE534" s="112"/>
      <c r="AF534" s="112"/>
      <c r="AG534" s="112"/>
      <c r="AH534" s="112"/>
      <c r="AI534" s="112"/>
      <c r="AJ534" s="112"/>
      <c r="AK534" s="112"/>
      <c r="AL534" s="112"/>
      <c r="AM534" s="112"/>
      <c r="AN534" s="112"/>
      <c r="AO534" s="112"/>
      <c r="AP534" s="112"/>
      <c r="AQ534" s="112"/>
      <c r="AR534" s="112"/>
      <c r="AS534" s="112"/>
      <c r="AT534" s="112"/>
      <c r="AU534" s="112"/>
      <c r="AV534" s="112"/>
      <c r="AW534" s="112"/>
      <c r="AX534" s="112"/>
      <c r="AY534" s="112"/>
      <c r="AZ534" s="112"/>
      <c r="BA534" s="112"/>
    </row>
    <row r="535" spans="1:53">
      <c r="A535" s="112"/>
      <c r="B535" s="112"/>
      <c r="C535" s="112"/>
      <c r="D535" s="112"/>
      <c r="E535" s="112"/>
      <c r="F535" s="112"/>
      <c r="G535" s="112"/>
      <c r="H535" s="112"/>
      <c r="I535" s="112"/>
      <c r="J535" s="112"/>
      <c r="K535" s="112"/>
      <c r="L535" s="112"/>
      <c r="M535" s="112"/>
      <c r="N535" s="112"/>
      <c r="O535" s="112"/>
      <c r="P535" s="112"/>
      <c r="Q535" s="112"/>
      <c r="R535" s="112"/>
      <c r="S535" s="112"/>
      <c r="T535" s="112"/>
      <c r="U535" s="112"/>
      <c r="V535" s="112"/>
      <c r="W535" s="112"/>
      <c r="X535" s="112"/>
      <c r="Y535" s="112"/>
      <c r="Z535" s="112"/>
      <c r="AA535" s="112"/>
      <c r="AB535" s="112"/>
      <c r="AC535" s="112"/>
      <c r="AD535" s="112"/>
      <c r="AE535" s="112"/>
      <c r="AF535" s="112"/>
      <c r="AG535" s="112"/>
      <c r="AH535" s="112"/>
      <c r="AI535" s="112"/>
      <c r="AJ535" s="112"/>
      <c r="AK535" s="112"/>
      <c r="AL535" s="112"/>
      <c r="AM535" s="112"/>
      <c r="AN535" s="112"/>
      <c r="AO535" s="112"/>
      <c r="AP535" s="112"/>
      <c r="AQ535" s="112"/>
      <c r="AR535" s="112"/>
      <c r="AS535" s="112"/>
      <c r="AT535" s="112"/>
      <c r="AU535" s="112"/>
      <c r="AV535" s="112"/>
      <c r="AW535" s="112"/>
      <c r="AX535" s="112"/>
      <c r="AY535" s="112"/>
      <c r="AZ535" s="112"/>
      <c r="BA535" s="112"/>
    </row>
    <row r="536" spans="1:53">
      <c r="A536" s="112"/>
      <c r="B536" s="112"/>
      <c r="C536" s="112"/>
      <c r="D536" s="112"/>
      <c r="E536" s="112"/>
      <c r="F536" s="112"/>
      <c r="G536" s="112"/>
      <c r="H536" s="112"/>
      <c r="I536" s="112"/>
      <c r="J536" s="112"/>
      <c r="K536" s="112"/>
      <c r="L536" s="112"/>
      <c r="M536" s="112"/>
      <c r="N536" s="112"/>
      <c r="O536" s="112"/>
      <c r="P536" s="112"/>
      <c r="Q536" s="112"/>
      <c r="R536" s="112"/>
      <c r="S536" s="112"/>
      <c r="T536" s="112"/>
      <c r="U536" s="112"/>
      <c r="V536" s="112"/>
      <c r="W536" s="112"/>
      <c r="X536" s="112"/>
      <c r="Y536" s="112"/>
      <c r="Z536" s="112"/>
      <c r="AA536" s="112"/>
      <c r="AB536" s="112"/>
      <c r="AC536" s="112"/>
      <c r="AD536" s="112"/>
      <c r="AE536" s="112"/>
      <c r="AF536" s="112"/>
      <c r="AG536" s="112"/>
      <c r="AH536" s="112"/>
      <c r="AI536" s="112"/>
      <c r="AJ536" s="112"/>
      <c r="AK536" s="112"/>
      <c r="AL536" s="112"/>
      <c r="AM536" s="112"/>
      <c r="AN536" s="112"/>
      <c r="AO536" s="112"/>
      <c r="AP536" s="112"/>
      <c r="AQ536" s="112"/>
      <c r="AR536" s="112"/>
      <c r="AS536" s="112"/>
      <c r="AT536" s="112"/>
      <c r="AU536" s="112"/>
      <c r="AV536" s="112"/>
      <c r="AW536" s="112"/>
      <c r="AX536" s="112"/>
      <c r="AY536" s="112"/>
      <c r="AZ536" s="112"/>
      <c r="BA536" s="112"/>
    </row>
    <row r="537" spans="1:53">
      <c r="A537" s="112"/>
      <c r="B537" s="112"/>
      <c r="C537" s="112"/>
      <c r="D537" s="112"/>
      <c r="E537" s="112"/>
      <c r="F537" s="112"/>
      <c r="G537" s="112"/>
      <c r="H537" s="112"/>
      <c r="I537" s="112"/>
      <c r="J537" s="112"/>
      <c r="K537" s="112"/>
      <c r="L537" s="112"/>
      <c r="M537" s="112"/>
      <c r="N537" s="112"/>
      <c r="O537" s="112"/>
      <c r="P537" s="112"/>
      <c r="Q537" s="112"/>
      <c r="R537" s="112"/>
      <c r="S537" s="112"/>
      <c r="T537" s="112"/>
      <c r="U537" s="112"/>
      <c r="V537" s="112"/>
      <c r="W537" s="112"/>
      <c r="X537" s="112"/>
      <c r="Y537" s="112"/>
      <c r="Z537" s="112"/>
      <c r="AA537" s="112"/>
      <c r="AB537" s="112"/>
      <c r="AC537" s="112"/>
      <c r="AD537" s="112"/>
      <c r="AE537" s="112"/>
      <c r="AF537" s="112"/>
      <c r="AG537" s="112"/>
      <c r="AH537" s="112"/>
      <c r="AI537" s="112"/>
      <c r="AJ537" s="112"/>
      <c r="AK537" s="112"/>
      <c r="AL537" s="112"/>
      <c r="AM537" s="112"/>
      <c r="AN537" s="112"/>
      <c r="AO537" s="112"/>
      <c r="AP537" s="112"/>
      <c r="AQ537" s="112"/>
      <c r="AR537" s="112"/>
      <c r="AS537" s="112"/>
      <c r="AT537" s="112"/>
      <c r="AU537" s="112"/>
      <c r="AV537" s="112"/>
      <c r="AW537" s="112"/>
      <c r="AX537" s="112"/>
      <c r="AY537" s="112"/>
      <c r="AZ537" s="112"/>
      <c r="BA537" s="112"/>
    </row>
    <row r="538" spans="1:53">
      <c r="A538" s="112"/>
      <c r="B538" s="112"/>
      <c r="C538" s="112"/>
      <c r="D538" s="112"/>
      <c r="E538" s="112"/>
      <c r="F538" s="112"/>
      <c r="G538" s="112"/>
      <c r="H538" s="112"/>
      <c r="I538" s="112"/>
      <c r="J538" s="112"/>
      <c r="K538" s="112"/>
      <c r="L538" s="112"/>
      <c r="M538" s="112"/>
      <c r="N538" s="112"/>
      <c r="O538" s="112"/>
      <c r="P538" s="112"/>
      <c r="Q538" s="112"/>
      <c r="R538" s="112"/>
      <c r="S538" s="112"/>
      <c r="T538" s="112"/>
      <c r="U538" s="112"/>
      <c r="V538" s="112"/>
      <c r="W538" s="112"/>
      <c r="X538" s="112"/>
      <c r="Y538" s="112"/>
      <c r="Z538" s="112"/>
      <c r="AA538" s="112"/>
      <c r="AB538" s="112"/>
      <c r="AC538" s="112"/>
      <c r="AD538" s="112"/>
      <c r="AE538" s="112"/>
      <c r="AF538" s="112"/>
      <c r="AG538" s="112"/>
      <c r="AH538" s="112"/>
      <c r="AI538" s="112"/>
      <c r="AJ538" s="112"/>
      <c r="AK538" s="112"/>
      <c r="AL538" s="112"/>
      <c r="AM538" s="112"/>
      <c r="AN538" s="112"/>
      <c r="AO538" s="112"/>
      <c r="AP538" s="112"/>
      <c r="AQ538" s="112"/>
      <c r="AR538" s="112"/>
      <c r="AS538" s="112"/>
      <c r="AT538" s="112"/>
      <c r="AU538" s="112"/>
      <c r="AV538" s="112"/>
      <c r="AW538" s="112"/>
      <c r="AX538" s="112"/>
      <c r="AY538" s="112"/>
      <c r="AZ538" s="112"/>
      <c r="BA538" s="112"/>
    </row>
    <row r="539" spans="1:53">
      <c r="A539" s="112"/>
      <c r="B539" s="112"/>
      <c r="C539" s="112"/>
      <c r="D539" s="112"/>
      <c r="E539" s="112"/>
      <c r="F539" s="112"/>
      <c r="G539" s="112"/>
      <c r="H539" s="112"/>
      <c r="I539" s="112"/>
      <c r="J539" s="112"/>
      <c r="K539" s="112"/>
      <c r="L539" s="112"/>
      <c r="M539" s="112"/>
      <c r="N539" s="112"/>
      <c r="O539" s="112"/>
      <c r="P539" s="112"/>
      <c r="Q539" s="112"/>
      <c r="R539" s="112"/>
      <c r="S539" s="112"/>
      <c r="T539" s="112"/>
      <c r="U539" s="112"/>
      <c r="V539" s="112"/>
      <c r="W539" s="112"/>
      <c r="X539" s="112"/>
      <c r="Y539" s="112"/>
      <c r="Z539" s="112"/>
      <c r="AA539" s="112"/>
      <c r="AB539" s="112"/>
      <c r="AC539" s="112"/>
      <c r="AD539" s="112"/>
      <c r="AE539" s="112"/>
      <c r="AF539" s="112"/>
      <c r="AG539" s="112"/>
      <c r="AH539" s="112"/>
      <c r="AI539" s="112"/>
      <c r="AJ539" s="112"/>
      <c r="AK539" s="112"/>
      <c r="AL539" s="112"/>
      <c r="AM539" s="112"/>
      <c r="AN539" s="112"/>
      <c r="AO539" s="112"/>
      <c r="AP539" s="112"/>
      <c r="AQ539" s="112"/>
      <c r="AR539" s="112"/>
      <c r="AS539" s="112"/>
      <c r="AT539" s="112"/>
      <c r="AU539" s="112"/>
      <c r="AV539" s="112"/>
      <c r="AW539" s="112"/>
      <c r="AX539" s="112"/>
      <c r="AY539" s="112"/>
      <c r="AZ539" s="112"/>
      <c r="BA539" s="112"/>
    </row>
    <row r="540" spans="1:53">
      <c r="A540" s="112"/>
      <c r="B540" s="112"/>
      <c r="C540" s="112"/>
      <c r="D540" s="112"/>
      <c r="E540" s="112"/>
      <c r="F540" s="112"/>
      <c r="G540" s="112"/>
      <c r="H540" s="112"/>
      <c r="I540" s="112"/>
      <c r="J540" s="112"/>
      <c r="K540" s="112"/>
      <c r="L540" s="112"/>
      <c r="M540" s="112"/>
      <c r="N540" s="112"/>
      <c r="O540" s="112"/>
      <c r="P540" s="112"/>
      <c r="Q540" s="112"/>
      <c r="R540" s="112"/>
      <c r="S540" s="112"/>
      <c r="T540" s="112"/>
      <c r="U540" s="112"/>
      <c r="V540" s="112"/>
      <c r="W540" s="112"/>
      <c r="X540" s="112"/>
      <c r="Y540" s="112"/>
      <c r="Z540" s="112"/>
      <c r="AA540" s="112"/>
      <c r="AB540" s="112"/>
      <c r="AC540" s="112"/>
      <c r="AD540" s="112"/>
      <c r="AE540" s="112"/>
      <c r="AF540" s="112"/>
      <c r="AG540" s="112"/>
      <c r="AH540" s="112"/>
      <c r="AI540" s="112"/>
      <c r="AJ540" s="112"/>
      <c r="AK540" s="112"/>
      <c r="AL540" s="112"/>
      <c r="AM540" s="112"/>
      <c r="AN540" s="112"/>
      <c r="AO540" s="112"/>
      <c r="AP540" s="112"/>
      <c r="AQ540" s="112"/>
      <c r="AR540" s="112"/>
      <c r="AS540" s="112"/>
      <c r="AT540" s="112"/>
      <c r="AU540" s="112"/>
      <c r="AV540" s="112"/>
      <c r="AW540" s="112"/>
      <c r="AX540" s="112"/>
      <c r="AY540" s="112"/>
      <c r="AZ540" s="112"/>
      <c r="BA540" s="112"/>
    </row>
    <row r="541" spans="1:53">
      <c r="A541" s="112"/>
      <c r="B541" s="112"/>
      <c r="C541" s="112"/>
      <c r="D541" s="112"/>
      <c r="E541" s="112"/>
      <c r="F541" s="112"/>
      <c r="G541" s="112"/>
      <c r="H541" s="112"/>
      <c r="I541" s="112"/>
      <c r="J541" s="112"/>
      <c r="K541" s="112"/>
      <c r="L541" s="112"/>
      <c r="M541" s="112"/>
      <c r="N541" s="112"/>
      <c r="O541" s="112"/>
      <c r="P541" s="112"/>
      <c r="Q541" s="112"/>
      <c r="R541" s="112"/>
      <c r="S541" s="112"/>
      <c r="T541" s="112"/>
      <c r="U541" s="112"/>
      <c r="V541" s="112"/>
      <c r="W541" s="112"/>
      <c r="X541" s="112"/>
      <c r="Y541" s="112"/>
      <c r="Z541" s="112"/>
      <c r="AA541" s="112"/>
      <c r="AB541" s="112"/>
      <c r="AC541" s="112"/>
      <c r="AD541" s="112"/>
      <c r="AE541" s="112"/>
      <c r="AF541" s="112"/>
      <c r="AG541" s="112"/>
      <c r="AH541" s="112"/>
      <c r="AI541" s="112"/>
      <c r="AJ541" s="112"/>
      <c r="AK541" s="112"/>
      <c r="AL541" s="112"/>
      <c r="AM541" s="112"/>
      <c r="AN541" s="112"/>
      <c r="AO541" s="112"/>
      <c r="AP541" s="112"/>
      <c r="AQ541" s="112"/>
      <c r="AR541" s="112"/>
      <c r="AS541" s="112"/>
      <c r="AT541" s="112"/>
      <c r="AU541" s="112"/>
      <c r="AV541" s="112"/>
      <c r="AW541" s="112"/>
      <c r="AX541" s="112"/>
      <c r="AY541" s="112"/>
      <c r="AZ541" s="112"/>
      <c r="BA541" s="112"/>
    </row>
    <row r="542" spans="1:53">
      <c r="A542" s="112"/>
      <c r="B542" s="112"/>
      <c r="C542" s="112"/>
      <c r="D542" s="112"/>
      <c r="E542" s="112"/>
      <c r="F542" s="112"/>
      <c r="G542" s="112"/>
      <c r="H542" s="112"/>
      <c r="I542" s="112"/>
      <c r="J542" s="112"/>
      <c r="K542" s="112"/>
      <c r="L542" s="112"/>
      <c r="M542" s="112"/>
      <c r="N542" s="112"/>
      <c r="O542" s="112"/>
      <c r="P542" s="112"/>
      <c r="Q542" s="112"/>
      <c r="R542" s="112"/>
      <c r="S542" s="112"/>
      <c r="T542" s="112"/>
      <c r="U542" s="112"/>
      <c r="V542" s="112"/>
      <c r="W542" s="112"/>
      <c r="X542" s="112"/>
      <c r="Y542" s="112"/>
      <c r="Z542" s="112"/>
      <c r="AA542" s="112"/>
      <c r="AB542" s="112"/>
      <c r="AC542" s="112"/>
      <c r="AD542" s="112"/>
      <c r="AE542" s="112"/>
      <c r="AF542" s="112"/>
      <c r="AG542" s="112"/>
      <c r="AH542" s="112"/>
      <c r="AI542" s="112"/>
      <c r="AJ542" s="112"/>
      <c r="AK542" s="112"/>
      <c r="AL542" s="112"/>
      <c r="AM542" s="112"/>
      <c r="AN542" s="112"/>
      <c r="AO542" s="112"/>
      <c r="AP542" s="112"/>
      <c r="AQ542" s="112"/>
      <c r="AR542" s="112"/>
      <c r="AS542" s="112"/>
      <c r="AT542" s="112"/>
      <c r="AU542" s="112"/>
      <c r="AV542" s="112"/>
      <c r="AW542" s="112"/>
      <c r="AX542" s="112"/>
      <c r="AY542" s="112"/>
      <c r="AZ542" s="112"/>
      <c r="BA542" s="112"/>
    </row>
    <row r="543" spans="1:53">
      <c r="A543" s="112"/>
      <c r="B543" s="112"/>
      <c r="C543" s="112"/>
      <c r="D543" s="112"/>
      <c r="E543" s="112"/>
      <c r="F543" s="112"/>
      <c r="G543" s="112"/>
      <c r="H543" s="112"/>
      <c r="I543" s="112"/>
      <c r="J543" s="112"/>
      <c r="K543" s="112"/>
      <c r="L543" s="112"/>
      <c r="M543" s="112"/>
      <c r="N543" s="112"/>
      <c r="O543" s="112"/>
      <c r="P543" s="112"/>
      <c r="Q543" s="112"/>
      <c r="R543" s="112"/>
      <c r="S543" s="112"/>
      <c r="T543" s="112"/>
      <c r="U543" s="112"/>
      <c r="V543" s="112"/>
      <c r="W543" s="112"/>
      <c r="X543" s="112"/>
      <c r="Y543" s="112"/>
      <c r="Z543" s="112"/>
      <c r="AA543" s="112"/>
      <c r="AB543" s="112"/>
      <c r="AC543" s="112"/>
      <c r="AD543" s="112"/>
      <c r="AE543" s="112"/>
      <c r="AF543" s="112"/>
      <c r="AG543" s="112"/>
      <c r="AH543" s="112"/>
      <c r="AI543" s="112"/>
      <c r="AJ543" s="112"/>
      <c r="AK543" s="112"/>
      <c r="AL543" s="112"/>
      <c r="AM543" s="112"/>
      <c r="AN543" s="112"/>
      <c r="AO543" s="112"/>
      <c r="AP543" s="112"/>
      <c r="AQ543" s="112"/>
      <c r="AR543" s="112"/>
      <c r="AS543" s="112"/>
      <c r="AT543" s="112"/>
      <c r="AU543" s="112"/>
      <c r="AV543" s="112"/>
      <c r="AW543" s="112"/>
      <c r="AX543" s="112"/>
      <c r="AY543" s="112"/>
      <c r="AZ543" s="112"/>
      <c r="BA543" s="112"/>
    </row>
    <row r="544" spans="1:53">
      <c r="A544" s="112"/>
      <c r="B544" s="112"/>
      <c r="C544" s="112"/>
      <c r="D544" s="112"/>
      <c r="E544" s="112"/>
      <c r="F544" s="112"/>
      <c r="G544" s="112"/>
      <c r="H544" s="112"/>
      <c r="I544" s="112"/>
      <c r="J544" s="112"/>
      <c r="K544" s="112"/>
      <c r="L544" s="112"/>
      <c r="M544" s="112"/>
      <c r="N544" s="112"/>
      <c r="O544" s="112"/>
      <c r="P544" s="112"/>
      <c r="Q544" s="112"/>
      <c r="R544" s="112"/>
      <c r="S544" s="112"/>
      <c r="T544" s="112"/>
      <c r="U544" s="112"/>
      <c r="V544" s="112"/>
      <c r="W544" s="112"/>
      <c r="X544" s="112"/>
      <c r="Y544" s="112"/>
      <c r="Z544" s="112"/>
      <c r="AA544" s="112"/>
      <c r="AB544" s="112"/>
      <c r="AC544" s="112"/>
      <c r="AD544" s="112"/>
      <c r="AE544" s="112"/>
      <c r="AF544" s="112"/>
      <c r="AG544" s="112"/>
      <c r="AH544" s="112"/>
      <c r="AI544" s="112"/>
      <c r="AJ544" s="112"/>
      <c r="AK544" s="112"/>
      <c r="AL544" s="112"/>
      <c r="AM544" s="112"/>
      <c r="AN544" s="112"/>
      <c r="AO544" s="112"/>
      <c r="AP544" s="112"/>
      <c r="AQ544" s="112"/>
      <c r="AR544" s="112"/>
      <c r="AS544" s="112"/>
      <c r="AT544" s="112"/>
      <c r="AU544" s="112"/>
      <c r="AV544" s="112"/>
      <c r="AW544" s="112"/>
      <c r="AX544" s="112"/>
      <c r="AY544" s="112"/>
      <c r="AZ544" s="112"/>
      <c r="BA544" s="112"/>
    </row>
    <row r="545" spans="1:53">
      <c r="A545" s="112"/>
      <c r="B545" s="112"/>
      <c r="C545" s="112"/>
      <c r="D545" s="112"/>
      <c r="E545" s="112"/>
      <c r="F545" s="112"/>
      <c r="G545" s="112"/>
      <c r="H545" s="112"/>
      <c r="I545" s="112"/>
      <c r="J545" s="112"/>
      <c r="K545" s="112"/>
      <c r="L545" s="112"/>
      <c r="M545" s="112"/>
      <c r="N545" s="112"/>
      <c r="O545" s="112"/>
      <c r="P545" s="112"/>
      <c r="Q545" s="112"/>
      <c r="R545" s="112"/>
      <c r="S545" s="112"/>
      <c r="T545" s="112"/>
      <c r="U545" s="112"/>
      <c r="V545" s="112"/>
      <c r="W545" s="112"/>
      <c r="X545" s="112"/>
      <c r="Y545" s="112"/>
      <c r="Z545" s="112"/>
      <c r="AA545" s="112"/>
      <c r="AB545" s="112"/>
      <c r="AC545" s="112"/>
      <c r="AD545" s="112"/>
      <c r="AE545" s="112"/>
      <c r="AF545" s="112"/>
      <c r="AG545" s="112"/>
      <c r="AH545" s="112"/>
      <c r="AI545" s="112"/>
      <c r="AJ545" s="112"/>
      <c r="AK545" s="112"/>
      <c r="AL545" s="112"/>
      <c r="AM545" s="112"/>
      <c r="AN545" s="112"/>
      <c r="AO545" s="112"/>
      <c r="AP545" s="112"/>
      <c r="AQ545" s="112"/>
      <c r="AR545" s="112"/>
      <c r="AS545" s="112"/>
      <c r="AT545" s="112"/>
      <c r="AU545" s="112"/>
      <c r="AV545" s="112"/>
      <c r="AW545" s="112"/>
      <c r="AX545" s="112"/>
      <c r="AY545" s="112"/>
      <c r="AZ545" s="112"/>
      <c r="BA545" s="112"/>
    </row>
    <row r="546" spans="1:53">
      <c r="A546" s="112"/>
      <c r="B546" s="112"/>
      <c r="C546" s="112"/>
      <c r="D546" s="112"/>
      <c r="E546" s="112"/>
      <c r="F546" s="112"/>
      <c r="G546" s="112"/>
      <c r="H546" s="112"/>
      <c r="I546" s="112"/>
      <c r="J546" s="112"/>
      <c r="K546" s="112"/>
      <c r="L546" s="112"/>
      <c r="M546" s="112"/>
      <c r="N546" s="112"/>
      <c r="O546" s="112"/>
      <c r="P546" s="112"/>
      <c r="Q546" s="112"/>
      <c r="R546" s="112"/>
      <c r="S546" s="112"/>
      <c r="T546" s="112"/>
      <c r="U546" s="112"/>
      <c r="V546" s="112"/>
      <c r="W546" s="112"/>
      <c r="X546" s="112"/>
      <c r="Y546" s="112"/>
      <c r="Z546" s="112"/>
      <c r="AA546" s="112"/>
      <c r="AB546" s="112"/>
      <c r="AC546" s="112"/>
      <c r="AD546" s="112"/>
      <c r="AE546" s="112"/>
      <c r="AF546" s="112"/>
      <c r="AG546" s="112"/>
      <c r="AH546" s="112"/>
      <c r="AI546" s="112"/>
      <c r="AJ546" s="112"/>
      <c r="AK546" s="112"/>
      <c r="AL546" s="112"/>
      <c r="AM546" s="112"/>
      <c r="AN546" s="112"/>
      <c r="AO546" s="112"/>
      <c r="AP546" s="112"/>
      <c r="AQ546" s="112"/>
      <c r="AR546" s="112"/>
      <c r="AS546" s="112"/>
      <c r="AT546" s="112"/>
      <c r="AU546" s="112"/>
      <c r="AV546" s="112"/>
      <c r="AW546" s="112"/>
      <c r="AX546" s="112"/>
      <c r="AY546" s="112"/>
      <c r="AZ546" s="112"/>
      <c r="BA546" s="112"/>
    </row>
    <row r="547" spans="1:53">
      <c r="A547" s="112"/>
      <c r="B547" s="112"/>
      <c r="C547" s="112"/>
      <c r="D547" s="112"/>
      <c r="E547" s="112"/>
      <c r="F547" s="112"/>
      <c r="G547" s="112"/>
      <c r="H547" s="112"/>
      <c r="I547" s="112"/>
      <c r="J547" s="112"/>
      <c r="K547" s="112"/>
      <c r="L547" s="112"/>
      <c r="M547" s="112"/>
      <c r="N547" s="112"/>
      <c r="O547" s="112"/>
      <c r="P547" s="112"/>
      <c r="Q547" s="112"/>
      <c r="R547" s="112"/>
      <c r="S547" s="112"/>
      <c r="T547" s="112"/>
      <c r="U547" s="112"/>
      <c r="V547" s="112"/>
      <c r="W547" s="112"/>
      <c r="X547" s="112"/>
      <c r="Y547" s="112"/>
      <c r="Z547" s="112"/>
      <c r="AA547" s="112"/>
      <c r="AB547" s="112"/>
      <c r="AC547" s="112"/>
      <c r="AD547" s="112"/>
      <c r="AE547" s="112"/>
      <c r="AF547" s="112"/>
      <c r="AG547" s="112"/>
      <c r="AH547" s="112"/>
      <c r="AI547" s="112"/>
      <c r="AJ547" s="112"/>
      <c r="AK547" s="112"/>
      <c r="AL547" s="112"/>
      <c r="AM547" s="112"/>
      <c r="AN547" s="112"/>
      <c r="AO547" s="112"/>
      <c r="AP547" s="112"/>
      <c r="AQ547" s="112"/>
      <c r="AR547" s="112"/>
      <c r="AS547" s="112"/>
      <c r="AT547" s="112"/>
      <c r="AU547" s="112"/>
      <c r="AV547" s="112"/>
      <c r="AW547" s="112"/>
      <c r="AX547" s="112"/>
      <c r="AY547" s="112"/>
      <c r="AZ547" s="112"/>
      <c r="BA547" s="112"/>
    </row>
    <row r="548" spans="1:53">
      <c r="A548" s="112"/>
      <c r="B548" s="112"/>
      <c r="C548" s="112"/>
      <c r="D548" s="112"/>
      <c r="E548" s="112"/>
      <c r="F548" s="112"/>
      <c r="G548" s="112"/>
      <c r="H548" s="112"/>
      <c r="I548" s="112"/>
      <c r="J548" s="112"/>
      <c r="K548" s="112"/>
      <c r="L548" s="112"/>
      <c r="M548" s="112"/>
      <c r="N548" s="112"/>
      <c r="O548" s="112"/>
      <c r="P548" s="112"/>
      <c r="Q548" s="112"/>
      <c r="R548" s="112"/>
      <c r="S548" s="112"/>
      <c r="T548" s="112"/>
      <c r="U548" s="112"/>
      <c r="V548" s="112"/>
      <c r="W548" s="112"/>
      <c r="X548" s="112"/>
      <c r="Y548" s="112"/>
      <c r="Z548" s="112"/>
      <c r="AA548" s="112"/>
      <c r="AB548" s="112"/>
      <c r="AC548" s="112"/>
      <c r="AD548" s="112"/>
      <c r="AE548" s="112"/>
      <c r="AF548" s="112"/>
      <c r="AG548" s="112"/>
      <c r="AH548" s="112"/>
      <c r="AI548" s="112"/>
      <c r="AJ548" s="112"/>
      <c r="AK548" s="112"/>
      <c r="AL548" s="112"/>
      <c r="AM548" s="112"/>
      <c r="AN548" s="112"/>
      <c r="AO548" s="112"/>
      <c r="AP548" s="112"/>
      <c r="AQ548" s="112"/>
      <c r="AR548" s="112"/>
      <c r="AS548" s="112"/>
      <c r="AT548" s="112"/>
      <c r="AU548" s="112"/>
      <c r="AV548" s="112"/>
      <c r="AW548" s="112"/>
      <c r="AX548" s="112"/>
      <c r="AY548" s="112"/>
      <c r="AZ548" s="112"/>
      <c r="BA548" s="112"/>
    </row>
    <row r="549" spans="1:53">
      <c r="A549" s="112"/>
      <c r="B549" s="112"/>
      <c r="C549" s="112"/>
      <c r="D549" s="112"/>
      <c r="E549" s="112"/>
      <c r="F549" s="112"/>
      <c r="G549" s="112"/>
      <c r="H549" s="112"/>
      <c r="I549" s="112"/>
      <c r="J549" s="112"/>
      <c r="K549" s="112"/>
      <c r="L549" s="112"/>
      <c r="M549" s="112"/>
      <c r="N549" s="112"/>
      <c r="O549" s="112"/>
      <c r="P549" s="112"/>
      <c r="Q549" s="112"/>
      <c r="R549" s="112"/>
      <c r="S549" s="112"/>
      <c r="T549" s="112"/>
      <c r="U549" s="112"/>
      <c r="V549" s="112"/>
      <c r="W549" s="112"/>
      <c r="X549" s="112"/>
      <c r="Y549" s="112"/>
      <c r="Z549" s="112"/>
      <c r="AA549" s="112"/>
      <c r="AB549" s="112"/>
      <c r="AC549" s="112"/>
      <c r="AD549" s="112"/>
      <c r="AE549" s="112"/>
      <c r="AF549" s="112"/>
      <c r="AG549" s="112"/>
      <c r="AH549" s="112"/>
      <c r="AI549" s="112"/>
      <c r="AJ549" s="112"/>
      <c r="AK549" s="112"/>
      <c r="AL549" s="112"/>
      <c r="AM549" s="112"/>
      <c r="AN549" s="112"/>
      <c r="AO549" s="112"/>
      <c r="AP549" s="112"/>
      <c r="AQ549" s="112"/>
      <c r="AR549" s="112"/>
      <c r="AS549" s="112"/>
      <c r="AT549" s="112"/>
      <c r="AU549" s="112"/>
      <c r="AV549" s="112"/>
      <c r="AW549" s="112"/>
      <c r="AX549" s="112"/>
      <c r="AY549" s="112"/>
      <c r="AZ549" s="112"/>
      <c r="BA549" s="112"/>
    </row>
    <row r="550" spans="1:53">
      <c r="A550" s="112"/>
      <c r="B550" s="112"/>
      <c r="C550" s="112"/>
      <c r="D550" s="112"/>
      <c r="E550" s="112"/>
      <c r="F550" s="112"/>
      <c r="G550" s="112"/>
      <c r="H550" s="112"/>
      <c r="I550" s="112"/>
      <c r="J550" s="112"/>
      <c r="K550" s="112"/>
      <c r="L550" s="112"/>
      <c r="M550" s="112"/>
      <c r="N550" s="112"/>
      <c r="O550" s="112"/>
      <c r="P550" s="112"/>
      <c r="Q550" s="112"/>
      <c r="R550" s="112"/>
      <c r="S550" s="112"/>
      <c r="T550" s="112"/>
      <c r="U550" s="112"/>
      <c r="V550" s="112"/>
      <c r="W550" s="112"/>
      <c r="X550" s="112"/>
      <c r="Y550" s="112"/>
      <c r="Z550" s="112"/>
      <c r="AA550" s="112"/>
      <c r="AB550" s="112"/>
      <c r="AC550" s="112"/>
      <c r="AD550" s="112"/>
      <c r="AE550" s="112"/>
      <c r="AF550" s="112"/>
      <c r="AG550" s="112"/>
      <c r="AH550" s="112"/>
      <c r="AI550" s="112"/>
      <c r="AJ550" s="112"/>
      <c r="AK550" s="112"/>
      <c r="AL550" s="112"/>
      <c r="AM550" s="112"/>
      <c r="AN550" s="112"/>
      <c r="AO550" s="112"/>
      <c r="AP550" s="112"/>
      <c r="AQ550" s="112"/>
      <c r="AR550" s="112"/>
      <c r="AS550" s="112"/>
      <c r="AT550" s="112"/>
      <c r="AU550" s="112"/>
      <c r="AV550" s="112"/>
      <c r="AW550" s="112"/>
      <c r="AX550" s="112"/>
      <c r="AY550" s="112"/>
      <c r="AZ550" s="112"/>
      <c r="BA550" s="112"/>
    </row>
    <row r="551" spans="1:53">
      <c r="A551" s="112"/>
      <c r="B551" s="112"/>
      <c r="C551" s="112"/>
      <c r="D551" s="112"/>
      <c r="E551" s="112"/>
      <c r="F551" s="112"/>
      <c r="G551" s="112"/>
      <c r="H551" s="112"/>
      <c r="I551" s="112"/>
      <c r="J551" s="112"/>
      <c r="K551" s="112"/>
      <c r="L551" s="112"/>
      <c r="M551" s="112"/>
      <c r="N551" s="112"/>
      <c r="O551" s="112"/>
      <c r="P551" s="112"/>
      <c r="Q551" s="112"/>
      <c r="R551" s="112"/>
      <c r="S551" s="112"/>
      <c r="T551" s="112"/>
      <c r="U551" s="112"/>
      <c r="V551" s="112"/>
      <c r="W551" s="112"/>
      <c r="X551" s="112"/>
      <c r="Y551" s="112"/>
      <c r="Z551" s="112"/>
      <c r="AA551" s="112"/>
      <c r="AB551" s="112"/>
      <c r="AC551" s="112"/>
      <c r="AD551" s="112"/>
      <c r="AE551" s="112"/>
      <c r="AF551" s="112"/>
      <c r="AG551" s="112"/>
      <c r="AH551" s="112"/>
      <c r="AI551" s="112"/>
      <c r="AJ551" s="112"/>
      <c r="AK551" s="112"/>
      <c r="AL551" s="112"/>
      <c r="AM551" s="112"/>
      <c r="AN551" s="112"/>
      <c r="AO551" s="112"/>
      <c r="AP551" s="112"/>
      <c r="AQ551" s="112"/>
      <c r="AR551" s="112"/>
      <c r="AS551" s="112"/>
      <c r="AT551" s="112"/>
      <c r="AU551" s="112"/>
      <c r="AV551" s="112"/>
      <c r="AW551" s="112"/>
      <c r="AX551" s="112"/>
      <c r="AY551" s="112"/>
      <c r="AZ551" s="112"/>
      <c r="BA551" s="112"/>
    </row>
    <row r="552" spans="1:53">
      <c r="A552" s="112"/>
      <c r="B552" s="112"/>
      <c r="C552" s="112"/>
      <c r="D552" s="112"/>
      <c r="E552" s="112"/>
      <c r="F552" s="112"/>
      <c r="G552" s="112"/>
      <c r="H552" s="112"/>
      <c r="I552" s="112"/>
      <c r="J552" s="112"/>
      <c r="K552" s="112"/>
      <c r="L552" s="112"/>
      <c r="M552" s="112"/>
      <c r="N552" s="112"/>
      <c r="O552" s="112"/>
      <c r="P552" s="112"/>
      <c r="Q552" s="112"/>
      <c r="R552" s="112"/>
      <c r="S552" s="112"/>
      <c r="T552" s="112"/>
      <c r="U552" s="112"/>
      <c r="V552" s="112"/>
      <c r="W552" s="112"/>
      <c r="X552" s="112"/>
      <c r="Y552" s="112"/>
      <c r="Z552" s="112"/>
      <c r="AA552" s="112"/>
      <c r="AB552" s="112"/>
      <c r="AC552" s="112"/>
      <c r="AD552" s="112"/>
      <c r="AE552" s="112"/>
      <c r="AF552" s="112"/>
      <c r="AG552" s="112"/>
      <c r="AH552" s="112"/>
      <c r="AI552" s="112"/>
      <c r="AJ552" s="112"/>
      <c r="AK552" s="112"/>
      <c r="AL552" s="112"/>
      <c r="AM552" s="112"/>
      <c r="AN552" s="112"/>
      <c r="AO552" s="112"/>
      <c r="AP552" s="112"/>
      <c r="AQ552" s="112"/>
      <c r="AR552" s="112"/>
      <c r="AS552" s="112"/>
      <c r="AT552" s="112"/>
      <c r="AU552" s="112"/>
      <c r="AV552" s="112"/>
      <c r="AW552" s="112"/>
      <c r="AX552" s="112"/>
      <c r="AY552" s="112"/>
      <c r="AZ552" s="112"/>
      <c r="BA552" s="112"/>
    </row>
    <row r="553" spans="1:53">
      <c r="A553" s="112"/>
      <c r="B553" s="112"/>
      <c r="C553" s="112"/>
      <c r="D553" s="112"/>
      <c r="E553" s="112"/>
      <c r="F553" s="112"/>
      <c r="G553" s="112"/>
      <c r="H553" s="112"/>
      <c r="I553" s="112"/>
      <c r="J553" s="112"/>
      <c r="K553" s="112"/>
      <c r="L553" s="112"/>
      <c r="M553" s="112"/>
      <c r="N553" s="112"/>
      <c r="O553" s="112"/>
      <c r="P553" s="112"/>
      <c r="Q553" s="112"/>
      <c r="R553" s="112"/>
      <c r="S553" s="112"/>
      <c r="T553" s="112"/>
      <c r="U553" s="112"/>
      <c r="V553" s="112"/>
      <c r="W553" s="112"/>
      <c r="X553" s="112"/>
      <c r="Y553" s="112"/>
      <c r="Z553" s="112"/>
      <c r="AA553" s="112"/>
      <c r="AB553" s="112"/>
      <c r="AC553" s="112"/>
      <c r="AD553" s="112"/>
      <c r="AE553" s="112"/>
      <c r="AF553" s="112"/>
      <c r="AG553" s="112"/>
      <c r="AH553" s="112"/>
      <c r="AI553" s="112"/>
      <c r="AJ553" s="112"/>
      <c r="AK553" s="112"/>
      <c r="AL553" s="112"/>
      <c r="AM553" s="112"/>
      <c r="AN553" s="112"/>
      <c r="AO553" s="112"/>
      <c r="AP553" s="112"/>
      <c r="AQ553" s="112"/>
      <c r="AR553" s="112"/>
      <c r="AS553" s="112"/>
      <c r="AT553" s="112"/>
      <c r="AU553" s="112"/>
      <c r="AV553" s="112"/>
      <c r="AW553" s="112"/>
      <c r="AX553" s="112"/>
      <c r="AY553" s="112"/>
      <c r="AZ553" s="112"/>
      <c r="BA553" s="112"/>
    </row>
    <row r="554" spans="1:53">
      <c r="A554" s="112"/>
      <c r="B554" s="112"/>
      <c r="C554" s="112"/>
      <c r="D554" s="112"/>
      <c r="E554" s="112"/>
      <c r="F554" s="112"/>
      <c r="G554" s="112"/>
      <c r="H554" s="112"/>
      <c r="I554" s="112"/>
      <c r="J554" s="112"/>
      <c r="K554" s="112"/>
      <c r="L554" s="112"/>
      <c r="M554" s="112"/>
      <c r="N554" s="112"/>
      <c r="O554" s="112"/>
      <c r="P554" s="112"/>
      <c r="Q554" s="112"/>
      <c r="R554" s="112"/>
      <c r="S554" s="112"/>
      <c r="T554" s="112"/>
      <c r="U554" s="112"/>
      <c r="V554" s="112"/>
      <c r="W554" s="112"/>
      <c r="X554" s="112"/>
      <c r="Y554" s="112"/>
      <c r="Z554" s="112"/>
      <c r="AA554" s="112"/>
      <c r="AB554" s="112"/>
      <c r="AC554" s="112"/>
      <c r="AD554" s="112"/>
      <c r="AE554" s="112"/>
      <c r="AF554" s="112"/>
      <c r="AG554" s="112"/>
      <c r="AH554" s="112"/>
      <c r="AI554" s="112"/>
      <c r="AJ554" s="112"/>
      <c r="AK554" s="112"/>
      <c r="AL554" s="112"/>
      <c r="AM554" s="112"/>
      <c r="AN554" s="112"/>
      <c r="AO554" s="112"/>
      <c r="AP554" s="112"/>
      <c r="AQ554" s="112"/>
      <c r="AR554" s="112"/>
      <c r="AS554" s="112"/>
      <c r="AT554" s="112"/>
      <c r="AU554" s="112"/>
      <c r="AV554" s="112"/>
      <c r="AW554" s="112"/>
      <c r="AX554" s="112"/>
      <c r="AY554" s="112"/>
      <c r="AZ554" s="112"/>
      <c r="BA554" s="112"/>
    </row>
    <row r="555" spans="1:53">
      <c r="A555" s="112"/>
      <c r="B555" s="112"/>
      <c r="C555" s="112"/>
      <c r="D555" s="112"/>
      <c r="E555" s="112"/>
      <c r="F555" s="112"/>
      <c r="G555" s="112"/>
      <c r="H555" s="112"/>
      <c r="I555" s="112"/>
      <c r="J555" s="112"/>
      <c r="K555" s="112"/>
      <c r="L555" s="112"/>
      <c r="M555" s="112"/>
      <c r="N555" s="112"/>
      <c r="O555" s="112"/>
      <c r="P555" s="112"/>
      <c r="Q555" s="112"/>
      <c r="R555" s="112"/>
      <c r="S555" s="112"/>
      <c r="T555" s="112"/>
      <c r="U555" s="112"/>
      <c r="V555" s="112"/>
      <c r="W555" s="112"/>
      <c r="X555" s="112"/>
      <c r="Y555" s="112"/>
      <c r="Z555" s="112"/>
      <c r="AA555" s="112"/>
      <c r="AB555" s="112"/>
      <c r="AC555" s="112"/>
      <c r="AD555" s="112"/>
      <c r="AE555" s="112"/>
      <c r="AF555" s="112"/>
      <c r="AG555" s="112"/>
      <c r="AH555" s="112"/>
      <c r="AI555" s="112"/>
      <c r="AJ555" s="112"/>
      <c r="AK555" s="112"/>
      <c r="AL555" s="112"/>
      <c r="AM555" s="112"/>
      <c r="AN555" s="112"/>
      <c r="AO555" s="112"/>
      <c r="AP555" s="112"/>
      <c r="AQ555" s="112"/>
      <c r="AR555" s="112"/>
      <c r="AS555" s="112"/>
      <c r="AT555" s="112"/>
      <c r="AU555" s="112"/>
      <c r="AV555" s="112"/>
      <c r="AW555" s="112"/>
      <c r="AX555" s="112"/>
      <c r="AY555" s="112"/>
      <c r="AZ555" s="112"/>
      <c r="BA555" s="112"/>
    </row>
    <row r="556" spans="1:53">
      <c r="A556" s="112"/>
      <c r="B556" s="112"/>
      <c r="C556" s="112"/>
      <c r="D556" s="112"/>
      <c r="E556" s="112"/>
      <c r="F556" s="112"/>
      <c r="G556" s="112"/>
      <c r="H556" s="112"/>
      <c r="I556" s="112"/>
      <c r="J556" s="112"/>
      <c r="K556" s="112"/>
      <c r="L556" s="112"/>
      <c r="M556" s="112"/>
      <c r="N556" s="112"/>
      <c r="O556" s="112"/>
      <c r="P556" s="112"/>
      <c r="Q556" s="112"/>
      <c r="R556" s="112"/>
      <c r="S556" s="112"/>
      <c r="T556" s="112"/>
      <c r="U556" s="112"/>
      <c r="V556" s="112"/>
      <c r="W556" s="112"/>
      <c r="X556" s="112"/>
      <c r="Y556" s="112"/>
      <c r="Z556" s="112"/>
      <c r="AA556" s="112"/>
      <c r="AB556" s="112"/>
      <c r="AC556" s="112"/>
      <c r="AD556" s="112"/>
      <c r="AE556" s="112"/>
      <c r="AF556" s="112"/>
      <c r="AG556" s="112"/>
      <c r="AH556" s="112"/>
      <c r="AI556" s="112"/>
      <c r="AJ556" s="112"/>
      <c r="AK556" s="112"/>
      <c r="AL556" s="112"/>
      <c r="AM556" s="112"/>
      <c r="AN556" s="112"/>
      <c r="AO556" s="112"/>
      <c r="AP556" s="112"/>
      <c r="AQ556" s="112"/>
      <c r="AR556" s="112"/>
      <c r="AS556" s="112"/>
      <c r="AT556" s="112"/>
      <c r="AU556" s="112"/>
      <c r="AV556" s="112"/>
      <c r="AW556" s="112"/>
      <c r="AX556" s="112"/>
      <c r="AY556" s="112"/>
      <c r="AZ556" s="112"/>
      <c r="BA556" s="112"/>
    </row>
    <row r="557" spans="1:53">
      <c r="A557" s="112"/>
      <c r="B557" s="112"/>
      <c r="C557" s="112"/>
      <c r="D557" s="112"/>
      <c r="E557" s="112"/>
      <c r="F557" s="112"/>
      <c r="G557" s="112"/>
      <c r="H557" s="112"/>
      <c r="I557" s="112"/>
      <c r="J557" s="112"/>
      <c r="K557" s="112"/>
      <c r="L557" s="112"/>
      <c r="M557" s="112"/>
      <c r="N557" s="112"/>
      <c r="O557" s="112"/>
      <c r="P557" s="112"/>
      <c r="Q557" s="112"/>
      <c r="R557" s="112"/>
      <c r="S557" s="112"/>
      <c r="T557" s="112"/>
      <c r="U557" s="112"/>
      <c r="V557" s="112"/>
      <c r="W557" s="112"/>
      <c r="X557" s="112"/>
      <c r="Y557" s="112"/>
      <c r="Z557" s="112"/>
      <c r="AA557" s="112"/>
      <c r="AB557" s="112"/>
      <c r="AC557" s="112"/>
      <c r="AD557" s="112"/>
      <c r="AE557" s="112"/>
      <c r="AF557" s="112"/>
      <c r="AG557" s="112"/>
      <c r="AH557" s="112"/>
      <c r="AI557" s="112"/>
      <c r="AJ557" s="112"/>
      <c r="AK557" s="112"/>
      <c r="AL557" s="112"/>
      <c r="AM557" s="112"/>
      <c r="AN557" s="112"/>
      <c r="AO557" s="112"/>
      <c r="AP557" s="112"/>
      <c r="AQ557" s="112"/>
      <c r="AR557" s="112"/>
      <c r="AS557" s="112"/>
      <c r="AT557" s="112"/>
      <c r="AU557" s="112"/>
      <c r="AV557" s="112"/>
      <c r="AW557" s="112"/>
      <c r="AX557" s="112"/>
      <c r="AY557" s="112"/>
      <c r="AZ557" s="112"/>
      <c r="BA557" s="112"/>
    </row>
    <row r="558" spans="1:53">
      <c r="A558" s="112"/>
      <c r="B558" s="112"/>
      <c r="C558" s="112"/>
      <c r="D558" s="112"/>
      <c r="E558" s="112"/>
      <c r="F558" s="112"/>
      <c r="G558" s="112"/>
      <c r="H558" s="112"/>
      <c r="I558" s="112"/>
      <c r="J558" s="112"/>
      <c r="K558" s="112"/>
      <c r="L558" s="112"/>
      <c r="M558" s="112"/>
      <c r="N558" s="112"/>
      <c r="O558" s="112"/>
      <c r="P558" s="112"/>
      <c r="Q558" s="112"/>
      <c r="R558" s="112"/>
      <c r="S558" s="112"/>
      <c r="T558" s="112"/>
      <c r="U558" s="112"/>
      <c r="V558" s="112"/>
      <c r="W558" s="112"/>
      <c r="X558" s="112"/>
      <c r="Y558" s="112"/>
      <c r="Z558" s="112"/>
      <c r="AA558" s="112"/>
      <c r="AB558" s="112"/>
      <c r="AC558" s="112"/>
      <c r="AD558" s="112"/>
      <c r="AE558" s="112"/>
      <c r="AF558" s="112"/>
      <c r="AG558" s="112"/>
      <c r="AH558" s="112"/>
      <c r="AI558" s="112"/>
      <c r="AJ558" s="112"/>
      <c r="AK558" s="112"/>
      <c r="AL558" s="112"/>
      <c r="AM558" s="112"/>
      <c r="AN558" s="112"/>
      <c r="AO558" s="112"/>
      <c r="AP558" s="112"/>
      <c r="AQ558" s="112"/>
      <c r="AR558" s="112"/>
      <c r="AS558" s="112"/>
      <c r="AT558" s="112"/>
      <c r="AU558" s="112"/>
      <c r="AV558" s="112"/>
      <c r="AW558" s="112"/>
      <c r="AX558" s="112"/>
      <c r="AY558" s="112"/>
      <c r="AZ558" s="112"/>
      <c r="BA558" s="112"/>
    </row>
    <row r="559" spans="1:53">
      <c r="A559" s="112"/>
      <c r="B559" s="112"/>
      <c r="C559" s="112"/>
      <c r="D559" s="112"/>
      <c r="E559" s="112"/>
      <c r="F559" s="112"/>
      <c r="G559" s="112"/>
      <c r="H559" s="112"/>
      <c r="I559" s="112"/>
      <c r="J559" s="112"/>
      <c r="K559" s="112"/>
      <c r="L559" s="112"/>
      <c r="M559" s="112"/>
      <c r="N559" s="112"/>
      <c r="O559" s="112"/>
      <c r="P559" s="112"/>
      <c r="Q559" s="112"/>
      <c r="R559" s="112"/>
      <c r="S559" s="112"/>
      <c r="T559" s="112"/>
      <c r="U559" s="112"/>
      <c r="V559" s="112"/>
      <c r="W559" s="112"/>
      <c r="X559" s="112"/>
      <c r="Y559" s="112"/>
      <c r="Z559" s="112"/>
      <c r="AA559" s="112"/>
      <c r="AB559" s="112"/>
      <c r="AC559" s="112"/>
      <c r="AD559" s="112"/>
      <c r="AE559" s="112"/>
      <c r="AF559" s="112"/>
      <c r="AG559" s="112"/>
      <c r="AH559" s="112"/>
      <c r="AI559" s="112"/>
      <c r="AJ559" s="112"/>
      <c r="AK559" s="112"/>
      <c r="AL559" s="112"/>
      <c r="AM559" s="112"/>
      <c r="AN559" s="112"/>
      <c r="AO559" s="112"/>
      <c r="AP559" s="112"/>
      <c r="AQ559" s="112"/>
      <c r="AR559" s="112"/>
      <c r="AS559" s="112"/>
      <c r="AT559" s="112"/>
      <c r="AU559" s="112"/>
      <c r="AV559" s="112"/>
      <c r="AW559" s="112"/>
      <c r="AX559" s="112"/>
      <c r="AY559" s="112"/>
      <c r="AZ559" s="112"/>
      <c r="BA559" s="112"/>
    </row>
    <row r="560" spans="1:53">
      <c r="A560" s="112"/>
      <c r="B560" s="112"/>
      <c r="C560" s="112"/>
      <c r="D560" s="112"/>
      <c r="E560" s="112"/>
      <c r="F560" s="112"/>
      <c r="G560" s="112"/>
      <c r="H560" s="112"/>
      <c r="I560" s="112"/>
      <c r="J560" s="112"/>
      <c r="K560" s="112"/>
      <c r="L560" s="112"/>
      <c r="M560" s="112"/>
      <c r="N560" s="112"/>
      <c r="O560" s="112"/>
      <c r="P560" s="112"/>
      <c r="Q560" s="112"/>
      <c r="R560" s="112"/>
      <c r="S560" s="112"/>
      <c r="T560" s="112"/>
      <c r="U560" s="112"/>
      <c r="V560" s="112"/>
      <c r="W560" s="112"/>
      <c r="X560" s="112"/>
      <c r="Y560" s="112"/>
      <c r="Z560" s="112"/>
      <c r="AA560" s="112"/>
      <c r="AB560" s="112"/>
      <c r="AC560" s="112"/>
      <c r="AD560" s="112"/>
      <c r="AE560" s="112"/>
      <c r="AF560" s="112"/>
      <c r="AG560" s="112"/>
      <c r="AH560" s="112"/>
      <c r="AI560" s="112"/>
      <c r="AJ560" s="112"/>
      <c r="AK560" s="112"/>
      <c r="AL560" s="112"/>
      <c r="AM560" s="112"/>
      <c r="AN560" s="112"/>
      <c r="AO560" s="112"/>
      <c r="AP560" s="112"/>
      <c r="AQ560" s="112"/>
      <c r="AR560" s="112"/>
      <c r="AS560" s="112"/>
      <c r="AT560" s="112"/>
      <c r="AU560" s="112"/>
      <c r="AV560" s="112"/>
      <c r="AW560" s="112"/>
      <c r="AX560" s="112"/>
      <c r="AY560" s="112"/>
      <c r="AZ560" s="112"/>
      <c r="BA560" s="112"/>
    </row>
    <row r="561" spans="1:53">
      <c r="A561" s="112"/>
      <c r="B561" s="112"/>
      <c r="C561" s="112"/>
      <c r="D561" s="112"/>
      <c r="E561" s="112"/>
      <c r="F561" s="112"/>
      <c r="G561" s="112"/>
      <c r="H561" s="112"/>
      <c r="I561" s="112"/>
      <c r="J561" s="112"/>
      <c r="K561" s="112"/>
      <c r="L561" s="112"/>
      <c r="M561" s="112"/>
      <c r="N561" s="112"/>
      <c r="O561" s="112"/>
      <c r="P561" s="112"/>
      <c r="Q561" s="112"/>
      <c r="R561" s="112"/>
      <c r="S561" s="112"/>
      <c r="T561" s="112"/>
      <c r="U561" s="112"/>
      <c r="V561" s="112"/>
      <c r="W561" s="112"/>
      <c r="X561" s="112"/>
      <c r="Y561" s="112"/>
      <c r="Z561" s="112"/>
      <c r="AA561" s="112"/>
      <c r="AB561" s="112"/>
      <c r="AC561" s="112"/>
      <c r="AD561" s="112"/>
      <c r="AE561" s="112"/>
      <c r="AF561" s="112"/>
      <c r="AG561" s="112"/>
      <c r="AH561" s="112"/>
      <c r="AI561" s="112"/>
      <c r="AJ561" s="112"/>
      <c r="AK561" s="112"/>
      <c r="AL561" s="112"/>
      <c r="AM561" s="112"/>
      <c r="AN561" s="112"/>
      <c r="AO561" s="112"/>
      <c r="AP561" s="112"/>
      <c r="AQ561" s="112"/>
      <c r="AR561" s="112"/>
      <c r="AS561" s="112"/>
      <c r="AT561" s="112"/>
      <c r="AU561" s="112"/>
      <c r="AV561" s="112"/>
      <c r="AW561" s="112"/>
      <c r="AX561" s="112"/>
      <c r="AY561" s="112"/>
      <c r="AZ561" s="112"/>
      <c r="BA561" s="112"/>
    </row>
    <row r="562" spans="1:53">
      <c r="A562" s="112"/>
      <c r="B562" s="112"/>
      <c r="C562" s="112"/>
      <c r="D562" s="112"/>
      <c r="E562" s="112"/>
      <c r="F562" s="112"/>
      <c r="G562" s="112"/>
      <c r="H562" s="112"/>
      <c r="I562" s="112"/>
      <c r="J562" s="112"/>
      <c r="K562" s="112"/>
      <c r="L562" s="112"/>
      <c r="M562" s="112"/>
      <c r="N562" s="112"/>
      <c r="O562" s="112"/>
      <c r="P562" s="112"/>
      <c r="Q562" s="112"/>
      <c r="R562" s="112"/>
      <c r="S562" s="112"/>
      <c r="T562" s="112"/>
      <c r="U562" s="112"/>
      <c r="V562" s="112"/>
      <c r="W562" s="112"/>
      <c r="X562" s="112"/>
      <c r="Y562" s="112"/>
      <c r="Z562" s="112"/>
      <c r="AA562" s="112"/>
      <c r="AB562" s="112"/>
      <c r="AC562" s="112"/>
      <c r="AD562" s="112"/>
      <c r="AE562" s="112"/>
      <c r="AF562" s="112"/>
      <c r="AG562" s="112"/>
      <c r="AH562" s="112"/>
      <c r="AI562" s="112"/>
      <c r="AJ562" s="112"/>
      <c r="AK562" s="112"/>
      <c r="AL562" s="112"/>
      <c r="AM562" s="112"/>
      <c r="AN562" s="112"/>
      <c r="AO562" s="112"/>
      <c r="AP562" s="112"/>
      <c r="AQ562" s="112"/>
      <c r="AR562" s="112"/>
      <c r="AS562" s="112"/>
      <c r="AT562" s="112"/>
      <c r="AU562" s="112"/>
      <c r="AV562" s="112"/>
      <c r="AW562" s="112"/>
      <c r="AX562" s="112"/>
      <c r="AY562" s="112"/>
      <c r="AZ562" s="112"/>
      <c r="BA562" s="112"/>
    </row>
    <row r="563" spans="1:53">
      <c r="A563" s="112"/>
      <c r="B563" s="112"/>
      <c r="C563" s="112"/>
      <c r="D563" s="112"/>
      <c r="E563" s="112"/>
      <c r="F563" s="112"/>
      <c r="G563" s="112"/>
      <c r="H563" s="112"/>
      <c r="I563" s="112"/>
      <c r="J563" s="112"/>
      <c r="K563" s="112"/>
      <c r="L563" s="112"/>
      <c r="M563" s="112"/>
      <c r="N563" s="112"/>
      <c r="O563" s="112"/>
      <c r="P563" s="112"/>
      <c r="Q563" s="112"/>
      <c r="R563" s="112"/>
      <c r="S563" s="112"/>
      <c r="T563" s="112"/>
      <c r="U563" s="112"/>
      <c r="V563" s="112"/>
      <c r="W563" s="112"/>
      <c r="X563" s="112"/>
      <c r="Y563" s="112"/>
      <c r="Z563" s="112"/>
      <c r="AA563" s="112"/>
      <c r="AB563" s="112"/>
      <c r="AC563" s="112"/>
      <c r="AD563" s="112"/>
      <c r="AE563" s="112"/>
      <c r="AF563" s="112"/>
      <c r="AG563" s="112"/>
      <c r="AH563" s="112"/>
      <c r="AI563" s="112"/>
      <c r="AJ563" s="112"/>
      <c r="AK563" s="112"/>
      <c r="AL563" s="112"/>
      <c r="AM563" s="112"/>
      <c r="AN563" s="112"/>
      <c r="AO563" s="112"/>
      <c r="AP563" s="112"/>
      <c r="AQ563" s="112"/>
      <c r="AR563" s="112"/>
      <c r="AS563" s="112"/>
      <c r="AT563" s="112"/>
      <c r="AU563" s="112"/>
      <c r="AV563" s="112"/>
      <c r="AW563" s="112"/>
      <c r="AX563" s="112"/>
      <c r="AY563" s="112"/>
      <c r="AZ563" s="112"/>
      <c r="BA563" s="112"/>
    </row>
    <row r="564" spans="1:53">
      <c r="A564" s="112"/>
      <c r="B564" s="112"/>
      <c r="C564" s="112"/>
      <c r="D564" s="112"/>
      <c r="E564" s="112"/>
      <c r="F564" s="112"/>
      <c r="G564" s="112"/>
      <c r="H564" s="112"/>
      <c r="I564" s="112"/>
      <c r="J564" s="112"/>
      <c r="K564" s="112"/>
      <c r="L564" s="112"/>
      <c r="M564" s="112"/>
      <c r="N564" s="112"/>
      <c r="O564" s="112"/>
      <c r="P564" s="112"/>
      <c r="Q564" s="112"/>
      <c r="R564" s="112"/>
      <c r="S564" s="112"/>
      <c r="T564" s="112"/>
      <c r="U564" s="112"/>
      <c r="V564" s="112"/>
      <c r="W564" s="112"/>
      <c r="X564" s="112"/>
      <c r="Y564" s="112"/>
      <c r="Z564" s="112"/>
      <c r="AA564" s="112"/>
      <c r="AB564" s="112"/>
      <c r="AC564" s="112"/>
      <c r="AD564" s="112"/>
      <c r="AE564" s="112"/>
      <c r="AF564" s="112"/>
      <c r="AG564" s="112"/>
      <c r="AH564" s="112"/>
      <c r="AI564" s="112"/>
      <c r="AJ564" s="112"/>
      <c r="AK564" s="112"/>
      <c r="AL564" s="112"/>
      <c r="AM564" s="112"/>
      <c r="AN564" s="112"/>
      <c r="AO564" s="112"/>
      <c r="AP564" s="112"/>
      <c r="AQ564" s="112"/>
      <c r="AR564" s="112"/>
      <c r="AS564" s="112"/>
      <c r="AT564" s="112"/>
      <c r="AU564" s="112"/>
      <c r="AV564" s="112"/>
      <c r="AW564" s="112"/>
      <c r="AX564" s="112"/>
      <c r="AY564" s="112"/>
      <c r="AZ564" s="112"/>
      <c r="BA564" s="112"/>
    </row>
    <row r="565" spans="1:53">
      <c r="A565" s="112"/>
      <c r="B565" s="112"/>
      <c r="C565" s="112"/>
      <c r="D565" s="112"/>
      <c r="E565" s="112"/>
      <c r="F565" s="112"/>
      <c r="G565" s="112"/>
      <c r="H565" s="112"/>
      <c r="I565" s="112"/>
      <c r="J565" s="112"/>
      <c r="K565" s="112"/>
      <c r="L565" s="112"/>
      <c r="M565" s="112"/>
      <c r="N565" s="112"/>
      <c r="O565" s="112"/>
      <c r="P565" s="112"/>
      <c r="Q565" s="112"/>
      <c r="R565" s="112"/>
      <c r="S565" s="112"/>
      <c r="T565" s="112"/>
      <c r="U565" s="112"/>
      <c r="V565" s="112"/>
      <c r="W565" s="112"/>
      <c r="X565" s="112"/>
      <c r="Y565" s="112"/>
      <c r="Z565" s="112"/>
      <c r="AA565" s="112"/>
      <c r="AB565" s="112"/>
      <c r="AC565" s="112"/>
      <c r="AD565" s="112"/>
      <c r="AE565" s="112"/>
      <c r="AF565" s="112"/>
      <c r="AG565" s="112"/>
      <c r="AH565" s="112"/>
      <c r="AI565" s="112"/>
      <c r="AJ565" s="112"/>
      <c r="AK565" s="112"/>
      <c r="AL565" s="112"/>
      <c r="AM565" s="112"/>
      <c r="AN565" s="112"/>
      <c r="AO565" s="112"/>
      <c r="AP565" s="112"/>
      <c r="AQ565" s="112"/>
      <c r="AR565" s="112"/>
      <c r="AS565" s="112"/>
      <c r="AT565" s="112"/>
      <c r="AU565" s="112"/>
      <c r="AV565" s="112"/>
      <c r="AW565" s="112"/>
      <c r="AX565" s="112"/>
      <c r="AY565" s="112"/>
      <c r="AZ565" s="112"/>
      <c r="BA565" s="112"/>
    </row>
    <row r="566" spans="1:53">
      <c r="A566" s="112"/>
      <c r="B566" s="112"/>
      <c r="C566" s="112"/>
      <c r="D566" s="112"/>
      <c r="E566" s="112"/>
      <c r="F566" s="112"/>
      <c r="G566" s="112"/>
      <c r="H566" s="112"/>
      <c r="I566" s="112"/>
      <c r="J566" s="112"/>
      <c r="K566" s="112"/>
      <c r="L566" s="112"/>
      <c r="M566" s="112"/>
      <c r="N566" s="112"/>
      <c r="O566" s="112"/>
      <c r="P566" s="112"/>
      <c r="Q566" s="112"/>
      <c r="R566" s="112"/>
      <c r="S566" s="112"/>
      <c r="T566" s="112"/>
      <c r="U566" s="112"/>
      <c r="V566" s="112"/>
      <c r="W566" s="112"/>
      <c r="X566" s="112"/>
      <c r="Y566" s="112"/>
      <c r="Z566" s="112"/>
      <c r="AA566" s="112"/>
      <c r="AB566" s="112"/>
      <c r="AC566" s="112"/>
      <c r="AD566" s="112"/>
      <c r="AE566" s="112"/>
      <c r="AF566" s="112"/>
      <c r="AG566" s="112"/>
      <c r="AH566" s="112"/>
      <c r="AI566" s="112"/>
      <c r="AJ566" s="112"/>
      <c r="AK566" s="112"/>
      <c r="AL566" s="112"/>
      <c r="AM566" s="112"/>
      <c r="AN566" s="112"/>
      <c r="AO566" s="112"/>
      <c r="AP566" s="112"/>
      <c r="AQ566" s="112"/>
      <c r="AR566" s="112"/>
      <c r="AS566" s="112"/>
      <c r="AT566" s="112"/>
      <c r="AU566" s="112"/>
      <c r="AV566" s="112"/>
      <c r="AW566" s="112"/>
      <c r="AX566" s="112"/>
      <c r="AY566" s="112"/>
      <c r="AZ566" s="112"/>
      <c r="BA566" s="112"/>
    </row>
    <row r="567" spans="1:53">
      <c r="A567" s="112"/>
      <c r="B567" s="112"/>
      <c r="C567" s="112"/>
      <c r="D567" s="112"/>
      <c r="E567" s="112"/>
      <c r="F567" s="112"/>
      <c r="G567" s="112"/>
      <c r="H567" s="112"/>
      <c r="I567" s="112"/>
      <c r="J567" s="112"/>
      <c r="K567" s="112"/>
      <c r="L567" s="112"/>
      <c r="M567" s="112"/>
      <c r="N567" s="112"/>
      <c r="O567" s="112"/>
      <c r="P567" s="112"/>
      <c r="Q567" s="112"/>
      <c r="R567" s="112"/>
      <c r="S567" s="112"/>
      <c r="T567" s="112"/>
      <c r="U567" s="112"/>
      <c r="V567" s="112"/>
      <c r="W567" s="112"/>
      <c r="X567" s="112"/>
      <c r="Y567" s="112"/>
      <c r="Z567" s="112"/>
      <c r="AA567" s="112"/>
      <c r="AB567" s="112"/>
      <c r="AC567" s="112"/>
      <c r="AD567" s="112"/>
      <c r="AE567" s="112"/>
      <c r="AF567" s="112"/>
      <c r="AG567" s="112"/>
      <c r="AH567" s="112"/>
      <c r="AI567" s="112"/>
      <c r="AJ567" s="112"/>
      <c r="AK567" s="112"/>
      <c r="AL567" s="112"/>
      <c r="AM567" s="112"/>
      <c r="AN567" s="112"/>
      <c r="AO567" s="112"/>
      <c r="AP567" s="112"/>
      <c r="AQ567" s="112"/>
      <c r="AR567" s="112"/>
      <c r="AS567" s="112"/>
      <c r="AT567" s="112"/>
      <c r="AU567" s="112"/>
      <c r="AV567" s="112"/>
      <c r="AW567" s="112"/>
      <c r="AX567" s="112"/>
      <c r="AY567" s="112"/>
      <c r="AZ567" s="112"/>
      <c r="BA567" s="112"/>
    </row>
    <row r="568" spans="1:53">
      <c r="A568" s="112"/>
      <c r="B568" s="112"/>
      <c r="C568" s="112"/>
      <c r="D568" s="112"/>
      <c r="E568" s="112"/>
      <c r="F568" s="112"/>
      <c r="G568" s="112"/>
      <c r="H568" s="112"/>
      <c r="I568" s="112"/>
      <c r="J568" s="112"/>
      <c r="K568" s="112"/>
      <c r="L568" s="112"/>
      <c r="M568" s="112"/>
      <c r="N568" s="112"/>
      <c r="O568" s="112"/>
      <c r="P568" s="112"/>
      <c r="Q568" s="112"/>
      <c r="R568" s="112"/>
      <c r="S568" s="112"/>
      <c r="T568" s="112"/>
      <c r="U568" s="112"/>
      <c r="V568" s="112"/>
      <c r="W568" s="112"/>
      <c r="X568" s="112"/>
      <c r="Y568" s="112"/>
      <c r="Z568" s="112"/>
      <c r="AA568" s="112"/>
      <c r="AB568" s="112"/>
      <c r="AC568" s="112"/>
      <c r="AD568" s="112"/>
      <c r="AE568" s="112"/>
      <c r="AF568" s="112"/>
      <c r="AG568" s="112"/>
      <c r="AH568" s="112"/>
      <c r="AI568" s="112"/>
      <c r="AJ568" s="112"/>
      <c r="AK568" s="112"/>
      <c r="AL568" s="112"/>
      <c r="AM568" s="112"/>
      <c r="AN568" s="112"/>
      <c r="AO568" s="112"/>
      <c r="AP568" s="112"/>
      <c r="AQ568" s="112"/>
      <c r="AR568" s="112"/>
      <c r="AS568" s="112"/>
      <c r="AT568" s="112"/>
      <c r="AU568" s="112"/>
      <c r="AV568" s="112"/>
      <c r="AW568" s="112"/>
      <c r="AX568" s="112"/>
      <c r="AY568" s="112"/>
      <c r="AZ568" s="112"/>
      <c r="BA568" s="112"/>
    </row>
    <row r="569" spans="1:53">
      <c r="A569" s="112"/>
      <c r="B569" s="112"/>
      <c r="C569" s="112"/>
      <c r="D569" s="112"/>
      <c r="E569" s="112"/>
      <c r="F569" s="112"/>
      <c r="G569" s="112"/>
      <c r="H569" s="112"/>
      <c r="I569" s="112"/>
      <c r="J569" s="112"/>
      <c r="K569" s="112"/>
      <c r="L569" s="112"/>
      <c r="M569" s="112"/>
      <c r="N569" s="112"/>
      <c r="O569" s="112"/>
      <c r="P569" s="112"/>
      <c r="Q569" s="112"/>
      <c r="R569" s="112"/>
      <c r="S569" s="112"/>
      <c r="T569" s="112"/>
      <c r="U569" s="112"/>
      <c r="V569" s="112"/>
      <c r="W569" s="112"/>
      <c r="X569" s="112"/>
      <c r="Y569" s="112"/>
      <c r="Z569" s="112"/>
      <c r="AA569" s="112"/>
      <c r="AB569" s="112"/>
      <c r="AC569" s="112"/>
      <c r="AD569" s="112"/>
      <c r="AE569" s="112"/>
      <c r="AF569" s="112"/>
      <c r="AG569" s="112"/>
      <c r="AH569" s="112"/>
      <c r="AI569" s="112"/>
      <c r="AJ569" s="112"/>
      <c r="AK569" s="112"/>
      <c r="AL569" s="112"/>
      <c r="AM569" s="112"/>
      <c r="AN569" s="112"/>
      <c r="AO569" s="112"/>
      <c r="AP569" s="112"/>
      <c r="AQ569" s="112"/>
      <c r="AR569" s="112"/>
      <c r="AS569" s="112"/>
      <c r="AT569" s="112"/>
      <c r="AU569" s="112"/>
      <c r="AV569" s="112"/>
      <c r="AW569" s="112"/>
      <c r="AX569" s="112"/>
      <c r="AY569" s="112"/>
      <c r="AZ569" s="112"/>
      <c r="BA569" s="112"/>
    </row>
    <row r="570" spans="1:53">
      <c r="A570" s="112"/>
      <c r="B570" s="112"/>
      <c r="C570" s="112"/>
      <c r="D570" s="112"/>
      <c r="E570" s="112"/>
      <c r="F570" s="112"/>
      <c r="G570" s="112"/>
      <c r="H570" s="112"/>
      <c r="I570" s="112"/>
      <c r="J570" s="112"/>
      <c r="K570" s="112"/>
      <c r="L570" s="112"/>
      <c r="M570" s="112"/>
      <c r="N570" s="112"/>
      <c r="O570" s="112"/>
      <c r="P570" s="112"/>
      <c r="Q570" s="112"/>
      <c r="R570" s="112"/>
      <c r="S570" s="112"/>
      <c r="T570" s="112"/>
      <c r="U570" s="112"/>
      <c r="V570" s="112"/>
      <c r="W570" s="112"/>
      <c r="X570" s="112"/>
      <c r="Y570" s="112"/>
      <c r="Z570" s="112"/>
      <c r="AA570" s="112"/>
      <c r="AB570" s="112"/>
      <c r="AC570" s="112"/>
      <c r="AD570" s="112"/>
      <c r="AE570" s="112"/>
      <c r="AF570" s="112"/>
      <c r="AG570" s="112"/>
      <c r="AH570" s="112"/>
      <c r="AI570" s="112"/>
      <c r="AJ570" s="112"/>
      <c r="AK570" s="112"/>
      <c r="AL570" s="112"/>
      <c r="AM570" s="112"/>
      <c r="AN570" s="112"/>
      <c r="AO570" s="112"/>
      <c r="AP570" s="112"/>
      <c r="AQ570" s="112"/>
      <c r="AR570" s="112"/>
      <c r="AS570" s="112"/>
      <c r="AT570" s="112"/>
      <c r="AU570" s="112"/>
      <c r="AV570" s="112"/>
      <c r="AW570" s="112"/>
      <c r="AX570" s="112"/>
      <c r="AY570" s="112"/>
      <c r="AZ570" s="112"/>
      <c r="BA570" s="112"/>
    </row>
    <row r="571" spans="1:53">
      <c r="A571" s="112"/>
      <c r="B571" s="112"/>
      <c r="C571" s="112"/>
      <c r="D571" s="112"/>
      <c r="E571" s="112"/>
      <c r="F571" s="112"/>
      <c r="G571" s="112"/>
      <c r="H571" s="112"/>
      <c r="I571" s="112"/>
      <c r="J571" s="112"/>
      <c r="K571" s="112"/>
      <c r="L571" s="112"/>
      <c r="M571" s="112"/>
      <c r="N571" s="112"/>
      <c r="O571" s="112"/>
      <c r="P571" s="112"/>
      <c r="Q571" s="112"/>
      <c r="R571" s="112"/>
      <c r="S571" s="112"/>
      <c r="T571" s="112"/>
      <c r="U571" s="112"/>
      <c r="V571" s="112"/>
      <c r="W571" s="112"/>
      <c r="X571" s="112"/>
      <c r="Y571" s="112"/>
      <c r="Z571" s="112"/>
      <c r="AA571" s="112"/>
      <c r="AB571" s="112"/>
      <c r="AC571" s="112"/>
      <c r="AD571" s="112"/>
      <c r="AE571" s="112"/>
      <c r="AF571" s="112"/>
      <c r="AG571" s="112"/>
      <c r="AH571" s="112"/>
      <c r="AI571" s="112"/>
      <c r="AJ571" s="112"/>
      <c r="AK571" s="112"/>
      <c r="AL571" s="112"/>
      <c r="AM571" s="112"/>
      <c r="AN571" s="112"/>
      <c r="AO571" s="112"/>
      <c r="AP571" s="112"/>
      <c r="AQ571" s="112"/>
      <c r="AR571" s="112"/>
      <c r="AS571" s="112"/>
      <c r="AT571" s="112"/>
      <c r="AU571" s="112"/>
      <c r="AV571" s="112"/>
      <c r="AW571" s="112"/>
      <c r="AX571" s="112"/>
      <c r="AY571" s="112"/>
      <c r="AZ571" s="112"/>
      <c r="BA571" s="112"/>
    </row>
    <row r="572" spans="1:53">
      <c r="A572" s="112"/>
      <c r="B572" s="112"/>
      <c r="C572" s="112"/>
      <c r="D572" s="112"/>
      <c r="E572" s="112"/>
      <c r="F572" s="112"/>
      <c r="G572" s="112"/>
      <c r="H572" s="112"/>
      <c r="I572" s="112"/>
      <c r="J572" s="112"/>
      <c r="K572" s="112"/>
      <c r="L572" s="112"/>
      <c r="M572" s="112"/>
      <c r="N572" s="112"/>
      <c r="O572" s="112"/>
      <c r="P572" s="112"/>
      <c r="Q572" s="112"/>
      <c r="R572" s="112"/>
      <c r="S572" s="112"/>
      <c r="T572" s="112"/>
      <c r="U572" s="112"/>
      <c r="V572" s="112"/>
      <c r="W572" s="112"/>
      <c r="X572" s="112"/>
      <c r="Y572" s="112"/>
      <c r="Z572" s="112"/>
      <c r="AA572" s="112"/>
      <c r="AB572" s="112"/>
      <c r="AC572" s="112"/>
      <c r="AD572" s="112"/>
      <c r="AE572" s="112"/>
      <c r="AF572" s="112"/>
      <c r="AG572" s="112"/>
      <c r="AH572" s="112"/>
      <c r="AI572" s="112"/>
      <c r="AJ572" s="112"/>
      <c r="AK572" s="112"/>
      <c r="AL572" s="112"/>
      <c r="AM572" s="112"/>
      <c r="AN572" s="112"/>
      <c r="AO572" s="112"/>
      <c r="AP572" s="112"/>
      <c r="AQ572" s="112"/>
      <c r="AR572" s="112"/>
      <c r="AS572" s="112"/>
      <c r="AT572" s="112"/>
      <c r="AU572" s="112"/>
      <c r="AV572" s="112"/>
      <c r="AW572" s="112"/>
      <c r="AX572" s="112"/>
      <c r="AY572" s="112"/>
      <c r="AZ572" s="112"/>
      <c r="BA572" s="112"/>
    </row>
    <row r="573" spans="1:53">
      <c r="A573" s="112"/>
      <c r="B573" s="112"/>
      <c r="C573" s="112"/>
      <c r="D573" s="112"/>
      <c r="E573" s="112"/>
      <c r="F573" s="112"/>
      <c r="G573" s="112"/>
      <c r="H573" s="112"/>
      <c r="I573" s="112"/>
      <c r="J573" s="112"/>
      <c r="K573" s="112"/>
      <c r="L573" s="112"/>
      <c r="M573" s="112"/>
      <c r="N573" s="112"/>
      <c r="O573" s="112"/>
      <c r="P573" s="112"/>
      <c r="Q573" s="112"/>
      <c r="R573" s="112"/>
      <c r="S573" s="112"/>
      <c r="T573" s="112"/>
      <c r="U573" s="112"/>
      <c r="V573" s="112"/>
      <c r="W573" s="112"/>
      <c r="X573" s="112"/>
      <c r="Y573" s="112"/>
      <c r="Z573" s="112"/>
      <c r="AA573" s="112"/>
      <c r="AB573" s="112"/>
      <c r="AC573" s="112"/>
      <c r="AD573" s="112"/>
      <c r="AE573" s="112"/>
      <c r="AF573" s="112"/>
      <c r="AG573" s="112"/>
      <c r="AH573" s="112"/>
      <c r="AI573" s="112"/>
      <c r="AJ573" s="112"/>
      <c r="AK573" s="112"/>
      <c r="AL573" s="112"/>
      <c r="AM573" s="112"/>
      <c r="AN573" s="112"/>
      <c r="AO573" s="112"/>
      <c r="AP573" s="112"/>
      <c r="AQ573" s="112"/>
      <c r="AR573" s="112"/>
      <c r="AS573" s="112"/>
      <c r="AT573" s="112"/>
      <c r="AU573" s="112"/>
      <c r="AV573" s="112"/>
      <c r="AW573" s="112"/>
      <c r="AX573" s="112"/>
      <c r="AY573" s="112"/>
      <c r="AZ573" s="112"/>
      <c r="BA573" s="112"/>
    </row>
    <row r="574" spans="1:53">
      <c r="A574" s="112"/>
      <c r="B574" s="112"/>
      <c r="C574" s="112"/>
      <c r="D574" s="112"/>
      <c r="E574" s="112"/>
      <c r="F574" s="112"/>
      <c r="G574" s="112"/>
      <c r="H574" s="112"/>
      <c r="I574" s="112"/>
      <c r="J574" s="112"/>
      <c r="K574" s="112"/>
      <c r="L574" s="112"/>
      <c r="M574" s="112"/>
      <c r="N574" s="112"/>
      <c r="O574" s="112"/>
      <c r="P574" s="112"/>
      <c r="Q574" s="112"/>
      <c r="R574" s="112"/>
      <c r="S574" s="112"/>
      <c r="T574" s="112"/>
      <c r="U574" s="112"/>
      <c r="V574" s="112"/>
      <c r="W574" s="112"/>
      <c r="X574" s="112"/>
      <c r="Y574" s="112"/>
      <c r="Z574" s="112"/>
      <c r="AA574" s="112"/>
      <c r="AB574" s="112"/>
      <c r="AC574" s="112"/>
      <c r="AD574" s="112"/>
      <c r="AE574" s="112"/>
      <c r="AF574" s="112"/>
      <c r="AG574" s="112"/>
      <c r="AH574" s="112"/>
      <c r="AI574" s="112"/>
      <c r="AJ574" s="112"/>
      <c r="AK574" s="112"/>
      <c r="AL574" s="112"/>
      <c r="AM574" s="112"/>
      <c r="AN574" s="112"/>
      <c r="AO574" s="112"/>
      <c r="AP574" s="112"/>
      <c r="AQ574" s="112"/>
      <c r="AR574" s="112"/>
      <c r="AS574" s="112"/>
      <c r="AT574" s="112"/>
      <c r="AU574" s="112"/>
      <c r="AV574" s="112"/>
      <c r="AW574" s="112"/>
      <c r="AX574" s="112"/>
      <c r="AY574" s="112"/>
      <c r="AZ574" s="112"/>
      <c r="BA574" s="112"/>
    </row>
    <row r="575" spans="1:53">
      <c r="A575" s="112"/>
      <c r="B575" s="112"/>
      <c r="C575" s="112"/>
      <c r="D575" s="112"/>
      <c r="E575" s="112"/>
      <c r="F575" s="112"/>
      <c r="G575" s="112"/>
      <c r="H575" s="112"/>
      <c r="I575" s="112"/>
      <c r="J575" s="112"/>
      <c r="K575" s="112"/>
      <c r="L575" s="112"/>
      <c r="M575" s="112"/>
      <c r="N575" s="112"/>
      <c r="O575" s="112"/>
      <c r="P575" s="112"/>
      <c r="Q575" s="112"/>
      <c r="R575" s="112"/>
      <c r="S575" s="112"/>
      <c r="T575" s="112"/>
      <c r="U575" s="112"/>
      <c r="V575" s="112"/>
      <c r="W575" s="112"/>
      <c r="X575" s="112"/>
      <c r="Y575" s="112"/>
      <c r="Z575" s="112"/>
      <c r="AA575" s="112"/>
      <c r="AB575" s="112"/>
      <c r="AC575" s="112"/>
      <c r="AD575" s="112"/>
      <c r="AE575" s="112"/>
      <c r="AF575" s="112"/>
      <c r="AG575" s="112"/>
      <c r="AH575" s="112"/>
      <c r="AI575" s="112"/>
      <c r="AJ575" s="112"/>
      <c r="AK575" s="112"/>
      <c r="AL575" s="112"/>
      <c r="AM575" s="112"/>
      <c r="AN575" s="112"/>
      <c r="AO575" s="112"/>
      <c r="AP575" s="112"/>
      <c r="AQ575" s="112"/>
      <c r="AR575" s="112"/>
      <c r="AS575" s="112"/>
      <c r="AT575" s="112"/>
      <c r="AU575" s="112"/>
      <c r="AV575" s="112"/>
      <c r="AW575" s="112"/>
      <c r="AX575" s="112"/>
      <c r="AY575" s="112"/>
      <c r="AZ575" s="112"/>
      <c r="BA575" s="112"/>
    </row>
    <row r="576" spans="1:53">
      <c r="A576" s="112"/>
      <c r="B576" s="112"/>
      <c r="C576" s="112"/>
      <c r="D576" s="112"/>
      <c r="E576" s="112"/>
      <c r="F576" s="112"/>
      <c r="G576" s="112"/>
      <c r="H576" s="112"/>
      <c r="I576" s="112"/>
      <c r="J576" s="112"/>
      <c r="K576" s="112"/>
      <c r="L576" s="112"/>
      <c r="M576" s="112"/>
      <c r="N576" s="112"/>
      <c r="O576" s="112"/>
      <c r="P576" s="112"/>
      <c r="Q576" s="112"/>
      <c r="R576" s="112"/>
      <c r="S576" s="112"/>
      <c r="T576" s="112"/>
      <c r="U576" s="112"/>
      <c r="V576" s="112"/>
      <c r="W576" s="112"/>
      <c r="X576" s="112"/>
      <c r="Y576" s="112"/>
      <c r="Z576" s="112"/>
      <c r="AA576" s="112"/>
      <c r="AB576" s="112"/>
      <c r="AC576" s="112"/>
      <c r="AD576" s="112"/>
      <c r="AE576" s="112"/>
      <c r="AF576" s="112"/>
      <c r="AG576" s="112"/>
      <c r="AH576" s="112"/>
      <c r="AI576" s="112"/>
      <c r="AJ576" s="112"/>
      <c r="AK576" s="112"/>
      <c r="AL576" s="112"/>
      <c r="AM576" s="112"/>
      <c r="AN576" s="112"/>
      <c r="AO576" s="112"/>
      <c r="AP576" s="112"/>
      <c r="AQ576" s="112"/>
      <c r="AR576" s="112"/>
      <c r="AS576" s="112"/>
      <c r="AT576" s="112"/>
      <c r="AU576" s="112"/>
      <c r="AV576" s="112"/>
      <c r="AW576" s="112"/>
      <c r="AX576" s="112"/>
      <c r="AY576" s="112"/>
      <c r="AZ576" s="112"/>
      <c r="BA576" s="112"/>
    </row>
    <row r="577" spans="1:53">
      <c r="A577" s="112"/>
      <c r="B577" s="112"/>
      <c r="C577" s="112"/>
      <c r="D577" s="112"/>
      <c r="E577" s="112"/>
      <c r="F577" s="112"/>
      <c r="G577" s="112"/>
      <c r="H577" s="112"/>
      <c r="I577" s="112"/>
      <c r="J577" s="112"/>
      <c r="K577" s="112"/>
      <c r="L577" s="112"/>
      <c r="M577" s="112"/>
      <c r="N577" s="112"/>
      <c r="O577" s="112"/>
      <c r="P577" s="112"/>
      <c r="Q577" s="112"/>
      <c r="R577" s="112"/>
      <c r="S577" s="112"/>
      <c r="T577" s="112"/>
      <c r="U577" s="112"/>
      <c r="V577" s="112"/>
      <c r="W577" s="112"/>
      <c r="X577" s="112"/>
      <c r="Y577" s="112"/>
      <c r="Z577" s="112"/>
      <c r="AA577" s="112"/>
      <c r="AB577" s="112"/>
      <c r="AC577" s="112"/>
      <c r="AD577" s="112"/>
      <c r="AE577" s="112"/>
      <c r="AF577" s="112"/>
      <c r="AG577" s="112"/>
      <c r="AH577" s="112"/>
      <c r="AI577" s="112"/>
      <c r="AJ577" s="112"/>
      <c r="AK577" s="112"/>
      <c r="AL577" s="112"/>
      <c r="AM577" s="112"/>
      <c r="AN577" s="112"/>
      <c r="AO577" s="112"/>
      <c r="AP577" s="112"/>
      <c r="AQ577" s="112"/>
      <c r="AR577" s="112"/>
      <c r="AS577" s="112"/>
      <c r="AT577" s="112"/>
      <c r="AU577" s="112"/>
      <c r="AV577" s="112"/>
      <c r="AW577" s="112"/>
      <c r="AX577" s="112"/>
      <c r="AY577" s="112"/>
      <c r="AZ577" s="112"/>
      <c r="BA577" s="112"/>
    </row>
    <row r="578" spans="1:53">
      <c r="A578" s="112"/>
      <c r="B578" s="112"/>
      <c r="C578" s="112"/>
      <c r="D578" s="112"/>
      <c r="E578" s="112"/>
      <c r="F578" s="112"/>
      <c r="G578" s="112"/>
      <c r="H578" s="112"/>
      <c r="I578" s="112"/>
      <c r="J578" s="112"/>
      <c r="K578" s="112"/>
      <c r="L578" s="112"/>
      <c r="M578" s="112"/>
      <c r="N578" s="112"/>
      <c r="O578" s="112"/>
      <c r="P578" s="112"/>
      <c r="Q578" s="112"/>
      <c r="R578" s="112"/>
      <c r="S578" s="112"/>
      <c r="T578" s="112"/>
      <c r="U578" s="112"/>
      <c r="V578" s="112"/>
      <c r="W578" s="112"/>
      <c r="X578" s="112"/>
      <c r="Y578" s="112"/>
      <c r="Z578" s="112"/>
      <c r="AA578" s="112"/>
      <c r="AB578" s="112"/>
      <c r="AC578" s="112"/>
      <c r="AD578" s="112"/>
      <c r="AE578" s="112"/>
      <c r="AF578" s="112"/>
      <c r="AG578" s="112"/>
      <c r="AH578" s="112"/>
      <c r="AI578" s="112"/>
      <c r="AJ578" s="112"/>
      <c r="AK578" s="112"/>
      <c r="AL578" s="112"/>
      <c r="AM578" s="112"/>
      <c r="AN578" s="112"/>
      <c r="AO578" s="112"/>
      <c r="AP578" s="112"/>
      <c r="AQ578" s="112"/>
      <c r="AR578" s="112"/>
      <c r="AS578" s="112"/>
      <c r="AT578" s="112"/>
      <c r="AU578" s="112"/>
      <c r="AV578" s="112"/>
      <c r="AW578" s="112"/>
      <c r="AX578" s="112"/>
      <c r="AY578" s="112"/>
      <c r="AZ578" s="112"/>
      <c r="BA578" s="112"/>
    </row>
    <row r="579" spans="1:53">
      <c r="A579" s="112"/>
      <c r="B579" s="112"/>
      <c r="C579" s="112"/>
      <c r="D579" s="112"/>
      <c r="E579" s="112"/>
      <c r="F579" s="112"/>
      <c r="G579" s="112"/>
      <c r="H579" s="112"/>
      <c r="I579" s="112"/>
      <c r="J579" s="112"/>
      <c r="K579" s="112"/>
      <c r="L579" s="112"/>
      <c r="M579" s="112"/>
      <c r="N579" s="112"/>
      <c r="O579" s="112"/>
      <c r="P579" s="112"/>
      <c r="Q579" s="112"/>
      <c r="R579" s="112"/>
      <c r="S579" s="112"/>
      <c r="T579" s="112"/>
      <c r="U579" s="112"/>
      <c r="V579" s="112"/>
      <c r="W579" s="112"/>
      <c r="X579" s="112"/>
      <c r="Y579" s="112"/>
      <c r="Z579" s="112"/>
      <c r="AA579" s="112"/>
      <c r="AB579" s="112"/>
      <c r="AC579" s="112"/>
      <c r="AD579" s="112"/>
      <c r="AE579" s="112"/>
      <c r="AF579" s="112"/>
      <c r="AG579" s="112"/>
      <c r="AH579" s="112"/>
      <c r="AI579" s="112"/>
      <c r="AJ579" s="112"/>
      <c r="AK579" s="112"/>
      <c r="AL579" s="112"/>
      <c r="AM579" s="112"/>
      <c r="AN579" s="112"/>
      <c r="AO579" s="112"/>
      <c r="AP579" s="112"/>
      <c r="AQ579" s="112"/>
      <c r="AR579" s="112"/>
      <c r="AS579" s="112"/>
      <c r="AT579" s="112"/>
      <c r="AU579" s="112"/>
      <c r="AV579" s="112"/>
      <c r="AW579" s="112"/>
      <c r="AX579" s="112"/>
      <c r="AY579" s="112"/>
      <c r="AZ579" s="112"/>
      <c r="BA579" s="112"/>
    </row>
    <row r="580" spans="1:53">
      <c r="A580" s="112"/>
      <c r="B580" s="112"/>
      <c r="C580" s="112"/>
      <c r="D580" s="112"/>
      <c r="E580" s="112"/>
      <c r="F580" s="112"/>
      <c r="G580" s="112"/>
      <c r="H580" s="112"/>
      <c r="I580" s="112"/>
      <c r="J580" s="112"/>
      <c r="K580" s="112"/>
      <c r="L580" s="112"/>
      <c r="M580" s="112"/>
      <c r="N580" s="112"/>
      <c r="O580" s="112"/>
      <c r="P580" s="112"/>
      <c r="Q580" s="112"/>
      <c r="R580" s="112"/>
      <c r="S580" s="112"/>
      <c r="T580" s="112"/>
      <c r="U580" s="112"/>
      <c r="V580" s="112"/>
      <c r="W580" s="112"/>
      <c r="X580" s="112"/>
      <c r="Y580" s="112"/>
      <c r="Z580" s="112"/>
      <c r="AA580" s="112"/>
      <c r="AB580" s="112"/>
      <c r="AC580" s="112"/>
      <c r="AD580" s="112"/>
      <c r="AE580" s="112"/>
      <c r="AF580" s="112"/>
      <c r="AG580" s="112"/>
      <c r="AH580" s="112"/>
      <c r="AI580" s="112"/>
      <c r="AJ580" s="112"/>
      <c r="AK580" s="112"/>
      <c r="AL580" s="112"/>
      <c r="AM580" s="112"/>
      <c r="AN580" s="112"/>
      <c r="AO580" s="112"/>
      <c r="AP580" s="112"/>
      <c r="AQ580" s="112"/>
      <c r="AR580" s="112"/>
      <c r="AS580" s="112"/>
      <c r="AT580" s="112"/>
      <c r="AU580" s="112"/>
      <c r="AV580" s="112"/>
      <c r="AW580" s="112"/>
      <c r="AX580" s="112"/>
      <c r="AY580" s="112"/>
      <c r="AZ580" s="112"/>
      <c r="BA580" s="112"/>
    </row>
    <row r="581" spans="1:53">
      <c r="A581" s="112"/>
      <c r="B581" s="112"/>
      <c r="C581" s="112"/>
      <c r="D581" s="112"/>
      <c r="E581" s="112"/>
      <c r="F581" s="112"/>
      <c r="G581" s="112"/>
      <c r="H581" s="112"/>
      <c r="I581" s="112"/>
      <c r="J581" s="112"/>
      <c r="K581" s="112"/>
      <c r="L581" s="112"/>
      <c r="M581" s="112"/>
      <c r="N581" s="112"/>
      <c r="O581" s="112"/>
      <c r="P581" s="112"/>
      <c r="Q581" s="112"/>
      <c r="R581" s="112"/>
      <c r="S581" s="112"/>
      <c r="T581" s="112"/>
      <c r="U581" s="112"/>
      <c r="V581" s="112"/>
      <c r="W581" s="112"/>
      <c r="X581" s="112"/>
      <c r="Y581" s="112"/>
      <c r="Z581" s="112"/>
      <c r="AA581" s="112"/>
      <c r="AB581" s="112"/>
      <c r="AC581" s="112"/>
      <c r="AD581" s="112"/>
      <c r="AE581" s="112"/>
      <c r="AF581" s="112"/>
      <c r="AG581" s="112"/>
      <c r="AH581" s="112"/>
      <c r="AI581" s="112"/>
      <c r="AJ581" s="112"/>
      <c r="AK581" s="112"/>
      <c r="AL581" s="112"/>
      <c r="AM581" s="112"/>
      <c r="AN581" s="112"/>
      <c r="AO581" s="112"/>
      <c r="AP581" s="112"/>
      <c r="AQ581" s="112"/>
      <c r="AR581" s="112"/>
      <c r="AS581" s="112"/>
      <c r="AT581" s="112"/>
      <c r="AU581" s="112"/>
      <c r="AV581" s="112"/>
      <c r="AW581" s="112"/>
      <c r="AX581" s="112"/>
      <c r="AY581" s="112"/>
      <c r="AZ581" s="112"/>
      <c r="BA581" s="112"/>
    </row>
    <row r="582" spans="1:53">
      <c r="A582" s="112"/>
      <c r="B582" s="112"/>
      <c r="C582" s="112"/>
      <c r="D582" s="112"/>
      <c r="E582" s="112"/>
      <c r="F582" s="112"/>
      <c r="G582" s="112"/>
      <c r="H582" s="112"/>
      <c r="I582" s="112"/>
      <c r="J582" s="112"/>
      <c r="K582" s="112"/>
      <c r="L582" s="112"/>
      <c r="M582" s="112"/>
      <c r="N582" s="112"/>
      <c r="O582" s="112"/>
      <c r="P582" s="112"/>
      <c r="Q582" s="112"/>
      <c r="R582" s="112"/>
      <c r="S582" s="112"/>
      <c r="T582" s="112"/>
      <c r="U582" s="112"/>
      <c r="V582" s="112"/>
      <c r="W582" s="112"/>
      <c r="X582" s="112"/>
      <c r="Y582" s="112"/>
      <c r="Z582" s="112"/>
      <c r="AA582" s="112"/>
      <c r="AB582" s="112"/>
      <c r="AC582" s="112"/>
      <c r="AD582" s="112"/>
      <c r="AE582" s="112"/>
      <c r="AF582" s="112"/>
      <c r="AG582" s="112"/>
      <c r="AH582" s="112"/>
      <c r="AI582" s="112"/>
      <c r="AJ582" s="112"/>
      <c r="AK582" s="112"/>
      <c r="AL582" s="112"/>
      <c r="AM582" s="112"/>
      <c r="AN582" s="112"/>
      <c r="AO582" s="112"/>
      <c r="AP582" s="112"/>
      <c r="AQ582" s="112"/>
      <c r="AR582" s="112"/>
      <c r="AS582" s="112"/>
      <c r="AT582" s="112"/>
      <c r="AU582" s="112"/>
      <c r="AV582" s="112"/>
      <c r="AW582" s="112"/>
      <c r="AX582" s="112"/>
      <c r="AY582" s="112"/>
      <c r="AZ582" s="112"/>
      <c r="BA582" s="112"/>
    </row>
    <row r="583" spans="1:53">
      <c r="A583" s="112"/>
      <c r="B583" s="112"/>
      <c r="C583" s="112"/>
      <c r="D583" s="112"/>
      <c r="E583" s="112"/>
      <c r="F583" s="112"/>
      <c r="G583" s="112"/>
      <c r="H583" s="112"/>
      <c r="I583" s="112"/>
      <c r="J583" s="112"/>
      <c r="K583" s="112"/>
      <c r="L583" s="112"/>
      <c r="M583" s="112"/>
      <c r="N583" s="112"/>
      <c r="O583" s="112"/>
      <c r="P583" s="112"/>
      <c r="Q583" s="112"/>
      <c r="R583" s="112"/>
      <c r="S583" s="112"/>
      <c r="T583" s="112"/>
      <c r="U583" s="112"/>
      <c r="V583" s="112"/>
      <c r="W583" s="112"/>
      <c r="X583" s="112"/>
      <c r="Y583" s="112"/>
      <c r="Z583" s="112"/>
      <c r="AA583" s="112"/>
      <c r="AB583" s="112"/>
      <c r="AC583" s="112"/>
      <c r="AD583" s="112"/>
      <c r="AE583" s="112"/>
      <c r="AF583" s="112"/>
      <c r="AG583" s="112"/>
      <c r="AH583" s="112"/>
      <c r="AI583" s="112"/>
      <c r="AJ583" s="112"/>
      <c r="AK583" s="112"/>
      <c r="AL583" s="112"/>
      <c r="AM583" s="112"/>
      <c r="AN583" s="112"/>
      <c r="AO583" s="112"/>
      <c r="AP583" s="112"/>
      <c r="AQ583" s="112"/>
      <c r="AR583" s="112"/>
      <c r="AS583" s="112"/>
      <c r="AT583" s="112"/>
      <c r="AU583" s="112"/>
      <c r="AV583" s="112"/>
      <c r="AW583" s="112"/>
      <c r="AX583" s="112"/>
      <c r="AY583" s="112"/>
      <c r="AZ583" s="112"/>
      <c r="BA583" s="112"/>
    </row>
    <row r="584" spans="1:53">
      <c r="A584" s="112"/>
      <c r="B584" s="112"/>
      <c r="C584" s="112"/>
      <c r="D584" s="112"/>
      <c r="E584" s="112"/>
      <c r="F584" s="112"/>
      <c r="G584" s="112"/>
      <c r="H584" s="112"/>
      <c r="I584" s="112"/>
      <c r="J584" s="112"/>
      <c r="K584" s="112"/>
      <c r="L584" s="112"/>
      <c r="M584" s="112"/>
      <c r="N584" s="112"/>
      <c r="O584" s="112"/>
      <c r="P584" s="112"/>
      <c r="Q584" s="112"/>
      <c r="R584" s="112"/>
      <c r="S584" s="112"/>
      <c r="T584" s="112"/>
      <c r="U584" s="112"/>
      <c r="V584" s="112"/>
      <c r="W584" s="112"/>
      <c r="X584" s="112"/>
      <c r="Y584" s="112"/>
      <c r="Z584" s="112"/>
      <c r="AA584" s="112"/>
      <c r="AB584" s="112"/>
      <c r="AC584" s="112"/>
      <c r="AD584" s="112"/>
      <c r="AE584" s="112"/>
      <c r="AF584" s="112"/>
      <c r="AG584" s="112"/>
      <c r="AH584" s="112"/>
      <c r="AI584" s="112"/>
      <c r="AJ584" s="112"/>
      <c r="AK584" s="112"/>
      <c r="AL584" s="112"/>
      <c r="AM584" s="112"/>
      <c r="AN584" s="112"/>
      <c r="AO584" s="112"/>
      <c r="AP584" s="112"/>
      <c r="AQ584" s="112"/>
      <c r="AR584" s="112"/>
      <c r="AS584" s="112"/>
      <c r="AT584" s="112"/>
      <c r="AU584" s="112"/>
      <c r="AV584" s="112"/>
      <c r="AW584" s="112"/>
      <c r="AX584" s="112"/>
      <c r="AY584" s="112"/>
      <c r="AZ584" s="112"/>
      <c r="BA584" s="112"/>
    </row>
    <row r="585" spans="1:53">
      <c r="A585" s="112"/>
      <c r="B585" s="112"/>
      <c r="C585" s="112"/>
      <c r="D585" s="112"/>
      <c r="E585" s="112"/>
      <c r="F585" s="112"/>
      <c r="G585" s="112"/>
      <c r="H585" s="112"/>
      <c r="I585" s="112"/>
      <c r="J585" s="112"/>
      <c r="K585" s="112"/>
      <c r="L585" s="112"/>
      <c r="M585" s="112"/>
      <c r="N585" s="112"/>
      <c r="O585" s="112"/>
      <c r="P585" s="112"/>
      <c r="Q585" s="112"/>
      <c r="R585" s="112"/>
      <c r="S585" s="112"/>
      <c r="T585" s="112"/>
      <c r="U585" s="112"/>
      <c r="V585" s="112"/>
      <c r="W585" s="112"/>
      <c r="X585" s="112"/>
      <c r="Y585" s="112"/>
      <c r="Z585" s="112"/>
      <c r="AA585" s="112"/>
      <c r="AB585" s="112"/>
      <c r="AC585" s="112"/>
      <c r="AD585" s="112"/>
      <c r="AE585" s="112"/>
      <c r="AF585" s="112"/>
      <c r="AG585" s="112"/>
      <c r="AH585" s="112"/>
      <c r="AI585" s="112"/>
      <c r="AJ585" s="112"/>
      <c r="AK585" s="112"/>
      <c r="AL585" s="112"/>
      <c r="AM585" s="112"/>
      <c r="AN585" s="112"/>
      <c r="AO585" s="112"/>
      <c r="AP585" s="112"/>
      <c r="AQ585" s="112"/>
      <c r="AR585" s="112"/>
      <c r="AS585" s="112"/>
      <c r="AT585" s="112"/>
      <c r="AU585" s="112"/>
      <c r="AV585" s="112"/>
      <c r="AW585" s="112"/>
      <c r="AX585" s="112"/>
      <c r="AY585" s="112"/>
      <c r="AZ585" s="112"/>
      <c r="BA585" s="112"/>
    </row>
    <row r="586" spans="1:53">
      <c r="A586" s="112"/>
      <c r="B586" s="112"/>
      <c r="C586" s="112"/>
      <c r="D586" s="112"/>
      <c r="E586" s="112"/>
      <c r="F586" s="112"/>
      <c r="G586" s="112"/>
      <c r="H586" s="112"/>
      <c r="I586" s="112"/>
      <c r="J586" s="112"/>
      <c r="K586" s="112"/>
      <c r="L586" s="112"/>
      <c r="M586" s="112"/>
      <c r="N586" s="112"/>
      <c r="O586" s="112"/>
      <c r="P586" s="112"/>
      <c r="Q586" s="112"/>
      <c r="R586" s="112"/>
      <c r="S586" s="112"/>
      <c r="T586" s="112"/>
      <c r="U586" s="112"/>
      <c r="V586" s="112"/>
      <c r="W586" s="112"/>
      <c r="X586" s="112"/>
      <c r="Y586" s="112"/>
      <c r="Z586" s="112"/>
      <c r="AA586" s="112"/>
      <c r="AB586" s="112"/>
      <c r="AC586" s="112"/>
      <c r="AD586" s="112"/>
      <c r="AE586" s="112"/>
      <c r="AF586" s="112"/>
      <c r="AG586" s="112"/>
      <c r="AH586" s="112"/>
      <c r="AI586" s="112"/>
      <c r="AJ586" s="112"/>
      <c r="AK586" s="112"/>
      <c r="AL586" s="112"/>
      <c r="AM586" s="112"/>
      <c r="AN586" s="112"/>
      <c r="AO586" s="112"/>
      <c r="AP586" s="112"/>
      <c r="AQ586" s="112"/>
      <c r="AR586" s="112"/>
      <c r="AS586" s="112"/>
      <c r="AT586" s="112"/>
      <c r="AU586" s="112"/>
      <c r="AV586" s="112"/>
      <c r="AW586" s="112"/>
      <c r="AX586" s="112"/>
      <c r="AY586" s="112"/>
      <c r="AZ586" s="112"/>
      <c r="BA586" s="112"/>
    </row>
    <row r="587" spans="1:53">
      <c r="A587" s="112"/>
      <c r="B587" s="112"/>
      <c r="C587" s="112"/>
      <c r="D587" s="112"/>
      <c r="E587" s="112"/>
      <c r="F587" s="112"/>
      <c r="G587" s="112"/>
      <c r="H587" s="112"/>
      <c r="I587" s="112"/>
      <c r="J587" s="112"/>
      <c r="K587" s="112"/>
      <c r="L587" s="112"/>
      <c r="M587" s="112"/>
      <c r="N587" s="112"/>
      <c r="O587" s="112"/>
      <c r="P587" s="112"/>
      <c r="Q587" s="112"/>
      <c r="R587" s="112"/>
      <c r="S587" s="112"/>
      <c r="T587" s="112"/>
      <c r="U587" s="112"/>
      <c r="V587" s="112"/>
      <c r="W587" s="112"/>
      <c r="X587" s="112"/>
      <c r="Y587" s="112"/>
      <c r="Z587" s="112"/>
      <c r="AA587" s="112"/>
      <c r="AB587" s="112"/>
      <c r="AC587" s="112"/>
      <c r="AD587" s="112"/>
      <c r="AE587" s="112"/>
      <c r="AF587" s="112"/>
      <c r="AG587" s="112"/>
      <c r="AH587" s="112"/>
      <c r="AI587" s="112"/>
      <c r="AJ587" s="112"/>
      <c r="AK587" s="112"/>
      <c r="AL587" s="112"/>
      <c r="AM587" s="112"/>
      <c r="AN587" s="112"/>
      <c r="AO587" s="112"/>
      <c r="AP587" s="112"/>
      <c r="AQ587" s="112"/>
      <c r="AR587" s="112"/>
      <c r="AS587" s="112"/>
      <c r="AT587" s="112"/>
      <c r="AU587" s="112"/>
      <c r="AV587" s="112"/>
      <c r="AW587" s="112"/>
      <c r="AX587" s="112"/>
      <c r="AY587" s="112"/>
      <c r="AZ587" s="112"/>
      <c r="BA587" s="112"/>
    </row>
    <row r="588" spans="1:53">
      <c r="A588" s="112"/>
      <c r="B588" s="112"/>
      <c r="C588" s="112"/>
      <c r="D588" s="112"/>
      <c r="E588" s="112"/>
      <c r="F588" s="112"/>
      <c r="G588" s="112"/>
      <c r="H588" s="112"/>
      <c r="I588" s="112"/>
      <c r="J588" s="112"/>
      <c r="K588" s="112"/>
      <c r="L588" s="112"/>
      <c r="M588" s="112"/>
      <c r="N588" s="112"/>
      <c r="O588" s="112"/>
      <c r="P588" s="112"/>
      <c r="Q588" s="112"/>
      <c r="R588" s="112"/>
      <c r="S588" s="112"/>
      <c r="T588" s="112"/>
      <c r="U588" s="112"/>
      <c r="V588" s="112"/>
      <c r="W588" s="112"/>
      <c r="X588" s="112"/>
      <c r="Y588" s="112"/>
      <c r="Z588" s="112"/>
      <c r="AA588" s="112"/>
      <c r="AB588" s="112"/>
      <c r="AC588" s="112"/>
      <c r="AD588" s="112"/>
      <c r="AE588" s="112"/>
      <c r="AF588" s="112"/>
      <c r="AG588" s="112"/>
      <c r="AH588" s="112"/>
      <c r="AI588" s="112"/>
      <c r="AJ588" s="112"/>
      <c r="AK588" s="112"/>
      <c r="AL588" s="112"/>
      <c r="AM588" s="112"/>
      <c r="AN588" s="112"/>
      <c r="AO588" s="112"/>
      <c r="AP588" s="112"/>
      <c r="AQ588" s="112"/>
      <c r="AR588" s="112"/>
      <c r="AS588" s="112"/>
      <c r="AT588" s="112"/>
      <c r="AU588" s="112"/>
      <c r="AV588" s="112"/>
      <c r="AW588" s="112"/>
      <c r="AX588" s="112"/>
      <c r="AY588" s="112"/>
      <c r="AZ588" s="112"/>
      <c r="BA588" s="112"/>
    </row>
    <row r="589" spans="1:53">
      <c r="A589" s="112"/>
      <c r="B589" s="112"/>
      <c r="C589" s="112"/>
      <c r="D589" s="112"/>
      <c r="E589" s="112"/>
      <c r="F589" s="112"/>
      <c r="G589" s="112"/>
      <c r="H589" s="112"/>
      <c r="I589" s="112"/>
      <c r="J589" s="112"/>
      <c r="K589" s="112"/>
      <c r="L589" s="112"/>
      <c r="M589" s="112"/>
      <c r="N589" s="112"/>
      <c r="O589" s="112"/>
      <c r="P589" s="112"/>
      <c r="Q589" s="112"/>
      <c r="R589" s="112"/>
      <c r="S589" s="112"/>
      <c r="T589" s="112"/>
      <c r="U589" s="112"/>
      <c r="V589" s="112"/>
      <c r="W589" s="112"/>
      <c r="X589" s="112"/>
      <c r="Y589" s="112"/>
      <c r="Z589" s="112"/>
      <c r="AA589" s="112"/>
      <c r="AB589" s="112"/>
      <c r="AC589" s="112"/>
      <c r="AD589" s="112"/>
      <c r="AE589" s="112"/>
      <c r="AF589" s="112"/>
      <c r="AG589" s="112"/>
      <c r="AH589" s="112"/>
      <c r="AI589" s="112"/>
      <c r="AJ589" s="112"/>
      <c r="AK589" s="112"/>
      <c r="AL589" s="112"/>
      <c r="AM589" s="112"/>
      <c r="AN589" s="112"/>
      <c r="AO589" s="112"/>
      <c r="AP589" s="112"/>
      <c r="AQ589" s="112"/>
      <c r="AR589" s="112"/>
      <c r="AS589" s="112"/>
      <c r="AT589" s="112"/>
      <c r="AU589" s="112"/>
      <c r="AV589" s="112"/>
      <c r="AW589" s="112"/>
      <c r="AX589" s="112"/>
      <c r="AY589" s="112"/>
      <c r="AZ589" s="112"/>
      <c r="BA589" s="112"/>
    </row>
    <row r="590" spans="1:53">
      <c r="A590" s="112"/>
      <c r="B590" s="112"/>
      <c r="C590" s="112"/>
      <c r="D590" s="112"/>
      <c r="E590" s="112"/>
      <c r="F590" s="112"/>
      <c r="G590" s="112"/>
      <c r="H590" s="112"/>
      <c r="I590" s="112"/>
      <c r="J590" s="112"/>
      <c r="K590" s="112"/>
      <c r="L590" s="112"/>
      <c r="M590" s="112"/>
      <c r="N590" s="112"/>
      <c r="O590" s="112"/>
      <c r="P590" s="112"/>
      <c r="Q590" s="112"/>
      <c r="R590" s="112"/>
      <c r="S590" s="112"/>
      <c r="T590" s="112"/>
      <c r="U590" s="112"/>
      <c r="V590" s="112"/>
      <c r="W590" s="112"/>
      <c r="X590" s="112"/>
      <c r="Y590" s="112"/>
      <c r="Z590" s="112"/>
      <c r="AA590" s="112"/>
      <c r="AB590" s="112"/>
      <c r="AC590" s="112"/>
      <c r="AD590" s="112"/>
      <c r="AE590" s="112"/>
      <c r="AF590" s="112"/>
      <c r="AG590" s="112"/>
      <c r="AH590" s="112"/>
      <c r="AI590" s="112"/>
      <c r="AJ590" s="112"/>
      <c r="AK590" s="112"/>
      <c r="AL590" s="112"/>
      <c r="AM590" s="112"/>
      <c r="AN590" s="112"/>
      <c r="AO590" s="112"/>
      <c r="AP590" s="112"/>
      <c r="AQ590" s="112"/>
      <c r="AR590" s="112"/>
      <c r="AS590" s="112"/>
      <c r="AT590" s="112"/>
      <c r="AU590" s="112"/>
      <c r="AV590" s="112"/>
      <c r="AW590" s="112"/>
      <c r="AX590" s="112"/>
      <c r="AY590" s="112"/>
      <c r="AZ590" s="112"/>
      <c r="BA590" s="112"/>
    </row>
    <row r="591" spans="1:53">
      <c r="A591" s="112"/>
      <c r="B591" s="112"/>
      <c r="C591" s="112"/>
      <c r="D591" s="112"/>
      <c r="E591" s="112"/>
      <c r="F591" s="112"/>
      <c r="G591" s="112"/>
      <c r="H591" s="112"/>
      <c r="I591" s="112"/>
      <c r="J591" s="112"/>
      <c r="K591" s="112"/>
      <c r="L591" s="112"/>
      <c r="M591" s="112"/>
      <c r="N591" s="112"/>
      <c r="O591" s="112"/>
      <c r="P591" s="112"/>
      <c r="Q591" s="112"/>
      <c r="R591" s="112"/>
      <c r="S591" s="112"/>
      <c r="T591" s="112"/>
      <c r="U591" s="112"/>
      <c r="V591" s="112"/>
      <c r="W591" s="112"/>
      <c r="X591" s="112"/>
      <c r="Y591" s="112"/>
      <c r="Z591" s="112"/>
      <c r="AA591" s="112"/>
      <c r="AB591" s="112"/>
      <c r="AC591" s="112"/>
      <c r="AD591" s="112"/>
      <c r="AE591" s="112"/>
      <c r="AF591" s="112"/>
      <c r="AG591" s="112"/>
      <c r="AH591" s="112"/>
      <c r="AI591" s="112"/>
      <c r="AJ591" s="112"/>
      <c r="AK591" s="112"/>
      <c r="AL591" s="112"/>
      <c r="AM591" s="112"/>
      <c r="AN591" s="112"/>
      <c r="AO591" s="112"/>
      <c r="AP591" s="112"/>
      <c r="AQ591" s="112"/>
      <c r="AR591" s="112"/>
      <c r="AS591" s="112"/>
      <c r="AT591" s="112"/>
      <c r="AU591" s="112"/>
      <c r="AV591" s="112"/>
      <c r="AW591" s="112"/>
      <c r="AX591" s="112"/>
      <c r="AY591" s="112"/>
      <c r="AZ591" s="112"/>
      <c r="BA591" s="112"/>
    </row>
    <row r="592" spans="1:53">
      <c r="A592" s="112"/>
      <c r="B592" s="112"/>
      <c r="C592" s="112"/>
      <c r="D592" s="112"/>
      <c r="E592" s="112"/>
      <c r="F592" s="112"/>
      <c r="G592" s="112"/>
      <c r="H592" s="112"/>
      <c r="I592" s="112"/>
      <c r="J592" s="112"/>
      <c r="K592" s="112"/>
      <c r="L592" s="112"/>
      <c r="M592" s="112"/>
      <c r="N592" s="112"/>
      <c r="O592" s="112"/>
      <c r="P592" s="112"/>
      <c r="Q592" s="112"/>
      <c r="R592" s="112"/>
      <c r="S592" s="112"/>
      <c r="T592" s="112"/>
      <c r="U592" s="112"/>
      <c r="V592" s="112"/>
      <c r="W592" s="112"/>
      <c r="X592" s="112"/>
      <c r="Y592" s="112"/>
      <c r="Z592" s="112"/>
      <c r="AA592" s="112"/>
      <c r="AB592" s="112"/>
      <c r="AC592" s="112"/>
      <c r="AD592" s="112"/>
      <c r="AE592" s="112"/>
      <c r="AF592" s="112"/>
      <c r="AG592" s="112"/>
      <c r="AH592" s="112"/>
      <c r="AI592" s="112"/>
      <c r="AJ592" s="112"/>
      <c r="AK592" s="112"/>
      <c r="AL592" s="112"/>
      <c r="AM592" s="112"/>
      <c r="AN592" s="112"/>
      <c r="AO592" s="112"/>
      <c r="AP592" s="112"/>
      <c r="AQ592" s="112"/>
      <c r="AR592" s="112"/>
      <c r="AS592" s="112"/>
      <c r="AT592" s="112"/>
      <c r="AU592" s="112"/>
      <c r="AV592" s="112"/>
      <c r="AW592" s="112"/>
      <c r="AX592" s="112"/>
      <c r="AY592" s="112"/>
      <c r="AZ592" s="112"/>
      <c r="BA592" s="112"/>
    </row>
    <row r="593" spans="1:53">
      <c r="A593" s="112"/>
      <c r="B593" s="112"/>
      <c r="C593" s="112"/>
      <c r="D593" s="112"/>
      <c r="E593" s="112"/>
      <c r="F593" s="112"/>
      <c r="G593" s="112"/>
      <c r="H593" s="112"/>
      <c r="I593" s="112"/>
      <c r="J593" s="112"/>
      <c r="K593" s="112"/>
      <c r="L593" s="112"/>
      <c r="M593" s="112"/>
      <c r="N593" s="112"/>
      <c r="O593" s="112"/>
      <c r="P593" s="112"/>
      <c r="Q593" s="112"/>
      <c r="R593" s="112"/>
      <c r="S593" s="112"/>
      <c r="T593" s="112"/>
      <c r="U593" s="112"/>
      <c r="V593" s="112"/>
      <c r="W593" s="112"/>
      <c r="X593" s="112"/>
      <c r="Y593" s="112"/>
      <c r="Z593" s="112"/>
      <c r="AA593" s="112"/>
      <c r="AB593" s="112"/>
      <c r="AC593" s="112"/>
      <c r="AD593" s="112"/>
      <c r="AE593" s="112"/>
      <c r="AF593" s="112"/>
      <c r="AG593" s="112"/>
      <c r="AH593" s="112"/>
      <c r="AI593" s="112"/>
      <c r="AJ593" s="112"/>
      <c r="AK593" s="112"/>
      <c r="AL593" s="112"/>
      <c r="AM593" s="112"/>
      <c r="AN593" s="112"/>
      <c r="AO593" s="112"/>
      <c r="AP593" s="112"/>
      <c r="AQ593" s="112"/>
      <c r="AR593" s="112"/>
      <c r="AS593" s="112"/>
      <c r="AT593" s="112"/>
      <c r="AU593" s="112"/>
      <c r="AV593" s="112"/>
      <c r="AW593" s="112"/>
      <c r="AX593" s="112"/>
      <c r="AY593" s="112"/>
      <c r="AZ593" s="112"/>
      <c r="BA593" s="112"/>
    </row>
    <row r="594" spans="1:53">
      <c r="A594" s="112"/>
      <c r="B594" s="112"/>
      <c r="C594" s="112"/>
      <c r="D594" s="112"/>
      <c r="E594" s="112"/>
      <c r="F594" s="112"/>
      <c r="G594" s="112"/>
      <c r="H594" s="112"/>
      <c r="I594" s="112"/>
      <c r="J594" s="112"/>
      <c r="K594" s="112"/>
      <c r="L594" s="112"/>
      <c r="M594" s="112"/>
      <c r="N594" s="112"/>
      <c r="O594" s="112"/>
      <c r="P594" s="112"/>
      <c r="Q594" s="112"/>
      <c r="R594" s="112"/>
      <c r="S594" s="112"/>
      <c r="T594" s="112"/>
      <c r="U594" s="112"/>
      <c r="V594" s="112"/>
      <c r="W594" s="112"/>
      <c r="X594" s="112"/>
      <c r="Y594" s="112"/>
      <c r="Z594" s="112"/>
      <c r="AA594" s="112"/>
      <c r="AB594" s="112"/>
      <c r="AC594" s="112"/>
      <c r="AD594" s="112"/>
      <c r="AE594" s="112"/>
      <c r="AF594" s="112"/>
      <c r="AG594" s="112"/>
      <c r="AH594" s="112"/>
      <c r="AI594" s="112"/>
      <c r="AJ594" s="112"/>
      <c r="AK594" s="112"/>
      <c r="AL594" s="112"/>
      <c r="AM594" s="112"/>
      <c r="AN594" s="112"/>
      <c r="AO594" s="112"/>
      <c r="AP594" s="112"/>
      <c r="AQ594" s="112"/>
      <c r="AR594" s="112"/>
      <c r="AS594" s="112"/>
      <c r="AT594" s="112"/>
      <c r="AU594" s="112"/>
      <c r="AV594" s="112"/>
      <c r="AW594" s="112"/>
      <c r="AX594" s="112"/>
      <c r="AY594" s="112"/>
      <c r="AZ594" s="112"/>
      <c r="BA594" s="112"/>
    </row>
    <row r="595" spans="1:53">
      <c r="A595" s="112"/>
      <c r="B595" s="112"/>
      <c r="C595" s="112"/>
      <c r="D595" s="112"/>
      <c r="E595" s="112"/>
      <c r="F595" s="112"/>
      <c r="G595" s="112"/>
      <c r="H595" s="112"/>
      <c r="I595" s="112"/>
      <c r="J595" s="112"/>
      <c r="K595" s="112"/>
      <c r="L595" s="112"/>
      <c r="M595" s="112"/>
      <c r="N595" s="112"/>
      <c r="O595" s="112"/>
      <c r="P595" s="112"/>
      <c r="Q595" s="112"/>
      <c r="R595" s="112"/>
      <c r="S595" s="112"/>
      <c r="T595" s="112"/>
      <c r="U595" s="112"/>
      <c r="V595" s="112"/>
      <c r="W595" s="112"/>
      <c r="X595" s="112"/>
      <c r="Y595" s="112"/>
      <c r="Z595" s="112"/>
      <c r="AA595" s="112"/>
      <c r="AB595" s="112"/>
      <c r="AC595" s="112"/>
      <c r="AD595" s="112"/>
      <c r="AE595" s="112"/>
      <c r="AF595" s="112"/>
      <c r="AG595" s="112"/>
      <c r="AH595" s="112"/>
      <c r="AI595" s="112"/>
      <c r="AJ595" s="112"/>
      <c r="AK595" s="112"/>
      <c r="AL595" s="112"/>
      <c r="AM595" s="112"/>
      <c r="AN595" s="112"/>
      <c r="AO595" s="112"/>
      <c r="AP595" s="112"/>
      <c r="AQ595" s="112"/>
      <c r="AR595" s="112"/>
      <c r="AS595" s="112"/>
      <c r="AT595" s="112"/>
      <c r="AU595" s="112"/>
      <c r="AV595" s="112"/>
      <c r="AW595" s="112"/>
      <c r="AX595" s="112"/>
      <c r="AY595" s="112"/>
      <c r="AZ595" s="112"/>
      <c r="BA595" s="112"/>
    </row>
    <row r="596" spans="1:53">
      <c r="A596" s="112"/>
      <c r="B596" s="112"/>
      <c r="C596" s="112"/>
      <c r="D596" s="112"/>
      <c r="E596" s="112"/>
      <c r="F596" s="112"/>
      <c r="G596" s="112"/>
      <c r="H596" s="112"/>
      <c r="I596" s="112"/>
      <c r="J596" s="112"/>
      <c r="K596" s="112"/>
      <c r="L596" s="112"/>
      <c r="M596" s="112"/>
      <c r="N596" s="112"/>
      <c r="O596" s="112"/>
      <c r="P596" s="112"/>
      <c r="Q596" s="112"/>
      <c r="R596" s="112"/>
      <c r="S596" s="112"/>
      <c r="T596" s="112"/>
      <c r="U596" s="112"/>
      <c r="V596" s="112"/>
      <c r="W596" s="112"/>
      <c r="X596" s="112"/>
      <c r="Y596" s="112"/>
      <c r="Z596" s="112"/>
      <c r="AA596" s="112"/>
      <c r="AB596" s="112"/>
      <c r="AC596" s="112"/>
      <c r="AD596" s="112"/>
      <c r="AE596" s="112"/>
      <c r="AF596" s="112"/>
      <c r="AG596" s="112"/>
      <c r="AH596" s="112"/>
      <c r="AI596" s="112"/>
      <c r="AJ596" s="112"/>
      <c r="AK596" s="112"/>
      <c r="AL596" s="112"/>
      <c r="AM596" s="112"/>
      <c r="AN596" s="112"/>
      <c r="AO596" s="112"/>
      <c r="AP596" s="112"/>
      <c r="AQ596" s="112"/>
      <c r="AR596" s="112"/>
      <c r="AS596" s="112"/>
      <c r="AT596" s="112"/>
      <c r="AU596" s="112"/>
      <c r="AV596" s="112"/>
      <c r="AW596" s="112"/>
      <c r="AX596" s="112"/>
      <c r="AY596" s="112"/>
      <c r="AZ596" s="112"/>
      <c r="BA596" s="112"/>
    </row>
    <row r="597" spans="1:53">
      <c r="A597" s="112"/>
      <c r="B597" s="112"/>
      <c r="C597" s="112"/>
      <c r="D597" s="112"/>
      <c r="E597" s="112"/>
      <c r="F597" s="112"/>
      <c r="G597" s="112"/>
      <c r="H597" s="112"/>
      <c r="I597" s="112"/>
      <c r="J597" s="112"/>
      <c r="K597" s="112"/>
      <c r="L597" s="112"/>
      <c r="M597" s="112"/>
      <c r="N597" s="112"/>
      <c r="O597" s="112"/>
      <c r="P597" s="112"/>
      <c r="Q597" s="112"/>
      <c r="R597" s="112"/>
      <c r="S597" s="112"/>
      <c r="T597" s="112"/>
      <c r="U597" s="112"/>
      <c r="V597" s="112"/>
      <c r="W597" s="112"/>
      <c r="X597" s="112"/>
      <c r="Y597" s="112"/>
      <c r="Z597" s="112"/>
      <c r="AA597" s="112"/>
      <c r="AB597" s="112"/>
      <c r="AC597" s="112"/>
      <c r="AD597" s="112"/>
      <c r="AE597" s="112"/>
      <c r="AF597" s="112"/>
      <c r="AG597" s="112"/>
      <c r="AH597" s="112"/>
      <c r="AI597" s="112"/>
      <c r="AJ597" s="112"/>
      <c r="AK597" s="112"/>
      <c r="AL597" s="112"/>
      <c r="AM597" s="112"/>
      <c r="AN597" s="112"/>
      <c r="AO597" s="112"/>
      <c r="AP597" s="112"/>
      <c r="AQ597" s="112"/>
      <c r="AR597" s="112"/>
      <c r="AS597" s="112"/>
      <c r="AT597" s="112"/>
      <c r="AU597" s="112"/>
      <c r="AV597" s="112"/>
      <c r="AW597" s="112"/>
      <c r="AX597" s="112"/>
      <c r="AY597" s="112"/>
      <c r="AZ597" s="112"/>
      <c r="BA597" s="112"/>
    </row>
    <row r="598" spans="1:53">
      <c r="A598" s="112"/>
      <c r="B598" s="112"/>
      <c r="C598" s="112"/>
      <c r="D598" s="112"/>
      <c r="E598" s="112"/>
      <c r="F598" s="112"/>
      <c r="G598" s="112"/>
      <c r="H598" s="112"/>
      <c r="I598" s="112"/>
      <c r="J598" s="112"/>
      <c r="K598" s="112"/>
      <c r="L598" s="112"/>
      <c r="M598" s="112"/>
      <c r="N598" s="112"/>
      <c r="O598" s="112"/>
      <c r="P598" s="112"/>
      <c r="Q598" s="112"/>
      <c r="R598" s="112"/>
      <c r="S598" s="112"/>
      <c r="T598" s="112"/>
      <c r="U598" s="112"/>
      <c r="V598" s="112"/>
      <c r="W598" s="112"/>
      <c r="X598" s="112"/>
      <c r="Y598" s="112"/>
      <c r="Z598" s="112"/>
      <c r="AA598" s="112"/>
      <c r="AB598" s="112"/>
      <c r="AC598" s="112"/>
      <c r="AD598" s="112"/>
      <c r="AE598" s="112"/>
      <c r="AF598" s="112"/>
      <c r="AG598" s="112"/>
      <c r="AH598" s="112"/>
      <c r="AI598" s="112"/>
      <c r="AJ598" s="112"/>
      <c r="AK598" s="112"/>
      <c r="AL598" s="112"/>
      <c r="AM598" s="112"/>
      <c r="AN598" s="112"/>
      <c r="AO598" s="112"/>
      <c r="AP598" s="112"/>
      <c r="AQ598" s="112"/>
      <c r="AR598" s="112"/>
      <c r="AS598" s="112"/>
      <c r="AT598" s="112"/>
      <c r="AU598" s="112"/>
      <c r="AV598" s="112"/>
      <c r="AW598" s="112"/>
      <c r="AX598" s="112"/>
      <c r="AY598" s="112"/>
      <c r="AZ598" s="112"/>
      <c r="BA598" s="112"/>
    </row>
    <row r="599" spans="1:53">
      <c r="A599" s="112"/>
      <c r="B599" s="112"/>
      <c r="C599" s="112"/>
      <c r="D599" s="112"/>
      <c r="E599" s="112"/>
      <c r="F599" s="112"/>
      <c r="G599" s="112"/>
      <c r="H599" s="112"/>
      <c r="I599" s="112"/>
      <c r="J599" s="112"/>
      <c r="K599" s="112"/>
      <c r="L599" s="112"/>
      <c r="M599" s="112"/>
      <c r="N599" s="112"/>
      <c r="O599" s="112"/>
      <c r="P599" s="112"/>
      <c r="Q599" s="112"/>
      <c r="R599" s="112"/>
      <c r="S599" s="112"/>
      <c r="T599" s="112"/>
      <c r="U599" s="112"/>
      <c r="V599" s="112"/>
      <c r="W599" s="112"/>
      <c r="X599" s="112"/>
      <c r="Y599" s="112"/>
      <c r="Z599" s="112"/>
      <c r="AA599" s="112"/>
      <c r="AB599" s="112"/>
      <c r="AC599" s="112"/>
      <c r="AD599" s="112"/>
      <c r="AE599" s="112"/>
      <c r="AF599" s="112"/>
      <c r="AG599" s="112"/>
      <c r="AH599" s="112"/>
      <c r="AI599" s="112"/>
      <c r="AJ599" s="112"/>
      <c r="AK599" s="112"/>
      <c r="AL599" s="112"/>
      <c r="AM599" s="112"/>
      <c r="AN599" s="112"/>
      <c r="AO599" s="112"/>
      <c r="AP599" s="112"/>
      <c r="AQ599" s="112"/>
      <c r="AR599" s="112"/>
      <c r="AS599" s="112"/>
      <c r="AT599" s="112"/>
      <c r="AU599" s="112"/>
      <c r="AV599" s="112"/>
      <c r="AW599" s="112"/>
      <c r="AX599" s="112"/>
      <c r="AY599" s="112"/>
      <c r="AZ599" s="112"/>
      <c r="BA599" s="112"/>
    </row>
    <row r="600" spans="1:53">
      <c r="A600" s="112"/>
      <c r="B600" s="112"/>
      <c r="C600" s="112"/>
      <c r="D600" s="112"/>
      <c r="E600" s="112"/>
      <c r="F600" s="112"/>
      <c r="G600" s="112"/>
      <c r="H600" s="112"/>
      <c r="I600" s="112"/>
      <c r="J600" s="112"/>
      <c r="K600" s="112"/>
      <c r="L600" s="112"/>
      <c r="M600" s="112"/>
      <c r="N600" s="112"/>
      <c r="O600" s="112"/>
      <c r="P600" s="112"/>
      <c r="Q600" s="112"/>
      <c r="R600" s="112"/>
      <c r="S600" s="112"/>
      <c r="T600" s="112"/>
      <c r="U600" s="112"/>
      <c r="V600" s="112"/>
      <c r="W600" s="112"/>
      <c r="X600" s="112"/>
      <c r="Y600" s="112"/>
      <c r="Z600" s="112"/>
      <c r="AA600" s="112"/>
      <c r="AB600" s="112"/>
      <c r="AC600" s="112"/>
      <c r="AD600" s="112"/>
      <c r="AE600" s="112"/>
      <c r="AF600" s="112"/>
      <c r="AG600" s="112"/>
      <c r="AH600" s="112"/>
      <c r="AI600" s="112"/>
      <c r="AJ600" s="112"/>
      <c r="AK600" s="112"/>
      <c r="AL600" s="112"/>
      <c r="AM600" s="112"/>
      <c r="AN600" s="112"/>
      <c r="AO600" s="112"/>
      <c r="AP600" s="112"/>
      <c r="AQ600" s="112"/>
      <c r="AR600" s="112"/>
      <c r="AS600" s="112"/>
      <c r="AT600" s="112"/>
      <c r="AU600" s="112"/>
      <c r="AV600" s="112"/>
      <c r="AW600" s="112"/>
      <c r="AX600" s="112"/>
      <c r="AY600" s="112"/>
      <c r="AZ600" s="112"/>
      <c r="BA600" s="112"/>
    </row>
    <row r="601" spans="1:53">
      <c r="A601" s="112"/>
      <c r="B601" s="112"/>
      <c r="C601" s="112"/>
      <c r="D601" s="112"/>
      <c r="E601" s="112"/>
      <c r="F601" s="112"/>
      <c r="G601" s="112"/>
      <c r="H601" s="112"/>
      <c r="I601" s="112"/>
      <c r="J601" s="112"/>
      <c r="K601" s="112"/>
      <c r="L601" s="112"/>
      <c r="M601" s="112"/>
      <c r="N601" s="112"/>
      <c r="O601" s="112"/>
      <c r="P601" s="112"/>
      <c r="Q601" s="112"/>
      <c r="R601" s="112"/>
      <c r="S601" s="112"/>
      <c r="T601" s="112"/>
      <c r="U601" s="112"/>
      <c r="V601" s="112"/>
      <c r="W601" s="112"/>
      <c r="X601" s="112"/>
      <c r="Y601" s="112"/>
      <c r="Z601" s="112"/>
      <c r="AA601" s="112"/>
      <c r="AB601" s="112"/>
      <c r="AC601" s="112"/>
      <c r="AD601" s="112"/>
      <c r="AE601" s="112"/>
      <c r="AF601" s="112"/>
      <c r="AG601" s="112"/>
      <c r="AH601" s="112"/>
      <c r="AI601" s="112"/>
      <c r="AJ601" s="112"/>
      <c r="AK601" s="112"/>
      <c r="AL601" s="112"/>
      <c r="AM601" s="112"/>
      <c r="AN601" s="112"/>
      <c r="AO601" s="112"/>
      <c r="AP601" s="112"/>
      <c r="AQ601" s="112"/>
      <c r="AR601" s="112"/>
      <c r="AS601" s="112"/>
      <c r="AT601" s="112"/>
      <c r="AU601" s="112"/>
      <c r="AV601" s="112"/>
      <c r="AW601" s="112"/>
      <c r="AX601" s="112"/>
      <c r="AY601" s="112"/>
      <c r="AZ601" s="112"/>
      <c r="BA601" s="112"/>
    </row>
    <row r="602" spans="1:53">
      <c r="A602" s="112"/>
      <c r="B602" s="112"/>
      <c r="C602" s="112"/>
      <c r="D602" s="112"/>
      <c r="E602" s="112"/>
      <c r="F602" s="112"/>
      <c r="G602" s="112"/>
      <c r="H602" s="112"/>
      <c r="I602" s="112"/>
      <c r="J602" s="112"/>
      <c r="K602" s="112"/>
      <c r="L602" s="112"/>
      <c r="M602" s="112"/>
      <c r="N602" s="112"/>
      <c r="O602" s="112"/>
      <c r="P602" s="112"/>
      <c r="Q602" s="112"/>
      <c r="R602" s="112"/>
      <c r="S602" s="112"/>
      <c r="T602" s="112"/>
      <c r="U602" s="112"/>
      <c r="V602" s="112"/>
      <c r="W602" s="112"/>
      <c r="X602" s="112"/>
      <c r="Y602" s="112"/>
      <c r="Z602" s="112"/>
      <c r="AA602" s="112"/>
      <c r="AB602" s="112"/>
      <c r="AC602" s="112"/>
      <c r="AD602" s="112"/>
      <c r="AE602" s="112"/>
      <c r="AF602" s="112"/>
      <c r="AG602" s="112"/>
      <c r="AH602" s="112"/>
      <c r="AI602" s="112"/>
      <c r="AJ602" s="112"/>
      <c r="AK602" s="112"/>
      <c r="AL602" s="112"/>
      <c r="AM602" s="112"/>
      <c r="AN602" s="112"/>
      <c r="AO602" s="112"/>
      <c r="AP602" s="112"/>
      <c r="AQ602" s="112"/>
      <c r="AR602" s="112"/>
      <c r="AS602" s="112"/>
      <c r="AT602" s="112"/>
      <c r="AU602" s="112"/>
      <c r="AV602" s="112"/>
      <c r="AW602" s="112"/>
      <c r="AX602" s="112"/>
      <c r="AY602" s="112"/>
      <c r="AZ602" s="112"/>
      <c r="BA602" s="112"/>
    </row>
    <row r="603" spans="1:53">
      <c r="A603" s="112"/>
      <c r="B603" s="112"/>
      <c r="C603" s="112"/>
      <c r="D603" s="112"/>
      <c r="E603" s="112"/>
      <c r="F603" s="112"/>
      <c r="G603" s="112"/>
      <c r="H603" s="112"/>
      <c r="I603" s="112"/>
      <c r="J603" s="112"/>
      <c r="K603" s="112"/>
      <c r="L603" s="112"/>
      <c r="M603" s="112"/>
      <c r="N603" s="112"/>
      <c r="O603" s="112"/>
      <c r="P603" s="112"/>
      <c r="Q603" s="112"/>
      <c r="R603" s="112"/>
      <c r="S603" s="112"/>
      <c r="T603" s="112"/>
      <c r="U603" s="112"/>
      <c r="V603" s="112"/>
      <c r="W603" s="112"/>
      <c r="X603" s="112"/>
      <c r="Y603" s="112"/>
      <c r="Z603" s="112"/>
      <c r="AA603" s="112"/>
      <c r="AB603" s="112"/>
      <c r="AC603" s="112"/>
      <c r="AD603" s="112"/>
      <c r="AE603" s="112"/>
      <c r="AF603" s="112"/>
      <c r="AG603" s="112"/>
      <c r="AH603" s="112"/>
      <c r="AI603" s="112"/>
      <c r="AJ603" s="112"/>
      <c r="AK603" s="112"/>
      <c r="AL603" s="112"/>
      <c r="AM603" s="112"/>
      <c r="AN603" s="112"/>
      <c r="AO603" s="112"/>
      <c r="AP603" s="112"/>
      <c r="AQ603" s="112"/>
      <c r="AR603" s="112"/>
      <c r="AS603" s="112"/>
      <c r="AT603" s="112"/>
      <c r="AU603" s="112"/>
      <c r="AV603" s="112"/>
      <c r="AW603" s="112"/>
      <c r="AX603" s="112"/>
      <c r="AY603" s="112"/>
      <c r="AZ603" s="112"/>
      <c r="BA603" s="112"/>
    </row>
    <row r="604" spans="1:53">
      <c r="A604" s="112"/>
      <c r="B604" s="112"/>
      <c r="C604" s="112"/>
      <c r="D604" s="112"/>
      <c r="E604" s="112"/>
      <c r="F604" s="112"/>
      <c r="G604" s="112"/>
      <c r="H604" s="112"/>
      <c r="I604" s="112"/>
      <c r="J604" s="112"/>
      <c r="K604" s="112"/>
      <c r="L604" s="112"/>
      <c r="M604" s="112"/>
      <c r="N604" s="112"/>
      <c r="O604" s="112"/>
      <c r="P604" s="112"/>
      <c r="Q604" s="112"/>
      <c r="R604" s="112"/>
      <c r="S604" s="112"/>
      <c r="T604" s="112"/>
      <c r="U604" s="112"/>
      <c r="V604" s="112"/>
      <c r="W604" s="112"/>
      <c r="X604" s="112"/>
      <c r="Y604" s="112"/>
      <c r="Z604" s="112"/>
      <c r="AA604" s="112"/>
      <c r="AB604" s="112"/>
      <c r="AC604" s="112"/>
      <c r="AD604" s="112"/>
      <c r="AE604" s="112"/>
      <c r="AF604" s="112"/>
      <c r="AG604" s="112"/>
      <c r="AH604" s="112"/>
      <c r="AI604" s="112"/>
      <c r="AJ604" s="112"/>
      <c r="AK604" s="112"/>
      <c r="AL604" s="112"/>
      <c r="AM604" s="112"/>
      <c r="AN604" s="112"/>
      <c r="AO604" s="112"/>
      <c r="AP604" s="112"/>
      <c r="AQ604" s="112"/>
      <c r="AR604" s="112"/>
      <c r="AS604" s="112"/>
      <c r="AT604" s="112"/>
      <c r="AU604" s="112"/>
      <c r="AV604" s="112"/>
      <c r="AW604" s="112"/>
      <c r="AX604" s="112"/>
      <c r="AY604" s="112"/>
      <c r="AZ604" s="112"/>
      <c r="BA604" s="112"/>
    </row>
    <row r="605" spans="1:53">
      <c r="A605" s="112"/>
      <c r="B605" s="112"/>
      <c r="C605" s="112"/>
      <c r="D605" s="112"/>
      <c r="E605" s="112"/>
      <c r="F605" s="112"/>
      <c r="G605" s="112"/>
      <c r="H605" s="112"/>
      <c r="I605" s="112"/>
      <c r="J605" s="112"/>
      <c r="K605" s="112"/>
      <c r="L605" s="112"/>
      <c r="M605" s="112"/>
      <c r="N605" s="112"/>
      <c r="O605" s="112"/>
      <c r="P605" s="112"/>
      <c r="Q605" s="112"/>
      <c r="R605" s="112"/>
      <c r="S605" s="112"/>
      <c r="T605" s="112"/>
      <c r="U605" s="112"/>
      <c r="V605" s="112"/>
      <c r="W605" s="112"/>
      <c r="X605" s="112"/>
      <c r="Y605" s="112"/>
      <c r="Z605" s="112"/>
      <c r="AA605" s="112"/>
      <c r="AB605" s="112"/>
      <c r="AC605" s="112"/>
      <c r="AD605" s="112"/>
      <c r="AE605" s="112"/>
      <c r="AF605" s="112"/>
      <c r="AG605" s="112"/>
      <c r="AH605" s="112"/>
      <c r="AI605" s="112"/>
      <c r="AJ605" s="112"/>
      <c r="AK605" s="112"/>
      <c r="AL605" s="112"/>
      <c r="AM605" s="112"/>
      <c r="AN605" s="112"/>
      <c r="AO605" s="112"/>
      <c r="AP605" s="112"/>
      <c r="AQ605" s="112"/>
      <c r="AR605" s="112"/>
      <c r="AS605" s="112"/>
      <c r="AT605" s="112"/>
      <c r="AU605" s="112"/>
      <c r="AV605" s="112"/>
      <c r="AW605" s="112"/>
      <c r="AX605" s="112"/>
      <c r="AY605" s="112"/>
      <c r="AZ605" s="112"/>
      <c r="BA605" s="112"/>
    </row>
    <row r="606" spans="1:53">
      <c r="A606" s="112"/>
      <c r="B606" s="112"/>
      <c r="C606" s="112"/>
      <c r="D606" s="112"/>
      <c r="E606" s="112"/>
      <c r="F606" s="112"/>
      <c r="G606" s="112"/>
      <c r="H606" s="112"/>
      <c r="I606" s="112"/>
      <c r="J606" s="112"/>
      <c r="K606" s="112"/>
      <c r="L606" s="112"/>
      <c r="M606" s="112"/>
      <c r="N606" s="112"/>
      <c r="O606" s="112"/>
      <c r="P606" s="112"/>
      <c r="Q606" s="112"/>
      <c r="R606" s="112"/>
      <c r="S606" s="112"/>
      <c r="T606" s="112"/>
      <c r="U606" s="112"/>
      <c r="V606" s="112"/>
      <c r="W606" s="112"/>
      <c r="X606" s="112"/>
      <c r="Y606" s="112"/>
      <c r="Z606" s="112"/>
      <c r="AA606" s="112"/>
      <c r="AB606" s="112"/>
      <c r="AC606" s="112"/>
      <c r="AD606" s="112"/>
      <c r="AE606" s="112"/>
      <c r="AF606" s="112"/>
      <c r="AG606" s="112"/>
      <c r="AH606" s="112"/>
      <c r="AI606" s="112"/>
      <c r="AJ606" s="112"/>
      <c r="AK606" s="112"/>
      <c r="AL606" s="112"/>
      <c r="AM606" s="112"/>
      <c r="AN606" s="112"/>
      <c r="AO606" s="112"/>
      <c r="AP606" s="112"/>
      <c r="AQ606" s="112"/>
      <c r="AR606" s="112"/>
      <c r="AS606" s="112"/>
      <c r="AT606" s="112"/>
      <c r="AU606" s="112"/>
      <c r="AV606" s="112"/>
      <c r="AW606" s="112"/>
      <c r="AX606" s="112"/>
      <c r="AY606" s="112"/>
      <c r="AZ606" s="112"/>
      <c r="BA606" s="112"/>
    </row>
    <row r="607" spans="1:53">
      <c r="A607" s="112"/>
      <c r="B607" s="112"/>
      <c r="C607" s="112"/>
      <c r="D607" s="112"/>
      <c r="E607" s="112"/>
      <c r="F607" s="112"/>
      <c r="G607" s="112"/>
      <c r="H607" s="112"/>
      <c r="I607" s="112"/>
      <c r="J607" s="112"/>
      <c r="K607" s="112"/>
      <c r="L607" s="112"/>
      <c r="M607" s="112"/>
      <c r="N607" s="112"/>
      <c r="O607" s="112"/>
      <c r="P607" s="112"/>
      <c r="Q607" s="112"/>
      <c r="R607" s="112"/>
      <c r="S607" s="112"/>
      <c r="T607" s="112"/>
      <c r="U607" s="112"/>
      <c r="V607" s="112"/>
      <c r="W607" s="112"/>
      <c r="X607" s="112"/>
      <c r="Y607" s="112"/>
      <c r="Z607" s="112"/>
      <c r="AA607" s="112"/>
      <c r="AB607" s="112"/>
      <c r="AC607" s="112"/>
      <c r="AD607" s="112"/>
      <c r="AE607" s="112"/>
      <c r="AF607" s="112"/>
      <c r="AG607" s="112"/>
      <c r="AH607" s="112"/>
      <c r="AI607" s="112"/>
      <c r="AJ607" s="112"/>
      <c r="AK607" s="112"/>
      <c r="AL607" s="112"/>
      <c r="AM607" s="112"/>
      <c r="AN607" s="112"/>
      <c r="AO607" s="112"/>
      <c r="AP607" s="112"/>
      <c r="AQ607" s="112"/>
      <c r="AR607" s="112"/>
      <c r="AS607" s="112"/>
      <c r="AT607" s="112"/>
      <c r="AU607" s="112"/>
      <c r="AV607" s="112"/>
      <c r="AW607" s="112"/>
      <c r="AX607" s="112"/>
      <c r="AY607" s="112"/>
      <c r="AZ607" s="112"/>
      <c r="BA607" s="112"/>
    </row>
    <row r="608" spans="1:53">
      <c r="A608" s="112"/>
      <c r="B608" s="112"/>
      <c r="C608" s="112"/>
      <c r="D608" s="112"/>
      <c r="E608" s="112"/>
      <c r="F608" s="112"/>
      <c r="G608" s="112"/>
      <c r="H608" s="112"/>
      <c r="I608" s="112"/>
      <c r="J608" s="112"/>
      <c r="K608" s="112"/>
      <c r="L608" s="112"/>
      <c r="M608" s="112"/>
      <c r="N608" s="112"/>
      <c r="O608" s="112"/>
      <c r="P608" s="112"/>
      <c r="Q608" s="112"/>
      <c r="R608" s="112"/>
      <c r="S608" s="112"/>
      <c r="T608" s="112"/>
      <c r="U608" s="112"/>
      <c r="V608" s="112"/>
      <c r="W608" s="112"/>
      <c r="X608" s="112"/>
      <c r="Y608" s="112"/>
      <c r="Z608" s="112"/>
      <c r="AA608" s="112"/>
      <c r="AB608" s="112"/>
      <c r="AC608" s="112"/>
      <c r="AD608" s="112"/>
      <c r="AE608" s="112"/>
      <c r="AF608" s="112"/>
      <c r="AG608" s="112"/>
      <c r="AH608" s="112"/>
      <c r="AI608" s="112"/>
      <c r="AJ608" s="112"/>
      <c r="AK608" s="112"/>
      <c r="AL608" s="112"/>
      <c r="AM608" s="112"/>
      <c r="AN608" s="112"/>
      <c r="AO608" s="112"/>
      <c r="AP608" s="112"/>
      <c r="AQ608" s="112"/>
      <c r="AR608" s="112"/>
      <c r="AS608" s="112"/>
      <c r="AT608" s="112"/>
      <c r="AU608" s="112"/>
      <c r="AV608" s="112"/>
      <c r="AW608" s="112"/>
      <c r="AX608" s="112"/>
      <c r="AY608" s="112"/>
      <c r="AZ608" s="112"/>
      <c r="BA608" s="112"/>
    </row>
    <row r="609" spans="1:53">
      <c r="A609" s="112"/>
      <c r="B609" s="112"/>
      <c r="C609" s="112"/>
      <c r="D609" s="112"/>
      <c r="E609" s="112"/>
      <c r="F609" s="112"/>
      <c r="G609" s="112"/>
      <c r="H609" s="112"/>
      <c r="I609" s="112"/>
      <c r="J609" s="112"/>
      <c r="K609" s="112"/>
      <c r="L609" s="112"/>
      <c r="M609" s="112"/>
      <c r="N609" s="112"/>
      <c r="O609" s="112"/>
      <c r="P609" s="112"/>
      <c r="Q609" s="112"/>
      <c r="R609" s="112"/>
      <c r="S609" s="112"/>
      <c r="T609" s="112"/>
      <c r="U609" s="112"/>
      <c r="V609" s="112"/>
      <c r="W609" s="112"/>
      <c r="X609" s="112"/>
      <c r="Y609" s="112"/>
      <c r="Z609" s="112"/>
      <c r="AA609" s="112"/>
      <c r="AB609" s="112"/>
      <c r="AC609" s="112"/>
      <c r="AD609" s="112"/>
      <c r="AE609" s="112"/>
      <c r="AF609" s="112"/>
      <c r="AG609" s="112"/>
      <c r="AH609" s="112"/>
      <c r="AI609" s="112"/>
      <c r="AJ609" s="112"/>
      <c r="AK609" s="112"/>
      <c r="AL609" s="112"/>
      <c r="AM609" s="112"/>
      <c r="AN609" s="112"/>
      <c r="AO609" s="112"/>
      <c r="AP609" s="112"/>
      <c r="AQ609" s="112"/>
      <c r="AR609" s="112"/>
      <c r="AS609" s="112"/>
      <c r="AT609" s="112"/>
      <c r="AU609" s="112"/>
      <c r="AV609" s="112"/>
      <c r="AW609" s="112"/>
      <c r="AX609" s="112"/>
      <c r="AY609" s="112"/>
      <c r="AZ609" s="112"/>
      <c r="BA609" s="112"/>
    </row>
    <row r="610" spans="1:53">
      <c r="A610" s="112"/>
      <c r="B610" s="112"/>
      <c r="C610" s="112"/>
      <c r="D610" s="112"/>
      <c r="E610" s="112"/>
      <c r="F610" s="112"/>
      <c r="G610" s="112"/>
      <c r="H610" s="112"/>
      <c r="I610" s="112"/>
      <c r="J610" s="112"/>
      <c r="K610" s="112"/>
      <c r="L610" s="112"/>
      <c r="M610" s="112"/>
      <c r="N610" s="112"/>
      <c r="O610" s="112"/>
      <c r="P610" s="112"/>
      <c r="Q610" s="112"/>
      <c r="R610" s="112"/>
      <c r="S610" s="112"/>
      <c r="T610" s="112"/>
      <c r="U610" s="112"/>
      <c r="V610" s="112"/>
      <c r="W610" s="112"/>
      <c r="X610" s="112"/>
      <c r="Y610" s="112"/>
      <c r="Z610" s="112"/>
      <c r="AA610" s="112"/>
      <c r="AB610" s="112"/>
      <c r="AC610" s="112"/>
      <c r="AD610" s="112"/>
      <c r="AE610" s="112"/>
      <c r="AF610" s="112"/>
      <c r="AG610" s="112"/>
      <c r="AH610" s="112"/>
      <c r="AI610" s="112"/>
      <c r="AJ610" s="112"/>
      <c r="AK610" s="112"/>
      <c r="AL610" s="112"/>
      <c r="AM610" s="112"/>
      <c r="AN610" s="112"/>
      <c r="AO610" s="112"/>
      <c r="AP610" s="112"/>
      <c r="AQ610" s="112"/>
      <c r="AR610" s="112"/>
      <c r="AS610" s="112"/>
      <c r="AT610" s="112"/>
      <c r="AU610" s="112"/>
      <c r="AV610" s="112"/>
      <c r="AW610" s="112"/>
      <c r="AX610" s="112"/>
      <c r="AY610" s="112"/>
      <c r="AZ610" s="112"/>
      <c r="BA610" s="112"/>
    </row>
    <row r="611" spans="1:53">
      <c r="A611" s="112"/>
      <c r="B611" s="112"/>
      <c r="C611" s="112"/>
      <c r="D611" s="112"/>
      <c r="E611" s="112"/>
      <c r="F611" s="112"/>
      <c r="G611" s="112"/>
      <c r="H611" s="112"/>
      <c r="I611" s="112"/>
      <c r="J611" s="112"/>
      <c r="K611" s="112"/>
      <c r="L611" s="112"/>
      <c r="M611" s="112"/>
      <c r="N611" s="112"/>
      <c r="O611" s="112"/>
      <c r="P611" s="112"/>
      <c r="Q611" s="112"/>
      <c r="R611" s="112"/>
      <c r="S611" s="112"/>
      <c r="T611" s="112"/>
      <c r="U611" s="112"/>
      <c r="V611" s="112"/>
      <c r="W611" s="112"/>
      <c r="X611" s="112"/>
      <c r="Y611" s="112"/>
      <c r="Z611" s="112"/>
      <c r="AA611" s="112"/>
      <c r="AB611" s="112"/>
      <c r="AC611" s="112"/>
      <c r="AD611" s="112"/>
      <c r="AE611" s="112"/>
      <c r="AF611" s="112"/>
      <c r="AG611" s="112"/>
      <c r="AH611" s="112"/>
      <c r="AI611" s="112"/>
      <c r="AJ611" s="112"/>
      <c r="AK611" s="112"/>
      <c r="AL611" s="112"/>
      <c r="AM611" s="112"/>
      <c r="AN611" s="112"/>
      <c r="AO611" s="112"/>
      <c r="AP611" s="112"/>
      <c r="AQ611" s="112"/>
      <c r="AR611" s="112"/>
      <c r="AS611" s="112"/>
      <c r="AT611" s="112"/>
      <c r="AU611" s="112"/>
      <c r="AV611" s="112"/>
      <c r="AW611" s="112"/>
      <c r="AX611" s="112"/>
      <c r="AY611" s="112"/>
      <c r="AZ611" s="112"/>
      <c r="BA611" s="112"/>
    </row>
    <row r="612" spans="1:53">
      <c r="A612" s="112"/>
      <c r="B612" s="112"/>
      <c r="C612" s="112"/>
      <c r="D612" s="112"/>
      <c r="E612" s="112"/>
      <c r="F612" s="112"/>
      <c r="G612" s="112"/>
      <c r="H612" s="112"/>
      <c r="I612" s="112"/>
      <c r="J612" s="112"/>
      <c r="K612" s="112"/>
      <c r="L612" s="112"/>
      <c r="M612" s="112"/>
      <c r="N612" s="112"/>
      <c r="O612" s="112"/>
      <c r="P612" s="112"/>
      <c r="Q612" s="112"/>
      <c r="R612" s="112"/>
      <c r="S612" s="112"/>
      <c r="T612" s="112"/>
      <c r="U612" s="112"/>
      <c r="V612" s="112"/>
      <c r="W612" s="112"/>
      <c r="X612" s="112"/>
      <c r="Y612" s="112"/>
      <c r="Z612" s="112"/>
      <c r="AA612" s="112"/>
      <c r="AB612" s="112"/>
      <c r="AC612" s="112"/>
      <c r="AD612" s="112"/>
      <c r="AE612" s="112"/>
      <c r="AF612" s="112"/>
      <c r="AG612" s="112"/>
      <c r="AH612" s="112"/>
      <c r="AI612" s="112"/>
      <c r="AJ612" s="112"/>
      <c r="AK612" s="112"/>
      <c r="AL612" s="112"/>
      <c r="AM612" s="112"/>
      <c r="AN612" s="112"/>
      <c r="AO612" s="112"/>
      <c r="AP612" s="112"/>
      <c r="AQ612" s="112"/>
      <c r="AR612" s="112"/>
      <c r="AS612" s="112"/>
      <c r="AT612" s="112"/>
      <c r="AU612" s="112"/>
      <c r="AV612" s="112"/>
      <c r="AW612" s="112"/>
      <c r="AX612" s="112"/>
      <c r="AY612" s="112"/>
      <c r="AZ612" s="112"/>
      <c r="BA612" s="112"/>
    </row>
    <row r="613" spans="1:53">
      <c r="A613" s="112"/>
      <c r="B613" s="112"/>
      <c r="C613" s="112"/>
      <c r="D613" s="112"/>
      <c r="E613" s="112"/>
      <c r="F613" s="112"/>
      <c r="G613" s="112"/>
      <c r="H613" s="112"/>
      <c r="I613" s="112"/>
      <c r="J613" s="112"/>
      <c r="K613" s="112"/>
      <c r="L613" s="112"/>
      <c r="M613" s="112"/>
      <c r="N613" s="112"/>
      <c r="O613" s="112"/>
      <c r="P613" s="112"/>
      <c r="Q613" s="112"/>
      <c r="R613" s="112"/>
      <c r="S613" s="112"/>
      <c r="T613" s="112"/>
      <c r="U613" s="112"/>
      <c r="V613" s="112"/>
      <c r="W613" s="112"/>
      <c r="X613" s="112"/>
      <c r="Y613" s="112"/>
      <c r="Z613" s="112"/>
      <c r="AA613" s="112"/>
      <c r="AB613" s="112"/>
      <c r="AC613" s="112"/>
      <c r="AD613" s="112"/>
      <c r="AE613" s="112"/>
      <c r="AF613" s="112"/>
      <c r="AG613" s="112"/>
      <c r="AH613" s="112"/>
      <c r="AI613" s="112"/>
      <c r="AJ613" s="112"/>
      <c r="AK613" s="112"/>
      <c r="AL613" s="112"/>
      <c r="AM613" s="112"/>
      <c r="AN613" s="112"/>
      <c r="AO613" s="112"/>
      <c r="AP613" s="112"/>
      <c r="AQ613" s="112"/>
      <c r="AR613" s="112"/>
      <c r="AS613" s="112"/>
      <c r="AT613" s="112"/>
      <c r="AU613" s="112"/>
      <c r="AV613" s="112"/>
      <c r="AW613" s="112"/>
      <c r="AX613" s="112"/>
      <c r="AY613" s="112"/>
      <c r="AZ613" s="112"/>
      <c r="BA613" s="112"/>
    </row>
    <row r="614" spans="1:53">
      <c r="A614" s="112"/>
      <c r="B614" s="112"/>
      <c r="C614" s="112"/>
      <c r="D614" s="112"/>
      <c r="E614" s="112"/>
      <c r="F614" s="112"/>
      <c r="G614" s="112"/>
      <c r="H614" s="112"/>
      <c r="I614" s="112"/>
      <c r="J614" s="112"/>
      <c r="K614" s="112"/>
      <c r="L614" s="112"/>
      <c r="M614" s="112"/>
      <c r="N614" s="112"/>
      <c r="O614" s="112"/>
      <c r="P614" s="112"/>
      <c r="Q614" s="112"/>
      <c r="R614" s="112"/>
      <c r="S614" s="112"/>
      <c r="T614" s="112"/>
      <c r="U614" s="112"/>
      <c r="V614" s="112"/>
      <c r="W614" s="112"/>
      <c r="X614" s="112"/>
      <c r="Y614" s="112"/>
      <c r="Z614" s="112"/>
      <c r="AA614" s="112"/>
      <c r="AB614" s="112"/>
      <c r="AC614" s="112"/>
      <c r="AD614" s="112"/>
      <c r="AE614" s="112"/>
      <c r="AF614" s="112"/>
      <c r="AG614" s="112"/>
      <c r="AH614" s="112"/>
      <c r="AI614" s="112"/>
      <c r="AJ614" s="112"/>
      <c r="AK614" s="112"/>
      <c r="AL614" s="112"/>
      <c r="AM614" s="112"/>
      <c r="AN614" s="112"/>
      <c r="AO614" s="112"/>
      <c r="AP614" s="112"/>
      <c r="AQ614" s="112"/>
      <c r="AR614" s="112"/>
      <c r="AS614" s="112"/>
      <c r="AT614" s="112"/>
      <c r="AU614" s="112"/>
      <c r="AV614" s="112"/>
      <c r="AW614" s="112"/>
      <c r="AX614" s="112"/>
      <c r="AY614" s="112"/>
      <c r="AZ614" s="112"/>
      <c r="BA614" s="112"/>
    </row>
    <row r="615" spans="1:53">
      <c r="A615" s="112"/>
      <c r="B615" s="112"/>
      <c r="C615" s="112"/>
      <c r="D615" s="112"/>
      <c r="E615" s="112"/>
      <c r="F615" s="112"/>
      <c r="G615" s="112"/>
      <c r="H615" s="112"/>
      <c r="I615" s="112"/>
      <c r="J615" s="112"/>
      <c r="K615" s="112"/>
      <c r="L615" s="112"/>
      <c r="M615" s="112"/>
      <c r="N615" s="112"/>
      <c r="O615" s="112"/>
      <c r="P615" s="112"/>
      <c r="Q615" s="112"/>
      <c r="R615" s="112"/>
      <c r="S615" s="112"/>
      <c r="T615" s="112"/>
      <c r="U615" s="112"/>
      <c r="V615" s="112"/>
      <c r="W615" s="112"/>
      <c r="X615" s="112"/>
      <c r="Y615" s="112"/>
      <c r="Z615" s="112"/>
      <c r="AA615" s="112"/>
      <c r="AB615" s="112"/>
      <c r="AC615" s="112"/>
      <c r="AD615" s="112"/>
      <c r="AE615" s="112"/>
      <c r="AF615" s="112"/>
      <c r="AG615" s="112"/>
      <c r="AH615" s="112"/>
      <c r="AI615" s="112"/>
      <c r="AJ615" s="112"/>
      <c r="AK615" s="112"/>
      <c r="AL615" s="112"/>
      <c r="AM615" s="112"/>
      <c r="AN615" s="112"/>
      <c r="AO615" s="112"/>
      <c r="AP615" s="112"/>
      <c r="AQ615" s="112"/>
      <c r="AR615" s="112"/>
      <c r="AS615" s="112"/>
      <c r="AT615" s="112"/>
      <c r="AU615" s="112"/>
      <c r="AV615" s="112"/>
      <c r="AW615" s="112"/>
      <c r="AX615" s="112"/>
      <c r="AY615" s="112"/>
      <c r="AZ615" s="112"/>
      <c r="BA615" s="112"/>
    </row>
    <row r="616" spans="1:53">
      <c r="A616" s="112"/>
      <c r="B616" s="112"/>
      <c r="C616" s="112"/>
      <c r="D616" s="112"/>
      <c r="E616" s="112"/>
      <c r="F616" s="112"/>
      <c r="G616" s="112"/>
      <c r="H616" s="112"/>
      <c r="I616" s="112"/>
      <c r="J616" s="112"/>
      <c r="K616" s="112"/>
      <c r="L616" s="112"/>
      <c r="M616" s="112"/>
      <c r="N616" s="112"/>
      <c r="O616" s="112"/>
      <c r="P616" s="112"/>
      <c r="Q616" s="112"/>
      <c r="R616" s="112"/>
      <c r="S616" s="112"/>
      <c r="T616" s="112"/>
      <c r="U616" s="112"/>
      <c r="V616" s="112"/>
      <c r="W616" s="112"/>
      <c r="X616" s="112"/>
      <c r="Y616" s="112"/>
      <c r="Z616" s="112"/>
      <c r="AA616" s="112"/>
      <c r="AB616" s="112"/>
      <c r="AC616" s="112"/>
      <c r="AD616" s="112"/>
      <c r="AE616" s="112"/>
      <c r="AF616" s="112"/>
      <c r="AG616" s="112"/>
      <c r="AH616" s="112"/>
      <c r="AI616" s="112"/>
      <c r="AJ616" s="112"/>
      <c r="AK616" s="112"/>
      <c r="AL616" s="112"/>
      <c r="AM616" s="112"/>
      <c r="AN616" s="112"/>
      <c r="AO616" s="112"/>
      <c r="AP616" s="112"/>
      <c r="AQ616" s="112"/>
      <c r="AR616" s="112"/>
      <c r="AS616" s="112"/>
      <c r="AT616" s="112"/>
      <c r="AU616" s="112"/>
      <c r="AV616" s="112"/>
      <c r="AW616" s="112"/>
      <c r="AX616" s="112"/>
      <c r="AY616" s="112"/>
      <c r="AZ616" s="112"/>
      <c r="BA616" s="112"/>
    </row>
    <row r="617" spans="1:53">
      <c r="A617" s="112"/>
      <c r="B617" s="112"/>
      <c r="C617" s="112"/>
      <c r="D617" s="112"/>
      <c r="E617" s="112"/>
      <c r="F617" s="112"/>
      <c r="G617" s="112"/>
      <c r="H617" s="112"/>
      <c r="I617" s="112"/>
      <c r="J617" s="112"/>
      <c r="K617" s="112"/>
      <c r="L617" s="112"/>
      <c r="M617" s="112"/>
      <c r="N617" s="112"/>
      <c r="O617" s="112"/>
      <c r="P617" s="112"/>
      <c r="Q617" s="112"/>
      <c r="R617" s="112"/>
      <c r="S617" s="112"/>
      <c r="T617" s="112"/>
      <c r="U617" s="112"/>
      <c r="V617" s="112"/>
      <c r="W617" s="112"/>
      <c r="X617" s="112"/>
      <c r="Y617" s="112"/>
      <c r="Z617" s="112"/>
      <c r="AA617" s="112"/>
      <c r="AB617" s="112"/>
      <c r="AC617" s="112"/>
      <c r="AD617" s="112"/>
      <c r="AE617" s="112"/>
      <c r="AF617" s="112"/>
      <c r="AG617" s="112"/>
      <c r="AH617" s="112"/>
      <c r="AI617" s="112"/>
      <c r="AJ617" s="112"/>
      <c r="AK617" s="112"/>
      <c r="AL617" s="112"/>
      <c r="AM617" s="112"/>
      <c r="AN617" s="112"/>
      <c r="AO617" s="112"/>
      <c r="AP617" s="112"/>
      <c r="AQ617" s="112"/>
      <c r="AR617" s="112"/>
      <c r="AS617" s="112"/>
      <c r="AT617" s="112"/>
      <c r="AU617" s="112"/>
      <c r="AV617" s="112"/>
      <c r="AW617" s="112"/>
      <c r="AX617" s="112"/>
      <c r="AY617" s="112"/>
      <c r="AZ617" s="112"/>
      <c r="BA617" s="112"/>
    </row>
    <row r="618" spans="1:53">
      <c r="A618" s="112"/>
      <c r="B618" s="112"/>
      <c r="C618" s="112"/>
      <c r="D618" s="112"/>
      <c r="E618" s="112"/>
      <c r="F618" s="112"/>
      <c r="G618" s="112"/>
      <c r="H618" s="112"/>
      <c r="I618" s="112"/>
      <c r="J618" s="112"/>
      <c r="K618" s="112"/>
      <c r="L618" s="112"/>
      <c r="M618" s="112"/>
      <c r="N618" s="112"/>
      <c r="O618" s="112"/>
      <c r="P618" s="112"/>
      <c r="Q618" s="112"/>
      <c r="R618" s="112"/>
      <c r="S618" s="112"/>
      <c r="T618" s="112"/>
      <c r="U618" s="112"/>
      <c r="V618" s="112"/>
      <c r="W618" s="112"/>
      <c r="X618" s="112"/>
      <c r="Y618" s="112"/>
      <c r="Z618" s="112"/>
      <c r="AA618" s="112"/>
      <c r="AB618" s="112"/>
      <c r="AC618" s="112"/>
      <c r="AD618" s="112"/>
      <c r="AE618" s="112"/>
      <c r="AF618" s="112"/>
      <c r="AG618" s="112"/>
      <c r="AH618" s="112"/>
      <c r="AI618" s="112"/>
      <c r="AJ618" s="112"/>
      <c r="AK618" s="112"/>
      <c r="AL618" s="112"/>
      <c r="AM618" s="112"/>
      <c r="AN618" s="112"/>
      <c r="AO618" s="112"/>
      <c r="AP618" s="112"/>
      <c r="AQ618" s="112"/>
      <c r="AR618" s="112"/>
      <c r="AS618" s="112"/>
      <c r="AT618" s="112"/>
      <c r="AU618" s="112"/>
      <c r="AV618" s="112"/>
      <c r="AW618" s="112"/>
      <c r="AX618" s="112"/>
      <c r="AY618" s="112"/>
      <c r="AZ618" s="112"/>
      <c r="BA618" s="112"/>
    </row>
    <row r="619" spans="1:53">
      <c r="A619" s="112"/>
      <c r="B619" s="112"/>
      <c r="C619" s="112"/>
      <c r="D619" s="112"/>
      <c r="E619" s="112"/>
      <c r="F619" s="112"/>
      <c r="G619" s="112"/>
      <c r="H619" s="112"/>
      <c r="I619" s="112"/>
      <c r="J619" s="112"/>
      <c r="K619" s="112"/>
      <c r="L619" s="112"/>
      <c r="M619" s="112"/>
      <c r="N619" s="112"/>
      <c r="O619" s="112"/>
      <c r="P619" s="112"/>
      <c r="Q619" s="112"/>
      <c r="R619" s="112"/>
      <c r="S619" s="112"/>
      <c r="T619" s="112"/>
      <c r="U619" s="112"/>
      <c r="V619" s="112"/>
      <c r="W619" s="112"/>
      <c r="X619" s="112"/>
      <c r="Y619" s="112"/>
      <c r="Z619" s="112"/>
      <c r="AA619" s="112"/>
      <c r="AB619" s="112"/>
      <c r="AC619" s="112"/>
      <c r="AD619" s="112"/>
      <c r="AE619" s="112"/>
      <c r="AF619" s="112"/>
      <c r="AG619" s="112"/>
      <c r="AH619" s="112"/>
      <c r="AI619" s="112"/>
      <c r="AJ619" s="112"/>
      <c r="AK619" s="112"/>
      <c r="AL619" s="112"/>
      <c r="AM619" s="112"/>
      <c r="AN619" s="112"/>
      <c r="AO619" s="112"/>
      <c r="AP619" s="112"/>
      <c r="AQ619" s="112"/>
      <c r="AR619" s="112"/>
      <c r="AS619" s="112"/>
      <c r="AT619" s="112"/>
      <c r="AU619" s="112"/>
      <c r="AV619" s="112"/>
      <c r="AW619" s="112"/>
      <c r="AX619" s="112"/>
      <c r="AY619" s="112"/>
      <c r="AZ619" s="112"/>
      <c r="BA619" s="112"/>
    </row>
    <row r="620" spans="1:53">
      <c r="A620" s="112"/>
      <c r="B620" s="112"/>
      <c r="C620" s="112"/>
      <c r="D620" s="112"/>
      <c r="E620" s="112"/>
      <c r="F620" s="112"/>
      <c r="G620" s="112"/>
      <c r="H620" s="112"/>
      <c r="I620" s="112"/>
      <c r="J620" s="112"/>
      <c r="K620" s="112"/>
      <c r="L620" s="112"/>
      <c r="M620" s="112"/>
      <c r="N620" s="112"/>
      <c r="O620" s="112"/>
      <c r="P620" s="112"/>
      <c r="Q620" s="112"/>
      <c r="R620" s="112"/>
      <c r="S620" s="112"/>
      <c r="T620" s="112"/>
      <c r="U620" s="112"/>
      <c r="V620" s="112"/>
      <c r="W620" s="112"/>
      <c r="X620" s="112"/>
      <c r="Y620" s="112"/>
      <c r="Z620" s="112"/>
      <c r="AA620" s="112"/>
      <c r="AB620" s="112"/>
      <c r="AC620" s="112"/>
      <c r="AD620" s="112"/>
      <c r="AE620" s="112"/>
      <c r="AF620" s="112"/>
      <c r="AG620" s="112"/>
      <c r="AH620" s="112"/>
      <c r="AI620" s="112"/>
      <c r="AJ620" s="112"/>
      <c r="AK620" s="112"/>
      <c r="AL620" s="112"/>
      <c r="AM620" s="112"/>
      <c r="AN620" s="112"/>
      <c r="AO620" s="112"/>
      <c r="AP620" s="112"/>
      <c r="AQ620" s="112"/>
      <c r="AR620" s="112"/>
      <c r="AS620" s="112"/>
      <c r="AT620" s="112"/>
      <c r="AU620" s="112"/>
      <c r="AV620" s="112"/>
      <c r="AW620" s="112"/>
      <c r="AX620" s="112"/>
      <c r="AY620" s="112"/>
      <c r="AZ620" s="112"/>
      <c r="BA620" s="112"/>
    </row>
    <row r="621" spans="1:53">
      <c r="A621" s="112"/>
      <c r="B621" s="112"/>
      <c r="C621" s="112"/>
      <c r="D621" s="112"/>
      <c r="E621" s="112"/>
      <c r="F621" s="112"/>
      <c r="G621" s="112"/>
      <c r="H621" s="112"/>
      <c r="I621" s="112"/>
      <c r="J621" s="112"/>
      <c r="K621" s="112"/>
      <c r="L621" s="112"/>
      <c r="M621" s="112"/>
      <c r="N621" s="112"/>
      <c r="O621" s="112"/>
      <c r="P621" s="112"/>
      <c r="Q621" s="112"/>
      <c r="R621" s="112"/>
      <c r="S621" s="112"/>
      <c r="T621" s="112"/>
      <c r="U621" s="112"/>
      <c r="V621" s="112"/>
      <c r="W621" s="112"/>
      <c r="X621" s="112"/>
      <c r="Y621" s="112"/>
      <c r="Z621" s="112"/>
      <c r="AA621" s="112"/>
      <c r="AB621" s="112"/>
      <c r="AC621" s="112"/>
      <c r="AD621" s="112"/>
      <c r="AE621" s="112"/>
      <c r="AF621" s="112"/>
      <c r="AG621" s="112"/>
      <c r="AH621" s="112"/>
      <c r="AI621" s="112"/>
      <c r="AJ621" s="112"/>
      <c r="AK621" s="112"/>
      <c r="AL621" s="112"/>
      <c r="AM621" s="112"/>
      <c r="AN621" s="112"/>
      <c r="AO621" s="112"/>
      <c r="AP621" s="112"/>
      <c r="AQ621" s="112"/>
      <c r="AR621" s="112"/>
      <c r="AS621" s="112"/>
      <c r="AT621" s="112"/>
      <c r="AU621" s="112"/>
      <c r="AV621" s="112"/>
      <c r="AW621" s="112"/>
      <c r="AX621" s="112"/>
      <c r="AY621" s="112"/>
      <c r="AZ621" s="112"/>
      <c r="BA621" s="112"/>
    </row>
    <row r="622" spans="1:53">
      <c r="A622" s="112"/>
      <c r="B622" s="112"/>
      <c r="C622" s="112"/>
      <c r="D622" s="112"/>
      <c r="E622" s="112"/>
      <c r="F622" s="112"/>
      <c r="G622" s="112"/>
      <c r="H622" s="112"/>
      <c r="I622" s="112"/>
      <c r="J622" s="112"/>
      <c r="K622" s="112"/>
      <c r="L622" s="112"/>
      <c r="M622" s="112"/>
      <c r="N622" s="112"/>
      <c r="O622" s="112"/>
      <c r="P622" s="112"/>
      <c r="Q622" s="112"/>
      <c r="R622" s="112"/>
      <c r="S622" s="112"/>
      <c r="T622" s="112"/>
      <c r="U622" s="112"/>
      <c r="V622" s="112"/>
      <c r="W622" s="112"/>
      <c r="X622" s="112"/>
      <c r="Y622" s="112"/>
      <c r="Z622" s="112"/>
      <c r="AA622" s="112"/>
      <c r="AB622" s="112"/>
      <c r="AC622" s="112"/>
      <c r="AD622" s="112"/>
      <c r="AE622" s="112"/>
      <c r="AF622" s="112"/>
      <c r="AG622" s="112"/>
      <c r="AH622" s="112"/>
      <c r="AI622" s="112"/>
      <c r="AJ622" s="112"/>
      <c r="AK622" s="112"/>
      <c r="AL622" s="112"/>
      <c r="AM622" s="112"/>
      <c r="AN622" s="112"/>
      <c r="AO622" s="112"/>
      <c r="AP622" s="112"/>
      <c r="AQ622" s="112"/>
      <c r="AR622" s="112"/>
      <c r="AS622" s="112"/>
      <c r="AT622" s="112"/>
      <c r="AU622" s="112"/>
      <c r="AV622" s="112"/>
      <c r="AW622" s="112"/>
      <c r="AX622" s="112"/>
      <c r="AY622" s="112"/>
      <c r="AZ622" s="112"/>
      <c r="BA622" s="112"/>
    </row>
    <row r="623" spans="1:53">
      <c r="A623" s="112"/>
      <c r="B623" s="112"/>
      <c r="C623" s="112"/>
      <c r="D623" s="112"/>
      <c r="E623" s="112"/>
      <c r="F623" s="112"/>
      <c r="G623" s="112"/>
      <c r="H623" s="112"/>
      <c r="I623" s="112"/>
      <c r="J623" s="112"/>
      <c r="K623" s="112"/>
      <c r="L623" s="112"/>
      <c r="M623" s="112"/>
      <c r="N623" s="112"/>
      <c r="O623" s="112"/>
      <c r="P623" s="112"/>
      <c r="Q623" s="112"/>
      <c r="R623" s="112"/>
      <c r="S623" s="112"/>
      <c r="T623" s="112"/>
      <c r="U623" s="112"/>
      <c r="V623" s="112"/>
      <c r="W623" s="112"/>
      <c r="X623" s="112"/>
      <c r="Y623" s="112"/>
      <c r="Z623" s="112"/>
      <c r="AA623" s="112"/>
      <c r="AB623" s="112"/>
      <c r="AC623" s="112"/>
      <c r="AD623" s="112"/>
      <c r="AE623" s="112"/>
      <c r="AF623" s="112"/>
      <c r="AG623" s="112"/>
      <c r="AH623" s="112"/>
      <c r="AI623" s="112"/>
      <c r="AJ623" s="112"/>
      <c r="AK623" s="112"/>
      <c r="AL623" s="112"/>
      <c r="AM623" s="112"/>
      <c r="AN623" s="112"/>
      <c r="AO623" s="112"/>
      <c r="AP623" s="112"/>
      <c r="AQ623" s="112"/>
      <c r="AR623" s="112"/>
      <c r="AS623" s="112"/>
      <c r="AT623" s="112"/>
      <c r="AU623" s="112"/>
      <c r="AV623" s="112"/>
      <c r="AW623" s="112"/>
      <c r="AX623" s="112"/>
      <c r="AY623" s="112"/>
      <c r="AZ623" s="112"/>
      <c r="BA623" s="112"/>
    </row>
    <row r="624" spans="1:53">
      <c r="A624" s="112"/>
      <c r="B624" s="112"/>
      <c r="C624" s="112"/>
      <c r="D624" s="112"/>
      <c r="E624" s="112"/>
      <c r="F624" s="112"/>
      <c r="G624" s="112"/>
      <c r="H624" s="112"/>
      <c r="I624" s="112"/>
      <c r="J624" s="112"/>
      <c r="K624" s="112"/>
      <c r="L624" s="112"/>
      <c r="M624" s="112"/>
      <c r="N624" s="112"/>
      <c r="O624" s="112"/>
      <c r="P624" s="112"/>
      <c r="Q624" s="112"/>
      <c r="R624" s="112"/>
      <c r="S624" s="112"/>
      <c r="T624" s="112"/>
      <c r="U624" s="112"/>
      <c r="V624" s="112"/>
      <c r="W624" s="112"/>
      <c r="X624" s="112"/>
      <c r="Y624" s="112"/>
      <c r="Z624" s="112"/>
      <c r="AA624" s="112"/>
      <c r="AB624" s="112"/>
      <c r="AC624" s="112"/>
      <c r="AD624" s="112"/>
      <c r="AE624" s="112"/>
      <c r="AF624" s="112"/>
      <c r="AG624" s="112"/>
      <c r="AH624" s="112"/>
      <c r="AI624" s="112"/>
      <c r="AJ624" s="112"/>
      <c r="AK624" s="112"/>
      <c r="AL624" s="112"/>
      <c r="AM624" s="112"/>
      <c r="AN624" s="112"/>
      <c r="AO624" s="112"/>
      <c r="AP624" s="112"/>
      <c r="AQ624" s="112"/>
      <c r="AR624" s="112"/>
      <c r="AS624" s="112"/>
      <c r="AT624" s="112"/>
      <c r="AU624" s="112"/>
      <c r="AV624" s="112"/>
      <c r="AW624" s="112"/>
      <c r="AX624" s="112"/>
      <c r="AY624" s="112"/>
      <c r="AZ624" s="112"/>
      <c r="BA624" s="112"/>
    </row>
    <row r="625" spans="1:53">
      <c r="A625" s="112"/>
      <c r="B625" s="112"/>
      <c r="C625" s="112"/>
      <c r="D625" s="112"/>
      <c r="E625" s="112"/>
      <c r="F625" s="112"/>
      <c r="G625" s="112"/>
      <c r="H625" s="112"/>
      <c r="I625" s="112"/>
      <c r="J625" s="112"/>
      <c r="K625" s="112"/>
      <c r="L625" s="112"/>
      <c r="M625" s="112"/>
      <c r="N625" s="112"/>
      <c r="O625" s="112"/>
      <c r="P625" s="112"/>
      <c r="Q625" s="112"/>
      <c r="R625" s="112"/>
      <c r="S625" s="112"/>
      <c r="T625" s="112"/>
      <c r="U625" s="112"/>
      <c r="V625" s="112"/>
      <c r="W625" s="112"/>
      <c r="X625" s="112"/>
      <c r="Y625" s="112"/>
      <c r="Z625" s="112"/>
      <c r="AA625" s="112"/>
      <c r="AB625" s="112"/>
      <c r="AC625" s="112"/>
      <c r="AD625" s="112"/>
      <c r="AE625" s="112"/>
      <c r="AF625" s="112"/>
      <c r="AG625" s="112"/>
      <c r="AH625" s="112"/>
      <c r="AI625" s="112"/>
      <c r="AJ625" s="112"/>
      <c r="AK625" s="112"/>
      <c r="AL625" s="112"/>
      <c r="AM625" s="112"/>
      <c r="AN625" s="112"/>
      <c r="AO625" s="112"/>
      <c r="AP625" s="112"/>
      <c r="AQ625" s="112"/>
      <c r="AR625" s="112"/>
      <c r="AS625" s="112"/>
      <c r="AT625" s="112"/>
      <c r="AU625" s="112"/>
      <c r="AV625" s="112"/>
      <c r="AW625" s="112"/>
      <c r="AX625" s="112"/>
      <c r="AY625" s="112"/>
      <c r="AZ625" s="112"/>
      <c r="BA625" s="112"/>
    </row>
    <row r="626" spans="1:53">
      <c r="A626" s="112"/>
      <c r="B626" s="112"/>
      <c r="C626" s="112"/>
      <c r="D626" s="112"/>
      <c r="E626" s="112"/>
      <c r="F626" s="112"/>
      <c r="G626" s="112"/>
      <c r="H626" s="112"/>
      <c r="I626" s="112"/>
      <c r="J626" s="112"/>
      <c r="K626" s="112"/>
      <c r="L626" s="112"/>
      <c r="M626" s="112"/>
      <c r="N626" s="112"/>
      <c r="O626" s="112"/>
      <c r="P626" s="112"/>
      <c r="Q626" s="112"/>
      <c r="R626" s="112"/>
      <c r="S626" s="112"/>
      <c r="T626" s="112"/>
      <c r="U626" s="112"/>
      <c r="V626" s="112"/>
      <c r="W626" s="112"/>
      <c r="X626" s="112"/>
      <c r="Y626" s="112"/>
      <c r="Z626" s="112"/>
      <c r="AA626" s="112"/>
      <c r="AB626" s="112"/>
      <c r="AC626" s="112"/>
      <c r="AD626" s="112"/>
      <c r="AE626" s="112"/>
      <c r="AF626" s="112"/>
      <c r="AG626" s="112"/>
      <c r="AH626" s="112"/>
      <c r="AI626" s="112"/>
      <c r="AJ626" s="112"/>
      <c r="AK626" s="112"/>
      <c r="AL626" s="112"/>
      <c r="AM626" s="112"/>
      <c r="AN626" s="112"/>
      <c r="AO626" s="112"/>
      <c r="AP626" s="112"/>
      <c r="AQ626" s="112"/>
      <c r="AR626" s="112"/>
      <c r="AS626" s="112"/>
      <c r="AT626" s="112"/>
      <c r="AU626" s="112"/>
      <c r="AV626" s="112"/>
      <c r="AW626" s="112"/>
      <c r="AX626" s="112"/>
      <c r="AY626" s="112"/>
      <c r="AZ626" s="112"/>
      <c r="BA626" s="112"/>
    </row>
    <row r="627" spans="1:53">
      <c r="A627" s="112"/>
      <c r="B627" s="112"/>
      <c r="C627" s="112"/>
      <c r="D627" s="112"/>
      <c r="E627" s="112"/>
      <c r="F627" s="112"/>
      <c r="G627" s="112"/>
      <c r="H627" s="112"/>
      <c r="I627" s="112"/>
      <c r="J627" s="112"/>
      <c r="K627" s="112"/>
      <c r="L627" s="112"/>
      <c r="M627" s="112"/>
      <c r="N627" s="112"/>
      <c r="O627" s="112"/>
      <c r="P627" s="112"/>
      <c r="Q627" s="112"/>
      <c r="R627" s="112"/>
      <c r="S627" s="112"/>
      <c r="T627" s="112"/>
      <c r="U627" s="112"/>
      <c r="V627" s="112"/>
      <c r="W627" s="112"/>
      <c r="X627" s="112"/>
      <c r="Y627" s="112"/>
      <c r="Z627" s="112"/>
      <c r="AA627" s="112"/>
      <c r="AB627" s="112"/>
      <c r="AC627" s="112"/>
      <c r="AD627" s="112"/>
      <c r="AE627" s="112"/>
      <c r="AF627" s="112"/>
      <c r="AG627" s="112"/>
      <c r="AH627" s="112"/>
      <c r="AI627" s="112"/>
      <c r="AJ627" s="112"/>
      <c r="AK627" s="112"/>
      <c r="AL627" s="112"/>
      <c r="AM627" s="112"/>
      <c r="AN627" s="112"/>
      <c r="AO627" s="112"/>
      <c r="AP627" s="112"/>
      <c r="AQ627" s="112"/>
      <c r="AR627" s="112"/>
      <c r="AS627" s="112"/>
      <c r="AT627" s="112"/>
      <c r="AU627" s="112"/>
      <c r="AV627" s="112"/>
      <c r="AW627" s="112"/>
      <c r="AX627" s="112"/>
      <c r="AY627" s="112"/>
      <c r="AZ627" s="112"/>
      <c r="BA627" s="112"/>
    </row>
    <row r="628" spans="1:53">
      <c r="A628" s="112"/>
      <c r="B628" s="112"/>
      <c r="C628" s="112"/>
      <c r="D628" s="112"/>
      <c r="E628" s="112"/>
      <c r="F628" s="112"/>
      <c r="G628" s="112"/>
      <c r="H628" s="112"/>
      <c r="I628" s="112"/>
      <c r="J628" s="112"/>
      <c r="K628" s="112"/>
      <c r="L628" s="112"/>
      <c r="M628" s="112"/>
      <c r="N628" s="112"/>
      <c r="O628" s="112"/>
      <c r="P628" s="112"/>
      <c r="Q628" s="112"/>
      <c r="R628" s="112"/>
      <c r="S628" s="112"/>
      <c r="T628" s="112"/>
      <c r="U628" s="112"/>
      <c r="V628" s="112"/>
      <c r="W628" s="112"/>
      <c r="X628" s="112"/>
      <c r="Y628" s="112"/>
      <c r="Z628" s="112"/>
      <c r="AA628" s="112"/>
      <c r="AB628" s="112"/>
      <c r="AC628" s="112"/>
      <c r="AD628" s="112"/>
      <c r="AE628" s="112"/>
      <c r="AF628" s="112"/>
      <c r="AG628" s="112"/>
      <c r="AH628" s="112"/>
      <c r="AI628" s="112"/>
      <c r="AJ628" s="112"/>
      <c r="AK628" s="112"/>
      <c r="AL628" s="112"/>
      <c r="AM628" s="112"/>
      <c r="AN628" s="112"/>
      <c r="AO628" s="112"/>
      <c r="AP628" s="112"/>
      <c r="AQ628" s="112"/>
      <c r="AR628" s="112"/>
      <c r="AS628" s="112"/>
      <c r="AT628" s="112"/>
      <c r="AU628" s="112"/>
      <c r="AV628" s="112"/>
      <c r="AW628" s="112"/>
      <c r="AX628" s="112"/>
      <c r="AY628" s="112"/>
      <c r="AZ628" s="112"/>
      <c r="BA628" s="112"/>
    </row>
    <row r="629" spans="1:53">
      <c r="A629" s="112"/>
      <c r="B629" s="112"/>
      <c r="C629" s="112"/>
      <c r="D629" s="112"/>
      <c r="E629" s="112"/>
      <c r="F629" s="112"/>
      <c r="G629" s="112"/>
      <c r="H629" s="112"/>
      <c r="I629" s="112"/>
      <c r="J629" s="112"/>
      <c r="K629" s="112"/>
      <c r="L629" s="112"/>
      <c r="M629" s="112"/>
      <c r="N629" s="112"/>
      <c r="O629" s="112"/>
      <c r="P629" s="112"/>
      <c r="Q629" s="112"/>
      <c r="R629" s="112"/>
      <c r="S629" s="112"/>
      <c r="T629" s="112"/>
      <c r="U629" s="112"/>
      <c r="V629" s="112"/>
      <c r="W629" s="112"/>
      <c r="X629" s="112"/>
      <c r="Y629" s="112"/>
      <c r="Z629" s="112"/>
      <c r="AA629" s="112"/>
      <c r="AB629" s="112"/>
      <c r="AC629" s="112"/>
      <c r="AD629" s="112"/>
      <c r="AE629" s="112"/>
      <c r="AF629" s="112"/>
      <c r="AG629" s="112"/>
      <c r="AH629" s="112"/>
      <c r="AI629" s="112"/>
      <c r="AJ629" s="112"/>
      <c r="AK629" s="112"/>
      <c r="AL629" s="112"/>
      <c r="AM629" s="112"/>
      <c r="AN629" s="112"/>
      <c r="AO629" s="112"/>
      <c r="AP629" s="112"/>
      <c r="AQ629" s="112"/>
      <c r="AR629" s="112"/>
      <c r="AS629" s="112"/>
      <c r="AT629" s="112"/>
      <c r="AU629" s="112"/>
      <c r="AV629" s="112"/>
      <c r="AW629" s="112"/>
      <c r="AX629" s="112"/>
      <c r="AY629" s="112"/>
      <c r="AZ629" s="112"/>
      <c r="BA629" s="112"/>
    </row>
    <row r="630" spans="1:53">
      <c r="A630" s="112"/>
      <c r="B630" s="112"/>
      <c r="C630" s="112"/>
      <c r="D630" s="112"/>
      <c r="E630" s="112"/>
      <c r="F630" s="112"/>
      <c r="G630" s="112"/>
      <c r="H630" s="112"/>
      <c r="I630" s="112"/>
      <c r="J630" s="112"/>
      <c r="K630" s="112"/>
      <c r="L630" s="112"/>
      <c r="M630" s="112"/>
      <c r="N630" s="112"/>
      <c r="O630" s="112"/>
      <c r="P630" s="112"/>
      <c r="Q630" s="112"/>
      <c r="R630" s="112"/>
      <c r="S630" s="112"/>
      <c r="T630" s="112"/>
      <c r="U630" s="112"/>
      <c r="V630" s="112"/>
      <c r="W630" s="112"/>
      <c r="X630" s="112"/>
      <c r="Y630" s="112"/>
      <c r="Z630" s="112"/>
      <c r="AA630" s="112"/>
      <c r="AB630" s="112"/>
      <c r="AC630" s="112"/>
      <c r="AD630" s="112"/>
      <c r="AE630" s="112"/>
      <c r="AF630" s="112"/>
      <c r="AG630" s="112"/>
      <c r="AH630" s="112"/>
      <c r="AI630" s="112"/>
      <c r="AJ630" s="112"/>
      <c r="AK630" s="112"/>
      <c r="AL630" s="112"/>
      <c r="AM630" s="112"/>
      <c r="AN630" s="112"/>
      <c r="AO630" s="112"/>
      <c r="AP630" s="112"/>
      <c r="AQ630" s="112"/>
      <c r="AR630" s="112"/>
      <c r="AS630" s="112"/>
      <c r="AT630" s="112"/>
      <c r="AU630" s="112"/>
      <c r="AV630" s="112"/>
      <c r="AW630" s="112"/>
      <c r="AX630" s="112"/>
      <c r="AY630" s="112"/>
      <c r="AZ630" s="112"/>
      <c r="BA630" s="112"/>
    </row>
    <row r="631" spans="1:53">
      <c r="A631" s="112"/>
      <c r="B631" s="112"/>
      <c r="C631" s="112"/>
      <c r="D631" s="112"/>
      <c r="E631" s="112"/>
      <c r="F631" s="112"/>
      <c r="G631" s="112"/>
      <c r="H631" s="112"/>
      <c r="I631" s="112"/>
      <c r="J631" s="112"/>
      <c r="K631" s="112"/>
      <c r="L631" s="112"/>
      <c r="M631" s="112"/>
      <c r="N631" s="112"/>
      <c r="O631" s="112"/>
      <c r="P631" s="112"/>
      <c r="Q631" s="112"/>
      <c r="R631" s="112"/>
      <c r="S631" s="112"/>
      <c r="T631" s="112"/>
      <c r="U631" s="112"/>
      <c r="V631" s="112"/>
      <c r="W631" s="112"/>
      <c r="X631" s="112"/>
      <c r="Y631" s="112"/>
      <c r="Z631" s="112"/>
      <c r="AA631" s="112"/>
      <c r="AB631" s="112"/>
      <c r="AC631" s="112"/>
      <c r="AD631" s="112"/>
      <c r="AE631" s="112"/>
      <c r="AF631" s="112"/>
      <c r="AG631" s="112"/>
      <c r="AH631" s="112"/>
      <c r="AI631" s="112"/>
      <c r="AJ631" s="112"/>
      <c r="AK631" s="112"/>
      <c r="AL631" s="112"/>
      <c r="AM631" s="112"/>
      <c r="AN631" s="112"/>
      <c r="AO631" s="112"/>
      <c r="AP631" s="112"/>
      <c r="AQ631" s="112"/>
      <c r="AR631" s="112"/>
      <c r="AS631" s="112"/>
      <c r="AT631" s="112"/>
      <c r="AU631" s="112"/>
      <c r="AV631" s="112"/>
      <c r="AW631" s="112"/>
      <c r="AX631" s="112"/>
      <c r="AY631" s="112"/>
      <c r="AZ631" s="112"/>
      <c r="BA631" s="112"/>
    </row>
    <row r="632" spans="1:53">
      <c r="A632" s="112"/>
      <c r="B632" s="112"/>
      <c r="C632" s="112"/>
      <c r="D632" s="112"/>
      <c r="E632" s="112"/>
      <c r="F632" s="112"/>
      <c r="G632" s="112"/>
      <c r="H632" s="112"/>
      <c r="I632" s="112"/>
      <c r="J632" s="112"/>
      <c r="K632" s="112"/>
      <c r="L632" s="112"/>
      <c r="M632" s="112"/>
      <c r="N632" s="112"/>
      <c r="O632" s="112"/>
      <c r="P632" s="112"/>
      <c r="Q632" s="112"/>
      <c r="R632" s="112"/>
      <c r="S632" s="112"/>
      <c r="T632" s="112"/>
      <c r="U632" s="112"/>
      <c r="V632" s="112"/>
      <c r="W632" s="112"/>
      <c r="X632" s="112"/>
      <c r="Y632" s="112"/>
      <c r="Z632" s="112"/>
      <c r="AA632" s="112"/>
      <c r="AB632" s="112"/>
      <c r="AC632" s="112"/>
      <c r="AD632" s="112"/>
      <c r="AE632" s="112"/>
      <c r="AF632" s="112"/>
      <c r="AG632" s="112"/>
      <c r="AH632" s="112"/>
      <c r="AI632" s="112"/>
      <c r="AJ632" s="112"/>
      <c r="AK632" s="112"/>
      <c r="AL632" s="112"/>
      <c r="AM632" s="112"/>
      <c r="AN632" s="112"/>
      <c r="AO632" s="112"/>
      <c r="AP632" s="112"/>
      <c r="AQ632" s="112"/>
      <c r="AR632" s="112"/>
      <c r="AS632" s="112"/>
      <c r="AT632" s="112"/>
      <c r="AU632" s="112"/>
      <c r="AV632" s="112"/>
      <c r="AW632" s="112"/>
      <c r="AX632" s="112"/>
      <c r="AY632" s="112"/>
      <c r="AZ632" s="112"/>
      <c r="BA632" s="112"/>
    </row>
    <row r="633" spans="1:53">
      <c r="A633" s="112"/>
      <c r="B633" s="112"/>
      <c r="C633" s="112"/>
      <c r="D633" s="112"/>
      <c r="E633" s="112"/>
      <c r="F633" s="112"/>
      <c r="G633" s="112"/>
      <c r="H633" s="112"/>
      <c r="I633" s="112"/>
      <c r="J633" s="112"/>
      <c r="K633" s="112"/>
      <c r="L633" s="112"/>
      <c r="M633" s="112"/>
      <c r="N633" s="112"/>
      <c r="O633" s="112"/>
      <c r="P633" s="112"/>
      <c r="Q633" s="112"/>
      <c r="R633" s="112"/>
      <c r="S633" s="112"/>
      <c r="T633" s="112"/>
      <c r="U633" s="112"/>
      <c r="V633" s="112"/>
      <c r="W633" s="112"/>
      <c r="X633" s="112"/>
      <c r="Y633" s="112"/>
      <c r="Z633" s="112"/>
      <c r="AA633" s="112"/>
      <c r="AB633" s="112"/>
      <c r="AC633" s="112"/>
      <c r="AD633" s="112"/>
      <c r="AE633" s="112"/>
      <c r="AF633" s="112"/>
      <c r="AG633" s="112"/>
      <c r="AH633" s="112"/>
      <c r="AI633" s="112"/>
      <c r="AJ633" s="112"/>
      <c r="AK633" s="112"/>
      <c r="AL633" s="112"/>
      <c r="AM633" s="112"/>
      <c r="AN633" s="112"/>
      <c r="AO633" s="112"/>
      <c r="AP633" s="112"/>
      <c r="AQ633" s="112"/>
      <c r="AR633" s="112"/>
      <c r="AS633" s="112"/>
      <c r="AT633" s="112"/>
      <c r="AU633" s="112"/>
      <c r="AV633" s="112"/>
      <c r="AW633" s="112"/>
      <c r="AX633" s="112"/>
      <c r="AY633" s="112"/>
      <c r="AZ633" s="112"/>
      <c r="BA633" s="112"/>
    </row>
    <row r="634" spans="1:53">
      <c r="A634" s="112"/>
      <c r="B634" s="112"/>
      <c r="C634" s="112"/>
      <c r="D634" s="112"/>
      <c r="E634" s="112"/>
      <c r="F634" s="112"/>
      <c r="G634" s="112"/>
      <c r="H634" s="112"/>
      <c r="I634" s="112"/>
      <c r="J634" s="112"/>
      <c r="K634" s="112"/>
      <c r="L634" s="112"/>
      <c r="M634" s="112"/>
      <c r="N634" s="112"/>
      <c r="O634" s="112"/>
      <c r="P634" s="112"/>
      <c r="Q634" s="112"/>
      <c r="R634" s="112"/>
      <c r="S634" s="112"/>
      <c r="T634" s="112"/>
      <c r="U634" s="112"/>
      <c r="V634" s="112"/>
      <c r="W634" s="112"/>
      <c r="X634" s="112"/>
      <c r="Y634" s="112"/>
      <c r="Z634" s="112"/>
      <c r="AA634" s="112"/>
      <c r="AB634" s="112"/>
      <c r="AC634" s="112"/>
      <c r="AD634" s="112"/>
      <c r="AE634" s="112"/>
      <c r="AF634" s="112"/>
      <c r="AG634" s="112"/>
      <c r="AH634" s="112"/>
      <c r="AI634" s="112"/>
      <c r="AJ634" s="112"/>
      <c r="AK634" s="112"/>
      <c r="AL634" s="112"/>
      <c r="AM634" s="112"/>
      <c r="AN634" s="112"/>
      <c r="AO634" s="112"/>
      <c r="AP634" s="112"/>
      <c r="AQ634" s="112"/>
      <c r="AR634" s="112"/>
      <c r="AS634" s="112"/>
      <c r="AT634" s="112"/>
      <c r="AU634" s="112"/>
      <c r="AV634" s="112"/>
      <c r="AW634" s="112"/>
      <c r="AX634" s="112"/>
      <c r="AY634" s="112"/>
      <c r="AZ634" s="112"/>
      <c r="BA634" s="112"/>
    </row>
    <row r="635" spans="1:53">
      <c r="A635" s="112"/>
      <c r="B635" s="112"/>
      <c r="C635" s="112"/>
      <c r="D635" s="112"/>
      <c r="E635" s="112"/>
      <c r="F635" s="112"/>
      <c r="G635" s="112"/>
      <c r="H635" s="112"/>
      <c r="I635" s="112"/>
      <c r="J635" s="112"/>
      <c r="K635" s="112"/>
      <c r="L635" s="112"/>
      <c r="M635" s="112"/>
      <c r="N635" s="112"/>
      <c r="O635" s="112"/>
      <c r="P635" s="112"/>
      <c r="Q635" s="112"/>
      <c r="R635" s="112"/>
      <c r="S635" s="112"/>
      <c r="T635" s="112"/>
      <c r="U635" s="112"/>
      <c r="V635" s="112"/>
      <c r="W635" s="112"/>
      <c r="X635" s="112"/>
      <c r="Y635" s="112"/>
      <c r="Z635" s="112"/>
      <c r="AA635" s="112"/>
      <c r="AB635" s="112"/>
      <c r="AC635" s="112"/>
      <c r="AD635" s="112"/>
      <c r="AE635" s="112"/>
      <c r="AF635" s="112"/>
      <c r="AG635" s="112"/>
      <c r="AH635" s="112"/>
      <c r="AI635" s="112"/>
      <c r="AJ635" s="112"/>
      <c r="AK635" s="112"/>
      <c r="AL635" s="112"/>
      <c r="AM635" s="112"/>
      <c r="AN635" s="112"/>
      <c r="AO635" s="112"/>
      <c r="AP635" s="112"/>
      <c r="AQ635" s="112"/>
      <c r="AR635" s="112"/>
      <c r="AS635" s="112"/>
      <c r="AT635" s="112"/>
      <c r="AU635" s="112"/>
      <c r="AV635" s="112"/>
      <c r="AW635" s="112"/>
      <c r="AX635" s="112"/>
      <c r="AY635" s="112"/>
      <c r="AZ635" s="112"/>
      <c r="BA635" s="112"/>
    </row>
    <row r="636" spans="1:53">
      <c r="A636" s="112"/>
      <c r="B636" s="112"/>
      <c r="C636" s="112"/>
      <c r="D636" s="112"/>
      <c r="E636" s="112"/>
      <c r="F636" s="112"/>
      <c r="G636" s="112"/>
      <c r="H636" s="112"/>
      <c r="I636" s="112"/>
      <c r="J636" s="112"/>
      <c r="K636" s="112"/>
      <c r="L636" s="112"/>
      <c r="M636" s="112"/>
      <c r="N636" s="112"/>
      <c r="O636" s="112"/>
      <c r="P636" s="112"/>
      <c r="Q636" s="112"/>
      <c r="R636" s="112"/>
      <c r="S636" s="112"/>
      <c r="T636" s="112"/>
      <c r="U636" s="112"/>
      <c r="V636" s="112"/>
      <c r="W636" s="112"/>
      <c r="X636" s="112"/>
      <c r="Y636" s="112"/>
      <c r="Z636" s="112"/>
      <c r="AA636" s="112"/>
      <c r="AB636" s="112"/>
      <c r="AC636" s="112"/>
      <c r="AD636" s="112"/>
      <c r="AE636" s="112"/>
      <c r="AF636" s="112"/>
      <c r="AG636" s="112"/>
      <c r="AH636" s="112"/>
      <c r="AI636" s="112"/>
      <c r="AJ636" s="112"/>
      <c r="AK636" s="112"/>
      <c r="AL636" s="112"/>
      <c r="AM636" s="112"/>
      <c r="AN636" s="112"/>
      <c r="AO636" s="112"/>
      <c r="AP636" s="112"/>
      <c r="AQ636" s="112"/>
      <c r="AR636" s="112"/>
      <c r="AS636" s="112"/>
      <c r="AT636" s="112"/>
      <c r="AU636" s="112"/>
      <c r="AV636" s="112"/>
      <c r="AW636" s="112"/>
      <c r="AX636" s="112"/>
      <c r="AY636" s="112"/>
      <c r="AZ636" s="112"/>
      <c r="BA636" s="112"/>
    </row>
    <row r="637" spans="1:53">
      <c r="A637" s="112"/>
      <c r="B637" s="112"/>
      <c r="C637" s="112"/>
      <c r="D637" s="112"/>
      <c r="E637" s="112"/>
      <c r="F637" s="112"/>
      <c r="G637" s="112"/>
      <c r="H637" s="112"/>
      <c r="I637" s="112"/>
      <c r="J637" s="112"/>
      <c r="K637" s="112"/>
      <c r="L637" s="112"/>
      <c r="M637" s="112"/>
      <c r="N637" s="112"/>
      <c r="O637" s="112"/>
      <c r="P637" s="112"/>
      <c r="Q637" s="112"/>
      <c r="R637" s="112"/>
      <c r="S637" s="112"/>
      <c r="T637" s="112"/>
      <c r="U637" s="112"/>
      <c r="V637" s="112"/>
      <c r="W637" s="112"/>
      <c r="X637" s="112"/>
      <c r="Y637" s="112"/>
      <c r="Z637" s="112"/>
      <c r="AA637" s="112"/>
      <c r="AB637" s="112"/>
      <c r="AC637" s="112"/>
      <c r="AD637" s="112"/>
      <c r="AE637" s="112"/>
      <c r="AF637" s="112"/>
      <c r="AG637" s="112"/>
      <c r="AH637" s="112"/>
      <c r="AI637" s="112"/>
      <c r="AJ637" s="112"/>
      <c r="AK637" s="112"/>
      <c r="AL637" s="112"/>
      <c r="AM637" s="112"/>
      <c r="AN637" s="112"/>
      <c r="AO637" s="112"/>
      <c r="AP637" s="112"/>
      <c r="AQ637" s="112"/>
      <c r="AR637" s="112"/>
      <c r="AS637" s="112"/>
      <c r="AT637" s="112"/>
      <c r="AU637" s="112"/>
      <c r="AV637" s="112"/>
      <c r="AW637" s="112"/>
      <c r="AX637" s="112"/>
      <c r="AY637" s="112"/>
      <c r="AZ637" s="112"/>
      <c r="BA637" s="112"/>
    </row>
    <row r="638" spans="1:53">
      <c r="A638" s="112"/>
      <c r="B638" s="112"/>
      <c r="C638" s="112"/>
      <c r="D638" s="112"/>
      <c r="E638" s="112"/>
      <c r="F638" s="112"/>
      <c r="G638" s="112"/>
      <c r="H638" s="112"/>
      <c r="I638" s="112"/>
      <c r="J638" s="112"/>
      <c r="K638" s="112"/>
      <c r="L638" s="112"/>
      <c r="M638" s="112"/>
      <c r="N638" s="112"/>
      <c r="O638" s="112"/>
      <c r="P638" s="112"/>
      <c r="Q638" s="112"/>
      <c r="R638" s="112"/>
      <c r="S638" s="112"/>
      <c r="T638" s="112"/>
      <c r="U638" s="112"/>
      <c r="V638" s="112"/>
      <c r="W638" s="112"/>
      <c r="X638" s="112"/>
      <c r="Y638" s="112"/>
      <c r="Z638" s="112"/>
      <c r="AA638" s="112"/>
      <c r="AB638" s="112"/>
      <c r="AC638" s="112"/>
      <c r="AD638" s="112"/>
      <c r="AE638" s="112"/>
      <c r="AF638" s="112"/>
      <c r="AG638" s="112"/>
      <c r="AH638" s="112"/>
      <c r="AI638" s="112"/>
      <c r="AJ638" s="112"/>
      <c r="AK638" s="112"/>
      <c r="AL638" s="112"/>
      <c r="AM638" s="112"/>
      <c r="AN638" s="112"/>
      <c r="AO638" s="112"/>
      <c r="AP638" s="112"/>
      <c r="AQ638" s="112"/>
      <c r="AR638" s="112"/>
      <c r="AS638" s="112"/>
      <c r="AT638" s="112"/>
      <c r="AU638" s="112"/>
      <c r="AV638" s="112"/>
      <c r="AW638" s="112"/>
      <c r="AX638" s="112"/>
      <c r="AY638" s="112"/>
      <c r="AZ638" s="112"/>
      <c r="BA638" s="112"/>
    </row>
    <row r="639" spans="1:53">
      <c r="A639" s="112"/>
      <c r="B639" s="112"/>
      <c r="C639" s="112"/>
      <c r="D639" s="112"/>
      <c r="E639" s="112"/>
      <c r="F639" s="112"/>
      <c r="G639" s="112"/>
      <c r="H639" s="112"/>
      <c r="I639" s="112"/>
      <c r="J639" s="112"/>
      <c r="K639" s="112"/>
      <c r="L639" s="112"/>
      <c r="M639" s="112"/>
      <c r="N639" s="112"/>
      <c r="O639" s="112"/>
      <c r="P639" s="112"/>
      <c r="Q639" s="112"/>
      <c r="R639" s="112"/>
      <c r="S639" s="112"/>
      <c r="T639" s="112"/>
      <c r="U639" s="112"/>
      <c r="V639" s="112"/>
      <c r="W639" s="112"/>
      <c r="X639" s="112"/>
      <c r="Y639" s="112"/>
      <c r="Z639" s="112"/>
      <c r="AA639" s="112"/>
      <c r="AB639" s="112"/>
      <c r="AC639" s="112"/>
      <c r="AD639" s="112"/>
      <c r="AE639" s="112"/>
      <c r="AF639" s="112"/>
      <c r="AG639" s="112"/>
      <c r="AH639" s="112"/>
      <c r="AI639" s="112"/>
      <c r="AJ639" s="112"/>
      <c r="AK639" s="112"/>
      <c r="AL639" s="112"/>
      <c r="AM639" s="112"/>
      <c r="AN639" s="112"/>
      <c r="AO639" s="112"/>
      <c r="AP639" s="112"/>
      <c r="AQ639" s="112"/>
      <c r="AR639" s="112"/>
      <c r="AS639" s="112"/>
      <c r="AT639" s="112"/>
      <c r="AU639" s="112"/>
      <c r="AV639" s="112"/>
      <c r="AW639" s="112"/>
      <c r="AX639" s="112"/>
      <c r="AY639" s="112"/>
      <c r="AZ639" s="112"/>
      <c r="BA639" s="112"/>
    </row>
    <row r="640" spans="1:53">
      <c r="A640" s="112"/>
      <c r="B640" s="112"/>
      <c r="C640" s="112"/>
      <c r="D640" s="112"/>
      <c r="E640" s="112"/>
      <c r="F640" s="112"/>
      <c r="G640" s="112"/>
      <c r="H640" s="112"/>
      <c r="I640" s="112"/>
      <c r="J640" s="112"/>
      <c r="K640" s="112"/>
      <c r="L640" s="112"/>
      <c r="M640" s="112"/>
      <c r="N640" s="112"/>
      <c r="O640" s="112"/>
      <c r="P640" s="112"/>
      <c r="Q640" s="112"/>
      <c r="R640" s="112"/>
      <c r="S640" s="112"/>
      <c r="T640" s="112"/>
      <c r="U640" s="112"/>
      <c r="V640" s="112"/>
      <c r="W640" s="112"/>
      <c r="X640" s="112"/>
      <c r="Y640" s="112"/>
      <c r="Z640" s="112"/>
      <c r="AA640" s="112"/>
      <c r="AB640" s="112"/>
      <c r="AC640" s="112"/>
      <c r="AD640" s="112"/>
      <c r="AE640" s="112"/>
      <c r="AF640" s="112"/>
      <c r="AG640" s="112"/>
      <c r="AH640" s="112"/>
      <c r="AI640" s="112"/>
      <c r="AJ640" s="112"/>
      <c r="AK640" s="112"/>
      <c r="AL640" s="112"/>
      <c r="AM640" s="112"/>
      <c r="AN640" s="112"/>
      <c r="AO640" s="112"/>
      <c r="AP640" s="112"/>
      <c r="AQ640" s="112"/>
      <c r="AR640" s="112"/>
      <c r="AS640" s="112"/>
      <c r="AT640" s="112"/>
      <c r="AU640" s="112"/>
      <c r="AV640" s="112"/>
      <c r="AW640" s="112"/>
      <c r="AX640" s="112"/>
      <c r="AY640" s="112"/>
      <c r="AZ640" s="112"/>
      <c r="BA640" s="112"/>
    </row>
    <row r="641" spans="1:53">
      <c r="A641" s="112"/>
      <c r="B641" s="112"/>
      <c r="C641" s="112"/>
      <c r="D641" s="112"/>
      <c r="E641" s="112"/>
      <c r="F641" s="112"/>
      <c r="G641" s="112"/>
      <c r="H641" s="112"/>
      <c r="I641" s="112"/>
      <c r="J641" s="112"/>
      <c r="K641" s="112"/>
      <c r="L641" s="112"/>
      <c r="M641" s="112"/>
      <c r="N641" s="112"/>
      <c r="O641" s="112"/>
      <c r="P641" s="112"/>
      <c r="Q641" s="112"/>
      <c r="R641" s="112"/>
      <c r="S641" s="112"/>
      <c r="T641" s="112"/>
      <c r="U641" s="112"/>
      <c r="V641" s="112"/>
      <c r="W641" s="112"/>
      <c r="X641" s="112"/>
      <c r="Y641" s="112"/>
      <c r="Z641" s="112"/>
      <c r="AA641" s="112"/>
      <c r="AB641" s="112"/>
      <c r="AC641" s="112"/>
      <c r="AD641" s="112"/>
      <c r="AE641" s="112"/>
      <c r="AF641" s="112"/>
      <c r="AG641" s="112"/>
      <c r="AH641" s="112"/>
      <c r="AI641" s="112"/>
      <c r="AJ641" s="112"/>
      <c r="AK641" s="112"/>
      <c r="AL641" s="112"/>
      <c r="AM641" s="112"/>
      <c r="AN641" s="112"/>
      <c r="AO641" s="112"/>
      <c r="AP641" s="112"/>
      <c r="AQ641" s="112"/>
      <c r="AR641" s="112"/>
      <c r="AS641" s="112"/>
      <c r="AT641" s="112"/>
      <c r="AU641" s="112"/>
      <c r="AV641" s="112"/>
      <c r="AW641" s="112"/>
      <c r="AX641" s="112"/>
      <c r="AY641" s="112"/>
      <c r="AZ641" s="112"/>
      <c r="BA641" s="112"/>
    </row>
    <row r="642" spans="1:53">
      <c r="A642" s="112"/>
      <c r="B642" s="112"/>
      <c r="C642" s="112"/>
      <c r="D642" s="112"/>
      <c r="E642" s="112"/>
      <c r="F642" s="112"/>
      <c r="G642" s="112"/>
      <c r="H642" s="112"/>
      <c r="I642" s="112"/>
      <c r="J642" s="112"/>
      <c r="K642" s="112"/>
      <c r="L642" s="112"/>
      <c r="M642" s="112"/>
      <c r="N642" s="112"/>
      <c r="O642" s="112"/>
      <c r="P642" s="112"/>
      <c r="Q642" s="112"/>
      <c r="R642" s="112"/>
      <c r="S642" s="112"/>
      <c r="T642" s="112"/>
      <c r="U642" s="112"/>
      <c r="V642" s="112"/>
      <c r="W642" s="112"/>
      <c r="X642" s="112"/>
      <c r="Y642" s="112"/>
      <c r="Z642" s="112"/>
      <c r="AA642" s="112"/>
      <c r="AB642" s="112"/>
      <c r="AC642" s="112"/>
      <c r="AD642" s="112"/>
      <c r="AE642" s="112"/>
      <c r="AF642" s="112"/>
      <c r="AG642" s="112"/>
      <c r="AH642" s="112"/>
      <c r="AI642" s="112"/>
      <c r="AJ642" s="112"/>
      <c r="AK642" s="112"/>
      <c r="AL642" s="112"/>
      <c r="AM642" s="112"/>
      <c r="AN642" s="112"/>
      <c r="AO642" s="112"/>
      <c r="AP642" s="112"/>
      <c r="AQ642" s="112"/>
      <c r="AR642" s="112"/>
      <c r="AS642" s="112"/>
      <c r="AT642" s="112"/>
      <c r="AU642" s="112"/>
      <c r="AV642" s="112"/>
      <c r="AW642" s="112"/>
      <c r="AX642" s="112"/>
      <c r="AY642" s="112"/>
      <c r="AZ642" s="112"/>
      <c r="BA642" s="112"/>
    </row>
    <row r="643" spans="1:53">
      <c r="A643" s="112"/>
      <c r="B643" s="112"/>
      <c r="C643" s="112"/>
      <c r="D643" s="112"/>
      <c r="E643" s="112"/>
      <c r="F643" s="112"/>
      <c r="G643" s="112"/>
      <c r="H643" s="112"/>
      <c r="I643" s="112"/>
      <c r="J643" s="112"/>
      <c r="K643" s="112"/>
      <c r="L643" s="112"/>
      <c r="M643" s="112"/>
      <c r="N643" s="112"/>
      <c r="O643" s="112"/>
      <c r="P643" s="112"/>
      <c r="Q643" s="112"/>
      <c r="R643" s="112"/>
      <c r="S643" s="112"/>
      <c r="T643" s="112"/>
      <c r="U643" s="112"/>
      <c r="V643" s="112"/>
      <c r="W643" s="112"/>
      <c r="X643" s="112"/>
      <c r="Y643" s="112"/>
      <c r="Z643" s="112"/>
      <c r="AA643" s="112"/>
      <c r="AB643" s="112"/>
      <c r="AC643" s="112"/>
      <c r="AD643" s="112"/>
      <c r="AE643" s="112"/>
      <c r="AF643" s="112"/>
      <c r="AG643" s="112"/>
      <c r="AH643" s="112"/>
      <c r="AI643" s="112"/>
      <c r="AJ643" s="112"/>
      <c r="AK643" s="112"/>
      <c r="AL643" s="112"/>
      <c r="AM643" s="112"/>
      <c r="AN643" s="112"/>
      <c r="AO643" s="112"/>
      <c r="AP643" s="112"/>
      <c r="AQ643" s="112"/>
      <c r="AR643" s="112"/>
      <c r="AS643" s="112"/>
      <c r="AT643" s="112"/>
      <c r="AU643" s="112"/>
      <c r="AV643" s="112"/>
      <c r="AW643" s="112"/>
      <c r="AX643" s="112"/>
      <c r="AY643" s="112"/>
      <c r="AZ643" s="112"/>
      <c r="BA643" s="112"/>
    </row>
    <row r="644" spans="1:53">
      <c r="A644" s="112"/>
      <c r="B644" s="112"/>
      <c r="C644" s="112"/>
      <c r="D644" s="112"/>
      <c r="E644" s="112"/>
      <c r="F644" s="112"/>
      <c r="G644" s="112"/>
      <c r="H644" s="112"/>
      <c r="I644" s="112"/>
      <c r="J644" s="112"/>
      <c r="K644" s="112"/>
      <c r="L644" s="112"/>
      <c r="M644" s="112"/>
      <c r="N644" s="112"/>
      <c r="O644" s="112"/>
      <c r="P644" s="112"/>
      <c r="Q644" s="112"/>
      <c r="R644" s="112"/>
      <c r="S644" s="112"/>
      <c r="T644" s="112"/>
      <c r="U644" s="112"/>
      <c r="V644" s="112"/>
      <c r="W644" s="112"/>
      <c r="X644" s="112"/>
      <c r="Y644" s="112"/>
      <c r="Z644" s="112"/>
      <c r="AA644" s="112"/>
      <c r="AB644" s="112"/>
      <c r="AC644" s="112"/>
      <c r="AD644" s="112"/>
      <c r="AE644" s="112"/>
      <c r="AF644" s="112"/>
      <c r="AG644" s="112"/>
      <c r="AH644" s="112"/>
      <c r="AI644" s="112"/>
      <c r="AJ644" s="112"/>
      <c r="AK644" s="112"/>
      <c r="AL644" s="112"/>
      <c r="AM644" s="112"/>
      <c r="AN644" s="112"/>
      <c r="AO644" s="112"/>
      <c r="AP644" s="112"/>
      <c r="AQ644" s="112"/>
      <c r="AR644" s="112"/>
      <c r="AS644" s="112"/>
      <c r="AT644" s="112"/>
      <c r="AU644" s="112"/>
      <c r="AV644" s="112"/>
      <c r="AW644" s="112"/>
      <c r="AX644" s="112"/>
      <c r="AY644" s="112"/>
      <c r="AZ644" s="112"/>
      <c r="BA644" s="112"/>
    </row>
    <row r="645" spans="1:53">
      <c r="A645" s="112"/>
      <c r="B645" s="112"/>
      <c r="C645" s="112"/>
      <c r="D645" s="112"/>
      <c r="E645" s="112"/>
      <c r="F645" s="112"/>
      <c r="G645" s="112"/>
      <c r="H645" s="112"/>
      <c r="I645" s="112"/>
      <c r="J645" s="112"/>
      <c r="K645" s="112"/>
      <c r="L645" s="112"/>
      <c r="M645" s="112"/>
      <c r="N645" s="112"/>
      <c r="O645" s="112"/>
      <c r="P645" s="112"/>
      <c r="Q645" s="112"/>
      <c r="R645" s="112"/>
      <c r="S645" s="112"/>
      <c r="T645" s="112"/>
      <c r="U645" s="112"/>
      <c r="V645" s="112"/>
      <c r="W645" s="112"/>
      <c r="X645" s="112"/>
      <c r="Y645" s="112"/>
      <c r="Z645" s="112"/>
      <c r="AA645" s="112"/>
      <c r="AB645" s="112"/>
      <c r="AC645" s="112"/>
      <c r="AD645" s="112"/>
      <c r="AE645" s="112"/>
      <c r="AF645" s="112"/>
      <c r="AG645" s="112"/>
      <c r="AH645" s="112"/>
      <c r="AI645" s="112"/>
      <c r="AJ645" s="112"/>
      <c r="AK645" s="112"/>
      <c r="AL645" s="112"/>
      <c r="AM645" s="112"/>
      <c r="AN645" s="112"/>
      <c r="AO645" s="112"/>
      <c r="AP645" s="112"/>
      <c r="AQ645" s="112"/>
      <c r="AR645" s="112"/>
      <c r="AS645" s="112"/>
      <c r="AT645" s="112"/>
      <c r="AU645" s="112"/>
      <c r="AV645" s="112"/>
      <c r="AW645" s="112"/>
      <c r="AX645" s="112"/>
      <c r="AY645" s="112"/>
      <c r="AZ645" s="112"/>
      <c r="BA645" s="112"/>
    </row>
    <row r="646" spans="1:53">
      <c r="A646" s="112"/>
      <c r="B646" s="112"/>
      <c r="C646" s="112"/>
      <c r="D646" s="112"/>
      <c r="E646" s="112"/>
      <c r="F646" s="112"/>
      <c r="G646" s="112"/>
      <c r="H646" s="112"/>
      <c r="I646" s="112"/>
      <c r="J646" s="112"/>
      <c r="K646" s="112"/>
      <c r="L646" s="112"/>
      <c r="M646" s="112"/>
      <c r="N646" s="112"/>
      <c r="O646" s="112"/>
      <c r="P646" s="112"/>
      <c r="Q646" s="112"/>
      <c r="R646" s="112"/>
      <c r="S646" s="112"/>
      <c r="T646" s="112"/>
      <c r="U646" s="112"/>
      <c r="V646" s="112"/>
      <c r="W646" s="112"/>
      <c r="X646" s="112"/>
      <c r="Y646" s="112"/>
      <c r="Z646" s="112"/>
      <c r="AA646" s="112"/>
      <c r="AB646" s="112"/>
      <c r="AC646" s="112"/>
      <c r="AD646" s="112"/>
      <c r="AE646" s="112"/>
      <c r="AF646" s="112"/>
      <c r="AG646" s="112"/>
      <c r="AH646" s="112"/>
      <c r="AI646" s="112"/>
      <c r="AJ646" s="112"/>
      <c r="AK646" s="112"/>
      <c r="AL646" s="112"/>
      <c r="AM646" s="112"/>
      <c r="AN646" s="112"/>
      <c r="AO646" s="112"/>
      <c r="AP646" s="112"/>
      <c r="AQ646" s="112"/>
      <c r="AR646" s="112"/>
      <c r="AS646" s="112"/>
      <c r="AT646" s="112"/>
      <c r="AU646" s="112"/>
      <c r="AV646" s="112"/>
      <c r="AW646" s="112"/>
      <c r="AX646" s="112"/>
      <c r="AY646" s="112"/>
      <c r="AZ646" s="112"/>
      <c r="BA646" s="112"/>
    </row>
    <row r="647" spans="1:53">
      <c r="A647" s="112"/>
      <c r="B647" s="112"/>
      <c r="C647" s="112"/>
      <c r="D647" s="112"/>
      <c r="E647" s="112"/>
      <c r="F647" s="112"/>
      <c r="G647" s="112"/>
      <c r="H647" s="112"/>
      <c r="I647" s="112"/>
      <c r="J647" s="112"/>
      <c r="K647" s="112"/>
      <c r="L647" s="112"/>
      <c r="M647" s="112"/>
      <c r="N647" s="112"/>
      <c r="O647" s="112"/>
      <c r="P647" s="112"/>
      <c r="Q647" s="112"/>
      <c r="R647" s="112"/>
      <c r="S647" s="112"/>
      <c r="T647" s="112"/>
      <c r="U647" s="112"/>
      <c r="V647" s="112"/>
      <c r="W647" s="112"/>
      <c r="X647" s="112"/>
      <c r="Y647" s="112"/>
      <c r="Z647" s="112"/>
      <c r="AA647" s="112"/>
      <c r="AB647" s="112"/>
      <c r="AC647" s="112"/>
      <c r="AD647" s="112"/>
      <c r="AE647" s="112"/>
      <c r="AF647" s="112"/>
      <c r="AG647" s="112"/>
      <c r="AH647" s="112"/>
      <c r="AI647" s="112"/>
      <c r="AJ647" s="112"/>
      <c r="AK647" s="112"/>
      <c r="AL647" s="112"/>
      <c r="AM647" s="112"/>
      <c r="AN647" s="112"/>
      <c r="AO647" s="112"/>
      <c r="AP647" s="112"/>
      <c r="AQ647" s="112"/>
      <c r="AR647" s="112"/>
      <c r="AS647" s="112"/>
      <c r="AT647" s="112"/>
      <c r="AU647" s="112"/>
      <c r="AV647" s="112"/>
      <c r="AW647" s="112"/>
      <c r="AX647" s="112"/>
      <c r="AY647" s="112"/>
      <c r="AZ647" s="112"/>
      <c r="BA647" s="112"/>
    </row>
    <row r="648" spans="1:53">
      <c r="A648" s="112"/>
      <c r="B648" s="112"/>
      <c r="C648" s="112"/>
      <c r="D648" s="112"/>
      <c r="E648" s="112"/>
      <c r="F648" s="112"/>
      <c r="G648" s="112"/>
      <c r="H648" s="112"/>
      <c r="I648" s="112"/>
      <c r="J648" s="112"/>
      <c r="K648" s="112"/>
      <c r="L648" s="112"/>
      <c r="M648" s="112"/>
      <c r="N648" s="112"/>
      <c r="O648" s="112"/>
      <c r="P648" s="112"/>
      <c r="Q648" s="112"/>
      <c r="R648" s="112"/>
      <c r="S648" s="112"/>
      <c r="T648" s="112"/>
      <c r="U648" s="112"/>
      <c r="V648" s="112"/>
      <c r="W648" s="112"/>
      <c r="X648" s="112"/>
      <c r="Y648" s="112"/>
      <c r="Z648" s="112"/>
      <c r="AA648" s="112"/>
      <c r="AB648" s="112"/>
      <c r="AC648" s="112"/>
      <c r="AD648" s="112"/>
      <c r="AE648" s="112"/>
      <c r="AF648" s="112"/>
      <c r="AG648" s="112"/>
      <c r="AH648" s="112"/>
      <c r="AI648" s="112"/>
      <c r="AJ648" s="112"/>
      <c r="AK648" s="112"/>
      <c r="AL648" s="112"/>
      <c r="AM648" s="112"/>
      <c r="AN648" s="112"/>
      <c r="AO648" s="112"/>
      <c r="AP648" s="112"/>
      <c r="AQ648" s="112"/>
      <c r="AR648" s="112"/>
      <c r="AS648" s="112"/>
      <c r="AT648" s="112"/>
      <c r="AU648" s="112"/>
      <c r="AV648" s="112"/>
      <c r="AW648" s="112"/>
      <c r="AX648" s="112"/>
      <c r="AY648" s="112"/>
      <c r="AZ648" s="112"/>
      <c r="BA648" s="112"/>
    </row>
    <row r="649" spans="1:53">
      <c r="A649" s="112"/>
      <c r="B649" s="112"/>
      <c r="C649" s="112"/>
      <c r="D649" s="112"/>
      <c r="E649" s="112"/>
      <c r="F649" s="112"/>
      <c r="G649" s="112"/>
      <c r="H649" s="112"/>
      <c r="I649" s="112"/>
      <c r="J649" s="112"/>
      <c r="K649" s="112"/>
      <c r="L649" s="112"/>
      <c r="M649" s="112"/>
      <c r="N649" s="112"/>
      <c r="O649" s="112"/>
      <c r="P649" s="112"/>
      <c r="Q649" s="112"/>
      <c r="R649" s="112"/>
      <c r="S649" s="112"/>
      <c r="T649" s="112"/>
      <c r="U649" s="112"/>
      <c r="V649" s="112"/>
      <c r="W649" s="112"/>
      <c r="X649" s="112"/>
      <c r="Y649" s="112"/>
      <c r="Z649" s="112"/>
      <c r="AA649" s="112"/>
      <c r="AB649" s="112"/>
      <c r="AC649" s="112"/>
      <c r="AD649" s="112"/>
      <c r="AE649" s="112"/>
      <c r="AF649" s="112"/>
      <c r="AG649" s="112"/>
      <c r="AH649" s="112"/>
      <c r="AI649" s="112"/>
      <c r="AJ649" s="112"/>
      <c r="AK649" s="112"/>
      <c r="AL649" s="112"/>
      <c r="AM649" s="112"/>
      <c r="AN649" s="112"/>
      <c r="AO649" s="112"/>
      <c r="AP649" s="112"/>
      <c r="AQ649" s="112"/>
      <c r="AR649" s="112"/>
      <c r="AS649" s="112"/>
      <c r="AT649" s="112"/>
      <c r="AU649" s="112"/>
      <c r="AV649" s="112"/>
      <c r="AW649" s="112"/>
      <c r="AX649" s="112"/>
      <c r="AY649" s="112"/>
      <c r="AZ649" s="112"/>
      <c r="BA649" s="112"/>
    </row>
    <row r="650" spans="1:53">
      <c r="A650" s="112"/>
      <c r="B650" s="112"/>
      <c r="C650" s="112"/>
      <c r="D650" s="112"/>
      <c r="E650" s="112"/>
      <c r="F650" s="112"/>
      <c r="G650" s="112"/>
      <c r="H650" s="112"/>
      <c r="I650" s="112"/>
      <c r="J650" s="112"/>
      <c r="K650" s="112"/>
      <c r="L650" s="112"/>
      <c r="M650" s="112"/>
      <c r="N650" s="112"/>
      <c r="O650" s="112"/>
      <c r="P650" s="112"/>
      <c r="Q650" s="112"/>
      <c r="R650" s="112"/>
      <c r="S650" s="112"/>
      <c r="T650" s="112"/>
      <c r="U650" s="112"/>
      <c r="V650" s="112"/>
      <c r="W650" s="112"/>
      <c r="X650" s="112"/>
      <c r="Y650" s="112"/>
      <c r="Z650" s="112"/>
      <c r="AA650" s="112"/>
      <c r="AB650" s="112"/>
      <c r="AC650" s="112"/>
      <c r="AD650" s="112"/>
      <c r="AE650" s="112"/>
      <c r="AF650" s="112"/>
      <c r="AG650" s="112"/>
      <c r="AH650" s="112"/>
      <c r="AI650" s="112"/>
      <c r="AJ650" s="112"/>
      <c r="AK650" s="112"/>
      <c r="AL650" s="112"/>
      <c r="AM650" s="112"/>
      <c r="AN650" s="112"/>
      <c r="AO650" s="112"/>
      <c r="AP650" s="112"/>
      <c r="AQ650" s="112"/>
      <c r="AR650" s="112"/>
      <c r="AS650" s="112"/>
      <c r="AT650" s="112"/>
      <c r="AU650" s="112"/>
      <c r="AV650" s="112"/>
      <c r="AW650" s="112"/>
      <c r="AX650" s="112"/>
      <c r="AY650" s="112"/>
      <c r="AZ650" s="112"/>
      <c r="BA650" s="112"/>
    </row>
    <row r="651" spans="1:53">
      <c r="A651" s="112"/>
      <c r="B651" s="112"/>
      <c r="C651" s="112"/>
      <c r="D651" s="112"/>
      <c r="E651" s="112"/>
      <c r="F651" s="112"/>
      <c r="G651" s="112"/>
      <c r="H651" s="112"/>
      <c r="I651" s="112"/>
      <c r="J651" s="112"/>
      <c r="K651" s="112"/>
      <c r="L651" s="112"/>
      <c r="M651" s="112"/>
      <c r="N651" s="112"/>
      <c r="O651" s="112"/>
      <c r="P651" s="112"/>
      <c r="Q651" s="112"/>
      <c r="R651" s="112"/>
      <c r="S651" s="112"/>
      <c r="T651" s="112"/>
      <c r="U651" s="112"/>
      <c r="V651" s="112"/>
      <c r="W651" s="112"/>
      <c r="X651" s="112"/>
      <c r="Y651" s="112"/>
      <c r="Z651" s="112"/>
      <c r="AA651" s="112"/>
      <c r="AB651" s="112"/>
      <c r="AC651" s="112"/>
      <c r="AD651" s="112"/>
      <c r="AE651" s="112"/>
      <c r="AF651" s="112"/>
      <c r="AG651" s="112"/>
      <c r="AH651" s="112"/>
      <c r="AI651" s="112"/>
      <c r="AJ651" s="112"/>
      <c r="AK651" s="112"/>
      <c r="AL651" s="112"/>
      <c r="AM651" s="112"/>
      <c r="AN651" s="112"/>
      <c r="AO651" s="112"/>
      <c r="AP651" s="112"/>
      <c r="AQ651" s="112"/>
      <c r="AR651" s="112"/>
      <c r="AS651" s="112"/>
      <c r="AT651" s="112"/>
      <c r="AU651" s="112"/>
      <c r="AV651" s="112"/>
      <c r="AW651" s="112"/>
      <c r="AX651" s="112"/>
      <c r="AY651" s="112"/>
      <c r="AZ651" s="112"/>
      <c r="BA651" s="112"/>
    </row>
    <row r="652" spans="1:53">
      <c r="A652" s="112"/>
      <c r="B652" s="112"/>
      <c r="C652" s="112"/>
      <c r="D652" s="112"/>
      <c r="E652" s="112"/>
      <c r="F652" s="112"/>
      <c r="G652" s="112"/>
      <c r="H652" s="112"/>
      <c r="I652" s="112"/>
      <c r="J652" s="112"/>
      <c r="K652" s="112"/>
      <c r="L652" s="112"/>
      <c r="M652" s="112"/>
      <c r="N652" s="112"/>
      <c r="O652" s="112"/>
      <c r="P652" s="112"/>
      <c r="Q652" s="112"/>
      <c r="R652" s="112"/>
      <c r="S652" s="112"/>
      <c r="T652" s="112"/>
      <c r="U652" s="112"/>
      <c r="V652" s="112"/>
      <c r="W652" s="112"/>
      <c r="X652" s="112"/>
      <c r="Y652" s="112"/>
      <c r="Z652" s="112"/>
      <c r="AA652" s="112"/>
      <c r="AB652" s="112"/>
      <c r="AC652" s="112"/>
      <c r="AD652" s="112"/>
      <c r="AE652" s="112"/>
      <c r="AF652" s="112"/>
      <c r="AG652" s="112"/>
      <c r="AH652" s="112"/>
      <c r="AI652" s="112"/>
      <c r="AJ652" s="112"/>
      <c r="AK652" s="112"/>
      <c r="AL652" s="112"/>
      <c r="AM652" s="112"/>
      <c r="AN652" s="112"/>
      <c r="AO652" s="112"/>
      <c r="AP652" s="112"/>
      <c r="AQ652" s="112"/>
      <c r="AR652" s="112"/>
      <c r="AS652" s="112"/>
      <c r="AT652" s="112"/>
      <c r="AU652" s="112"/>
      <c r="AV652" s="112"/>
      <c r="AW652" s="112"/>
      <c r="AX652" s="112"/>
      <c r="AY652" s="112"/>
      <c r="AZ652" s="112"/>
      <c r="BA652" s="112"/>
    </row>
    <row r="653" spans="1:53">
      <c r="A653" s="112"/>
      <c r="B653" s="112"/>
      <c r="C653" s="112"/>
      <c r="D653" s="112"/>
      <c r="E653" s="112"/>
      <c r="F653" s="112"/>
      <c r="G653" s="112"/>
      <c r="H653" s="112"/>
      <c r="I653" s="112"/>
      <c r="J653" s="112"/>
      <c r="K653" s="112"/>
      <c r="L653" s="112"/>
      <c r="M653" s="112"/>
      <c r="N653" s="112"/>
      <c r="O653" s="112"/>
      <c r="P653" s="112"/>
      <c r="Q653" s="112"/>
      <c r="R653" s="112"/>
      <c r="S653" s="112"/>
      <c r="T653" s="112"/>
      <c r="U653" s="112"/>
      <c r="V653" s="112"/>
      <c r="W653" s="112"/>
      <c r="X653" s="112"/>
      <c r="Y653" s="112"/>
      <c r="Z653" s="112"/>
      <c r="AA653" s="112"/>
      <c r="AB653" s="112"/>
      <c r="AC653" s="112"/>
      <c r="AD653" s="112"/>
      <c r="AE653" s="112"/>
      <c r="AF653" s="112"/>
      <c r="AG653" s="112"/>
      <c r="AH653" s="112"/>
      <c r="AI653" s="112"/>
      <c r="AJ653" s="112"/>
      <c r="AK653" s="112"/>
      <c r="AL653" s="112"/>
      <c r="AM653" s="112"/>
      <c r="AN653" s="112"/>
      <c r="AO653" s="112"/>
      <c r="AP653" s="112"/>
      <c r="AQ653" s="112"/>
      <c r="AR653" s="112"/>
      <c r="AS653" s="112"/>
      <c r="AT653" s="112"/>
      <c r="AU653" s="112"/>
      <c r="AV653" s="112"/>
      <c r="AW653" s="112"/>
      <c r="AX653" s="112"/>
      <c r="AY653" s="112"/>
      <c r="AZ653" s="112"/>
      <c r="BA653" s="112"/>
    </row>
    <row r="654" spans="1:53">
      <c r="A654" s="112"/>
      <c r="B654" s="112"/>
      <c r="C654" s="112"/>
      <c r="D654" s="112"/>
      <c r="E654" s="112"/>
      <c r="F654" s="112"/>
      <c r="G654" s="112"/>
      <c r="H654" s="112"/>
      <c r="I654" s="112"/>
      <c r="J654" s="112"/>
      <c r="K654" s="112"/>
      <c r="L654" s="112"/>
      <c r="M654" s="112"/>
      <c r="N654" s="112"/>
      <c r="O654" s="112"/>
      <c r="P654" s="112"/>
      <c r="Q654" s="112"/>
      <c r="R654" s="112"/>
      <c r="S654" s="112"/>
      <c r="T654" s="112"/>
      <c r="U654" s="112"/>
      <c r="V654" s="112"/>
      <c r="W654" s="112"/>
      <c r="X654" s="112"/>
      <c r="Y654" s="112"/>
      <c r="Z654" s="112"/>
      <c r="AA654" s="112"/>
      <c r="AB654" s="112"/>
      <c r="AC654" s="112"/>
      <c r="AD654" s="112"/>
      <c r="AE654" s="112"/>
      <c r="AF654" s="112"/>
      <c r="AG654" s="112"/>
      <c r="AH654" s="112"/>
      <c r="AI654" s="112"/>
      <c r="AJ654" s="112"/>
      <c r="AK654" s="112"/>
      <c r="AL654" s="112"/>
      <c r="AM654" s="112"/>
      <c r="AN654" s="112"/>
      <c r="AO654" s="112"/>
      <c r="AP654" s="112"/>
      <c r="AQ654" s="112"/>
      <c r="AR654" s="112"/>
      <c r="AS654" s="112"/>
      <c r="AT654" s="112"/>
      <c r="AU654" s="112"/>
      <c r="AV654" s="112"/>
      <c r="AW654" s="112"/>
      <c r="AX654" s="112"/>
      <c r="AY654" s="112"/>
      <c r="AZ654" s="112"/>
      <c r="BA654" s="112"/>
    </row>
    <row r="655" spans="1:53">
      <c r="A655" s="112"/>
      <c r="B655" s="112"/>
      <c r="C655" s="112"/>
      <c r="D655" s="112"/>
      <c r="E655" s="112"/>
      <c r="F655" s="112"/>
      <c r="G655" s="112"/>
      <c r="H655" s="112"/>
      <c r="I655" s="112"/>
      <c r="J655" s="112"/>
      <c r="K655" s="112"/>
      <c r="L655" s="112"/>
      <c r="M655" s="112"/>
      <c r="N655" s="112"/>
      <c r="O655" s="112"/>
      <c r="P655" s="112"/>
      <c r="Q655" s="112"/>
      <c r="R655" s="112"/>
      <c r="S655" s="112"/>
      <c r="T655" s="112"/>
      <c r="U655" s="112"/>
      <c r="V655" s="112"/>
      <c r="W655" s="112"/>
      <c r="X655" s="112"/>
      <c r="Y655" s="112"/>
      <c r="Z655" s="112"/>
      <c r="AA655" s="112"/>
      <c r="AB655" s="112"/>
      <c r="AC655" s="112"/>
      <c r="AD655" s="112"/>
      <c r="AE655" s="112"/>
      <c r="AF655" s="112"/>
      <c r="AG655" s="112"/>
      <c r="AH655" s="112"/>
      <c r="AI655" s="112"/>
      <c r="AJ655" s="112"/>
      <c r="AK655" s="112"/>
      <c r="AL655" s="112"/>
      <c r="AM655" s="112"/>
      <c r="AN655" s="112"/>
      <c r="AO655" s="112"/>
      <c r="AP655" s="112"/>
      <c r="AQ655" s="112"/>
      <c r="AR655" s="112"/>
      <c r="AS655" s="112"/>
      <c r="AT655" s="112"/>
      <c r="AU655" s="112"/>
      <c r="AV655" s="112"/>
      <c r="AW655" s="112"/>
      <c r="AX655" s="112"/>
      <c r="AY655" s="112"/>
      <c r="AZ655" s="112"/>
      <c r="BA655" s="112"/>
    </row>
    <row r="656" spans="1:53">
      <c r="A656" s="112"/>
      <c r="B656" s="112"/>
      <c r="C656" s="112"/>
      <c r="D656" s="112"/>
      <c r="E656" s="112"/>
      <c r="F656" s="112"/>
      <c r="G656" s="112"/>
      <c r="H656" s="112"/>
      <c r="I656" s="112"/>
      <c r="J656" s="112"/>
      <c r="K656" s="112"/>
      <c r="L656" s="112"/>
      <c r="M656" s="112"/>
      <c r="N656" s="112"/>
      <c r="O656" s="112"/>
      <c r="P656" s="112"/>
      <c r="Q656" s="112"/>
      <c r="R656" s="112"/>
      <c r="S656" s="112"/>
      <c r="T656" s="112"/>
      <c r="U656" s="112"/>
      <c r="V656" s="112"/>
      <c r="W656" s="112"/>
      <c r="X656" s="112"/>
      <c r="Y656" s="112"/>
      <c r="Z656" s="112"/>
      <c r="AA656" s="112"/>
      <c r="AB656" s="112"/>
      <c r="AC656" s="112"/>
      <c r="AD656" s="112"/>
      <c r="AE656" s="112"/>
      <c r="AF656" s="112"/>
      <c r="AG656" s="112"/>
      <c r="AH656" s="112"/>
      <c r="AI656" s="112"/>
      <c r="AJ656" s="112"/>
      <c r="AK656" s="112"/>
      <c r="AL656" s="112"/>
      <c r="AM656" s="112"/>
      <c r="AN656" s="112"/>
      <c r="AO656" s="112"/>
      <c r="AP656" s="112"/>
      <c r="AQ656" s="112"/>
      <c r="AR656" s="112"/>
      <c r="AS656" s="112"/>
      <c r="AT656" s="112"/>
      <c r="AU656" s="112"/>
      <c r="AV656" s="112"/>
      <c r="AW656" s="112"/>
      <c r="AX656" s="112"/>
      <c r="AY656" s="112"/>
      <c r="AZ656" s="112"/>
      <c r="BA656" s="112"/>
    </row>
    <row r="657" spans="1:53">
      <c r="A657" s="112"/>
      <c r="B657" s="112"/>
      <c r="C657" s="112"/>
      <c r="D657" s="112"/>
      <c r="E657" s="112"/>
      <c r="F657" s="112"/>
      <c r="G657" s="112"/>
      <c r="H657" s="112"/>
      <c r="I657" s="112"/>
      <c r="J657" s="112"/>
      <c r="K657" s="112"/>
      <c r="L657" s="112"/>
      <c r="M657" s="112"/>
      <c r="N657" s="112"/>
      <c r="O657" s="112"/>
      <c r="P657" s="112"/>
      <c r="Q657" s="112"/>
      <c r="R657" s="112"/>
      <c r="S657" s="112"/>
      <c r="T657" s="112"/>
      <c r="U657" s="112"/>
      <c r="V657" s="112"/>
      <c r="W657" s="112"/>
      <c r="X657" s="112"/>
      <c r="Y657" s="112"/>
      <c r="Z657" s="112"/>
      <c r="AA657" s="112"/>
      <c r="AB657" s="112"/>
      <c r="AC657" s="112"/>
      <c r="AD657" s="112"/>
      <c r="AE657" s="112"/>
      <c r="AF657" s="112"/>
      <c r="AG657" s="112"/>
      <c r="AH657" s="112"/>
      <c r="AI657" s="112"/>
      <c r="AJ657" s="112"/>
      <c r="AK657" s="112"/>
      <c r="AL657" s="112"/>
      <c r="AM657" s="112"/>
      <c r="AN657" s="112"/>
      <c r="AO657" s="112"/>
      <c r="AP657" s="112"/>
      <c r="AQ657" s="112"/>
      <c r="AR657" s="112"/>
      <c r="AS657" s="112"/>
      <c r="AT657" s="112"/>
      <c r="AU657" s="112"/>
      <c r="AV657" s="112"/>
      <c r="AW657" s="112"/>
      <c r="AX657" s="112"/>
      <c r="AY657" s="112"/>
      <c r="AZ657" s="112"/>
      <c r="BA657" s="112"/>
    </row>
    <row r="658" spans="1:53">
      <c r="A658" s="112"/>
      <c r="B658" s="112"/>
      <c r="C658" s="112"/>
      <c r="D658" s="112"/>
      <c r="E658" s="112"/>
      <c r="F658" s="112"/>
      <c r="G658" s="112"/>
      <c r="H658" s="112"/>
      <c r="I658" s="112"/>
      <c r="J658" s="112"/>
      <c r="K658" s="112"/>
      <c r="L658" s="112"/>
      <c r="M658" s="112"/>
      <c r="N658" s="112"/>
      <c r="O658" s="112"/>
      <c r="P658" s="112"/>
      <c r="Q658" s="112"/>
      <c r="R658" s="112"/>
      <c r="S658" s="112"/>
      <c r="T658" s="112"/>
      <c r="U658" s="112"/>
      <c r="V658" s="112"/>
      <c r="W658" s="112"/>
      <c r="X658" s="112"/>
      <c r="Y658" s="112"/>
      <c r="Z658" s="112"/>
      <c r="AA658" s="112"/>
      <c r="AB658" s="112"/>
      <c r="AC658" s="112"/>
      <c r="AD658" s="112"/>
      <c r="AE658" s="112"/>
      <c r="AF658" s="112"/>
      <c r="AG658" s="112"/>
      <c r="AH658" s="112"/>
      <c r="AI658" s="112"/>
      <c r="AJ658" s="112"/>
      <c r="AK658" s="112"/>
      <c r="AL658" s="112"/>
      <c r="AM658" s="112"/>
      <c r="AN658" s="112"/>
      <c r="AO658" s="112"/>
      <c r="AP658" s="112"/>
      <c r="AQ658" s="112"/>
      <c r="AR658" s="112"/>
      <c r="AS658" s="112"/>
      <c r="AT658" s="112"/>
      <c r="AU658" s="112"/>
      <c r="AV658" s="112"/>
      <c r="AW658" s="112"/>
      <c r="AX658" s="112"/>
      <c r="AY658" s="112"/>
      <c r="AZ658" s="112"/>
      <c r="BA658" s="112"/>
    </row>
    <row r="659" spans="1:53">
      <c r="A659" s="112"/>
      <c r="B659" s="112"/>
      <c r="C659" s="112"/>
      <c r="D659" s="112"/>
      <c r="E659" s="112"/>
      <c r="F659" s="112"/>
      <c r="G659" s="112"/>
      <c r="H659" s="112"/>
      <c r="I659" s="112"/>
      <c r="J659" s="112"/>
      <c r="K659" s="112"/>
      <c r="L659" s="112"/>
      <c r="M659" s="112"/>
      <c r="N659" s="112"/>
      <c r="O659" s="112"/>
      <c r="P659" s="112"/>
      <c r="Q659" s="112"/>
      <c r="R659" s="112"/>
      <c r="S659" s="112"/>
      <c r="T659" s="112"/>
      <c r="U659" s="112"/>
      <c r="V659" s="112"/>
      <c r="W659" s="112"/>
      <c r="X659" s="112"/>
      <c r="Y659" s="112"/>
      <c r="Z659" s="112"/>
      <c r="AA659" s="112"/>
      <c r="AB659" s="112"/>
      <c r="AC659" s="112"/>
      <c r="AD659" s="112"/>
      <c r="AE659" s="112"/>
      <c r="AF659" s="112"/>
      <c r="AG659" s="112"/>
      <c r="AH659" s="112"/>
      <c r="AI659" s="112"/>
      <c r="AJ659" s="112"/>
      <c r="AK659" s="112"/>
      <c r="AL659" s="112"/>
      <c r="AM659" s="112"/>
      <c r="AN659" s="112"/>
      <c r="AO659" s="112"/>
      <c r="AP659" s="112"/>
      <c r="AQ659" s="112"/>
      <c r="AR659" s="112"/>
      <c r="AS659" s="112"/>
      <c r="AT659" s="112"/>
      <c r="AU659" s="112"/>
      <c r="AV659" s="112"/>
      <c r="AW659" s="112"/>
      <c r="AX659" s="112"/>
      <c r="AY659" s="112"/>
      <c r="AZ659" s="112"/>
      <c r="BA659" s="112"/>
    </row>
    <row r="660" spans="1:53">
      <c r="A660" s="112"/>
      <c r="B660" s="112"/>
      <c r="C660" s="112"/>
      <c r="D660" s="112"/>
      <c r="E660" s="112"/>
      <c r="F660" s="112"/>
      <c r="G660" s="112"/>
      <c r="H660" s="112"/>
      <c r="I660" s="112"/>
      <c r="J660" s="112"/>
      <c r="K660" s="112"/>
      <c r="L660" s="112"/>
      <c r="M660" s="112"/>
      <c r="N660" s="112"/>
      <c r="O660" s="112"/>
      <c r="P660" s="112"/>
      <c r="Q660" s="112"/>
      <c r="R660" s="112"/>
      <c r="S660" s="112"/>
      <c r="T660" s="112"/>
      <c r="U660" s="112"/>
      <c r="V660" s="112"/>
      <c r="W660" s="112"/>
      <c r="X660" s="112"/>
      <c r="Y660" s="112"/>
      <c r="Z660" s="112"/>
      <c r="AA660" s="112"/>
      <c r="AB660" s="112"/>
      <c r="AC660" s="112"/>
      <c r="AD660" s="112"/>
      <c r="AE660" s="112"/>
      <c r="AF660" s="112"/>
      <c r="AG660" s="112"/>
      <c r="AH660" s="112"/>
      <c r="AI660" s="112"/>
      <c r="AJ660" s="112"/>
      <c r="AK660" s="112"/>
      <c r="AL660" s="112"/>
      <c r="AM660" s="112"/>
      <c r="AN660" s="112"/>
      <c r="AO660" s="112"/>
      <c r="AP660" s="112"/>
      <c r="AQ660" s="112"/>
      <c r="AR660" s="112"/>
      <c r="AS660" s="112"/>
      <c r="AT660" s="112"/>
      <c r="AU660" s="112"/>
      <c r="AV660" s="112"/>
      <c r="AW660" s="112"/>
      <c r="AX660" s="112"/>
      <c r="AY660" s="112"/>
      <c r="AZ660" s="112"/>
      <c r="BA660" s="112"/>
    </row>
    <row r="661" spans="1:53">
      <c r="A661" s="112"/>
      <c r="B661" s="112"/>
      <c r="C661" s="112"/>
      <c r="D661" s="112"/>
      <c r="E661" s="112"/>
      <c r="F661" s="112"/>
      <c r="G661" s="112"/>
      <c r="H661" s="112"/>
      <c r="I661" s="112"/>
      <c r="J661" s="112"/>
      <c r="K661" s="112"/>
      <c r="L661" s="112"/>
      <c r="M661" s="112"/>
      <c r="N661" s="112"/>
      <c r="O661" s="112"/>
      <c r="P661" s="112"/>
      <c r="Q661" s="112"/>
      <c r="R661" s="112"/>
      <c r="S661" s="112"/>
      <c r="T661" s="112"/>
      <c r="U661" s="112"/>
      <c r="V661" s="112"/>
      <c r="W661" s="112"/>
      <c r="X661" s="112"/>
      <c r="Y661" s="112"/>
      <c r="Z661" s="112"/>
      <c r="AA661" s="112"/>
      <c r="AB661" s="112"/>
      <c r="AC661" s="112"/>
      <c r="AD661" s="112"/>
      <c r="AE661" s="112"/>
      <c r="AF661" s="112"/>
      <c r="AG661" s="112"/>
      <c r="AH661" s="112"/>
      <c r="AI661" s="112"/>
      <c r="AJ661" s="112"/>
      <c r="AK661" s="112"/>
      <c r="AL661" s="112"/>
      <c r="AM661" s="112"/>
      <c r="AN661" s="112"/>
      <c r="AO661" s="112"/>
      <c r="AP661" s="112"/>
      <c r="AQ661" s="112"/>
      <c r="AR661" s="112"/>
      <c r="AS661" s="112"/>
      <c r="AT661" s="112"/>
      <c r="AU661" s="112"/>
      <c r="AV661" s="112"/>
      <c r="AW661" s="112"/>
      <c r="AX661" s="112"/>
      <c r="AY661" s="112"/>
      <c r="AZ661" s="112"/>
      <c r="BA661" s="112"/>
    </row>
    <row r="662" spans="1:53">
      <c r="A662" s="112"/>
      <c r="B662" s="112"/>
      <c r="C662" s="112"/>
      <c r="D662" s="112"/>
      <c r="E662" s="112"/>
      <c r="F662" s="112"/>
      <c r="G662" s="112"/>
      <c r="H662" s="112"/>
      <c r="I662" s="112"/>
      <c r="J662" s="112"/>
      <c r="K662" s="112"/>
      <c r="L662" s="112"/>
      <c r="M662" s="112"/>
      <c r="N662" s="112"/>
      <c r="O662" s="112"/>
      <c r="P662" s="112"/>
      <c r="Q662" s="112"/>
      <c r="R662" s="112"/>
      <c r="S662" s="112"/>
      <c r="T662" s="112"/>
      <c r="U662" s="112"/>
      <c r="V662" s="112"/>
      <c r="W662" s="112"/>
      <c r="X662" s="112"/>
      <c r="Y662" s="112"/>
      <c r="Z662" s="112"/>
      <c r="AA662" s="112"/>
      <c r="AB662" s="112"/>
      <c r="AC662" s="112"/>
      <c r="AD662" s="112"/>
      <c r="AE662" s="112"/>
      <c r="AF662" s="112"/>
      <c r="AG662" s="112"/>
      <c r="AH662" s="112"/>
      <c r="AI662" s="112"/>
      <c r="AJ662" s="112"/>
      <c r="AK662" s="112"/>
      <c r="AL662" s="112"/>
      <c r="AM662" s="112"/>
      <c r="AN662" s="112"/>
      <c r="AO662" s="112"/>
      <c r="AP662" s="112"/>
      <c r="AQ662" s="112"/>
      <c r="AR662" s="112"/>
      <c r="AS662" s="112"/>
      <c r="AT662" s="112"/>
      <c r="AU662" s="112"/>
      <c r="AV662" s="112"/>
      <c r="AW662" s="112"/>
      <c r="AX662" s="112"/>
      <c r="AY662" s="112"/>
      <c r="AZ662" s="112"/>
      <c r="BA662" s="112"/>
    </row>
    <row r="663" spans="1:53">
      <c r="A663" s="112"/>
      <c r="B663" s="112"/>
      <c r="C663" s="112"/>
      <c r="D663" s="112"/>
      <c r="E663" s="112"/>
      <c r="F663" s="112"/>
      <c r="G663" s="112"/>
      <c r="H663" s="112"/>
      <c r="I663" s="112"/>
      <c r="J663" s="112"/>
      <c r="K663" s="112"/>
      <c r="L663" s="112"/>
      <c r="M663" s="112"/>
      <c r="N663" s="112"/>
      <c r="O663" s="112"/>
      <c r="P663" s="112"/>
      <c r="Q663" s="112"/>
      <c r="R663" s="112"/>
      <c r="S663" s="112"/>
      <c r="T663" s="112"/>
      <c r="U663" s="112"/>
      <c r="V663" s="112"/>
      <c r="W663" s="112"/>
      <c r="X663" s="112"/>
      <c r="Y663" s="112"/>
      <c r="Z663" s="112"/>
      <c r="AA663" s="112"/>
      <c r="AB663" s="112"/>
      <c r="AC663" s="112"/>
      <c r="AD663" s="112"/>
      <c r="AE663" s="112"/>
      <c r="AF663" s="112"/>
      <c r="AG663" s="112"/>
      <c r="AH663" s="112"/>
      <c r="AI663" s="112"/>
      <c r="AJ663" s="112"/>
      <c r="AK663" s="112"/>
      <c r="AL663" s="112"/>
      <c r="AM663" s="112"/>
      <c r="AN663" s="112"/>
      <c r="AO663" s="112"/>
      <c r="AP663" s="112"/>
      <c r="AQ663" s="112"/>
      <c r="AR663" s="112"/>
      <c r="AS663" s="112"/>
      <c r="AT663" s="112"/>
      <c r="AU663" s="112"/>
      <c r="AV663" s="112"/>
      <c r="AW663" s="112"/>
      <c r="AX663" s="112"/>
      <c r="AY663" s="112"/>
      <c r="AZ663" s="112"/>
      <c r="BA663" s="112"/>
    </row>
    <row r="664" spans="1:53">
      <c r="A664" s="112"/>
      <c r="B664" s="112"/>
      <c r="C664" s="112"/>
      <c r="D664" s="112"/>
      <c r="E664" s="112"/>
      <c r="F664" s="112"/>
      <c r="G664" s="112"/>
      <c r="H664" s="112"/>
      <c r="I664" s="112"/>
      <c r="J664" s="112"/>
      <c r="K664" s="112"/>
      <c r="L664" s="112"/>
      <c r="M664" s="112"/>
      <c r="N664" s="112"/>
      <c r="O664" s="112"/>
      <c r="P664" s="112"/>
      <c r="Q664" s="112"/>
      <c r="R664" s="112"/>
      <c r="S664" s="112"/>
      <c r="T664" s="112"/>
      <c r="U664" s="112"/>
      <c r="V664" s="112"/>
      <c r="W664" s="112"/>
      <c r="X664" s="112"/>
      <c r="Y664" s="112"/>
      <c r="Z664" s="112"/>
      <c r="AA664" s="112"/>
      <c r="AB664" s="112"/>
      <c r="AC664" s="112"/>
      <c r="AD664" s="112"/>
      <c r="AE664" s="112"/>
      <c r="AF664" s="112"/>
      <c r="AG664" s="112"/>
      <c r="AH664" s="112"/>
      <c r="AI664" s="112"/>
      <c r="AJ664" s="112"/>
      <c r="AK664" s="112"/>
      <c r="AL664" s="112"/>
      <c r="AM664" s="112"/>
      <c r="AN664" s="112"/>
      <c r="AO664" s="112"/>
      <c r="AP664" s="112"/>
      <c r="AQ664" s="112"/>
      <c r="AR664" s="112"/>
      <c r="AS664" s="112"/>
      <c r="AT664" s="112"/>
      <c r="AU664" s="112"/>
      <c r="AV664" s="112"/>
      <c r="AW664" s="112"/>
      <c r="AX664" s="112"/>
      <c r="AY664" s="112"/>
      <c r="AZ664" s="112"/>
      <c r="BA664" s="112"/>
    </row>
    <row r="665" spans="1:53">
      <c r="A665" s="112"/>
      <c r="B665" s="112"/>
      <c r="C665" s="112"/>
      <c r="D665" s="112"/>
      <c r="E665" s="112"/>
      <c r="F665" s="112"/>
      <c r="G665" s="112"/>
      <c r="H665" s="112"/>
      <c r="I665" s="112"/>
      <c r="J665" s="112"/>
      <c r="K665" s="112"/>
      <c r="L665" s="112"/>
      <c r="M665" s="112"/>
      <c r="N665" s="112"/>
      <c r="O665" s="112"/>
      <c r="P665" s="112"/>
      <c r="Q665" s="112"/>
      <c r="R665" s="112"/>
      <c r="S665" s="112"/>
      <c r="T665" s="112"/>
      <c r="U665" s="112"/>
      <c r="V665" s="112"/>
      <c r="W665" s="112"/>
      <c r="X665" s="112"/>
      <c r="Y665" s="112"/>
      <c r="Z665" s="112"/>
      <c r="AA665" s="112"/>
      <c r="AB665" s="112"/>
      <c r="AC665" s="112"/>
      <c r="AD665" s="112"/>
      <c r="AE665" s="112"/>
      <c r="AF665" s="112"/>
      <c r="AG665" s="112"/>
      <c r="AH665" s="112"/>
      <c r="AI665" s="112"/>
      <c r="AJ665" s="112"/>
      <c r="AK665" s="112"/>
      <c r="AL665" s="112"/>
      <c r="AM665" s="112"/>
      <c r="AN665" s="112"/>
      <c r="AO665" s="112"/>
      <c r="AP665" s="112"/>
      <c r="AQ665" s="112"/>
      <c r="AR665" s="112"/>
      <c r="AS665" s="112"/>
      <c r="AT665" s="112"/>
      <c r="AU665" s="112"/>
      <c r="AV665" s="112"/>
      <c r="AW665" s="112"/>
      <c r="AX665" s="112"/>
      <c r="AY665" s="112"/>
      <c r="AZ665" s="112"/>
      <c r="BA665" s="112"/>
    </row>
    <row r="666" spans="1:53">
      <c r="A666" s="112"/>
      <c r="B666" s="112"/>
      <c r="C666" s="112"/>
      <c r="D666" s="112"/>
      <c r="E666" s="112"/>
      <c r="F666" s="112"/>
      <c r="G666" s="112"/>
      <c r="H666" s="112"/>
      <c r="I666" s="112"/>
      <c r="J666" s="112"/>
      <c r="K666" s="112"/>
      <c r="L666" s="112"/>
      <c r="M666" s="112"/>
      <c r="N666" s="112"/>
      <c r="O666" s="112"/>
      <c r="P666" s="112"/>
      <c r="Q666" s="112"/>
      <c r="R666" s="112"/>
      <c r="S666" s="112"/>
      <c r="T666" s="112"/>
      <c r="U666" s="112"/>
      <c r="V666" s="112"/>
      <c r="W666" s="112"/>
      <c r="X666" s="112"/>
      <c r="Y666" s="112"/>
      <c r="Z666" s="112"/>
      <c r="AA666" s="112"/>
      <c r="AB666" s="112"/>
      <c r="AC666" s="112"/>
      <c r="AD666" s="112"/>
      <c r="AE666" s="112"/>
      <c r="AF666" s="112"/>
      <c r="AG666" s="112"/>
      <c r="AH666" s="112"/>
      <c r="AI666" s="112"/>
      <c r="AJ666" s="112"/>
      <c r="AK666" s="112"/>
      <c r="AL666" s="112"/>
      <c r="AM666" s="112"/>
      <c r="AN666" s="112"/>
      <c r="AO666" s="112"/>
      <c r="AP666" s="112"/>
      <c r="AQ666" s="112"/>
      <c r="AR666" s="112"/>
      <c r="AS666" s="112"/>
      <c r="AT666" s="112"/>
      <c r="AU666" s="112"/>
      <c r="AV666" s="112"/>
      <c r="AW666" s="112"/>
      <c r="AX666" s="112"/>
      <c r="AY666" s="112"/>
      <c r="AZ666" s="112"/>
      <c r="BA666" s="112"/>
    </row>
    <row r="667" spans="1:53">
      <c r="A667" s="112"/>
      <c r="B667" s="112"/>
      <c r="C667" s="112"/>
      <c r="D667" s="112"/>
      <c r="E667" s="112"/>
      <c r="F667" s="112"/>
      <c r="G667" s="112"/>
      <c r="H667" s="112"/>
      <c r="I667" s="112"/>
      <c r="J667" s="112"/>
      <c r="K667" s="112"/>
      <c r="L667" s="112"/>
      <c r="M667" s="112"/>
      <c r="N667" s="112"/>
      <c r="O667" s="112"/>
      <c r="P667" s="112"/>
      <c r="Q667" s="112"/>
      <c r="R667" s="112"/>
      <c r="S667" s="112"/>
      <c r="T667" s="112"/>
      <c r="U667" s="112"/>
      <c r="V667" s="112"/>
      <c r="W667" s="112"/>
      <c r="X667" s="112"/>
      <c r="Y667" s="112"/>
      <c r="Z667" s="112"/>
      <c r="AA667" s="112"/>
      <c r="AB667" s="112"/>
      <c r="AC667" s="112"/>
      <c r="AD667" s="112"/>
      <c r="AE667" s="112"/>
      <c r="AF667" s="112"/>
      <c r="AG667" s="112"/>
      <c r="AH667" s="112"/>
      <c r="AI667" s="112"/>
      <c r="AJ667" s="112"/>
      <c r="AK667" s="112"/>
      <c r="AL667" s="112"/>
      <c r="AM667" s="112"/>
      <c r="AN667" s="112"/>
      <c r="AO667" s="112"/>
      <c r="AP667" s="112"/>
      <c r="AQ667" s="112"/>
      <c r="AR667" s="112"/>
      <c r="AS667" s="112"/>
      <c r="AT667" s="112"/>
      <c r="AU667" s="112"/>
      <c r="AV667" s="112"/>
      <c r="AW667" s="112"/>
      <c r="AX667" s="112"/>
      <c r="AY667" s="112"/>
      <c r="AZ667" s="112"/>
      <c r="BA667" s="112"/>
    </row>
    <row r="668" spans="1:53">
      <c r="A668" s="112"/>
      <c r="B668" s="112"/>
      <c r="C668" s="112"/>
      <c r="D668" s="112"/>
      <c r="E668" s="112"/>
      <c r="F668" s="112"/>
      <c r="G668" s="112"/>
      <c r="H668" s="112"/>
      <c r="I668" s="112"/>
      <c r="J668" s="112"/>
      <c r="K668" s="112"/>
      <c r="L668" s="112"/>
      <c r="M668" s="112"/>
      <c r="N668" s="112"/>
      <c r="O668" s="112"/>
      <c r="P668" s="112"/>
      <c r="Q668" s="112"/>
      <c r="R668" s="112"/>
      <c r="S668" s="112"/>
      <c r="T668" s="112"/>
      <c r="U668" s="112"/>
      <c r="V668" s="112"/>
      <c r="W668" s="112"/>
      <c r="X668" s="112"/>
      <c r="Y668" s="112"/>
      <c r="Z668" s="112"/>
      <c r="AA668" s="112"/>
      <c r="AB668" s="112"/>
      <c r="AC668" s="112"/>
      <c r="AD668" s="112"/>
      <c r="AE668" s="112"/>
      <c r="AF668" s="112"/>
      <c r="AG668" s="112"/>
      <c r="AH668" s="112"/>
      <c r="AI668" s="112"/>
      <c r="AJ668" s="112"/>
      <c r="AK668" s="112"/>
      <c r="AL668" s="112"/>
      <c r="AM668" s="112"/>
      <c r="AN668" s="112"/>
      <c r="AO668" s="112"/>
      <c r="AP668" s="112"/>
      <c r="AQ668" s="112"/>
      <c r="AR668" s="112"/>
      <c r="AS668" s="112"/>
      <c r="AT668" s="112"/>
      <c r="AU668" s="112"/>
      <c r="AV668" s="112"/>
      <c r="AW668" s="112"/>
      <c r="AX668" s="112"/>
      <c r="AY668" s="112"/>
      <c r="AZ668" s="112"/>
      <c r="BA668" s="112"/>
    </row>
    <row r="669" spans="1:53">
      <c r="A669" s="112"/>
      <c r="B669" s="112"/>
      <c r="C669" s="112"/>
      <c r="D669" s="112"/>
      <c r="E669" s="112"/>
      <c r="F669" s="112"/>
      <c r="G669" s="112"/>
      <c r="H669" s="112"/>
      <c r="I669" s="112"/>
      <c r="J669" s="112"/>
      <c r="K669" s="112"/>
      <c r="L669" s="112"/>
      <c r="M669" s="112"/>
      <c r="N669" s="112"/>
      <c r="O669" s="112"/>
      <c r="P669" s="112"/>
      <c r="Q669" s="112"/>
      <c r="R669" s="112"/>
      <c r="S669" s="112"/>
      <c r="T669" s="112"/>
      <c r="U669" s="112"/>
      <c r="V669" s="112"/>
      <c r="W669" s="112"/>
      <c r="X669" s="112"/>
      <c r="Y669" s="112"/>
      <c r="Z669" s="112"/>
      <c r="AA669" s="112"/>
      <c r="AB669" s="112"/>
      <c r="AC669" s="112"/>
      <c r="AD669" s="112"/>
      <c r="AE669" s="112"/>
      <c r="AF669" s="112"/>
      <c r="AG669" s="112"/>
      <c r="AH669" s="112"/>
      <c r="AI669" s="112"/>
      <c r="AJ669" s="112"/>
      <c r="AK669" s="112"/>
      <c r="AL669" s="112"/>
      <c r="AM669" s="112"/>
      <c r="AN669" s="112"/>
      <c r="AO669" s="112"/>
      <c r="AP669" s="112"/>
      <c r="AQ669" s="112"/>
      <c r="AR669" s="112"/>
      <c r="AS669" s="112"/>
      <c r="AT669" s="112"/>
      <c r="AU669" s="112"/>
      <c r="AV669" s="112"/>
      <c r="AW669" s="112"/>
      <c r="AX669" s="112"/>
      <c r="AY669" s="112"/>
      <c r="AZ669" s="112"/>
      <c r="BA669" s="112"/>
    </row>
    <row r="670" spans="1:53">
      <c r="A670" s="112"/>
      <c r="B670" s="112"/>
      <c r="C670" s="112"/>
      <c r="D670" s="112"/>
      <c r="E670" s="112"/>
      <c r="F670" s="112"/>
      <c r="G670" s="112"/>
      <c r="H670" s="112"/>
      <c r="I670" s="112"/>
      <c r="J670" s="112"/>
      <c r="K670" s="112"/>
      <c r="L670" s="112"/>
      <c r="M670" s="112"/>
      <c r="N670" s="112"/>
      <c r="O670" s="112"/>
      <c r="P670" s="112"/>
      <c r="Q670" s="112"/>
      <c r="R670" s="112"/>
      <c r="S670" s="112"/>
      <c r="T670" s="112"/>
      <c r="U670" s="112"/>
      <c r="V670" s="112"/>
      <c r="W670" s="112"/>
      <c r="X670" s="112"/>
      <c r="Y670" s="112"/>
      <c r="Z670" s="112"/>
      <c r="AA670" s="112"/>
      <c r="AB670" s="112"/>
      <c r="AC670" s="112"/>
      <c r="AD670" s="112"/>
      <c r="AE670" s="112"/>
      <c r="AF670" s="112"/>
      <c r="AG670" s="112"/>
      <c r="AH670" s="112"/>
      <c r="AI670" s="112"/>
      <c r="AJ670" s="112"/>
      <c r="AK670" s="112"/>
      <c r="AL670" s="112"/>
      <c r="AM670" s="112"/>
      <c r="AN670" s="112"/>
      <c r="AO670" s="112"/>
      <c r="AP670" s="112"/>
      <c r="AQ670" s="112"/>
      <c r="AR670" s="112"/>
      <c r="AS670" s="112"/>
      <c r="AT670" s="112"/>
      <c r="AU670" s="112"/>
      <c r="AV670" s="112"/>
      <c r="AW670" s="112"/>
      <c r="AX670" s="112"/>
      <c r="AY670" s="112"/>
      <c r="AZ670" s="112"/>
      <c r="BA670" s="112"/>
    </row>
    <row r="671" spans="1:53">
      <c r="A671" s="112"/>
      <c r="B671" s="112"/>
      <c r="C671" s="112"/>
      <c r="D671" s="112"/>
      <c r="E671" s="112"/>
      <c r="F671" s="112"/>
      <c r="G671" s="112"/>
      <c r="H671" s="112"/>
      <c r="I671" s="112"/>
      <c r="J671" s="112"/>
      <c r="K671" s="112"/>
      <c r="L671" s="112"/>
      <c r="M671" s="112"/>
      <c r="N671" s="112"/>
      <c r="O671" s="112"/>
      <c r="P671" s="112"/>
      <c r="Q671" s="112"/>
      <c r="R671" s="112"/>
      <c r="S671" s="112"/>
      <c r="T671" s="112"/>
      <c r="U671" s="112"/>
      <c r="V671" s="112"/>
      <c r="W671" s="112"/>
      <c r="X671" s="112"/>
      <c r="Y671" s="112"/>
      <c r="Z671" s="112"/>
      <c r="AA671" s="112"/>
      <c r="AB671" s="112"/>
      <c r="AC671" s="112"/>
      <c r="AD671" s="112"/>
      <c r="AE671" s="112"/>
      <c r="AF671" s="112"/>
      <c r="AG671" s="112"/>
      <c r="AH671" s="112"/>
      <c r="AI671" s="112"/>
      <c r="AJ671" s="112"/>
      <c r="AK671" s="112"/>
      <c r="AL671" s="112"/>
      <c r="AM671" s="112"/>
      <c r="AN671" s="112"/>
      <c r="AO671" s="112"/>
      <c r="AP671" s="112"/>
      <c r="AQ671" s="112"/>
      <c r="AR671" s="112"/>
      <c r="AS671" s="112"/>
      <c r="AT671" s="112"/>
      <c r="AU671" s="112"/>
      <c r="AV671" s="112"/>
      <c r="AW671" s="112"/>
      <c r="AX671" s="112"/>
      <c r="AY671" s="112"/>
      <c r="AZ671" s="112"/>
      <c r="BA671" s="112"/>
    </row>
    <row r="672" spans="1:53">
      <c r="A672" s="112"/>
      <c r="B672" s="112"/>
      <c r="C672" s="112"/>
      <c r="D672" s="112"/>
      <c r="E672" s="112"/>
      <c r="F672" s="112"/>
      <c r="G672" s="112"/>
      <c r="H672" s="112"/>
      <c r="I672" s="112"/>
      <c r="J672" s="112"/>
      <c r="K672" s="112"/>
      <c r="L672" s="112"/>
      <c r="M672" s="112"/>
      <c r="N672" s="112"/>
      <c r="O672" s="112"/>
      <c r="P672" s="112"/>
      <c r="Q672" s="112"/>
      <c r="R672" s="112"/>
      <c r="S672" s="112"/>
      <c r="T672" s="112"/>
      <c r="U672" s="112"/>
      <c r="V672" s="112"/>
      <c r="W672" s="112"/>
      <c r="X672" s="112"/>
      <c r="Y672" s="112"/>
      <c r="Z672" s="112"/>
      <c r="AA672" s="112"/>
      <c r="AB672" s="112"/>
      <c r="AC672" s="112"/>
      <c r="AD672" s="112"/>
      <c r="AE672" s="112"/>
      <c r="AF672" s="112"/>
      <c r="AG672" s="112"/>
      <c r="AH672" s="112"/>
      <c r="AI672" s="112"/>
      <c r="AJ672" s="112"/>
      <c r="AK672" s="112"/>
      <c r="AL672" s="112"/>
      <c r="AM672" s="112"/>
      <c r="AN672" s="112"/>
      <c r="AO672" s="112"/>
      <c r="AP672" s="112"/>
      <c r="AQ672" s="112"/>
      <c r="AR672" s="112"/>
      <c r="AS672" s="112"/>
      <c r="AT672" s="112"/>
      <c r="AU672" s="112"/>
      <c r="AV672" s="112"/>
      <c r="AW672" s="112"/>
      <c r="AX672" s="112"/>
      <c r="AY672" s="112"/>
      <c r="AZ672" s="112"/>
      <c r="BA672" s="112"/>
    </row>
    <row r="673" spans="1:53">
      <c r="A673" s="112"/>
      <c r="B673" s="112"/>
      <c r="C673" s="112"/>
      <c r="D673" s="112"/>
      <c r="E673" s="112"/>
      <c r="F673" s="112"/>
      <c r="G673" s="112"/>
      <c r="H673" s="112"/>
      <c r="I673" s="112"/>
      <c r="J673" s="112"/>
      <c r="K673" s="112"/>
      <c r="L673" s="112"/>
      <c r="M673" s="112"/>
      <c r="N673" s="112"/>
      <c r="O673" s="112"/>
      <c r="P673" s="112"/>
      <c r="Q673" s="112"/>
      <c r="R673" s="112"/>
      <c r="S673" s="112"/>
      <c r="T673" s="112"/>
      <c r="U673" s="112"/>
      <c r="V673" s="112"/>
      <c r="W673" s="112"/>
      <c r="X673" s="112"/>
      <c r="Y673" s="112"/>
      <c r="Z673" s="112"/>
      <c r="AA673" s="112"/>
      <c r="AB673" s="112"/>
      <c r="AC673" s="112"/>
      <c r="AD673" s="112"/>
      <c r="AE673" s="112"/>
      <c r="AF673" s="112"/>
      <c r="AG673" s="112"/>
      <c r="AH673" s="112"/>
      <c r="AI673" s="112"/>
      <c r="AJ673" s="112"/>
      <c r="AK673" s="112"/>
      <c r="AL673" s="112"/>
      <c r="AM673" s="112"/>
      <c r="AN673" s="112"/>
      <c r="AO673" s="112"/>
      <c r="AP673" s="112"/>
      <c r="AQ673" s="112"/>
      <c r="AR673" s="112"/>
      <c r="AS673" s="112"/>
      <c r="AT673" s="112"/>
      <c r="AU673" s="112"/>
      <c r="AV673" s="112"/>
      <c r="AW673" s="112"/>
      <c r="AX673" s="112"/>
      <c r="AY673" s="112"/>
      <c r="AZ673" s="112"/>
      <c r="BA673" s="112"/>
    </row>
    <row r="674" spans="1:53">
      <c r="A674" s="112"/>
      <c r="B674" s="112"/>
      <c r="C674" s="112"/>
      <c r="D674" s="112"/>
      <c r="E674" s="112"/>
      <c r="F674" s="112"/>
      <c r="G674" s="112"/>
      <c r="H674" s="112"/>
      <c r="I674" s="112"/>
      <c r="J674" s="112"/>
      <c r="K674" s="112"/>
      <c r="L674" s="112"/>
      <c r="M674" s="112"/>
      <c r="N674" s="112"/>
      <c r="O674" s="112"/>
      <c r="P674" s="112"/>
      <c r="Q674" s="112"/>
      <c r="R674" s="112"/>
      <c r="S674" s="112"/>
      <c r="T674" s="112"/>
      <c r="U674" s="112"/>
      <c r="V674" s="112"/>
      <c r="W674" s="112"/>
      <c r="X674" s="112"/>
      <c r="Y674" s="112"/>
      <c r="Z674" s="112"/>
      <c r="AA674" s="112"/>
      <c r="AB674" s="112"/>
      <c r="AC674" s="112"/>
      <c r="AD674" s="112"/>
      <c r="AE674" s="112"/>
      <c r="AF674" s="112"/>
      <c r="AG674" s="112"/>
      <c r="AH674" s="112"/>
      <c r="AI674" s="112"/>
      <c r="AJ674" s="112"/>
      <c r="AK674" s="112"/>
      <c r="AL674" s="112"/>
      <c r="AM674" s="112"/>
      <c r="AN674" s="112"/>
      <c r="AO674" s="112"/>
      <c r="AP674" s="112"/>
      <c r="AQ674" s="112"/>
      <c r="AR674" s="112"/>
      <c r="AS674" s="112"/>
      <c r="AT674" s="112"/>
      <c r="AU674" s="112"/>
      <c r="AV674" s="112"/>
      <c r="AW674" s="112"/>
      <c r="AX674" s="112"/>
      <c r="AY674" s="112"/>
      <c r="AZ674" s="112"/>
      <c r="BA674" s="112"/>
    </row>
    <row r="675" spans="1:53">
      <c r="A675" s="112"/>
      <c r="B675" s="112"/>
      <c r="C675" s="112"/>
      <c r="D675" s="112"/>
      <c r="E675" s="112"/>
      <c r="F675" s="112"/>
      <c r="G675" s="112"/>
      <c r="H675" s="112"/>
      <c r="I675" s="112"/>
      <c r="J675" s="112"/>
      <c r="K675" s="112"/>
      <c r="L675" s="112"/>
      <c r="M675" s="112"/>
      <c r="N675" s="112"/>
      <c r="O675" s="112"/>
      <c r="P675" s="112"/>
      <c r="Q675" s="112"/>
      <c r="R675" s="112"/>
      <c r="S675" s="112"/>
      <c r="T675" s="112"/>
      <c r="U675" s="112"/>
      <c r="V675" s="112"/>
      <c r="W675" s="112"/>
      <c r="X675" s="112"/>
      <c r="Y675" s="112"/>
      <c r="Z675" s="112"/>
      <c r="AA675" s="112"/>
      <c r="AB675" s="112"/>
      <c r="AC675" s="112"/>
      <c r="AD675" s="112"/>
      <c r="AE675" s="112"/>
      <c r="AF675" s="112"/>
      <c r="AG675" s="112"/>
      <c r="AH675" s="112"/>
      <c r="AI675" s="112"/>
      <c r="AJ675" s="112"/>
      <c r="AK675" s="112"/>
      <c r="AL675" s="112"/>
      <c r="AM675" s="112"/>
      <c r="AN675" s="112"/>
      <c r="AO675" s="112"/>
      <c r="AP675" s="112"/>
      <c r="AQ675" s="112"/>
      <c r="AR675" s="112"/>
      <c r="AS675" s="112"/>
      <c r="AT675" s="112"/>
      <c r="AU675" s="112"/>
      <c r="AV675" s="112"/>
      <c r="AW675" s="112"/>
      <c r="AX675" s="112"/>
      <c r="AY675" s="112"/>
      <c r="AZ675" s="112"/>
      <c r="BA675" s="112"/>
    </row>
    <row r="676" spans="1:53">
      <c r="A676" s="112"/>
      <c r="B676" s="112"/>
      <c r="C676" s="112"/>
      <c r="D676" s="112"/>
      <c r="E676" s="112"/>
      <c r="F676" s="112"/>
      <c r="G676" s="112"/>
      <c r="H676" s="112"/>
      <c r="I676" s="112"/>
      <c r="J676" s="112"/>
      <c r="K676" s="112"/>
      <c r="L676" s="112"/>
      <c r="M676" s="112"/>
      <c r="N676" s="112"/>
      <c r="O676" s="112"/>
      <c r="P676" s="112"/>
      <c r="Q676" s="112"/>
      <c r="R676" s="112"/>
      <c r="S676" s="112"/>
      <c r="T676" s="112"/>
      <c r="U676" s="112"/>
      <c r="V676" s="112"/>
      <c r="W676" s="112"/>
      <c r="X676" s="112"/>
      <c r="Y676" s="112"/>
      <c r="Z676" s="112"/>
      <c r="AA676" s="112"/>
      <c r="AB676" s="112"/>
      <c r="AC676" s="112"/>
      <c r="AD676" s="112"/>
      <c r="AE676" s="112"/>
      <c r="AF676" s="112"/>
      <c r="AG676" s="112"/>
      <c r="AH676" s="112"/>
      <c r="AI676" s="112"/>
      <c r="AJ676" s="112"/>
      <c r="AK676" s="112"/>
      <c r="AL676" s="112"/>
      <c r="AM676" s="112"/>
      <c r="AN676" s="112"/>
      <c r="AO676" s="112"/>
      <c r="AP676" s="112"/>
      <c r="AQ676" s="112"/>
      <c r="AR676" s="112"/>
      <c r="AS676" s="112"/>
      <c r="AT676" s="112"/>
      <c r="AU676" s="112"/>
      <c r="AV676" s="112"/>
      <c r="AW676" s="112"/>
      <c r="AX676" s="112"/>
      <c r="AY676" s="112"/>
      <c r="AZ676" s="112"/>
      <c r="BA676" s="112"/>
    </row>
    <row r="677" spans="1:53">
      <c r="A677" s="112"/>
      <c r="B677" s="112"/>
      <c r="C677" s="112"/>
      <c r="D677" s="112"/>
      <c r="E677" s="112"/>
      <c r="F677" s="112"/>
      <c r="G677" s="112"/>
      <c r="H677" s="112"/>
      <c r="I677" s="112"/>
      <c r="J677" s="112"/>
      <c r="K677" s="112"/>
      <c r="L677" s="112"/>
      <c r="M677" s="112"/>
      <c r="N677" s="112"/>
      <c r="O677" s="112"/>
      <c r="P677" s="112"/>
      <c r="Q677" s="112"/>
      <c r="R677" s="112"/>
      <c r="S677" s="112"/>
      <c r="T677" s="112"/>
      <c r="U677" s="112"/>
      <c r="V677" s="112"/>
      <c r="W677" s="112"/>
      <c r="X677" s="112"/>
      <c r="Y677" s="112"/>
      <c r="Z677" s="112"/>
      <c r="AA677" s="112"/>
      <c r="AB677" s="112"/>
      <c r="AC677" s="112"/>
      <c r="AD677" s="112"/>
      <c r="AE677" s="112"/>
      <c r="AF677" s="112"/>
      <c r="AG677" s="112"/>
      <c r="AH677" s="112"/>
      <c r="AI677" s="112"/>
      <c r="AJ677" s="112"/>
      <c r="AK677" s="112"/>
      <c r="AL677" s="112"/>
      <c r="AM677" s="112"/>
      <c r="AN677" s="112"/>
      <c r="AO677" s="112"/>
      <c r="AP677" s="112"/>
      <c r="AQ677" s="112"/>
      <c r="AR677" s="112"/>
      <c r="AS677" s="112"/>
      <c r="AT677" s="112"/>
      <c r="AU677" s="112"/>
      <c r="AV677" s="112"/>
      <c r="AW677" s="112"/>
      <c r="AX677" s="112"/>
      <c r="AY677" s="112"/>
      <c r="AZ677" s="112"/>
      <c r="BA677" s="112"/>
    </row>
    <row r="678" spans="1:53">
      <c r="A678" s="112"/>
      <c r="B678" s="112"/>
      <c r="C678" s="112"/>
      <c r="D678" s="112"/>
      <c r="E678" s="112"/>
      <c r="F678" s="112"/>
      <c r="G678" s="112"/>
      <c r="H678" s="112"/>
      <c r="I678" s="112"/>
      <c r="J678" s="112"/>
      <c r="K678" s="112"/>
      <c r="L678" s="112"/>
      <c r="M678" s="112"/>
      <c r="N678" s="112"/>
      <c r="O678" s="112"/>
      <c r="P678" s="112"/>
      <c r="Q678" s="112"/>
      <c r="R678" s="112"/>
      <c r="S678" s="112"/>
      <c r="T678" s="112"/>
      <c r="U678" s="112"/>
      <c r="V678" s="112"/>
      <c r="W678" s="112"/>
      <c r="X678" s="112"/>
      <c r="Y678" s="112"/>
      <c r="Z678" s="112"/>
      <c r="AA678" s="112"/>
      <c r="AB678" s="112"/>
      <c r="AC678" s="112"/>
      <c r="AD678" s="112"/>
      <c r="AE678" s="112"/>
      <c r="AF678" s="112"/>
      <c r="AG678" s="112"/>
      <c r="AH678" s="112"/>
      <c r="AI678" s="112"/>
      <c r="AJ678" s="112"/>
      <c r="AK678" s="112"/>
      <c r="AL678" s="112"/>
      <c r="AM678" s="112"/>
      <c r="AN678" s="112"/>
      <c r="AO678" s="112"/>
      <c r="AP678" s="112"/>
      <c r="AQ678" s="112"/>
      <c r="AR678" s="112"/>
      <c r="AS678" s="112"/>
      <c r="AT678" s="112"/>
      <c r="AU678" s="112"/>
      <c r="AV678" s="112"/>
      <c r="AW678" s="112"/>
      <c r="AX678" s="112"/>
      <c r="AY678" s="112"/>
      <c r="AZ678" s="112"/>
      <c r="BA678" s="112"/>
    </row>
    <row r="679" spans="1:53">
      <c r="A679" s="112"/>
      <c r="B679" s="112"/>
      <c r="C679" s="112"/>
      <c r="D679" s="112"/>
      <c r="E679" s="112"/>
      <c r="F679" s="112"/>
      <c r="G679" s="112"/>
      <c r="H679" s="112"/>
      <c r="I679" s="112"/>
      <c r="J679" s="112"/>
      <c r="K679" s="112"/>
      <c r="L679" s="112"/>
      <c r="M679" s="112"/>
      <c r="N679" s="112"/>
      <c r="O679" s="112"/>
      <c r="P679" s="112"/>
      <c r="Q679" s="112"/>
      <c r="R679" s="112"/>
      <c r="S679" s="112"/>
      <c r="T679" s="112"/>
      <c r="U679" s="112"/>
      <c r="V679" s="112"/>
      <c r="W679" s="112"/>
      <c r="X679" s="112"/>
      <c r="Y679" s="112"/>
      <c r="Z679" s="112"/>
      <c r="AA679" s="112"/>
      <c r="AB679" s="112"/>
      <c r="AC679" s="112"/>
      <c r="AD679" s="112"/>
      <c r="AE679" s="112"/>
      <c r="AF679" s="112"/>
      <c r="AG679" s="112"/>
      <c r="AH679" s="112"/>
      <c r="AI679" s="112"/>
      <c r="AJ679" s="112"/>
      <c r="AK679" s="112"/>
      <c r="AL679" s="112"/>
      <c r="AM679" s="112"/>
      <c r="AN679" s="112"/>
      <c r="AO679" s="112"/>
      <c r="AP679" s="112"/>
      <c r="AQ679" s="112"/>
      <c r="AR679" s="112"/>
      <c r="AS679" s="112"/>
      <c r="AT679" s="112"/>
      <c r="AU679" s="112"/>
      <c r="AV679" s="112"/>
      <c r="AW679" s="112"/>
      <c r="AX679" s="112"/>
      <c r="AY679" s="112"/>
      <c r="AZ679" s="112"/>
      <c r="BA679" s="112"/>
    </row>
    <row r="680" spans="1:53">
      <c r="A680" s="112"/>
      <c r="B680" s="112"/>
      <c r="C680" s="112"/>
      <c r="D680" s="112"/>
      <c r="E680" s="112"/>
      <c r="F680" s="112"/>
      <c r="G680" s="112"/>
      <c r="H680" s="112"/>
      <c r="I680" s="112"/>
      <c r="J680" s="112"/>
      <c r="K680" s="112"/>
      <c r="L680" s="112"/>
      <c r="M680" s="112"/>
      <c r="N680" s="112"/>
      <c r="O680" s="112"/>
      <c r="P680" s="112"/>
      <c r="Q680" s="112"/>
      <c r="R680" s="112"/>
      <c r="S680" s="112"/>
      <c r="T680" s="112"/>
      <c r="U680" s="112"/>
      <c r="V680" s="112"/>
      <c r="W680" s="112"/>
      <c r="X680" s="112"/>
      <c r="Y680" s="112"/>
      <c r="Z680" s="112"/>
      <c r="AA680" s="112"/>
      <c r="AB680" s="112"/>
      <c r="AC680" s="112"/>
      <c r="AD680" s="112"/>
      <c r="AE680" s="112"/>
      <c r="AF680" s="112"/>
      <c r="AG680" s="112"/>
      <c r="AH680" s="112"/>
      <c r="AI680" s="112"/>
      <c r="AJ680" s="112"/>
      <c r="AK680" s="112"/>
      <c r="AL680" s="112"/>
      <c r="AM680" s="112"/>
      <c r="AN680" s="112"/>
      <c r="AO680" s="112"/>
      <c r="AP680" s="112"/>
      <c r="AQ680" s="112"/>
      <c r="AR680" s="112"/>
      <c r="AS680" s="112"/>
      <c r="AT680" s="112"/>
      <c r="AU680" s="112"/>
      <c r="AV680" s="112"/>
      <c r="AW680" s="112"/>
      <c r="AX680" s="112"/>
      <c r="AY680" s="112"/>
      <c r="AZ680" s="112"/>
      <c r="BA680" s="112"/>
    </row>
    <row r="681" spans="1:53">
      <c r="A681" s="112"/>
      <c r="B681" s="112"/>
      <c r="C681" s="112"/>
      <c r="D681" s="112"/>
      <c r="E681" s="112"/>
      <c r="F681" s="112"/>
      <c r="G681" s="112"/>
      <c r="H681" s="112"/>
      <c r="I681" s="112"/>
      <c r="J681" s="112"/>
      <c r="K681" s="112"/>
      <c r="L681" s="112"/>
      <c r="M681" s="112"/>
      <c r="N681" s="112"/>
      <c r="O681" s="112"/>
      <c r="P681" s="112"/>
      <c r="Q681" s="112"/>
      <c r="R681" s="112"/>
      <c r="S681" s="112"/>
      <c r="T681" s="112"/>
      <c r="U681" s="112"/>
      <c r="V681" s="112"/>
      <c r="W681" s="112"/>
      <c r="X681" s="112"/>
      <c r="Y681" s="112"/>
      <c r="Z681" s="112"/>
      <c r="AA681" s="112"/>
      <c r="AB681" s="112"/>
      <c r="AC681" s="112"/>
      <c r="AD681" s="112"/>
      <c r="AE681" s="112"/>
      <c r="AF681" s="112"/>
      <c r="AG681" s="112"/>
      <c r="AH681" s="112"/>
      <c r="AI681" s="112"/>
      <c r="AJ681" s="112"/>
      <c r="AK681" s="112"/>
      <c r="AL681" s="112"/>
      <c r="AM681" s="112"/>
      <c r="AN681" s="112"/>
      <c r="AO681" s="112"/>
      <c r="AP681" s="112"/>
      <c r="AQ681" s="112"/>
      <c r="AR681" s="112"/>
      <c r="AS681" s="112"/>
      <c r="AT681" s="112"/>
      <c r="AU681" s="112"/>
      <c r="AV681" s="112"/>
      <c r="AW681" s="112"/>
      <c r="AX681" s="112"/>
      <c r="AY681" s="112"/>
      <c r="AZ681" s="112"/>
      <c r="BA681" s="112"/>
    </row>
    <row r="682" spans="1:53">
      <c r="A682" s="112"/>
      <c r="B682" s="112"/>
      <c r="C682" s="112"/>
      <c r="D682" s="112"/>
      <c r="E682" s="112"/>
      <c r="F682" s="112"/>
      <c r="G682" s="112"/>
      <c r="H682" s="112"/>
      <c r="I682" s="112"/>
      <c r="J682" s="112"/>
      <c r="K682" s="112"/>
      <c r="L682" s="112"/>
      <c r="M682" s="112"/>
      <c r="N682" s="112"/>
      <c r="O682" s="112"/>
      <c r="P682" s="112"/>
      <c r="Q682" s="112"/>
      <c r="R682" s="112"/>
      <c r="S682" s="112"/>
      <c r="T682" s="112"/>
      <c r="U682" s="112"/>
      <c r="V682" s="112"/>
      <c r="W682" s="112"/>
      <c r="X682" s="112"/>
      <c r="Y682" s="112"/>
      <c r="Z682" s="112"/>
      <c r="AA682" s="112"/>
      <c r="AB682" s="112"/>
      <c r="AC682" s="112"/>
      <c r="AD682" s="112"/>
      <c r="AE682" s="112"/>
      <c r="AF682" s="112"/>
      <c r="AG682" s="112"/>
      <c r="AH682" s="112"/>
      <c r="AI682" s="112"/>
      <c r="AJ682" s="112"/>
      <c r="AK682" s="112"/>
      <c r="AL682" s="112"/>
      <c r="AM682" s="112"/>
      <c r="AN682" s="112"/>
      <c r="AO682" s="112"/>
      <c r="AP682" s="112"/>
      <c r="AQ682" s="112"/>
      <c r="AR682" s="112"/>
      <c r="AS682" s="112"/>
      <c r="AT682" s="112"/>
      <c r="AU682" s="112"/>
      <c r="AV682" s="112"/>
      <c r="AW682" s="112"/>
      <c r="AX682" s="112"/>
      <c r="AY682" s="112"/>
      <c r="AZ682" s="112"/>
      <c r="BA682" s="112"/>
    </row>
    <row r="683" spans="1:53">
      <c r="A683" s="112"/>
      <c r="B683" s="112"/>
      <c r="C683" s="112"/>
      <c r="D683" s="112"/>
      <c r="E683" s="112"/>
      <c r="F683" s="112"/>
      <c r="G683" s="112"/>
      <c r="H683" s="112"/>
      <c r="I683" s="112"/>
      <c r="J683" s="112"/>
      <c r="K683" s="112"/>
      <c r="L683" s="112"/>
      <c r="M683" s="112"/>
      <c r="N683" s="112"/>
      <c r="O683" s="112"/>
      <c r="P683" s="112"/>
      <c r="Q683" s="112"/>
      <c r="R683" s="112"/>
      <c r="S683" s="112"/>
      <c r="T683" s="112"/>
      <c r="U683" s="112"/>
      <c r="V683" s="112"/>
      <c r="W683" s="112"/>
      <c r="X683" s="112"/>
      <c r="Y683" s="112"/>
      <c r="Z683" s="112"/>
      <c r="AA683" s="112"/>
      <c r="AB683" s="112"/>
      <c r="AC683" s="112"/>
      <c r="AD683" s="112"/>
      <c r="AE683" s="112"/>
      <c r="AF683" s="112"/>
      <c r="AG683" s="112"/>
      <c r="AH683" s="112"/>
      <c r="AI683" s="112"/>
      <c r="AJ683" s="112"/>
      <c r="AK683" s="112"/>
      <c r="AL683" s="112"/>
      <c r="AM683" s="112"/>
      <c r="AN683" s="112"/>
      <c r="AO683" s="112"/>
      <c r="AP683" s="112"/>
      <c r="AQ683" s="112"/>
      <c r="AR683" s="112"/>
      <c r="AS683" s="112"/>
      <c r="AT683" s="112"/>
      <c r="AU683" s="112"/>
      <c r="AV683" s="112"/>
      <c r="AW683" s="112"/>
      <c r="AX683" s="112"/>
      <c r="AY683" s="112"/>
      <c r="AZ683" s="112"/>
      <c r="BA683" s="112"/>
    </row>
    <row r="684" spans="1:53">
      <c r="A684" s="112"/>
      <c r="B684" s="112"/>
      <c r="C684" s="112"/>
      <c r="D684" s="112"/>
      <c r="E684" s="112"/>
      <c r="F684" s="112"/>
      <c r="G684" s="112"/>
      <c r="H684" s="112"/>
      <c r="I684" s="112"/>
      <c r="J684" s="112"/>
      <c r="K684" s="112"/>
      <c r="L684" s="112"/>
      <c r="M684" s="112"/>
      <c r="N684" s="112"/>
      <c r="O684" s="112"/>
      <c r="P684" s="112"/>
      <c r="Q684" s="112"/>
      <c r="R684" s="112"/>
      <c r="S684" s="112"/>
      <c r="T684" s="112"/>
      <c r="U684" s="112"/>
      <c r="V684" s="112"/>
      <c r="W684" s="112"/>
      <c r="X684" s="112"/>
      <c r="Y684" s="112"/>
      <c r="Z684" s="112"/>
      <c r="AA684" s="112"/>
      <c r="AB684" s="112"/>
      <c r="AC684" s="112"/>
      <c r="AD684" s="112"/>
      <c r="AE684" s="112"/>
      <c r="AF684" s="112"/>
      <c r="AG684" s="112"/>
      <c r="AH684" s="112"/>
      <c r="AI684" s="112"/>
      <c r="AJ684" s="112"/>
      <c r="AK684" s="112"/>
      <c r="AL684" s="112"/>
      <c r="AM684" s="112"/>
      <c r="AN684" s="112"/>
      <c r="AO684" s="112"/>
      <c r="AP684" s="112"/>
      <c r="AQ684" s="112"/>
      <c r="AR684" s="112"/>
      <c r="AS684" s="112"/>
      <c r="AT684" s="112"/>
      <c r="AU684" s="112"/>
      <c r="AV684" s="112"/>
      <c r="AW684" s="112"/>
      <c r="AX684" s="112"/>
      <c r="AY684" s="112"/>
      <c r="AZ684" s="112"/>
      <c r="BA684" s="112"/>
    </row>
    <row r="685" spans="1:53">
      <c r="A685" s="112"/>
      <c r="B685" s="112"/>
      <c r="C685" s="112"/>
      <c r="D685" s="112"/>
      <c r="E685" s="112"/>
      <c r="F685" s="112"/>
      <c r="G685" s="112"/>
      <c r="H685" s="112"/>
      <c r="I685" s="112"/>
      <c r="J685" s="112"/>
      <c r="K685" s="112"/>
      <c r="L685" s="112"/>
      <c r="M685" s="112"/>
      <c r="N685" s="112"/>
      <c r="O685" s="112"/>
      <c r="P685" s="112"/>
      <c r="Q685" s="112"/>
      <c r="R685" s="112"/>
      <c r="S685" s="112"/>
      <c r="T685" s="112"/>
      <c r="U685" s="112"/>
      <c r="V685" s="112"/>
      <c r="W685" s="112"/>
      <c r="X685" s="112"/>
      <c r="Y685" s="112"/>
      <c r="Z685" s="112"/>
      <c r="AA685" s="112"/>
      <c r="AB685" s="112"/>
      <c r="AC685" s="112"/>
      <c r="AD685" s="112"/>
      <c r="AE685" s="112"/>
      <c r="AF685" s="112"/>
      <c r="AG685" s="112"/>
      <c r="AH685" s="112"/>
      <c r="AI685" s="112"/>
      <c r="AJ685" s="112"/>
      <c r="AK685" s="112"/>
      <c r="AL685" s="112"/>
      <c r="AM685" s="112"/>
      <c r="AN685" s="112"/>
      <c r="AO685" s="112"/>
      <c r="AP685" s="112"/>
      <c r="AQ685" s="112"/>
      <c r="AR685" s="112"/>
      <c r="AS685" s="112"/>
      <c r="AT685" s="112"/>
      <c r="AU685" s="112"/>
      <c r="AV685" s="112"/>
      <c r="AW685" s="112"/>
      <c r="AX685" s="112"/>
      <c r="AY685" s="112"/>
      <c r="AZ685" s="112"/>
      <c r="BA685" s="112"/>
    </row>
    <row r="686" spans="1:53">
      <c r="A686" s="112"/>
      <c r="B686" s="112"/>
      <c r="C686" s="112"/>
      <c r="D686" s="112"/>
      <c r="E686" s="112"/>
      <c r="F686" s="112"/>
      <c r="G686" s="112"/>
      <c r="H686" s="112"/>
      <c r="I686" s="112"/>
      <c r="J686" s="112"/>
      <c r="K686" s="112"/>
      <c r="L686" s="112"/>
      <c r="M686" s="112"/>
      <c r="N686" s="112"/>
      <c r="O686" s="112"/>
      <c r="P686" s="112"/>
      <c r="Q686" s="112"/>
      <c r="R686" s="112"/>
      <c r="S686" s="112"/>
      <c r="T686" s="112"/>
      <c r="U686" s="112"/>
      <c r="V686" s="112"/>
      <c r="W686" s="112"/>
      <c r="X686" s="112"/>
      <c r="Y686" s="112"/>
      <c r="Z686" s="112"/>
      <c r="AA686" s="112"/>
      <c r="AB686" s="112"/>
      <c r="AC686" s="112"/>
      <c r="AD686" s="112"/>
      <c r="AE686" s="112"/>
      <c r="AF686" s="112"/>
      <c r="AG686" s="112"/>
      <c r="AH686" s="112"/>
      <c r="AI686" s="112"/>
      <c r="AJ686" s="112"/>
      <c r="AK686" s="112"/>
      <c r="AL686" s="112"/>
      <c r="AM686" s="112"/>
      <c r="AN686" s="112"/>
      <c r="AO686" s="112"/>
      <c r="AP686" s="112"/>
      <c r="AQ686" s="112"/>
      <c r="AR686" s="112"/>
      <c r="AS686" s="112"/>
      <c r="AT686" s="112"/>
      <c r="AU686" s="112"/>
      <c r="AV686" s="112"/>
      <c r="AW686" s="112"/>
      <c r="AX686" s="112"/>
      <c r="AY686" s="112"/>
      <c r="AZ686" s="112"/>
      <c r="BA686" s="112"/>
    </row>
    <row r="687" spans="1:53">
      <c r="A687" s="112"/>
      <c r="B687" s="112"/>
      <c r="C687" s="112"/>
      <c r="D687" s="112"/>
      <c r="E687" s="112"/>
      <c r="F687" s="112"/>
      <c r="G687" s="112"/>
      <c r="H687" s="112"/>
      <c r="I687" s="112"/>
      <c r="J687" s="112"/>
      <c r="K687" s="112"/>
      <c r="L687" s="112"/>
      <c r="M687" s="112"/>
      <c r="N687" s="112"/>
      <c r="O687" s="112"/>
      <c r="P687" s="112"/>
      <c r="Q687" s="112"/>
      <c r="R687" s="112"/>
      <c r="S687" s="112"/>
      <c r="T687" s="112"/>
      <c r="U687" s="112"/>
      <c r="V687" s="112"/>
      <c r="W687" s="112"/>
      <c r="X687" s="112"/>
      <c r="Y687" s="112"/>
      <c r="Z687" s="112"/>
      <c r="AA687" s="112"/>
      <c r="AB687" s="112"/>
      <c r="AC687" s="112"/>
      <c r="AD687" s="112"/>
      <c r="AE687" s="112"/>
      <c r="AF687" s="112"/>
      <c r="AG687" s="112"/>
      <c r="AH687" s="112"/>
      <c r="AI687" s="112"/>
      <c r="AJ687" s="112"/>
      <c r="AK687" s="112"/>
      <c r="AL687" s="112"/>
      <c r="AM687" s="112"/>
      <c r="AN687" s="112"/>
      <c r="AO687" s="112"/>
      <c r="AP687" s="112"/>
      <c r="AQ687" s="112"/>
      <c r="AR687" s="112"/>
      <c r="AS687" s="112"/>
      <c r="AT687" s="112"/>
      <c r="AU687" s="112"/>
      <c r="AV687" s="112"/>
      <c r="AW687" s="112"/>
      <c r="AX687" s="112"/>
      <c r="AY687" s="112"/>
      <c r="AZ687" s="112"/>
      <c r="BA687" s="112"/>
    </row>
    <row r="688" spans="1:53">
      <c r="A688" s="112"/>
      <c r="B688" s="112"/>
      <c r="C688" s="112"/>
      <c r="D688" s="112"/>
      <c r="E688" s="112"/>
      <c r="F688" s="112"/>
      <c r="G688" s="112"/>
      <c r="H688" s="112"/>
      <c r="I688" s="112"/>
      <c r="J688" s="112"/>
      <c r="K688" s="112"/>
      <c r="L688" s="112"/>
      <c r="M688" s="112"/>
      <c r="N688" s="112"/>
      <c r="O688" s="112"/>
      <c r="P688" s="112"/>
      <c r="Q688" s="112"/>
      <c r="R688" s="112"/>
      <c r="S688" s="112"/>
      <c r="T688" s="112"/>
      <c r="U688" s="112"/>
      <c r="V688" s="112"/>
      <c r="W688" s="112"/>
      <c r="X688" s="112"/>
      <c r="Y688" s="112"/>
      <c r="Z688" s="112"/>
      <c r="AA688" s="112"/>
      <c r="AB688" s="112"/>
      <c r="AC688" s="112"/>
      <c r="AD688" s="112"/>
      <c r="AE688" s="112"/>
      <c r="AF688" s="112"/>
      <c r="AG688" s="112"/>
      <c r="AH688" s="112"/>
      <c r="AI688" s="112"/>
      <c r="AJ688" s="112"/>
      <c r="AK688" s="112"/>
      <c r="AL688" s="112"/>
      <c r="AM688" s="112"/>
      <c r="AN688" s="112"/>
      <c r="AO688" s="112"/>
      <c r="AP688" s="112"/>
      <c r="AQ688" s="112"/>
      <c r="AR688" s="112"/>
      <c r="AS688" s="112"/>
      <c r="AT688" s="112"/>
      <c r="AU688" s="112"/>
      <c r="AV688" s="112"/>
      <c r="AW688" s="112"/>
      <c r="AX688" s="112"/>
      <c r="AY688" s="112"/>
      <c r="AZ688" s="112"/>
      <c r="BA688" s="112"/>
    </row>
    <row r="689" spans="1:53">
      <c r="A689" s="112"/>
      <c r="B689" s="112"/>
      <c r="C689" s="112"/>
      <c r="D689" s="112"/>
      <c r="E689" s="112"/>
      <c r="F689" s="112"/>
      <c r="G689" s="112"/>
      <c r="H689" s="112"/>
      <c r="I689" s="112"/>
      <c r="J689" s="112"/>
      <c r="K689" s="112"/>
      <c r="L689" s="112"/>
      <c r="M689" s="112"/>
      <c r="N689" s="112"/>
      <c r="O689" s="112"/>
      <c r="P689" s="112"/>
      <c r="Q689" s="112"/>
      <c r="R689" s="112"/>
      <c r="S689" s="112"/>
      <c r="T689" s="112"/>
      <c r="U689" s="112"/>
      <c r="V689" s="112"/>
      <c r="W689" s="112"/>
      <c r="X689" s="112"/>
      <c r="Y689" s="112"/>
      <c r="Z689" s="112"/>
      <c r="AA689" s="112"/>
      <c r="AB689" s="112"/>
      <c r="AC689" s="112"/>
      <c r="AD689" s="112"/>
      <c r="AE689" s="112"/>
      <c r="AF689" s="112"/>
      <c r="AG689" s="112"/>
      <c r="AH689" s="112"/>
      <c r="AI689" s="112"/>
      <c r="AJ689" s="112"/>
      <c r="AK689" s="112"/>
      <c r="AL689" s="112"/>
      <c r="AM689" s="112"/>
      <c r="AN689" s="112"/>
      <c r="AO689" s="112"/>
      <c r="AP689" s="112"/>
      <c r="AQ689" s="112"/>
      <c r="AR689" s="112"/>
      <c r="AS689" s="112"/>
      <c r="AT689" s="112"/>
      <c r="AU689" s="112"/>
      <c r="AV689" s="112"/>
      <c r="AW689" s="112"/>
      <c r="AX689" s="112"/>
      <c r="AY689" s="112"/>
      <c r="AZ689" s="112"/>
      <c r="BA689" s="112"/>
    </row>
    <row r="690" spans="1:53">
      <c r="A690" s="112"/>
      <c r="B690" s="112"/>
      <c r="C690" s="112"/>
      <c r="D690" s="112"/>
      <c r="E690" s="112"/>
      <c r="F690" s="112"/>
      <c r="G690" s="112"/>
      <c r="H690" s="112"/>
      <c r="I690" s="112"/>
      <c r="J690" s="112"/>
      <c r="K690" s="112"/>
      <c r="L690" s="112"/>
      <c r="M690" s="112"/>
      <c r="N690" s="112"/>
      <c r="O690" s="112"/>
      <c r="P690" s="112"/>
      <c r="Q690" s="112"/>
      <c r="R690" s="112"/>
      <c r="S690" s="112"/>
      <c r="T690" s="112"/>
      <c r="U690" s="112"/>
      <c r="V690" s="112"/>
      <c r="W690" s="112"/>
      <c r="X690" s="112"/>
      <c r="Y690" s="112"/>
      <c r="Z690" s="112"/>
      <c r="AA690" s="112"/>
      <c r="AB690" s="112"/>
      <c r="AC690" s="112"/>
      <c r="AD690" s="112"/>
      <c r="AE690" s="112"/>
      <c r="AF690" s="112"/>
      <c r="AG690" s="112"/>
      <c r="AH690" s="112"/>
      <c r="AI690" s="112"/>
      <c r="AJ690" s="112"/>
      <c r="AK690" s="112"/>
      <c r="AL690" s="112"/>
      <c r="AM690" s="112"/>
      <c r="AN690" s="112"/>
      <c r="AO690" s="112"/>
      <c r="AP690" s="112"/>
      <c r="AQ690" s="112"/>
      <c r="AR690" s="112"/>
      <c r="AS690" s="112"/>
      <c r="AT690" s="112"/>
      <c r="AU690" s="112"/>
      <c r="AV690" s="112"/>
      <c r="AW690" s="112"/>
      <c r="AX690" s="112"/>
      <c r="AY690" s="112"/>
      <c r="AZ690" s="112"/>
      <c r="BA690" s="112"/>
    </row>
    <row r="691" spans="1:53">
      <c r="A691" s="112"/>
      <c r="B691" s="112"/>
      <c r="C691" s="112"/>
      <c r="D691" s="112"/>
      <c r="E691" s="112"/>
      <c r="F691" s="112"/>
      <c r="G691" s="112"/>
      <c r="H691" s="112"/>
      <c r="I691" s="112"/>
      <c r="J691" s="112"/>
      <c r="K691" s="112"/>
      <c r="L691" s="112"/>
      <c r="M691" s="112"/>
      <c r="N691" s="112"/>
      <c r="O691" s="112"/>
      <c r="P691" s="112"/>
      <c r="Q691" s="112"/>
      <c r="R691" s="112"/>
      <c r="S691" s="112"/>
      <c r="T691" s="112"/>
      <c r="U691" s="112"/>
      <c r="V691" s="112"/>
      <c r="W691" s="112"/>
      <c r="X691" s="112"/>
      <c r="Y691" s="112"/>
      <c r="Z691" s="112"/>
      <c r="AA691" s="112"/>
      <c r="AB691" s="112"/>
      <c r="AC691" s="112"/>
      <c r="AD691" s="112"/>
      <c r="AE691" s="112"/>
      <c r="AF691" s="112"/>
      <c r="AG691" s="112"/>
      <c r="AH691" s="112"/>
      <c r="AI691" s="112"/>
      <c r="AJ691" s="112"/>
      <c r="AK691" s="112"/>
      <c r="AL691" s="112"/>
      <c r="AM691" s="112"/>
      <c r="AN691" s="112"/>
      <c r="AO691" s="112"/>
      <c r="AP691" s="112"/>
      <c r="AQ691" s="112"/>
      <c r="AR691" s="112"/>
      <c r="AS691" s="112"/>
      <c r="AT691" s="112"/>
      <c r="AU691" s="112"/>
      <c r="AV691" s="112"/>
      <c r="AW691" s="112"/>
      <c r="AX691" s="112"/>
      <c r="AY691" s="112"/>
      <c r="AZ691" s="112"/>
      <c r="BA691" s="112"/>
    </row>
    <row r="692" spans="1:53">
      <c r="A692" s="112"/>
      <c r="B692" s="112"/>
      <c r="C692" s="112"/>
      <c r="D692" s="112"/>
      <c r="E692" s="112"/>
      <c r="F692" s="112"/>
      <c r="G692" s="112"/>
      <c r="H692" s="112"/>
      <c r="I692" s="112"/>
      <c r="J692" s="112"/>
      <c r="K692" s="112"/>
      <c r="L692" s="112"/>
      <c r="M692" s="112"/>
      <c r="N692" s="112"/>
      <c r="O692" s="112"/>
      <c r="P692" s="112"/>
      <c r="Q692" s="112"/>
      <c r="R692" s="112"/>
      <c r="S692" s="112"/>
      <c r="T692" s="112"/>
      <c r="U692" s="112"/>
      <c r="V692" s="112"/>
      <c r="W692" s="112"/>
      <c r="X692" s="112"/>
      <c r="Y692" s="112"/>
      <c r="Z692" s="112"/>
      <c r="AA692" s="112"/>
      <c r="AB692" s="112"/>
      <c r="AC692" s="112"/>
      <c r="AD692" s="112"/>
      <c r="AE692" s="112"/>
      <c r="AF692" s="112"/>
      <c r="AG692" s="112"/>
      <c r="AH692" s="112"/>
      <c r="AI692" s="112"/>
      <c r="AJ692" s="112"/>
      <c r="AK692" s="112"/>
      <c r="AL692" s="112"/>
      <c r="AM692" s="112"/>
      <c r="AN692" s="112"/>
      <c r="AO692" s="112"/>
      <c r="AP692" s="112"/>
      <c r="AQ692" s="112"/>
      <c r="AR692" s="112"/>
      <c r="AS692" s="112"/>
      <c r="AT692" s="112"/>
      <c r="AU692" s="112"/>
      <c r="AV692" s="112"/>
      <c r="AW692" s="112"/>
      <c r="AX692" s="112"/>
      <c r="AY692" s="112"/>
      <c r="AZ692" s="112"/>
      <c r="BA692" s="112"/>
    </row>
    <row r="693" spans="1:53">
      <c r="A693" s="112"/>
      <c r="B693" s="112"/>
      <c r="C693" s="112"/>
      <c r="D693" s="112"/>
      <c r="E693" s="112"/>
      <c r="F693" s="112"/>
      <c r="G693" s="112"/>
      <c r="H693" s="112"/>
      <c r="I693" s="112"/>
      <c r="J693" s="112"/>
      <c r="K693" s="112"/>
      <c r="L693" s="112"/>
      <c r="M693" s="112"/>
      <c r="N693" s="112"/>
      <c r="O693" s="112"/>
      <c r="P693" s="112"/>
      <c r="Q693" s="112"/>
      <c r="R693" s="112"/>
      <c r="S693" s="112"/>
      <c r="T693" s="112"/>
      <c r="U693" s="112"/>
      <c r="V693" s="112"/>
      <c r="W693" s="112"/>
      <c r="X693" s="112"/>
      <c r="Y693" s="112"/>
      <c r="Z693" s="112"/>
      <c r="AA693" s="112"/>
      <c r="AB693" s="112"/>
      <c r="AC693" s="112"/>
      <c r="AD693" s="112"/>
      <c r="AE693" s="112"/>
      <c r="AF693" s="112"/>
      <c r="AG693" s="112"/>
      <c r="AH693" s="112"/>
      <c r="AI693" s="112"/>
      <c r="AJ693" s="112"/>
      <c r="AK693" s="112"/>
      <c r="AL693" s="112"/>
      <c r="AM693" s="112"/>
      <c r="AN693" s="112"/>
      <c r="AO693" s="112"/>
      <c r="AP693" s="112"/>
      <c r="AQ693" s="112"/>
      <c r="AR693" s="112"/>
      <c r="AS693" s="112"/>
      <c r="AT693" s="112"/>
      <c r="AU693" s="112"/>
      <c r="AV693" s="112"/>
      <c r="AW693" s="112"/>
      <c r="AX693" s="112"/>
      <c r="AY693" s="112"/>
      <c r="AZ693" s="112"/>
      <c r="BA693" s="112"/>
    </row>
    <row r="694" spans="1:53">
      <c r="A694" s="112"/>
      <c r="B694" s="112"/>
      <c r="C694" s="112"/>
      <c r="D694" s="112"/>
      <c r="E694" s="112"/>
      <c r="F694" s="112"/>
      <c r="G694" s="112"/>
      <c r="H694" s="112"/>
      <c r="I694" s="112"/>
      <c r="J694" s="112"/>
      <c r="K694" s="112"/>
      <c r="L694" s="112"/>
      <c r="M694" s="112"/>
      <c r="N694" s="112"/>
      <c r="O694" s="112"/>
      <c r="P694" s="112"/>
      <c r="Q694" s="112"/>
      <c r="R694" s="112"/>
      <c r="S694" s="112"/>
      <c r="T694" s="112"/>
      <c r="U694" s="112"/>
      <c r="V694" s="112"/>
      <c r="W694" s="112"/>
      <c r="X694" s="112"/>
      <c r="Y694" s="112"/>
      <c r="Z694" s="112"/>
      <c r="AA694" s="112"/>
      <c r="AB694" s="112"/>
      <c r="AC694" s="112"/>
      <c r="AD694" s="112"/>
      <c r="AE694" s="112"/>
      <c r="AF694" s="112"/>
      <c r="AG694" s="112"/>
      <c r="AH694" s="112"/>
      <c r="AI694" s="112"/>
      <c r="AJ694" s="112"/>
      <c r="AK694" s="112"/>
      <c r="AL694" s="112"/>
      <c r="AM694" s="112"/>
      <c r="AN694" s="112"/>
      <c r="AO694" s="112"/>
      <c r="AP694" s="112"/>
      <c r="AQ694" s="112"/>
      <c r="AR694" s="112"/>
      <c r="AS694" s="112"/>
      <c r="AT694" s="112"/>
      <c r="AU694" s="112"/>
      <c r="AV694" s="112"/>
      <c r="AW694" s="112"/>
      <c r="AX694" s="112"/>
      <c r="AY694" s="112"/>
      <c r="AZ694" s="112"/>
      <c r="BA694" s="112"/>
    </row>
    <row r="695" spans="1:53">
      <c r="A695" s="112"/>
      <c r="B695" s="112"/>
      <c r="C695" s="112"/>
      <c r="D695" s="112"/>
      <c r="E695" s="112"/>
      <c r="F695" s="112"/>
      <c r="G695" s="112"/>
      <c r="H695" s="112"/>
      <c r="I695" s="112"/>
      <c r="J695" s="112"/>
      <c r="K695" s="112"/>
      <c r="L695" s="112"/>
      <c r="M695" s="112"/>
      <c r="N695" s="112"/>
      <c r="O695" s="112"/>
      <c r="P695" s="112"/>
      <c r="Q695" s="112"/>
      <c r="R695" s="112"/>
      <c r="S695" s="112"/>
      <c r="T695" s="112"/>
      <c r="U695" s="112"/>
      <c r="V695" s="112"/>
      <c r="W695" s="112"/>
      <c r="X695" s="112"/>
      <c r="Y695" s="112"/>
      <c r="Z695" s="112"/>
      <c r="AA695" s="112"/>
      <c r="AB695" s="112"/>
      <c r="AC695" s="112"/>
      <c r="AD695" s="112"/>
      <c r="AE695" s="112"/>
      <c r="AF695" s="112"/>
      <c r="AG695" s="112"/>
      <c r="AH695" s="112"/>
      <c r="AI695" s="112"/>
      <c r="AJ695" s="112"/>
      <c r="AK695" s="112"/>
      <c r="AL695" s="112"/>
      <c r="AM695" s="112"/>
      <c r="AN695" s="112"/>
      <c r="AO695" s="112"/>
      <c r="AP695" s="112"/>
      <c r="AQ695" s="112"/>
      <c r="AR695" s="112"/>
      <c r="AS695" s="112"/>
      <c r="AT695" s="112"/>
      <c r="AU695" s="112"/>
      <c r="AV695" s="112"/>
      <c r="AW695" s="112"/>
      <c r="AX695" s="112"/>
      <c r="AY695" s="112"/>
      <c r="AZ695" s="112"/>
      <c r="BA695" s="112"/>
    </row>
    <row r="696" spans="1:53">
      <c r="A696" s="112"/>
      <c r="B696" s="112"/>
      <c r="C696" s="112"/>
      <c r="D696" s="112"/>
      <c r="E696" s="112"/>
      <c r="F696" s="112"/>
      <c r="G696" s="112"/>
      <c r="H696" s="112"/>
      <c r="I696" s="112"/>
      <c r="J696" s="112"/>
      <c r="K696" s="112"/>
      <c r="L696" s="112"/>
      <c r="M696" s="112"/>
      <c r="N696" s="112"/>
      <c r="O696" s="112"/>
      <c r="P696" s="112"/>
      <c r="Q696" s="112"/>
      <c r="R696" s="112"/>
      <c r="S696" s="112"/>
      <c r="T696" s="112"/>
      <c r="U696" s="112"/>
      <c r="V696" s="112"/>
      <c r="W696" s="112"/>
      <c r="X696" s="112"/>
      <c r="Y696" s="112"/>
      <c r="Z696" s="112"/>
      <c r="AA696" s="112"/>
      <c r="AB696" s="112"/>
      <c r="AC696" s="112"/>
      <c r="AD696" s="112"/>
      <c r="AE696" s="112"/>
      <c r="AF696" s="112"/>
      <c r="AG696" s="112"/>
      <c r="AH696" s="112"/>
      <c r="AI696" s="112"/>
      <c r="AJ696" s="112"/>
      <c r="AK696" s="112"/>
      <c r="AL696" s="112"/>
      <c r="AM696" s="112"/>
      <c r="AN696" s="112"/>
      <c r="AO696" s="112"/>
      <c r="AP696" s="112"/>
      <c r="AQ696" s="112"/>
      <c r="AR696" s="112"/>
      <c r="AS696" s="112"/>
      <c r="AT696" s="112"/>
      <c r="AU696" s="112"/>
      <c r="AV696" s="112"/>
      <c r="AW696" s="112"/>
      <c r="AX696" s="112"/>
      <c r="AY696" s="112"/>
      <c r="AZ696" s="112"/>
      <c r="BA696" s="112"/>
    </row>
    <row r="697" spans="1:53">
      <c r="A697" s="112"/>
      <c r="B697" s="112"/>
      <c r="C697" s="112"/>
      <c r="D697" s="112"/>
      <c r="E697" s="112"/>
      <c r="F697" s="112"/>
      <c r="G697" s="112"/>
      <c r="H697" s="112"/>
      <c r="I697" s="112"/>
      <c r="J697" s="112"/>
      <c r="K697" s="112"/>
      <c r="L697" s="112"/>
      <c r="M697" s="112"/>
      <c r="N697" s="112"/>
      <c r="O697" s="112"/>
      <c r="P697" s="112"/>
      <c r="Q697" s="112"/>
      <c r="R697" s="112"/>
      <c r="S697" s="112"/>
      <c r="T697" s="112"/>
      <c r="U697" s="112"/>
      <c r="V697" s="112"/>
      <c r="W697" s="112"/>
      <c r="X697" s="112"/>
      <c r="Y697" s="112"/>
      <c r="Z697" s="112"/>
      <c r="AA697" s="112"/>
      <c r="AB697" s="112"/>
      <c r="AC697" s="112"/>
      <c r="AD697" s="112"/>
      <c r="AE697" s="112"/>
      <c r="AF697" s="112"/>
      <c r="AG697" s="112"/>
      <c r="AH697" s="112"/>
      <c r="AI697" s="112"/>
      <c r="AJ697" s="112"/>
      <c r="AK697" s="112"/>
      <c r="AL697" s="112"/>
      <c r="AM697" s="112"/>
      <c r="AN697" s="112"/>
      <c r="AO697" s="112"/>
      <c r="AP697" s="112"/>
      <c r="AQ697" s="112"/>
      <c r="AR697" s="112"/>
      <c r="AS697" s="112"/>
      <c r="AT697" s="112"/>
      <c r="AU697" s="112"/>
      <c r="AV697" s="112"/>
      <c r="AW697" s="112"/>
      <c r="AX697" s="112"/>
      <c r="AY697" s="112"/>
      <c r="AZ697" s="112"/>
      <c r="BA697" s="112"/>
    </row>
    <row r="698" spans="1:53">
      <c r="A698" s="112"/>
      <c r="B698" s="112"/>
      <c r="C698" s="112"/>
      <c r="D698" s="112"/>
      <c r="E698" s="112"/>
      <c r="F698" s="112"/>
      <c r="G698" s="112"/>
      <c r="H698" s="112"/>
      <c r="I698" s="112"/>
      <c r="J698" s="112"/>
      <c r="K698" s="112"/>
      <c r="L698" s="112"/>
      <c r="M698" s="112"/>
      <c r="N698" s="112"/>
      <c r="O698" s="112"/>
      <c r="P698" s="112"/>
      <c r="Q698" s="112"/>
      <c r="R698" s="112"/>
      <c r="S698" s="112"/>
      <c r="T698" s="112"/>
      <c r="U698" s="112"/>
      <c r="V698" s="112"/>
      <c r="W698" s="112"/>
      <c r="X698" s="112"/>
      <c r="Y698" s="112"/>
      <c r="Z698" s="112"/>
      <c r="AA698" s="112"/>
      <c r="AB698" s="112"/>
      <c r="AC698" s="112"/>
      <c r="AD698" s="112"/>
      <c r="AE698" s="112"/>
      <c r="AF698" s="112"/>
      <c r="AG698" s="112"/>
      <c r="AH698" s="112"/>
      <c r="AI698" s="112"/>
      <c r="AJ698" s="112"/>
      <c r="AK698" s="112"/>
      <c r="AL698" s="112"/>
      <c r="AM698" s="112"/>
      <c r="AN698" s="112"/>
      <c r="AO698" s="112"/>
      <c r="AP698" s="112"/>
      <c r="AQ698" s="112"/>
      <c r="AR698" s="112"/>
      <c r="AS698" s="112"/>
      <c r="AT698" s="112"/>
      <c r="AU698" s="112"/>
      <c r="AV698" s="112"/>
      <c r="AW698" s="112"/>
      <c r="AX698" s="112"/>
      <c r="AY698" s="112"/>
      <c r="AZ698" s="112"/>
      <c r="BA698" s="112"/>
    </row>
    <row r="699" spans="1:53">
      <c r="A699" s="112"/>
      <c r="B699" s="112"/>
      <c r="C699" s="112"/>
      <c r="D699" s="112"/>
      <c r="E699" s="112"/>
      <c r="F699" s="112"/>
      <c r="G699" s="112"/>
      <c r="H699" s="112"/>
      <c r="I699" s="112"/>
      <c r="J699" s="112"/>
      <c r="K699" s="112"/>
      <c r="L699" s="112"/>
      <c r="M699" s="112"/>
      <c r="N699" s="112"/>
      <c r="O699" s="112"/>
      <c r="P699" s="112"/>
      <c r="Q699" s="112"/>
      <c r="R699" s="112"/>
      <c r="S699" s="112"/>
      <c r="T699" s="112"/>
      <c r="U699" s="112"/>
      <c r="V699" s="112"/>
      <c r="W699" s="112"/>
      <c r="X699" s="112"/>
      <c r="Y699" s="112"/>
      <c r="Z699" s="112"/>
      <c r="AA699" s="112"/>
      <c r="AB699" s="112"/>
      <c r="AC699" s="112"/>
      <c r="AD699" s="112"/>
      <c r="AE699" s="112"/>
      <c r="AF699" s="112"/>
      <c r="AG699" s="112"/>
      <c r="AH699" s="112"/>
      <c r="AI699" s="112"/>
      <c r="AJ699" s="112"/>
      <c r="AK699" s="112"/>
      <c r="AL699" s="112"/>
      <c r="AM699" s="112"/>
      <c r="AN699" s="112"/>
      <c r="AO699" s="112"/>
      <c r="AP699" s="112"/>
      <c r="AQ699" s="112"/>
      <c r="AR699" s="112"/>
      <c r="AS699" s="112"/>
      <c r="AT699" s="112"/>
      <c r="AU699" s="112"/>
      <c r="AV699" s="112"/>
      <c r="AW699" s="112"/>
      <c r="AX699" s="112"/>
      <c r="AY699" s="112"/>
      <c r="AZ699" s="112"/>
      <c r="BA699" s="112"/>
    </row>
    <row r="700" spans="1:53">
      <c r="A700" s="112"/>
      <c r="B700" s="112"/>
      <c r="C700" s="112"/>
      <c r="D700" s="112"/>
      <c r="E700" s="112"/>
      <c r="F700" s="112"/>
      <c r="G700" s="112"/>
      <c r="H700" s="112"/>
      <c r="I700" s="112"/>
      <c r="J700" s="112"/>
      <c r="K700" s="112"/>
      <c r="L700" s="112"/>
      <c r="M700" s="112"/>
      <c r="N700" s="112"/>
      <c r="O700" s="112"/>
      <c r="P700" s="112"/>
      <c r="Q700" s="112"/>
      <c r="R700" s="112"/>
      <c r="S700" s="112"/>
      <c r="T700" s="112"/>
      <c r="U700" s="112"/>
      <c r="V700" s="112"/>
      <c r="W700" s="112"/>
      <c r="X700" s="112"/>
      <c r="Y700" s="112"/>
      <c r="Z700" s="112"/>
      <c r="AA700" s="112"/>
      <c r="AB700" s="112"/>
      <c r="AC700" s="112"/>
      <c r="AD700" s="112"/>
      <c r="AE700" s="112"/>
      <c r="AF700" s="112"/>
      <c r="AG700" s="112"/>
      <c r="AH700" s="112"/>
      <c r="AI700" s="112"/>
      <c r="AJ700" s="112"/>
      <c r="AK700" s="112"/>
      <c r="AL700" s="112"/>
      <c r="AM700" s="112"/>
      <c r="AN700" s="112"/>
      <c r="AO700" s="112"/>
      <c r="AP700" s="112"/>
      <c r="AQ700" s="112"/>
      <c r="AR700" s="112"/>
      <c r="AS700" s="112"/>
      <c r="AT700" s="112"/>
      <c r="AU700" s="112"/>
      <c r="AV700" s="112"/>
      <c r="AW700" s="112"/>
      <c r="AX700" s="112"/>
      <c r="AY700" s="112"/>
      <c r="AZ700" s="112"/>
      <c r="BA700" s="112"/>
    </row>
    <row r="701" spans="1:53">
      <c r="A701" s="112"/>
      <c r="B701" s="112"/>
      <c r="C701" s="112"/>
      <c r="D701" s="112"/>
      <c r="E701" s="112"/>
      <c r="F701" s="112"/>
      <c r="G701" s="112"/>
      <c r="H701" s="112"/>
      <c r="I701" s="112"/>
      <c r="J701" s="112"/>
      <c r="K701" s="112"/>
      <c r="L701" s="112"/>
      <c r="M701" s="112"/>
      <c r="N701" s="112"/>
      <c r="O701" s="112"/>
      <c r="P701" s="112"/>
      <c r="Q701" s="112"/>
      <c r="R701" s="112"/>
      <c r="S701" s="112"/>
      <c r="T701" s="112"/>
      <c r="U701" s="112"/>
      <c r="V701" s="112"/>
      <c r="W701" s="112"/>
      <c r="X701" s="112"/>
      <c r="Y701" s="112"/>
      <c r="Z701" s="112"/>
      <c r="AA701" s="112"/>
      <c r="AB701" s="112"/>
      <c r="AC701" s="112"/>
      <c r="AD701" s="112"/>
      <c r="AE701" s="112"/>
      <c r="AF701" s="112"/>
      <c r="AG701" s="112"/>
      <c r="AH701" s="112"/>
      <c r="AI701" s="112"/>
      <c r="AJ701" s="112"/>
      <c r="AK701" s="112"/>
      <c r="AL701" s="112"/>
      <c r="AM701" s="112"/>
      <c r="AN701" s="112"/>
      <c r="AO701" s="112"/>
      <c r="AP701" s="112"/>
      <c r="AQ701" s="112"/>
      <c r="AR701" s="112"/>
      <c r="AS701" s="112"/>
      <c r="AT701" s="112"/>
      <c r="AU701" s="112"/>
      <c r="AV701" s="112"/>
      <c r="AW701" s="112"/>
      <c r="AX701" s="112"/>
      <c r="AY701" s="112"/>
      <c r="AZ701" s="112"/>
      <c r="BA701" s="112"/>
    </row>
    <row r="702" spans="1:53">
      <c r="A702" s="112"/>
      <c r="B702" s="112"/>
      <c r="C702" s="112"/>
      <c r="D702" s="112"/>
      <c r="E702" s="112"/>
      <c r="F702" s="112"/>
      <c r="G702" s="112"/>
      <c r="H702" s="112"/>
      <c r="I702" s="112"/>
      <c r="J702" s="112"/>
      <c r="K702" s="112"/>
      <c r="L702" s="112"/>
      <c r="M702" s="112"/>
      <c r="N702" s="112"/>
      <c r="O702" s="112"/>
      <c r="P702" s="112"/>
      <c r="Q702" s="112"/>
      <c r="R702" s="112"/>
      <c r="S702" s="112"/>
      <c r="T702" s="112"/>
      <c r="U702" s="112"/>
      <c r="V702" s="112"/>
      <c r="W702" s="112"/>
      <c r="X702" s="112"/>
      <c r="Y702" s="112"/>
      <c r="Z702" s="112"/>
      <c r="AA702" s="112"/>
      <c r="AB702" s="112"/>
      <c r="AC702" s="112"/>
      <c r="AD702" s="112"/>
      <c r="AE702" s="112"/>
      <c r="AF702" s="112"/>
      <c r="AG702" s="112"/>
      <c r="AH702" s="112"/>
      <c r="AI702" s="112"/>
      <c r="AJ702" s="112"/>
      <c r="AK702" s="112"/>
      <c r="AL702" s="112"/>
      <c r="AM702" s="112"/>
      <c r="AN702" s="112"/>
      <c r="AO702" s="112"/>
      <c r="AP702" s="112"/>
      <c r="AQ702" s="112"/>
      <c r="AR702" s="112"/>
      <c r="AS702" s="112"/>
      <c r="AT702" s="112"/>
      <c r="AU702" s="112"/>
      <c r="AV702" s="112"/>
      <c r="AW702" s="112"/>
      <c r="AX702" s="112"/>
      <c r="AY702" s="112"/>
      <c r="AZ702" s="112"/>
      <c r="BA702" s="112"/>
    </row>
    <row r="703" spans="1:53">
      <c r="A703" s="112"/>
      <c r="B703" s="112"/>
      <c r="C703" s="112"/>
      <c r="D703" s="112"/>
      <c r="E703" s="112"/>
      <c r="F703" s="112"/>
      <c r="G703" s="112"/>
      <c r="H703" s="112"/>
      <c r="I703" s="112"/>
      <c r="J703" s="112"/>
      <c r="K703" s="112"/>
      <c r="L703" s="112"/>
      <c r="M703" s="112"/>
      <c r="N703" s="112"/>
      <c r="O703" s="112"/>
      <c r="P703" s="112"/>
      <c r="Q703" s="112"/>
      <c r="R703" s="112"/>
      <c r="S703" s="112"/>
      <c r="T703" s="112"/>
      <c r="U703" s="112"/>
      <c r="V703" s="112"/>
      <c r="W703" s="112"/>
      <c r="X703" s="112"/>
      <c r="Y703" s="112"/>
      <c r="Z703" s="112"/>
      <c r="AA703" s="112"/>
      <c r="AB703" s="112"/>
      <c r="AC703" s="112"/>
      <c r="AD703" s="112"/>
      <c r="AE703" s="112"/>
      <c r="AF703" s="112"/>
      <c r="AG703" s="112"/>
      <c r="AH703" s="112"/>
      <c r="AI703" s="112"/>
      <c r="AJ703" s="112"/>
      <c r="AK703" s="112"/>
      <c r="AL703" s="112"/>
      <c r="AM703" s="112"/>
      <c r="AN703" s="112"/>
      <c r="AO703" s="112"/>
      <c r="AP703" s="112"/>
      <c r="AQ703" s="112"/>
      <c r="AR703" s="112"/>
      <c r="AS703" s="112"/>
      <c r="AT703" s="112"/>
      <c r="AU703" s="112"/>
      <c r="AV703" s="112"/>
      <c r="AW703" s="112"/>
      <c r="AX703" s="112"/>
      <c r="AY703" s="112"/>
      <c r="AZ703" s="112"/>
      <c r="BA703" s="112"/>
    </row>
    <row r="704" spans="1:53">
      <c r="A704" s="112"/>
      <c r="B704" s="112"/>
      <c r="C704" s="112"/>
      <c r="D704" s="112"/>
      <c r="E704" s="112"/>
      <c r="F704" s="112"/>
      <c r="G704" s="112"/>
      <c r="H704" s="112"/>
      <c r="I704" s="112"/>
      <c r="J704" s="112"/>
      <c r="K704" s="112"/>
      <c r="L704" s="112"/>
      <c r="M704" s="112"/>
      <c r="N704" s="112"/>
      <c r="O704" s="112"/>
      <c r="P704" s="112"/>
      <c r="Q704" s="112"/>
      <c r="R704" s="112"/>
      <c r="S704" s="112"/>
      <c r="T704" s="112"/>
      <c r="U704" s="112"/>
      <c r="V704" s="112"/>
      <c r="W704" s="112"/>
      <c r="X704" s="112"/>
      <c r="Y704" s="112"/>
      <c r="Z704" s="112"/>
      <c r="AA704" s="112"/>
      <c r="AB704" s="112"/>
      <c r="AC704" s="112"/>
      <c r="AD704" s="112"/>
      <c r="AE704" s="112"/>
      <c r="AF704" s="112"/>
      <c r="AG704" s="112"/>
      <c r="AH704" s="112"/>
      <c r="AI704" s="112"/>
      <c r="AJ704" s="112"/>
      <c r="AK704" s="112"/>
      <c r="AL704" s="112"/>
      <c r="AM704" s="112"/>
      <c r="AN704" s="112"/>
      <c r="AO704" s="112"/>
      <c r="AP704" s="112"/>
      <c r="AQ704" s="112"/>
      <c r="AR704" s="112"/>
      <c r="AS704" s="112"/>
      <c r="AT704" s="112"/>
      <c r="AU704" s="112"/>
      <c r="AV704" s="112"/>
      <c r="AW704" s="112"/>
      <c r="AX704" s="112"/>
      <c r="AY704" s="112"/>
      <c r="AZ704" s="112"/>
      <c r="BA704" s="112"/>
    </row>
    <row r="705" spans="1:53">
      <c r="A705" s="112"/>
      <c r="B705" s="112"/>
      <c r="C705" s="112"/>
      <c r="D705" s="112"/>
      <c r="E705" s="112"/>
      <c r="F705" s="112"/>
      <c r="G705" s="112"/>
      <c r="H705" s="112"/>
      <c r="I705" s="112"/>
      <c r="J705" s="112"/>
      <c r="K705" s="112"/>
      <c r="L705" s="112"/>
      <c r="M705" s="112"/>
      <c r="N705" s="112"/>
      <c r="O705" s="112"/>
      <c r="P705" s="112"/>
      <c r="Q705" s="112"/>
      <c r="R705" s="112"/>
      <c r="S705" s="112"/>
      <c r="T705" s="112"/>
      <c r="U705" s="112"/>
      <c r="V705" s="112"/>
      <c r="W705" s="112"/>
      <c r="X705" s="112"/>
      <c r="Y705" s="112"/>
      <c r="Z705" s="112"/>
      <c r="AA705" s="112"/>
      <c r="AB705" s="112"/>
      <c r="AC705" s="112"/>
      <c r="AD705" s="112"/>
      <c r="AE705" s="112"/>
      <c r="AF705" s="112"/>
      <c r="AG705" s="112"/>
      <c r="AH705" s="112"/>
      <c r="AI705" s="112"/>
      <c r="AJ705" s="112"/>
      <c r="AK705" s="112"/>
      <c r="AL705" s="112"/>
      <c r="AM705" s="112"/>
      <c r="AN705" s="112"/>
      <c r="AO705" s="112"/>
      <c r="AP705" s="112"/>
      <c r="AQ705" s="112"/>
      <c r="AR705" s="112"/>
      <c r="AS705" s="112"/>
      <c r="AT705" s="112"/>
      <c r="AU705" s="112"/>
      <c r="AV705" s="112"/>
      <c r="AW705" s="112"/>
      <c r="AX705" s="112"/>
      <c r="AY705" s="112"/>
      <c r="AZ705" s="112"/>
      <c r="BA705" s="112"/>
    </row>
    <row r="706" spans="1:53">
      <c r="A706" s="112"/>
      <c r="B706" s="112"/>
      <c r="C706" s="112"/>
      <c r="D706" s="112"/>
      <c r="E706" s="112"/>
      <c r="F706" s="112"/>
      <c r="G706" s="112"/>
      <c r="H706" s="112"/>
      <c r="I706" s="112"/>
      <c r="J706" s="112"/>
      <c r="K706" s="112"/>
      <c r="L706" s="112"/>
      <c r="M706" s="112"/>
      <c r="N706" s="112"/>
      <c r="O706" s="112"/>
      <c r="P706" s="112"/>
      <c r="Q706" s="112"/>
      <c r="R706" s="112"/>
      <c r="S706" s="112"/>
      <c r="T706" s="112"/>
      <c r="U706" s="112"/>
      <c r="V706" s="112"/>
      <c r="W706" s="112"/>
      <c r="X706" s="112"/>
      <c r="Y706" s="112"/>
      <c r="Z706" s="112"/>
      <c r="AA706" s="112"/>
      <c r="AB706" s="112"/>
      <c r="AC706" s="112"/>
      <c r="AD706" s="112"/>
      <c r="AE706" s="112"/>
      <c r="AF706" s="112"/>
      <c r="AG706" s="112"/>
      <c r="AH706" s="112"/>
      <c r="AI706" s="112"/>
      <c r="AJ706" s="112"/>
      <c r="AK706" s="112"/>
      <c r="AL706" s="112"/>
      <c r="AM706" s="112"/>
      <c r="AN706" s="112"/>
      <c r="AO706" s="112"/>
      <c r="AP706" s="112"/>
      <c r="AQ706" s="112"/>
      <c r="AR706" s="112"/>
      <c r="AS706" s="112"/>
      <c r="AT706" s="112"/>
      <c r="AU706" s="112"/>
      <c r="AV706" s="112"/>
      <c r="AW706" s="112"/>
      <c r="AX706" s="112"/>
      <c r="AY706" s="112"/>
      <c r="AZ706" s="112"/>
      <c r="BA706" s="112"/>
    </row>
    <row r="707" spans="1:53">
      <c r="A707" s="112"/>
      <c r="B707" s="112"/>
      <c r="C707" s="112"/>
      <c r="D707" s="112"/>
      <c r="E707" s="112"/>
      <c r="F707" s="112"/>
      <c r="G707" s="112"/>
      <c r="H707" s="112"/>
      <c r="I707" s="112"/>
      <c r="J707" s="112"/>
      <c r="K707" s="112"/>
      <c r="L707" s="112"/>
      <c r="M707" s="112"/>
      <c r="N707" s="112"/>
      <c r="O707" s="112"/>
      <c r="P707" s="112"/>
      <c r="Q707" s="112"/>
      <c r="R707" s="112"/>
      <c r="S707" s="112"/>
      <c r="T707" s="112"/>
      <c r="U707" s="112"/>
      <c r="V707" s="112"/>
      <c r="W707" s="112"/>
      <c r="X707" s="112"/>
      <c r="Y707" s="112"/>
      <c r="Z707" s="112"/>
      <c r="AA707" s="112"/>
      <c r="AB707" s="112"/>
      <c r="AC707" s="112"/>
      <c r="AD707" s="112"/>
      <c r="AE707" s="112"/>
      <c r="AF707" s="112"/>
      <c r="AG707" s="112"/>
      <c r="AH707" s="112"/>
      <c r="AI707" s="112"/>
      <c r="AJ707" s="112"/>
      <c r="AK707" s="112"/>
      <c r="AL707" s="112"/>
      <c r="AM707" s="112"/>
      <c r="AN707" s="112"/>
      <c r="AO707" s="112"/>
      <c r="AP707" s="112"/>
      <c r="AQ707" s="112"/>
      <c r="AR707" s="112"/>
      <c r="AS707" s="112"/>
      <c r="AT707" s="112"/>
      <c r="AU707" s="112"/>
      <c r="AV707" s="112"/>
      <c r="AW707" s="112"/>
      <c r="AX707" s="112"/>
      <c r="AY707" s="112"/>
      <c r="AZ707" s="112"/>
      <c r="BA707" s="112"/>
    </row>
    <row r="708" spans="1:53">
      <c r="A708" s="112"/>
      <c r="B708" s="112"/>
      <c r="C708" s="112"/>
      <c r="D708" s="112"/>
      <c r="E708" s="112"/>
      <c r="F708" s="112"/>
      <c r="G708" s="112"/>
      <c r="H708" s="112"/>
      <c r="I708" s="112"/>
      <c r="J708" s="112"/>
      <c r="K708" s="112"/>
      <c r="L708" s="112"/>
      <c r="M708" s="112"/>
      <c r="N708" s="112"/>
      <c r="O708" s="112"/>
      <c r="P708" s="112"/>
      <c r="Q708" s="112"/>
      <c r="R708" s="112"/>
      <c r="S708" s="112"/>
      <c r="T708" s="112"/>
      <c r="U708" s="112"/>
      <c r="V708" s="112"/>
      <c r="W708" s="112"/>
      <c r="X708" s="112"/>
      <c r="Y708" s="112"/>
      <c r="Z708" s="112"/>
      <c r="AA708" s="112"/>
      <c r="AB708" s="112"/>
      <c r="AC708" s="112"/>
      <c r="AD708" s="112"/>
      <c r="AE708" s="112"/>
      <c r="AF708" s="112"/>
      <c r="AG708" s="112"/>
      <c r="AH708" s="112"/>
      <c r="AI708" s="112"/>
      <c r="AJ708" s="112"/>
      <c r="AK708" s="112"/>
      <c r="AL708" s="112"/>
      <c r="AM708" s="112"/>
      <c r="AN708" s="112"/>
      <c r="AO708" s="112"/>
      <c r="AP708" s="112"/>
      <c r="AQ708" s="112"/>
      <c r="AR708" s="112"/>
      <c r="AS708" s="112"/>
      <c r="AT708" s="112"/>
      <c r="AU708" s="112"/>
      <c r="AV708" s="112"/>
      <c r="AW708" s="112"/>
      <c r="AX708" s="112"/>
      <c r="AY708" s="112"/>
      <c r="AZ708" s="112"/>
      <c r="BA708" s="112"/>
    </row>
    <row r="709" spans="1:53">
      <c r="A709" s="112"/>
      <c r="B709" s="112"/>
      <c r="C709" s="112"/>
      <c r="D709" s="112"/>
      <c r="E709" s="112"/>
      <c r="F709" s="112"/>
      <c r="G709" s="112"/>
      <c r="H709" s="112"/>
      <c r="I709" s="112"/>
      <c r="J709" s="112"/>
      <c r="K709" s="112"/>
      <c r="L709" s="112"/>
      <c r="M709" s="112"/>
      <c r="N709" s="112"/>
      <c r="O709" s="112"/>
      <c r="P709" s="112"/>
      <c r="Q709" s="112"/>
      <c r="R709" s="112"/>
      <c r="S709" s="112"/>
      <c r="T709" s="112"/>
      <c r="U709" s="112"/>
      <c r="V709" s="112"/>
      <c r="W709" s="112"/>
      <c r="X709" s="112"/>
      <c r="Y709" s="112"/>
      <c r="Z709" s="112"/>
      <c r="AA709" s="112"/>
      <c r="AB709" s="112"/>
      <c r="AC709" s="112"/>
      <c r="AD709" s="112"/>
      <c r="AE709" s="112"/>
      <c r="AF709" s="112"/>
      <c r="AG709" s="112"/>
      <c r="AH709" s="112"/>
      <c r="AI709" s="112"/>
      <c r="AJ709" s="112"/>
      <c r="AK709" s="112"/>
      <c r="AL709" s="112"/>
      <c r="AM709" s="112"/>
      <c r="AN709" s="112"/>
      <c r="AO709" s="112"/>
      <c r="AP709" s="112"/>
      <c r="AQ709" s="112"/>
      <c r="AR709" s="112"/>
      <c r="AS709" s="112"/>
      <c r="AT709" s="112"/>
      <c r="AU709" s="112"/>
      <c r="AV709" s="112"/>
      <c r="AW709" s="112"/>
      <c r="AX709" s="112"/>
      <c r="AY709" s="112"/>
      <c r="AZ709" s="112"/>
      <c r="BA709" s="112"/>
    </row>
    <row r="710" spans="1:53">
      <c r="A710" s="112"/>
      <c r="B710" s="112"/>
      <c r="C710" s="112"/>
      <c r="D710" s="112"/>
      <c r="E710" s="112"/>
      <c r="F710" s="112"/>
      <c r="G710" s="112"/>
      <c r="H710" s="112"/>
      <c r="I710" s="112"/>
      <c r="J710" s="112"/>
      <c r="K710" s="112"/>
      <c r="L710" s="112"/>
      <c r="M710" s="112"/>
      <c r="N710" s="112"/>
      <c r="O710" s="112"/>
      <c r="P710" s="112"/>
      <c r="Q710" s="112"/>
      <c r="R710" s="112"/>
      <c r="S710" s="112"/>
      <c r="T710" s="112"/>
      <c r="U710" s="112"/>
      <c r="V710" s="112"/>
      <c r="W710" s="112"/>
      <c r="X710" s="112"/>
      <c r="Y710" s="112"/>
      <c r="Z710" s="112"/>
      <c r="AA710" s="112"/>
      <c r="AB710" s="112"/>
      <c r="AC710" s="112"/>
      <c r="AD710" s="112"/>
      <c r="AE710" s="112"/>
      <c r="AF710" s="112"/>
      <c r="AG710" s="112"/>
      <c r="AH710" s="112"/>
      <c r="AI710" s="112"/>
      <c r="AJ710" s="112"/>
      <c r="AK710" s="112"/>
      <c r="AL710" s="112"/>
      <c r="AM710" s="112"/>
      <c r="AN710" s="112"/>
      <c r="AO710" s="112"/>
      <c r="AP710" s="112"/>
      <c r="AQ710" s="112"/>
      <c r="AR710" s="112"/>
      <c r="AS710" s="112"/>
      <c r="AT710" s="112"/>
      <c r="AU710" s="112"/>
      <c r="AV710" s="112"/>
      <c r="AW710" s="112"/>
      <c r="AX710" s="112"/>
      <c r="AY710" s="112"/>
      <c r="AZ710" s="112"/>
      <c r="BA710" s="112"/>
    </row>
    <row r="711" spans="1:53">
      <c r="A711" s="112"/>
      <c r="B711" s="112"/>
      <c r="C711" s="112"/>
      <c r="D711" s="112"/>
      <c r="E711" s="112"/>
      <c r="F711" s="112"/>
      <c r="G711" s="112"/>
      <c r="H711" s="112"/>
      <c r="I711" s="112"/>
      <c r="J711" s="112"/>
      <c r="K711" s="112"/>
      <c r="L711" s="112"/>
      <c r="M711" s="112"/>
      <c r="N711" s="112"/>
      <c r="O711" s="112"/>
      <c r="P711" s="112"/>
      <c r="Q711" s="112"/>
      <c r="R711" s="112"/>
      <c r="S711" s="112"/>
      <c r="T711" s="112"/>
      <c r="U711" s="112"/>
      <c r="V711" s="112"/>
      <c r="W711" s="112"/>
      <c r="X711" s="112"/>
      <c r="Y711" s="112"/>
      <c r="Z711" s="112"/>
      <c r="AA711" s="112"/>
      <c r="AB711" s="112"/>
      <c r="AC711" s="112"/>
      <c r="AD711" s="112"/>
      <c r="AE711" s="112"/>
      <c r="AF711" s="112"/>
      <c r="AG711" s="112"/>
      <c r="AH711" s="112"/>
      <c r="AI711" s="112"/>
      <c r="AJ711" s="112"/>
      <c r="AK711" s="112"/>
      <c r="AL711" s="112"/>
      <c r="AM711" s="112"/>
      <c r="AN711" s="112"/>
      <c r="AO711" s="112"/>
      <c r="AP711" s="112"/>
      <c r="AQ711" s="112"/>
      <c r="AR711" s="112"/>
      <c r="AS711" s="112"/>
      <c r="AT711" s="112"/>
      <c r="AU711" s="112"/>
      <c r="AV711" s="112"/>
      <c r="AW711" s="112"/>
      <c r="AX711" s="112"/>
      <c r="AY711" s="112"/>
      <c r="AZ711" s="112"/>
      <c r="BA711" s="112"/>
    </row>
    <row r="712" spans="1:53">
      <c r="A712" s="112"/>
      <c r="B712" s="112"/>
      <c r="C712" s="112"/>
      <c r="D712" s="112"/>
      <c r="E712" s="112"/>
      <c r="F712" s="112"/>
      <c r="G712" s="112"/>
      <c r="H712" s="112"/>
      <c r="I712" s="112"/>
      <c r="J712" s="112"/>
      <c r="K712" s="112"/>
      <c r="L712" s="112"/>
      <c r="M712" s="112"/>
      <c r="N712" s="112"/>
      <c r="O712" s="112"/>
      <c r="P712" s="112"/>
      <c r="Q712" s="112"/>
      <c r="R712" s="112"/>
      <c r="S712" s="112"/>
      <c r="T712" s="112"/>
      <c r="U712" s="112"/>
      <c r="V712" s="112"/>
      <c r="W712" s="112"/>
      <c r="X712" s="112"/>
      <c r="Y712" s="112"/>
      <c r="Z712" s="112"/>
      <c r="AA712" s="112"/>
      <c r="AB712" s="112"/>
      <c r="AC712" s="112"/>
      <c r="AD712" s="112"/>
      <c r="AE712" s="112"/>
      <c r="AF712" s="112"/>
      <c r="AG712" s="112"/>
      <c r="AH712" s="112"/>
      <c r="AI712" s="112"/>
      <c r="AJ712" s="112"/>
      <c r="AK712" s="112"/>
      <c r="AL712" s="112"/>
      <c r="AM712" s="112"/>
      <c r="AN712" s="112"/>
      <c r="AO712" s="112"/>
      <c r="AP712" s="112"/>
      <c r="AQ712" s="112"/>
      <c r="AR712" s="112"/>
      <c r="AS712" s="112"/>
      <c r="AT712" s="112"/>
      <c r="AU712" s="112"/>
      <c r="AV712" s="112"/>
      <c r="AW712" s="112"/>
      <c r="AX712" s="112"/>
      <c r="AY712" s="112"/>
      <c r="AZ712" s="112"/>
      <c r="BA712" s="112"/>
    </row>
    <row r="713" spans="1:53">
      <c r="A713" s="112"/>
      <c r="B713" s="112"/>
      <c r="C713" s="112"/>
      <c r="D713" s="112"/>
      <c r="E713" s="112"/>
      <c r="F713" s="112"/>
      <c r="G713" s="112"/>
      <c r="H713" s="112"/>
      <c r="I713" s="112"/>
      <c r="J713" s="112"/>
      <c r="K713" s="112"/>
      <c r="L713" s="112"/>
      <c r="M713" s="112"/>
      <c r="N713" s="112"/>
      <c r="O713" s="112"/>
      <c r="P713" s="112"/>
      <c r="Q713" s="112"/>
      <c r="R713" s="112"/>
      <c r="S713" s="112"/>
      <c r="T713" s="112"/>
      <c r="U713" s="112"/>
      <c r="V713" s="112"/>
      <c r="W713" s="112"/>
      <c r="X713" s="112"/>
      <c r="Y713" s="112"/>
      <c r="Z713" s="112"/>
      <c r="AA713" s="112"/>
      <c r="AB713" s="112"/>
      <c r="AC713" s="112"/>
      <c r="AD713" s="112"/>
      <c r="AE713" s="112"/>
      <c r="AF713" s="112"/>
      <c r="AG713" s="112"/>
      <c r="AH713" s="112"/>
      <c r="AI713" s="112"/>
      <c r="AJ713" s="112"/>
      <c r="AK713" s="112"/>
      <c r="AL713" s="112"/>
      <c r="AM713" s="112"/>
      <c r="AN713" s="112"/>
      <c r="AO713" s="112"/>
      <c r="AP713" s="112"/>
      <c r="AQ713" s="112"/>
      <c r="AR713" s="112"/>
      <c r="AS713" s="112"/>
      <c r="AT713" s="112"/>
      <c r="AU713" s="112"/>
      <c r="AV713" s="112"/>
      <c r="AW713" s="112"/>
      <c r="AX713" s="112"/>
      <c r="AY713" s="112"/>
      <c r="AZ713" s="112"/>
      <c r="BA713" s="112"/>
    </row>
    <row r="714" spans="1:53">
      <c r="A714" s="112"/>
      <c r="B714" s="112"/>
      <c r="C714" s="112"/>
      <c r="D714" s="112"/>
      <c r="E714" s="112"/>
      <c r="F714" s="112"/>
      <c r="G714" s="112"/>
      <c r="H714" s="112"/>
      <c r="I714" s="112"/>
      <c r="J714" s="112"/>
      <c r="K714" s="112"/>
      <c r="L714" s="112"/>
      <c r="M714" s="112"/>
      <c r="N714" s="112"/>
      <c r="O714" s="112"/>
      <c r="P714" s="112"/>
      <c r="Q714" s="112"/>
      <c r="R714" s="112"/>
      <c r="S714" s="112"/>
      <c r="T714" s="112"/>
      <c r="U714" s="112"/>
      <c r="V714" s="112"/>
      <c r="W714" s="112"/>
      <c r="X714" s="112"/>
      <c r="Y714" s="112"/>
      <c r="Z714" s="112"/>
      <c r="AA714" s="112"/>
      <c r="AB714" s="112"/>
      <c r="AC714" s="112"/>
      <c r="AD714" s="112"/>
      <c r="AE714" s="112"/>
      <c r="AF714" s="112"/>
      <c r="AG714" s="112"/>
      <c r="AH714" s="112"/>
      <c r="AI714" s="112"/>
      <c r="AJ714" s="112"/>
      <c r="AK714" s="112"/>
      <c r="AL714" s="112"/>
      <c r="AM714" s="112"/>
      <c r="AN714" s="112"/>
      <c r="AO714" s="112"/>
      <c r="AP714" s="112"/>
      <c r="AQ714" s="112"/>
      <c r="AR714" s="112"/>
      <c r="AS714" s="112"/>
      <c r="AT714" s="112"/>
      <c r="AU714" s="112"/>
      <c r="AV714" s="112"/>
      <c r="AW714" s="112"/>
      <c r="AX714" s="112"/>
      <c r="AY714" s="112"/>
      <c r="AZ714" s="112"/>
      <c r="BA714" s="112"/>
    </row>
    <row r="715" spans="1:53">
      <c r="A715" s="112"/>
      <c r="B715" s="112"/>
      <c r="C715" s="112"/>
      <c r="D715" s="112"/>
      <c r="E715" s="112"/>
      <c r="F715" s="112"/>
      <c r="G715" s="112"/>
      <c r="H715" s="112"/>
      <c r="I715" s="112"/>
      <c r="J715" s="112"/>
      <c r="K715" s="112"/>
      <c r="L715" s="112"/>
      <c r="M715" s="112"/>
      <c r="N715" s="112"/>
      <c r="O715" s="112"/>
      <c r="P715" s="112"/>
      <c r="Q715" s="112"/>
      <c r="R715" s="112"/>
      <c r="S715" s="112"/>
      <c r="T715" s="112"/>
      <c r="U715" s="112"/>
      <c r="V715" s="112"/>
      <c r="W715" s="112"/>
      <c r="X715" s="112"/>
      <c r="Y715" s="112"/>
      <c r="Z715" s="112"/>
      <c r="AA715" s="112"/>
      <c r="AB715" s="112"/>
      <c r="AC715" s="112"/>
      <c r="AD715" s="112"/>
      <c r="AE715" s="112"/>
      <c r="AF715" s="112"/>
      <c r="AG715" s="112"/>
      <c r="AH715" s="112"/>
      <c r="AI715" s="112"/>
      <c r="AJ715" s="112"/>
      <c r="AK715" s="112"/>
      <c r="AL715" s="112"/>
      <c r="AM715" s="112"/>
      <c r="AN715" s="112"/>
      <c r="AO715" s="112"/>
      <c r="AP715" s="112"/>
      <c r="AQ715" s="112"/>
      <c r="AR715" s="112"/>
      <c r="AS715" s="112"/>
      <c r="AT715" s="112"/>
      <c r="AU715" s="112"/>
      <c r="AV715" s="112"/>
      <c r="AW715" s="112"/>
      <c r="AX715" s="112"/>
      <c r="AY715" s="112"/>
      <c r="AZ715" s="112"/>
      <c r="BA715" s="112"/>
    </row>
    <row r="716" spans="1:53">
      <c r="A716" s="112"/>
      <c r="B716" s="112"/>
      <c r="C716" s="112"/>
      <c r="D716" s="112"/>
      <c r="E716" s="112"/>
      <c r="F716" s="112"/>
      <c r="G716" s="112"/>
      <c r="H716" s="112"/>
      <c r="I716" s="112"/>
      <c r="J716" s="112"/>
      <c r="K716" s="112"/>
      <c r="L716" s="112"/>
      <c r="M716" s="112"/>
      <c r="N716" s="112"/>
      <c r="O716" s="112"/>
      <c r="P716" s="112"/>
      <c r="Q716" s="112"/>
      <c r="R716" s="112"/>
      <c r="S716" s="112"/>
      <c r="T716" s="112"/>
      <c r="U716" s="112"/>
      <c r="V716" s="112"/>
      <c r="W716" s="112"/>
      <c r="X716" s="112"/>
      <c r="Y716" s="112"/>
      <c r="Z716" s="112"/>
      <c r="AA716" s="112"/>
      <c r="AB716" s="112"/>
      <c r="AC716" s="112"/>
      <c r="AD716" s="112"/>
      <c r="AE716" s="112"/>
      <c r="AF716" s="112"/>
      <c r="AG716" s="112"/>
      <c r="AH716" s="112"/>
      <c r="AI716" s="112"/>
      <c r="AJ716" s="112"/>
      <c r="AK716" s="112"/>
      <c r="AL716" s="112"/>
      <c r="AM716" s="112"/>
      <c r="AN716" s="112"/>
      <c r="AO716" s="112"/>
      <c r="AP716" s="112"/>
      <c r="AQ716" s="112"/>
      <c r="AR716" s="112"/>
      <c r="AS716" s="112"/>
      <c r="AT716" s="112"/>
      <c r="AU716" s="112"/>
      <c r="AV716" s="112"/>
      <c r="AW716" s="112"/>
      <c r="AX716" s="112"/>
      <c r="AY716" s="112"/>
      <c r="AZ716" s="112"/>
      <c r="BA716" s="112"/>
    </row>
    <row r="717" spans="1:53">
      <c r="A717" s="112"/>
      <c r="B717" s="112"/>
      <c r="C717" s="112"/>
      <c r="D717" s="112"/>
      <c r="E717" s="112"/>
      <c r="F717" s="112"/>
      <c r="G717" s="112"/>
      <c r="H717" s="112"/>
      <c r="I717" s="112"/>
      <c r="J717" s="112"/>
      <c r="K717" s="112"/>
      <c r="L717" s="112"/>
      <c r="M717" s="112"/>
      <c r="N717" s="112"/>
      <c r="O717" s="112"/>
      <c r="P717" s="112"/>
      <c r="Q717" s="112"/>
      <c r="R717" s="112"/>
      <c r="S717" s="112"/>
      <c r="T717" s="112"/>
      <c r="U717" s="112"/>
      <c r="V717" s="112"/>
      <c r="W717" s="112"/>
      <c r="X717" s="112"/>
      <c r="Y717" s="112"/>
      <c r="Z717" s="112"/>
      <c r="AA717" s="112"/>
      <c r="AB717" s="112"/>
      <c r="AC717" s="112"/>
      <c r="AD717" s="112"/>
      <c r="AE717" s="112"/>
      <c r="AF717" s="112"/>
      <c r="AG717" s="112"/>
      <c r="AH717" s="112"/>
      <c r="AI717" s="112"/>
      <c r="AJ717" s="112"/>
      <c r="AK717" s="112"/>
      <c r="AL717" s="112"/>
      <c r="AM717" s="112"/>
      <c r="AN717" s="112"/>
      <c r="AO717" s="112"/>
      <c r="AP717" s="112"/>
      <c r="AQ717" s="112"/>
      <c r="AR717" s="112"/>
      <c r="AS717" s="112"/>
      <c r="AT717" s="112"/>
      <c r="AU717" s="112"/>
      <c r="AV717" s="112"/>
      <c r="AW717" s="112"/>
      <c r="AX717" s="112"/>
      <c r="AY717" s="112"/>
      <c r="AZ717" s="112"/>
      <c r="BA717" s="112"/>
    </row>
    <row r="718" spans="1:53">
      <c r="A718" s="112"/>
      <c r="B718" s="112"/>
      <c r="C718" s="112"/>
      <c r="D718" s="112"/>
      <c r="E718" s="112"/>
      <c r="F718" s="112"/>
      <c r="G718" s="112"/>
      <c r="H718" s="112"/>
      <c r="I718" s="112"/>
      <c r="J718" s="112"/>
      <c r="K718" s="112"/>
      <c r="L718" s="112"/>
      <c r="M718" s="112"/>
      <c r="N718" s="112"/>
      <c r="O718" s="112"/>
      <c r="P718" s="112"/>
      <c r="Q718" s="112"/>
      <c r="R718" s="112"/>
      <c r="S718" s="112"/>
      <c r="T718" s="112"/>
      <c r="U718" s="112"/>
      <c r="V718" s="112"/>
      <c r="W718" s="112"/>
      <c r="X718" s="112"/>
      <c r="Y718" s="112"/>
      <c r="Z718" s="112"/>
      <c r="AA718" s="112"/>
      <c r="AB718" s="112"/>
      <c r="AC718" s="112"/>
      <c r="AD718" s="112"/>
      <c r="AE718" s="112"/>
      <c r="AF718" s="112"/>
      <c r="AG718" s="112"/>
      <c r="AH718" s="112"/>
      <c r="AI718" s="112"/>
      <c r="AJ718" s="112"/>
      <c r="AK718" s="112"/>
      <c r="AL718" s="112"/>
      <c r="AM718" s="112"/>
      <c r="AN718" s="112"/>
      <c r="AO718" s="112"/>
      <c r="AP718" s="112"/>
      <c r="AQ718" s="112"/>
      <c r="AR718" s="112"/>
      <c r="AS718" s="112"/>
      <c r="AT718" s="112"/>
      <c r="AU718" s="112"/>
      <c r="AV718" s="112"/>
      <c r="AW718" s="112"/>
      <c r="AX718" s="112"/>
      <c r="AY718" s="112"/>
      <c r="AZ718" s="112"/>
      <c r="BA718" s="112"/>
    </row>
    <row r="719" spans="1:53">
      <c r="A719" s="112"/>
      <c r="B719" s="112"/>
      <c r="C719" s="112"/>
      <c r="D719" s="112"/>
      <c r="E719" s="112"/>
      <c r="F719" s="112"/>
      <c r="G719" s="112"/>
      <c r="H719" s="112"/>
      <c r="I719" s="112"/>
      <c r="J719" s="112"/>
      <c r="K719" s="112"/>
      <c r="L719" s="112"/>
      <c r="M719" s="112"/>
      <c r="N719" s="112"/>
      <c r="O719" s="112"/>
      <c r="P719" s="112"/>
      <c r="Q719" s="112"/>
      <c r="R719" s="112"/>
      <c r="S719" s="112"/>
      <c r="T719" s="112"/>
      <c r="U719" s="112"/>
      <c r="V719" s="112"/>
      <c r="W719" s="112"/>
      <c r="X719" s="112"/>
      <c r="Y719" s="112"/>
      <c r="Z719" s="112"/>
      <c r="AA719" s="112"/>
      <c r="AB719" s="112"/>
      <c r="AC719" s="112"/>
      <c r="AD719" s="112"/>
      <c r="AE719" s="112"/>
      <c r="AF719" s="112"/>
      <c r="AG719" s="112"/>
      <c r="AH719" s="112"/>
      <c r="AI719" s="112"/>
      <c r="AJ719" s="112"/>
      <c r="AK719" s="112"/>
      <c r="AL719" s="112"/>
      <c r="AM719" s="112"/>
      <c r="AN719" s="112"/>
      <c r="AO719" s="112"/>
      <c r="AP719" s="112"/>
      <c r="AQ719" s="112"/>
      <c r="AR719" s="112"/>
      <c r="AS719" s="112"/>
      <c r="AT719" s="112"/>
      <c r="AU719" s="112"/>
      <c r="AV719" s="112"/>
      <c r="AW719" s="112"/>
      <c r="AX719" s="112"/>
      <c r="AY719" s="112"/>
      <c r="AZ719" s="112"/>
      <c r="BA719" s="112"/>
    </row>
    <row r="720" spans="1:53">
      <c r="A720" s="112"/>
      <c r="B720" s="112"/>
      <c r="C720" s="112"/>
      <c r="D720" s="112"/>
      <c r="E720" s="112"/>
      <c r="F720" s="112"/>
      <c r="G720" s="112"/>
      <c r="H720" s="112"/>
      <c r="I720" s="112"/>
      <c r="J720" s="112"/>
      <c r="K720" s="112"/>
      <c r="L720" s="112"/>
      <c r="M720" s="112"/>
      <c r="N720" s="112"/>
      <c r="O720" s="112"/>
      <c r="P720" s="112"/>
      <c r="Q720" s="112"/>
      <c r="R720" s="112"/>
      <c r="S720" s="112"/>
      <c r="T720" s="112"/>
      <c r="U720" s="112"/>
      <c r="V720" s="112"/>
      <c r="W720" s="112"/>
      <c r="X720" s="112"/>
      <c r="Y720" s="112"/>
      <c r="Z720" s="112"/>
      <c r="AA720" s="112"/>
      <c r="AB720" s="112"/>
      <c r="AC720" s="112"/>
      <c r="AD720" s="112"/>
      <c r="AE720" s="112"/>
      <c r="AF720" s="112"/>
      <c r="AG720" s="112"/>
      <c r="AH720" s="112"/>
      <c r="AI720" s="112"/>
      <c r="AJ720" s="112"/>
      <c r="AK720" s="112"/>
      <c r="AL720" s="112"/>
      <c r="AM720" s="112"/>
      <c r="AN720" s="112"/>
      <c r="AO720" s="112"/>
      <c r="AP720" s="112"/>
      <c r="AQ720" s="112"/>
      <c r="AR720" s="112"/>
      <c r="AS720" s="112"/>
      <c r="AT720" s="112"/>
      <c r="AU720" s="112"/>
      <c r="AV720" s="112"/>
      <c r="AW720" s="112"/>
      <c r="AX720" s="112"/>
      <c r="AY720" s="112"/>
      <c r="AZ720" s="112"/>
      <c r="BA720" s="112"/>
    </row>
    <row r="721" spans="1:53">
      <c r="A721" s="112"/>
      <c r="B721" s="112"/>
      <c r="C721" s="112"/>
      <c r="D721" s="112"/>
      <c r="E721" s="112"/>
      <c r="F721" s="112"/>
      <c r="G721" s="112"/>
      <c r="H721" s="112"/>
      <c r="I721" s="112"/>
      <c r="J721" s="112"/>
      <c r="K721" s="112"/>
      <c r="L721" s="112"/>
      <c r="M721" s="112"/>
      <c r="N721" s="112"/>
      <c r="O721" s="112"/>
      <c r="P721" s="112"/>
      <c r="Q721" s="112"/>
      <c r="R721" s="112"/>
      <c r="S721" s="112"/>
      <c r="T721" s="112"/>
      <c r="U721" s="112"/>
      <c r="V721" s="112"/>
      <c r="W721" s="112"/>
      <c r="X721" s="112"/>
      <c r="Y721" s="112"/>
      <c r="Z721" s="112"/>
      <c r="AA721" s="112"/>
      <c r="AB721" s="112"/>
      <c r="AC721" s="112"/>
      <c r="AD721" s="112"/>
      <c r="AE721" s="112"/>
      <c r="AF721" s="112"/>
      <c r="AG721" s="112"/>
      <c r="AH721" s="112"/>
      <c r="AI721" s="112"/>
      <c r="AJ721" s="112"/>
      <c r="AK721" s="112"/>
      <c r="AL721" s="112"/>
      <c r="AM721" s="112"/>
      <c r="AN721" s="112"/>
      <c r="AO721" s="112"/>
      <c r="AP721" s="112"/>
      <c r="AQ721" s="112"/>
      <c r="AR721" s="112"/>
      <c r="AS721" s="112"/>
      <c r="AT721" s="112"/>
      <c r="AU721" s="112"/>
      <c r="AV721" s="112"/>
      <c r="AW721" s="112"/>
      <c r="AX721" s="112"/>
      <c r="AY721" s="112"/>
      <c r="AZ721" s="112"/>
      <c r="BA721" s="112"/>
    </row>
    <row r="722" spans="1:53">
      <c r="A722" s="112"/>
      <c r="B722" s="112"/>
      <c r="C722" s="112"/>
      <c r="D722" s="112"/>
      <c r="E722" s="112"/>
      <c r="F722" s="112"/>
      <c r="G722" s="112"/>
      <c r="H722" s="112"/>
      <c r="I722" s="112"/>
      <c r="J722" s="112"/>
      <c r="K722" s="112"/>
      <c r="L722" s="112"/>
      <c r="M722" s="112"/>
      <c r="N722" s="112"/>
      <c r="O722" s="112"/>
      <c r="P722" s="112"/>
      <c r="Q722" s="112"/>
      <c r="R722" s="112"/>
      <c r="S722" s="112"/>
      <c r="T722" s="112"/>
      <c r="U722" s="112"/>
      <c r="V722" s="112"/>
      <c r="W722" s="112"/>
      <c r="X722" s="112"/>
      <c r="Y722" s="112"/>
      <c r="Z722" s="112"/>
      <c r="AA722" s="112"/>
      <c r="AB722" s="112"/>
      <c r="AC722" s="112"/>
      <c r="AD722" s="112"/>
      <c r="AE722" s="112"/>
      <c r="AF722" s="112"/>
      <c r="AG722" s="112"/>
      <c r="AH722" s="112"/>
      <c r="AI722" s="112"/>
      <c r="AJ722" s="112"/>
      <c r="AK722" s="112"/>
      <c r="AL722" s="112"/>
      <c r="AM722" s="112"/>
      <c r="AN722" s="112"/>
      <c r="AO722" s="112"/>
      <c r="AP722" s="112"/>
      <c r="AQ722" s="112"/>
      <c r="AR722" s="112"/>
      <c r="AS722" s="112"/>
      <c r="AT722" s="112"/>
      <c r="AU722" s="112"/>
      <c r="AV722" s="112"/>
      <c r="AW722" s="112"/>
      <c r="AX722" s="112"/>
      <c r="AY722" s="112"/>
      <c r="AZ722" s="112"/>
      <c r="BA722" s="112"/>
    </row>
    <row r="723" spans="1:53">
      <c r="A723" s="112"/>
      <c r="B723" s="112"/>
      <c r="C723" s="112"/>
      <c r="D723" s="112"/>
      <c r="E723" s="112"/>
      <c r="F723" s="112"/>
      <c r="G723" s="112"/>
      <c r="H723" s="112"/>
      <c r="I723" s="112"/>
      <c r="J723" s="112"/>
      <c r="K723" s="112"/>
      <c r="L723" s="112"/>
      <c r="M723" s="112"/>
      <c r="N723" s="112"/>
      <c r="O723" s="112"/>
      <c r="P723" s="112"/>
      <c r="Q723" s="112"/>
      <c r="R723" s="112"/>
      <c r="S723" s="112"/>
      <c r="T723" s="112"/>
      <c r="U723" s="112"/>
      <c r="V723" s="112"/>
      <c r="W723" s="112"/>
      <c r="X723" s="112"/>
      <c r="Y723" s="112"/>
      <c r="Z723" s="112"/>
      <c r="AA723" s="112"/>
      <c r="AB723" s="112"/>
      <c r="AC723" s="112"/>
      <c r="AD723" s="112"/>
      <c r="AE723" s="112"/>
      <c r="AF723" s="112"/>
      <c r="AG723" s="112"/>
      <c r="AH723" s="112"/>
      <c r="AI723" s="112"/>
      <c r="AJ723" s="112"/>
      <c r="AK723" s="112"/>
      <c r="AL723" s="112"/>
      <c r="AM723" s="112"/>
      <c r="AN723" s="112"/>
      <c r="AO723" s="112"/>
      <c r="AP723" s="112"/>
      <c r="AQ723" s="112"/>
      <c r="AR723" s="112"/>
      <c r="AS723" s="112"/>
      <c r="AT723" s="112"/>
      <c r="AU723" s="112"/>
      <c r="AV723" s="112"/>
      <c r="AW723" s="112"/>
      <c r="AX723" s="112"/>
      <c r="AY723" s="112"/>
      <c r="AZ723" s="112"/>
      <c r="BA723" s="112"/>
    </row>
    <row r="724" spans="1:53">
      <c r="A724" s="112"/>
      <c r="B724" s="112"/>
      <c r="C724" s="112"/>
      <c r="D724" s="112"/>
      <c r="E724" s="112"/>
      <c r="F724" s="112"/>
      <c r="G724" s="112"/>
      <c r="H724" s="112"/>
      <c r="I724" s="112"/>
      <c r="J724" s="112"/>
      <c r="K724" s="112"/>
      <c r="L724" s="112"/>
      <c r="M724" s="112"/>
      <c r="N724" s="112"/>
      <c r="O724" s="112"/>
      <c r="P724" s="112"/>
      <c r="Q724" s="112"/>
      <c r="R724" s="112"/>
      <c r="S724" s="112"/>
      <c r="T724" s="112"/>
      <c r="U724" s="112"/>
      <c r="V724" s="112"/>
      <c r="W724" s="112"/>
      <c r="X724" s="112"/>
      <c r="Y724" s="112"/>
      <c r="Z724" s="112"/>
      <c r="AA724" s="112"/>
      <c r="AB724" s="112"/>
      <c r="AC724" s="112"/>
      <c r="AD724" s="112"/>
      <c r="AE724" s="112"/>
      <c r="AF724" s="112"/>
      <c r="AG724" s="112"/>
      <c r="AH724" s="112"/>
      <c r="AI724" s="112"/>
      <c r="AJ724" s="112"/>
      <c r="AK724" s="112"/>
      <c r="AL724" s="112"/>
      <c r="AM724" s="112"/>
      <c r="AN724" s="112"/>
      <c r="AO724" s="112"/>
      <c r="AP724" s="112"/>
      <c r="AQ724" s="112"/>
      <c r="AR724" s="112"/>
      <c r="AS724" s="112"/>
      <c r="AT724" s="112"/>
      <c r="AU724" s="112"/>
      <c r="AV724" s="112"/>
      <c r="AW724" s="112"/>
      <c r="AX724" s="112"/>
      <c r="AY724" s="112"/>
      <c r="AZ724" s="112"/>
      <c r="BA724" s="112"/>
    </row>
    <row r="725" spans="1:53">
      <c r="A725" s="112"/>
      <c r="B725" s="112"/>
      <c r="C725" s="112"/>
      <c r="D725" s="112"/>
      <c r="E725" s="112"/>
      <c r="F725" s="112"/>
      <c r="G725" s="112"/>
      <c r="H725" s="112"/>
      <c r="I725" s="112"/>
      <c r="J725" s="112"/>
      <c r="K725" s="112"/>
      <c r="L725" s="112"/>
      <c r="M725" s="112"/>
      <c r="N725" s="112"/>
      <c r="O725" s="112"/>
      <c r="P725" s="112"/>
      <c r="Q725" s="112"/>
      <c r="R725" s="112"/>
      <c r="S725" s="112"/>
      <c r="T725" s="112"/>
      <c r="U725" s="112"/>
      <c r="V725" s="112"/>
      <c r="W725" s="112"/>
      <c r="X725" s="112"/>
      <c r="Y725" s="112"/>
      <c r="Z725" s="112"/>
      <c r="AA725" s="112"/>
      <c r="AB725" s="112"/>
      <c r="AC725" s="112"/>
      <c r="AD725" s="112"/>
      <c r="AE725" s="112"/>
      <c r="AF725" s="112"/>
      <c r="AG725" s="112"/>
      <c r="AH725" s="112"/>
      <c r="AI725" s="112"/>
      <c r="AJ725" s="112"/>
      <c r="AK725" s="112"/>
      <c r="AL725" s="112"/>
      <c r="AM725" s="112"/>
      <c r="AN725" s="112"/>
      <c r="AO725" s="112"/>
      <c r="AP725" s="112"/>
      <c r="AQ725" s="112"/>
      <c r="AR725" s="112"/>
      <c r="AS725" s="112"/>
      <c r="AT725" s="112"/>
      <c r="AU725" s="112"/>
      <c r="AV725" s="112"/>
      <c r="AW725" s="112"/>
      <c r="AX725" s="112"/>
      <c r="AY725" s="112"/>
      <c r="AZ725" s="112"/>
      <c r="BA725" s="112"/>
    </row>
    <row r="726" spans="1:53">
      <c r="A726" s="112"/>
      <c r="B726" s="112"/>
      <c r="C726" s="112"/>
      <c r="D726" s="112"/>
      <c r="E726" s="112"/>
      <c r="F726" s="112"/>
      <c r="G726" s="112"/>
      <c r="H726" s="112"/>
      <c r="I726" s="112"/>
      <c r="J726" s="112"/>
      <c r="K726" s="112"/>
      <c r="L726" s="112"/>
      <c r="M726" s="112"/>
      <c r="N726" s="112"/>
      <c r="O726" s="112"/>
      <c r="P726" s="112"/>
      <c r="Q726" s="112"/>
      <c r="R726" s="112"/>
      <c r="S726" s="112"/>
      <c r="T726" s="112"/>
      <c r="U726" s="112"/>
      <c r="V726" s="112"/>
      <c r="W726" s="112"/>
      <c r="X726" s="112"/>
      <c r="Y726" s="112"/>
      <c r="Z726" s="112"/>
      <c r="AA726" s="112"/>
      <c r="AB726" s="112"/>
      <c r="AC726" s="112"/>
      <c r="AD726" s="112"/>
      <c r="AE726" s="112"/>
      <c r="AF726" s="112"/>
      <c r="AG726" s="112"/>
      <c r="AH726" s="112"/>
      <c r="AI726" s="112"/>
      <c r="AJ726" s="112"/>
      <c r="AK726" s="112"/>
      <c r="AL726" s="112"/>
      <c r="AM726" s="112"/>
      <c r="AN726" s="112"/>
      <c r="AO726" s="112"/>
      <c r="AP726" s="112"/>
      <c r="AQ726" s="112"/>
      <c r="AR726" s="112"/>
      <c r="AS726" s="112"/>
      <c r="AT726" s="112"/>
      <c r="AU726" s="112"/>
      <c r="AV726" s="112"/>
      <c r="AW726" s="112"/>
      <c r="AX726" s="112"/>
      <c r="AY726" s="112"/>
      <c r="AZ726" s="112"/>
      <c r="BA726" s="112"/>
    </row>
    <row r="727" spans="1:53">
      <c r="A727" s="112"/>
      <c r="B727" s="112"/>
      <c r="C727" s="112"/>
      <c r="D727" s="112"/>
      <c r="E727" s="112"/>
      <c r="F727" s="112"/>
      <c r="G727" s="112"/>
      <c r="H727" s="112"/>
      <c r="I727" s="112"/>
      <c r="J727" s="112"/>
      <c r="K727" s="112"/>
      <c r="L727" s="112"/>
      <c r="M727" s="112"/>
      <c r="N727" s="112"/>
      <c r="O727" s="112"/>
      <c r="P727" s="112"/>
      <c r="Q727" s="112"/>
      <c r="R727" s="112"/>
      <c r="S727" s="112"/>
      <c r="T727" s="112"/>
      <c r="U727" s="112"/>
      <c r="V727" s="112"/>
      <c r="W727" s="112"/>
      <c r="X727" s="112"/>
      <c r="Y727" s="112"/>
      <c r="Z727" s="112"/>
      <c r="AA727" s="112"/>
      <c r="AB727" s="112"/>
      <c r="AC727" s="112"/>
      <c r="AD727" s="112"/>
      <c r="AE727" s="112"/>
      <c r="AF727" s="112"/>
      <c r="AG727" s="112"/>
      <c r="AH727" s="112"/>
      <c r="AI727" s="112"/>
      <c r="AJ727" s="112"/>
      <c r="AK727" s="112"/>
      <c r="AL727" s="112"/>
      <c r="AM727" s="112"/>
      <c r="AN727" s="112"/>
      <c r="AO727" s="112"/>
      <c r="AP727" s="112"/>
      <c r="AQ727" s="112"/>
      <c r="AR727" s="112"/>
      <c r="AS727" s="112"/>
      <c r="AT727" s="112"/>
      <c r="AU727" s="112"/>
      <c r="AV727" s="112"/>
      <c r="AW727" s="112"/>
      <c r="AX727" s="112"/>
      <c r="AY727" s="112"/>
      <c r="AZ727" s="112"/>
      <c r="BA727" s="112"/>
    </row>
    <row r="728" spans="1:53">
      <c r="A728" s="112"/>
      <c r="B728" s="112"/>
      <c r="C728" s="112"/>
      <c r="D728" s="112"/>
      <c r="E728" s="112"/>
      <c r="F728" s="112"/>
      <c r="G728" s="112"/>
      <c r="H728" s="112"/>
      <c r="I728" s="112"/>
      <c r="J728" s="112"/>
      <c r="K728" s="112"/>
      <c r="L728" s="112"/>
      <c r="M728" s="112"/>
      <c r="N728" s="112"/>
      <c r="O728" s="112"/>
      <c r="P728" s="112"/>
      <c r="Q728" s="112"/>
      <c r="R728" s="112"/>
      <c r="S728" s="112"/>
      <c r="T728" s="112"/>
      <c r="U728" s="112"/>
      <c r="V728" s="112"/>
      <c r="W728" s="112"/>
      <c r="X728" s="112"/>
      <c r="Y728" s="112"/>
      <c r="Z728" s="112"/>
      <c r="AA728" s="112"/>
      <c r="AB728" s="112"/>
      <c r="AC728" s="112"/>
      <c r="AD728" s="112"/>
      <c r="AE728" s="112"/>
      <c r="AF728" s="112"/>
      <c r="AG728" s="112"/>
      <c r="AH728" s="112"/>
      <c r="AI728" s="112"/>
      <c r="AJ728" s="112"/>
      <c r="AK728" s="112"/>
      <c r="AL728" s="112"/>
      <c r="AM728" s="112"/>
      <c r="AN728" s="112"/>
      <c r="AO728" s="112"/>
      <c r="AP728" s="112"/>
      <c r="AQ728" s="112"/>
      <c r="AR728" s="112"/>
      <c r="AS728" s="112"/>
      <c r="AT728" s="112"/>
      <c r="AU728" s="112"/>
      <c r="AV728" s="112"/>
      <c r="AW728" s="112"/>
      <c r="AX728" s="112"/>
      <c r="AY728" s="112"/>
      <c r="AZ728" s="112"/>
      <c r="BA728" s="112"/>
    </row>
    <row r="729" spans="1:53">
      <c r="A729" s="112"/>
      <c r="B729" s="112"/>
      <c r="C729" s="112"/>
      <c r="D729" s="112"/>
      <c r="E729" s="112"/>
      <c r="F729" s="112"/>
      <c r="G729" s="112"/>
      <c r="H729" s="112"/>
      <c r="I729" s="112"/>
      <c r="J729" s="112"/>
      <c r="K729" s="112"/>
      <c r="L729" s="112"/>
      <c r="M729" s="112"/>
      <c r="N729" s="112"/>
      <c r="O729" s="112"/>
      <c r="P729" s="112"/>
      <c r="Q729" s="112"/>
      <c r="R729" s="112"/>
      <c r="S729" s="112"/>
      <c r="T729" s="112"/>
      <c r="U729" s="112"/>
      <c r="V729" s="112"/>
      <c r="W729" s="112"/>
      <c r="X729" s="112"/>
      <c r="Y729" s="112"/>
      <c r="Z729" s="112"/>
      <c r="AA729" s="112"/>
      <c r="AB729" s="112"/>
      <c r="AC729" s="112"/>
      <c r="AD729" s="112"/>
      <c r="AE729" s="112"/>
      <c r="AF729" s="112"/>
      <c r="AG729" s="112"/>
      <c r="AH729" s="112"/>
      <c r="AI729" s="112"/>
      <c r="AJ729" s="112"/>
      <c r="AK729" s="112"/>
      <c r="AL729" s="112"/>
      <c r="AM729" s="112"/>
      <c r="AN729" s="112"/>
      <c r="AO729" s="112"/>
      <c r="AP729" s="112"/>
      <c r="AQ729" s="112"/>
      <c r="AR729" s="112"/>
      <c r="AS729" s="112"/>
      <c r="AT729" s="112"/>
      <c r="AU729" s="112"/>
      <c r="AV729" s="112"/>
      <c r="AW729" s="112"/>
      <c r="AX729" s="112"/>
      <c r="AY729" s="112"/>
      <c r="AZ729" s="112"/>
      <c r="BA729" s="112"/>
    </row>
    <row r="730" spans="1:53">
      <c r="A730" s="112"/>
      <c r="B730" s="112"/>
      <c r="C730" s="112"/>
      <c r="D730" s="112"/>
      <c r="E730" s="112"/>
      <c r="F730" s="112"/>
      <c r="G730" s="112"/>
      <c r="H730" s="112"/>
      <c r="I730" s="112"/>
      <c r="J730" s="112"/>
      <c r="K730" s="112"/>
      <c r="L730" s="112"/>
      <c r="M730" s="112"/>
      <c r="N730" s="112"/>
      <c r="O730" s="112"/>
      <c r="P730" s="112"/>
      <c r="Q730" s="112"/>
      <c r="R730" s="112"/>
      <c r="S730" s="112"/>
      <c r="T730" s="112"/>
      <c r="U730" s="112"/>
      <c r="V730" s="112"/>
      <c r="W730" s="112"/>
      <c r="X730" s="112"/>
      <c r="Y730" s="112"/>
      <c r="Z730" s="112"/>
      <c r="AA730" s="112"/>
      <c r="AB730" s="112"/>
      <c r="AC730" s="112"/>
      <c r="AD730" s="112"/>
      <c r="AE730" s="112"/>
      <c r="AF730" s="112"/>
      <c r="AG730" s="112"/>
      <c r="AH730" s="112"/>
      <c r="AI730" s="112"/>
      <c r="AJ730" s="112"/>
      <c r="AK730" s="112"/>
      <c r="AL730" s="112"/>
      <c r="AM730" s="112"/>
      <c r="AN730" s="112"/>
      <c r="AO730" s="112"/>
      <c r="AP730" s="112"/>
      <c r="AQ730" s="112"/>
      <c r="AR730" s="112"/>
      <c r="AS730" s="112"/>
      <c r="AT730" s="112"/>
      <c r="AU730" s="112"/>
      <c r="AV730" s="112"/>
      <c r="AW730" s="112"/>
      <c r="AX730" s="112"/>
      <c r="AY730" s="112"/>
      <c r="AZ730" s="112"/>
      <c r="BA730" s="112"/>
    </row>
    <row r="731" spans="1:53">
      <c r="A731" s="112"/>
      <c r="B731" s="112"/>
      <c r="C731" s="112"/>
      <c r="D731" s="112"/>
      <c r="E731" s="112"/>
      <c r="F731" s="112"/>
      <c r="G731" s="112"/>
      <c r="H731" s="112"/>
      <c r="I731" s="112"/>
      <c r="J731" s="112"/>
      <c r="K731" s="112"/>
      <c r="L731" s="112"/>
      <c r="M731" s="112"/>
      <c r="N731" s="112"/>
      <c r="O731" s="112"/>
      <c r="P731" s="112"/>
      <c r="Q731" s="112"/>
      <c r="R731" s="112"/>
      <c r="S731" s="112"/>
      <c r="T731" s="112"/>
      <c r="U731" s="112"/>
      <c r="V731" s="112"/>
      <c r="W731" s="112"/>
      <c r="X731" s="112"/>
      <c r="Y731" s="112"/>
      <c r="Z731" s="112"/>
      <c r="AA731" s="112"/>
      <c r="AB731" s="112"/>
      <c r="AC731" s="112"/>
      <c r="AD731" s="112"/>
      <c r="AE731" s="112"/>
      <c r="AF731" s="112"/>
      <c r="AG731" s="112"/>
      <c r="AH731" s="112"/>
      <c r="AI731" s="112"/>
      <c r="AJ731" s="112"/>
      <c r="AK731" s="112"/>
      <c r="AL731" s="112"/>
      <c r="AM731" s="112"/>
      <c r="AN731" s="112"/>
      <c r="AO731" s="112"/>
      <c r="AP731" s="112"/>
      <c r="AQ731" s="112"/>
      <c r="AR731" s="112"/>
      <c r="AS731" s="112"/>
      <c r="AT731" s="112"/>
      <c r="AU731" s="112"/>
      <c r="AV731" s="112"/>
      <c r="AW731" s="112"/>
      <c r="AX731" s="112"/>
      <c r="AY731" s="112"/>
      <c r="AZ731" s="112"/>
      <c r="BA731" s="112"/>
    </row>
    <row r="732" spans="1:53">
      <c r="A732" s="112"/>
      <c r="B732" s="112"/>
      <c r="C732" s="112"/>
      <c r="D732" s="112"/>
      <c r="E732" s="112"/>
      <c r="F732" s="112"/>
      <c r="G732" s="112"/>
      <c r="H732" s="112"/>
      <c r="I732" s="112"/>
      <c r="J732" s="112"/>
      <c r="K732" s="112"/>
      <c r="L732" s="112"/>
      <c r="M732" s="112"/>
      <c r="N732" s="112"/>
      <c r="O732" s="112"/>
      <c r="P732" s="112"/>
      <c r="Q732" s="112"/>
      <c r="R732" s="112"/>
      <c r="S732" s="112"/>
      <c r="T732" s="112"/>
      <c r="U732" s="112"/>
      <c r="V732" s="112"/>
      <c r="W732" s="112"/>
      <c r="X732" s="112"/>
      <c r="Y732" s="112"/>
      <c r="Z732" s="112"/>
      <c r="AA732" s="112"/>
      <c r="AB732" s="112"/>
      <c r="AC732" s="112"/>
      <c r="AD732" s="112"/>
      <c r="AE732" s="112"/>
      <c r="AF732" s="112"/>
      <c r="AG732" s="112"/>
      <c r="AH732" s="112"/>
      <c r="AI732" s="112"/>
      <c r="AJ732" s="112"/>
      <c r="AK732" s="112"/>
      <c r="AL732" s="112"/>
      <c r="AM732" s="112"/>
      <c r="AN732" s="112"/>
      <c r="AO732" s="112"/>
      <c r="AP732" s="112"/>
      <c r="AQ732" s="112"/>
      <c r="AR732" s="112"/>
      <c r="AS732" s="112"/>
      <c r="AT732" s="112"/>
      <c r="AU732" s="112"/>
      <c r="AV732" s="112"/>
      <c r="AW732" s="112"/>
      <c r="AX732" s="112"/>
      <c r="AY732" s="112"/>
      <c r="AZ732" s="112"/>
      <c r="BA732" s="112"/>
    </row>
    <row r="733" spans="1:53">
      <c r="A733" s="112"/>
      <c r="B733" s="112"/>
      <c r="C733" s="112"/>
      <c r="D733" s="112"/>
      <c r="E733" s="112"/>
      <c r="F733" s="112"/>
      <c r="G733" s="112"/>
      <c r="H733" s="112"/>
      <c r="I733" s="112"/>
      <c r="J733" s="112"/>
      <c r="K733" s="112"/>
      <c r="L733" s="112"/>
      <c r="M733" s="112"/>
      <c r="N733" s="112"/>
      <c r="O733" s="112"/>
      <c r="P733" s="112"/>
      <c r="Q733" s="112"/>
      <c r="R733" s="112"/>
      <c r="S733" s="112"/>
      <c r="T733" s="112"/>
      <c r="U733" s="112"/>
      <c r="V733" s="112"/>
      <c r="W733" s="112"/>
      <c r="X733" s="112"/>
      <c r="Y733" s="112"/>
      <c r="Z733" s="112"/>
      <c r="AA733" s="112"/>
      <c r="AB733" s="112"/>
      <c r="AC733" s="112"/>
      <c r="AD733" s="112"/>
      <c r="AE733" s="112"/>
      <c r="AF733" s="112"/>
      <c r="AG733" s="112"/>
      <c r="AH733" s="112"/>
      <c r="AI733" s="112"/>
      <c r="AJ733" s="112"/>
      <c r="AK733" s="112"/>
      <c r="AL733" s="112"/>
      <c r="AM733" s="112"/>
      <c r="AN733" s="112"/>
      <c r="AO733" s="112"/>
      <c r="AP733" s="112"/>
      <c r="AQ733" s="112"/>
      <c r="AR733" s="112"/>
      <c r="AS733" s="112"/>
      <c r="AT733" s="112"/>
      <c r="AU733" s="112"/>
      <c r="AV733" s="112"/>
      <c r="AW733" s="112"/>
      <c r="AX733" s="112"/>
      <c r="AY733" s="112"/>
      <c r="AZ733" s="112"/>
      <c r="BA733" s="112"/>
    </row>
    <row r="734" spans="1:53">
      <c r="A734" s="112"/>
      <c r="B734" s="112"/>
      <c r="C734" s="112"/>
      <c r="D734" s="112"/>
      <c r="E734" s="112"/>
      <c r="F734" s="112"/>
      <c r="G734" s="112"/>
      <c r="H734" s="112"/>
      <c r="I734" s="112"/>
      <c r="J734" s="112"/>
      <c r="K734" s="112"/>
      <c r="L734" s="112"/>
      <c r="M734" s="112"/>
      <c r="N734" s="112"/>
      <c r="O734" s="112"/>
      <c r="P734" s="112"/>
      <c r="Q734" s="112"/>
      <c r="R734" s="112"/>
      <c r="S734" s="112"/>
      <c r="T734" s="112"/>
      <c r="U734" s="112"/>
      <c r="V734" s="112"/>
      <c r="W734" s="112"/>
      <c r="X734" s="112"/>
      <c r="Y734" s="112"/>
      <c r="Z734" s="112"/>
      <c r="AA734" s="112"/>
      <c r="AB734" s="112"/>
      <c r="AC734" s="112"/>
      <c r="AD734" s="112"/>
      <c r="AE734" s="112"/>
      <c r="AF734" s="112"/>
      <c r="AG734" s="112"/>
      <c r="AH734" s="112"/>
      <c r="AI734" s="112"/>
      <c r="AJ734" s="112"/>
      <c r="AK734" s="112"/>
      <c r="AL734" s="112"/>
      <c r="AM734" s="112"/>
      <c r="AN734" s="112"/>
      <c r="AO734" s="112"/>
      <c r="AP734" s="112"/>
      <c r="AQ734" s="112"/>
      <c r="AR734" s="112"/>
      <c r="AS734" s="112"/>
      <c r="AT734" s="112"/>
      <c r="AU734" s="112"/>
      <c r="AV734" s="112"/>
      <c r="AW734" s="112"/>
      <c r="AX734" s="112"/>
      <c r="AY734" s="112"/>
      <c r="AZ734" s="112"/>
      <c r="BA734" s="112"/>
    </row>
    <row r="735" spans="1:53">
      <c r="A735" s="112"/>
      <c r="B735" s="112"/>
      <c r="C735" s="112"/>
      <c r="D735" s="112"/>
      <c r="E735" s="112"/>
      <c r="F735" s="112"/>
      <c r="G735" s="112"/>
      <c r="H735" s="112"/>
      <c r="I735" s="112"/>
      <c r="J735" s="112"/>
      <c r="K735" s="112"/>
      <c r="L735" s="112"/>
      <c r="M735" s="112"/>
      <c r="N735" s="112"/>
      <c r="O735" s="112"/>
      <c r="P735" s="112"/>
      <c r="Q735" s="112"/>
      <c r="R735" s="112"/>
      <c r="S735" s="112"/>
      <c r="T735" s="112"/>
      <c r="U735" s="112"/>
      <c r="V735" s="112"/>
      <c r="W735" s="112"/>
      <c r="X735" s="112"/>
      <c r="Y735" s="112"/>
      <c r="Z735" s="112"/>
      <c r="AA735" s="112"/>
      <c r="AB735" s="112"/>
      <c r="AC735" s="112"/>
      <c r="AD735" s="112"/>
      <c r="AE735" s="112"/>
      <c r="AF735" s="112"/>
      <c r="AG735" s="112"/>
      <c r="AH735" s="112"/>
      <c r="AI735" s="112"/>
      <c r="AJ735" s="112"/>
      <c r="AK735" s="112"/>
      <c r="AL735" s="112"/>
      <c r="AM735" s="112"/>
      <c r="AN735" s="112"/>
      <c r="AO735" s="112"/>
      <c r="AP735" s="112"/>
      <c r="AQ735" s="112"/>
      <c r="AR735" s="112"/>
      <c r="AS735" s="112"/>
      <c r="AT735" s="112"/>
      <c r="AU735" s="112"/>
      <c r="AV735" s="112"/>
      <c r="AW735" s="112"/>
      <c r="AX735" s="112"/>
      <c r="AY735" s="112"/>
      <c r="AZ735" s="112"/>
      <c r="BA735" s="112"/>
    </row>
    <row r="736" spans="1:53">
      <c r="A736" s="112"/>
      <c r="B736" s="112"/>
      <c r="C736" s="112"/>
      <c r="D736" s="112"/>
      <c r="E736" s="112"/>
      <c r="F736" s="112"/>
      <c r="G736" s="112"/>
      <c r="H736" s="112"/>
      <c r="I736" s="112"/>
      <c r="J736" s="112"/>
      <c r="K736" s="112"/>
      <c r="L736" s="112"/>
      <c r="M736" s="112"/>
      <c r="N736" s="112"/>
      <c r="O736" s="112"/>
      <c r="P736" s="112"/>
      <c r="Q736" s="112"/>
      <c r="R736" s="112"/>
      <c r="S736" s="112"/>
      <c r="T736" s="112"/>
      <c r="U736" s="112"/>
      <c r="V736" s="112"/>
      <c r="W736" s="112"/>
      <c r="X736" s="112"/>
      <c r="Y736" s="112"/>
      <c r="Z736" s="112"/>
      <c r="AA736" s="112"/>
      <c r="AB736" s="112"/>
      <c r="AC736" s="112"/>
      <c r="AD736" s="112"/>
      <c r="AE736" s="112"/>
      <c r="AF736" s="112"/>
      <c r="AG736" s="112"/>
      <c r="AH736" s="112"/>
      <c r="AI736" s="112"/>
      <c r="AJ736" s="112"/>
      <c r="AK736" s="112"/>
      <c r="AL736" s="112"/>
      <c r="AM736" s="112"/>
      <c r="AN736" s="112"/>
      <c r="AO736" s="112"/>
      <c r="AP736" s="112"/>
      <c r="AQ736" s="112"/>
      <c r="AR736" s="112"/>
      <c r="AS736" s="112"/>
      <c r="AT736" s="112"/>
      <c r="AU736" s="112"/>
      <c r="AV736" s="112"/>
      <c r="AW736" s="112"/>
      <c r="AX736" s="112"/>
      <c r="AY736" s="112"/>
      <c r="AZ736" s="112"/>
      <c r="BA736" s="112"/>
    </row>
    <row r="737" spans="1:53">
      <c r="A737" s="112"/>
      <c r="B737" s="112"/>
      <c r="C737" s="112"/>
      <c r="D737" s="112"/>
      <c r="E737" s="112"/>
      <c r="F737" s="112"/>
      <c r="G737" s="112"/>
      <c r="H737" s="112"/>
      <c r="I737" s="112"/>
      <c r="J737" s="112"/>
      <c r="K737" s="112"/>
      <c r="L737" s="112"/>
      <c r="M737" s="112"/>
      <c r="N737" s="112"/>
      <c r="O737" s="112"/>
      <c r="P737" s="112"/>
      <c r="Q737" s="112"/>
      <c r="R737" s="112"/>
      <c r="S737" s="112"/>
      <c r="T737" s="112"/>
      <c r="U737" s="112"/>
      <c r="V737" s="112"/>
      <c r="W737" s="112"/>
      <c r="X737" s="112"/>
      <c r="Y737" s="112"/>
      <c r="Z737" s="112"/>
      <c r="AA737" s="112"/>
      <c r="AB737" s="112"/>
      <c r="AC737" s="112"/>
      <c r="AD737" s="112"/>
      <c r="AE737" s="112"/>
      <c r="AF737" s="112"/>
      <c r="AG737" s="112"/>
      <c r="AH737" s="112"/>
      <c r="AI737" s="112"/>
      <c r="AJ737" s="112"/>
      <c r="AK737" s="112"/>
      <c r="AL737" s="112"/>
      <c r="AM737" s="112"/>
      <c r="AN737" s="112"/>
      <c r="AO737" s="112"/>
      <c r="AP737" s="112"/>
      <c r="AQ737" s="112"/>
      <c r="AR737" s="112"/>
      <c r="AS737" s="112"/>
      <c r="AT737" s="112"/>
      <c r="AU737" s="112"/>
      <c r="AV737" s="112"/>
      <c r="AW737" s="112"/>
      <c r="AX737" s="112"/>
      <c r="AY737" s="112"/>
      <c r="AZ737" s="112"/>
      <c r="BA737" s="112"/>
    </row>
    <row r="738" spans="1:53">
      <c r="A738" s="112"/>
      <c r="B738" s="112"/>
      <c r="C738" s="112"/>
      <c r="D738" s="112"/>
      <c r="E738" s="112"/>
      <c r="F738" s="112"/>
      <c r="G738" s="112"/>
      <c r="H738" s="112"/>
      <c r="I738" s="112"/>
      <c r="J738" s="112"/>
      <c r="K738" s="112"/>
      <c r="L738" s="112"/>
      <c r="M738" s="112"/>
      <c r="N738" s="112"/>
      <c r="O738" s="112"/>
      <c r="P738" s="112"/>
      <c r="Q738" s="112"/>
      <c r="R738" s="112"/>
      <c r="S738" s="112"/>
      <c r="T738" s="112"/>
      <c r="U738" s="112"/>
      <c r="V738" s="112"/>
      <c r="W738" s="112"/>
      <c r="X738" s="112"/>
      <c r="Y738" s="112"/>
      <c r="Z738" s="112"/>
      <c r="AA738" s="112"/>
      <c r="AB738" s="112"/>
      <c r="AC738" s="112"/>
      <c r="AD738" s="112"/>
      <c r="AE738" s="112"/>
      <c r="AF738" s="112"/>
      <c r="AG738" s="112"/>
      <c r="AH738" s="112"/>
      <c r="AI738" s="112"/>
      <c r="AJ738" s="112"/>
      <c r="AK738" s="112"/>
      <c r="AL738" s="112"/>
      <c r="AM738" s="112"/>
      <c r="AN738" s="112"/>
      <c r="AO738" s="112"/>
      <c r="AP738" s="112"/>
      <c r="AQ738" s="112"/>
      <c r="AR738" s="112"/>
      <c r="AS738" s="112"/>
      <c r="AT738" s="112"/>
      <c r="AU738" s="112"/>
      <c r="AV738" s="112"/>
      <c r="AW738" s="112"/>
      <c r="AX738" s="112"/>
      <c r="AY738" s="112"/>
      <c r="AZ738" s="112"/>
      <c r="BA738" s="112"/>
    </row>
    <row r="739" spans="1:53">
      <c r="A739" s="112"/>
      <c r="B739" s="112"/>
      <c r="C739" s="112"/>
      <c r="D739" s="112"/>
      <c r="E739" s="112"/>
      <c r="F739" s="112"/>
      <c r="G739" s="112"/>
      <c r="H739" s="112"/>
      <c r="I739" s="112"/>
      <c r="J739" s="112"/>
      <c r="K739" s="112"/>
      <c r="L739" s="112"/>
      <c r="M739" s="112"/>
      <c r="N739" s="112"/>
      <c r="O739" s="112"/>
      <c r="P739" s="112"/>
      <c r="Q739" s="112"/>
      <c r="R739" s="112"/>
      <c r="S739" s="112"/>
      <c r="T739" s="112"/>
      <c r="U739" s="112"/>
      <c r="V739" s="112"/>
      <c r="W739" s="112"/>
      <c r="X739" s="112"/>
      <c r="Y739" s="112"/>
      <c r="Z739" s="112"/>
      <c r="AA739" s="112"/>
      <c r="AB739" s="112"/>
      <c r="AC739" s="112"/>
      <c r="AD739" s="112"/>
      <c r="AE739" s="112"/>
      <c r="AF739" s="112"/>
      <c r="AG739" s="112"/>
      <c r="AH739" s="112"/>
      <c r="AI739" s="112"/>
      <c r="AJ739" s="112"/>
      <c r="AK739" s="112"/>
      <c r="AL739" s="112"/>
      <c r="AM739" s="112"/>
      <c r="AN739" s="112"/>
      <c r="AO739" s="112"/>
      <c r="AP739" s="112"/>
      <c r="AQ739" s="112"/>
      <c r="AR739" s="112"/>
      <c r="AS739" s="112"/>
      <c r="AT739" s="112"/>
      <c r="AU739" s="112"/>
      <c r="AV739" s="112"/>
      <c r="AW739" s="112"/>
      <c r="AX739" s="112"/>
      <c r="AY739" s="112"/>
      <c r="AZ739" s="112"/>
      <c r="BA739" s="112"/>
    </row>
    <row r="740" spans="1:53">
      <c r="A740" s="112"/>
      <c r="B740" s="112"/>
      <c r="C740" s="112"/>
      <c r="D740" s="112"/>
      <c r="E740" s="112"/>
      <c r="F740" s="112"/>
      <c r="G740" s="112"/>
      <c r="H740" s="112"/>
      <c r="I740" s="112"/>
      <c r="J740" s="112"/>
      <c r="K740" s="112"/>
      <c r="L740" s="112"/>
      <c r="M740" s="112"/>
      <c r="N740" s="112"/>
      <c r="O740" s="112"/>
      <c r="P740" s="112"/>
      <c r="Q740" s="112"/>
      <c r="R740" s="112"/>
      <c r="S740" s="112"/>
      <c r="T740" s="112"/>
      <c r="U740" s="112"/>
      <c r="V740" s="112"/>
      <c r="W740" s="112"/>
      <c r="X740" s="112"/>
      <c r="Y740" s="112"/>
      <c r="Z740" s="112"/>
      <c r="AA740" s="112"/>
      <c r="AB740" s="112"/>
      <c r="AC740" s="112"/>
      <c r="AD740" s="112"/>
      <c r="AE740" s="112"/>
      <c r="AF740" s="112"/>
      <c r="AG740" s="112"/>
      <c r="AH740" s="112"/>
      <c r="AI740" s="112"/>
      <c r="AJ740" s="112"/>
      <c r="AK740" s="112"/>
      <c r="AL740" s="112"/>
      <c r="AM740" s="112"/>
      <c r="AN740" s="112"/>
      <c r="AO740" s="112"/>
      <c r="AP740" s="112"/>
      <c r="AQ740" s="112"/>
      <c r="AR740" s="112"/>
      <c r="AS740" s="112"/>
      <c r="AT740" s="112"/>
      <c r="AU740" s="112"/>
      <c r="AV740" s="112"/>
      <c r="AW740" s="112"/>
      <c r="AX740" s="112"/>
      <c r="AY740" s="112"/>
      <c r="AZ740" s="112"/>
      <c r="BA740" s="112"/>
    </row>
    <row r="741" spans="1:53">
      <c r="A741" s="112"/>
      <c r="B741" s="112"/>
      <c r="C741" s="112"/>
      <c r="D741" s="112"/>
      <c r="E741" s="112"/>
      <c r="F741" s="112"/>
      <c r="G741" s="112"/>
      <c r="H741" s="112"/>
      <c r="I741" s="112"/>
      <c r="J741" s="112"/>
      <c r="K741" s="112"/>
      <c r="L741" s="112"/>
      <c r="M741" s="112"/>
      <c r="N741" s="112"/>
      <c r="O741" s="112"/>
      <c r="P741" s="112"/>
      <c r="Q741" s="112"/>
      <c r="R741" s="112"/>
      <c r="S741" s="112"/>
      <c r="T741" s="112"/>
      <c r="U741" s="112"/>
      <c r="V741" s="112"/>
      <c r="W741" s="112"/>
      <c r="X741" s="112"/>
      <c r="Y741" s="112"/>
      <c r="Z741" s="112"/>
      <c r="AA741" s="112"/>
      <c r="AB741" s="112"/>
      <c r="AC741" s="112"/>
      <c r="AD741" s="112"/>
      <c r="AE741" s="112"/>
      <c r="AF741" s="112"/>
      <c r="AG741" s="112"/>
      <c r="AH741" s="112"/>
      <c r="AI741" s="112"/>
      <c r="AJ741" s="112"/>
      <c r="AK741" s="112"/>
      <c r="AL741" s="112"/>
      <c r="AM741" s="112"/>
      <c r="AN741" s="112"/>
      <c r="AO741" s="112"/>
      <c r="AP741" s="112"/>
      <c r="AQ741" s="112"/>
      <c r="AR741" s="112"/>
      <c r="AS741" s="112"/>
      <c r="AT741" s="112"/>
      <c r="AU741" s="112"/>
      <c r="AV741" s="112"/>
      <c r="AW741" s="112"/>
      <c r="AX741" s="112"/>
      <c r="AY741" s="112"/>
      <c r="AZ741" s="112"/>
      <c r="BA741" s="112"/>
    </row>
    <row r="742" spans="1:53">
      <c r="A742" s="112"/>
      <c r="B742" s="112"/>
      <c r="C742" s="112"/>
      <c r="D742" s="112"/>
      <c r="E742" s="112"/>
      <c r="F742" s="112"/>
      <c r="G742" s="112"/>
      <c r="H742" s="112"/>
      <c r="I742" s="112"/>
      <c r="J742" s="112"/>
      <c r="K742" s="112"/>
      <c r="L742" s="112"/>
      <c r="M742" s="112"/>
      <c r="N742" s="112"/>
      <c r="O742" s="112"/>
      <c r="P742" s="112"/>
      <c r="Q742" s="112"/>
      <c r="R742" s="112"/>
      <c r="S742" s="112"/>
      <c r="T742" s="112"/>
      <c r="U742" s="112"/>
      <c r="V742" s="112"/>
      <c r="W742" s="112"/>
      <c r="X742" s="112"/>
      <c r="Y742" s="112"/>
      <c r="Z742" s="112"/>
      <c r="AA742" s="112"/>
      <c r="AB742" s="112"/>
      <c r="AC742" s="112"/>
      <c r="AD742" s="112"/>
      <c r="AE742" s="112"/>
      <c r="AF742" s="112"/>
      <c r="AG742" s="112"/>
      <c r="AH742" s="112"/>
      <c r="AI742" s="112"/>
      <c r="AJ742" s="112"/>
      <c r="AK742" s="112"/>
      <c r="AL742" s="112"/>
      <c r="AM742" s="112"/>
      <c r="AN742" s="112"/>
      <c r="AO742" s="112"/>
      <c r="AP742" s="112"/>
      <c r="AQ742" s="112"/>
      <c r="AR742" s="112"/>
      <c r="AS742" s="112"/>
      <c r="AT742" s="112"/>
      <c r="AU742" s="112"/>
      <c r="AV742" s="112"/>
      <c r="AW742" s="112"/>
      <c r="AX742" s="112"/>
      <c r="AY742" s="112"/>
      <c r="AZ742" s="112"/>
      <c r="BA742" s="112"/>
    </row>
  </sheetData>
  <pageMargins left="0.118055555555556" right="0.118055555555556" top="0.15763888888888899" bottom="0.15763888888888899" header="0.51180555555555496" footer="0.51180555555555496"/>
  <pageSetup paperSize="9" scale="90" firstPageNumber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>
  <dimension ref="A1:AL636"/>
  <sheetViews>
    <sheetView view="pageBreakPreview" topLeftCell="A2" zoomScale="60" workbookViewId="0">
      <pane xSplit="1" topLeftCell="B1" activePane="topRight" state="frozen"/>
      <selection pane="topRight" activeCell="X55" sqref="X54:X55"/>
    </sheetView>
  </sheetViews>
  <sheetFormatPr defaultRowHeight="14.4"/>
  <cols>
    <col min="1" max="1" width="4" customWidth="1"/>
    <col min="2" max="2" width="29" customWidth="1"/>
    <col min="3" max="3" width="8" customWidth="1"/>
    <col min="4" max="6" width="6.33203125" customWidth="1"/>
    <col min="7" max="7" width="6.44140625" customWidth="1"/>
    <col min="8" max="8" width="6.109375" customWidth="1"/>
    <col min="9" max="9" width="6.33203125" customWidth="1"/>
    <col min="10" max="10" width="6.44140625" customWidth="1"/>
    <col min="11" max="11" width="6.5546875" customWidth="1"/>
    <col min="12" max="12" width="6.109375" customWidth="1"/>
    <col min="13" max="13" width="6.5546875" customWidth="1"/>
    <col min="14" max="15" width="6.109375" customWidth="1"/>
    <col min="16" max="16" width="6.88671875" customWidth="1"/>
    <col min="17" max="17" width="6.44140625" customWidth="1"/>
    <col min="18" max="18" width="7.109375" customWidth="1"/>
    <col min="19" max="19" width="6.109375" customWidth="1"/>
    <col min="20" max="20" width="8.44140625" customWidth="1"/>
    <col min="21" max="22" width="7.5546875" customWidth="1"/>
    <col min="23" max="23" width="5" customWidth="1"/>
    <col min="24" max="24" width="9.33203125" customWidth="1"/>
    <col min="25" max="25" width="7" customWidth="1"/>
    <col min="26" max="26" width="9.88671875" customWidth="1"/>
    <col min="27" max="27" width="6" customWidth="1"/>
    <col min="28" max="28" width="5" customWidth="1"/>
    <col min="29" max="29" width="9.6640625" customWidth="1"/>
    <col min="30" max="30" width="7.6640625" customWidth="1"/>
    <col min="33" max="33" width="7.44140625" customWidth="1"/>
    <col min="34" max="34" width="5.88671875" customWidth="1"/>
    <col min="35" max="35" width="6.44140625" customWidth="1"/>
    <col min="36" max="36" width="7.109375" customWidth="1"/>
    <col min="37" max="37" width="9" customWidth="1"/>
  </cols>
  <sheetData>
    <row r="1" spans="1:38" ht="15" thickBot="1">
      <c r="A1" s="105" t="s">
        <v>833</v>
      </c>
      <c r="D1" s="105" t="s">
        <v>19</v>
      </c>
      <c r="K1" t="s">
        <v>266</v>
      </c>
      <c r="P1" s="38"/>
      <c r="Q1" s="38"/>
      <c r="T1" s="112"/>
      <c r="U1" s="112"/>
      <c r="V1" s="112"/>
      <c r="W1" s="208"/>
      <c r="X1" s="112"/>
      <c r="Y1" s="112"/>
      <c r="Z1" s="112"/>
      <c r="AA1" s="112"/>
      <c r="AB1" s="112"/>
      <c r="AC1" s="112"/>
      <c r="AD1" s="112"/>
      <c r="AE1" s="112"/>
      <c r="AF1" s="112"/>
    </row>
    <row r="2" spans="1:38" ht="13.5" customHeight="1">
      <c r="A2" s="90"/>
      <c r="B2" s="559"/>
      <c r="C2" s="184" t="s">
        <v>20</v>
      </c>
      <c r="D2" s="535" t="s">
        <v>240</v>
      </c>
      <c r="E2" s="75"/>
      <c r="F2" s="75"/>
      <c r="G2" s="75"/>
      <c r="H2" s="75"/>
      <c r="I2" s="75"/>
      <c r="J2" s="75"/>
      <c r="K2" s="75"/>
      <c r="L2" s="59"/>
      <c r="M2" s="59"/>
      <c r="N2" s="76"/>
      <c r="O2" s="62"/>
      <c r="P2" s="184" t="s">
        <v>21</v>
      </c>
      <c r="Q2" s="184" t="s">
        <v>22</v>
      </c>
      <c r="R2" s="1166" t="s">
        <v>358</v>
      </c>
      <c r="S2" s="1181" t="s">
        <v>358</v>
      </c>
      <c r="T2" s="104"/>
      <c r="U2" s="104"/>
      <c r="V2" s="132"/>
      <c r="W2" s="112"/>
      <c r="X2" s="408"/>
      <c r="Y2" s="132"/>
      <c r="Z2" s="112"/>
      <c r="AA2" s="112"/>
      <c r="AB2" s="112"/>
      <c r="AC2" s="112"/>
      <c r="AD2" s="112"/>
      <c r="AE2" s="112"/>
      <c r="AF2" s="112"/>
      <c r="AG2" s="104"/>
      <c r="AH2" s="104"/>
      <c r="AI2" s="102"/>
      <c r="AJ2" s="102"/>
      <c r="AK2" s="104"/>
      <c r="AL2" s="104"/>
    </row>
    <row r="3" spans="1:38" ht="13.5" customHeight="1">
      <c r="A3" s="69"/>
      <c r="B3" s="560"/>
      <c r="C3" s="561" t="s">
        <v>207</v>
      </c>
      <c r="D3" s="2766" t="s">
        <v>253</v>
      </c>
      <c r="E3" s="20"/>
      <c r="F3" s="20"/>
      <c r="G3" s="20"/>
      <c r="H3" s="20"/>
      <c r="I3" s="20" t="s">
        <v>220</v>
      </c>
      <c r="J3" s="20"/>
      <c r="K3" s="20"/>
      <c r="L3" s="19"/>
      <c r="M3" s="19"/>
      <c r="N3" s="11"/>
      <c r="O3" s="79"/>
      <c r="P3" s="561" t="s">
        <v>221</v>
      </c>
      <c r="Q3" s="561" t="s">
        <v>23</v>
      </c>
      <c r="R3" s="1165" t="s">
        <v>108</v>
      </c>
      <c r="S3" s="1182" t="s">
        <v>108</v>
      </c>
      <c r="T3" s="104"/>
      <c r="U3" s="104"/>
      <c r="V3" s="132"/>
      <c r="W3" s="112"/>
      <c r="X3" s="408"/>
      <c r="Y3" s="132"/>
      <c r="Z3" s="112"/>
      <c r="AA3" s="112"/>
      <c r="AB3" s="112"/>
      <c r="AC3" s="112"/>
      <c r="AD3" s="112"/>
      <c r="AE3" s="112"/>
      <c r="AF3" s="112"/>
      <c r="AG3" s="104"/>
      <c r="AH3" s="104"/>
      <c r="AI3" s="102"/>
      <c r="AJ3" s="102"/>
      <c r="AK3" s="104"/>
      <c r="AL3" s="104"/>
    </row>
    <row r="4" spans="1:38" ht="12.75" customHeight="1" thickBot="1">
      <c r="A4" s="69"/>
      <c r="B4" s="562" t="s">
        <v>24</v>
      </c>
      <c r="C4" s="561" t="s">
        <v>21</v>
      </c>
      <c r="E4" s="38" t="s">
        <v>921</v>
      </c>
      <c r="F4" s="80"/>
      <c r="G4" s="80"/>
      <c r="I4" s="38" t="s">
        <v>1145</v>
      </c>
      <c r="J4" s="80"/>
      <c r="L4" s="1721" t="s">
        <v>1146</v>
      </c>
      <c r="M4" s="60"/>
      <c r="N4" s="38"/>
      <c r="O4" s="81"/>
      <c r="P4" s="561" t="s">
        <v>26</v>
      </c>
      <c r="Q4" s="561" t="s">
        <v>25</v>
      </c>
      <c r="R4" s="1157" t="s">
        <v>359</v>
      </c>
      <c r="S4" s="1182" t="s">
        <v>359</v>
      </c>
      <c r="T4" s="104"/>
      <c r="U4" s="104"/>
      <c r="V4" s="408"/>
      <c r="W4" s="112"/>
      <c r="X4" s="408"/>
      <c r="Y4" s="132"/>
      <c r="Z4" s="112"/>
      <c r="AA4" s="112"/>
      <c r="AB4" s="112"/>
      <c r="AC4" s="112"/>
      <c r="AD4" s="112"/>
      <c r="AE4" s="112"/>
      <c r="AF4" s="784"/>
      <c r="AG4" s="104"/>
      <c r="AH4" s="104"/>
      <c r="AI4" s="110"/>
      <c r="AJ4" s="102"/>
      <c r="AK4" s="104"/>
      <c r="AL4" s="104"/>
    </row>
    <row r="5" spans="1:38">
      <c r="A5" s="69" t="s">
        <v>208</v>
      </c>
      <c r="B5" s="560"/>
      <c r="C5" s="561" t="s">
        <v>38</v>
      </c>
      <c r="D5" s="36" t="s">
        <v>27</v>
      </c>
      <c r="E5" s="36" t="s">
        <v>28</v>
      </c>
      <c r="F5" s="36" t="s">
        <v>29</v>
      </c>
      <c r="G5" s="36" t="s">
        <v>30</v>
      </c>
      <c r="H5" s="35" t="s">
        <v>31</v>
      </c>
      <c r="I5" s="36" t="s">
        <v>32</v>
      </c>
      <c r="J5" s="35" t="s">
        <v>33</v>
      </c>
      <c r="K5" s="36" t="s">
        <v>34</v>
      </c>
      <c r="L5" s="35" t="s">
        <v>35</v>
      </c>
      <c r="M5" s="36" t="s">
        <v>36</v>
      </c>
      <c r="N5" s="1175" t="s">
        <v>920</v>
      </c>
      <c r="O5" s="36" t="s">
        <v>922</v>
      </c>
      <c r="P5" s="561">
        <v>12</v>
      </c>
      <c r="Q5" s="561" t="s">
        <v>37</v>
      </c>
      <c r="R5" s="561" t="s">
        <v>26</v>
      </c>
      <c r="S5" s="1183" t="s">
        <v>360</v>
      </c>
      <c r="T5" s="104"/>
      <c r="U5" s="104"/>
      <c r="V5" s="408"/>
      <c r="W5" s="112"/>
      <c r="X5" s="408"/>
      <c r="Y5" s="132"/>
      <c r="Z5" s="112"/>
      <c r="AA5" s="112"/>
      <c r="AB5" s="112"/>
      <c r="AC5" s="112"/>
      <c r="AD5" s="369"/>
      <c r="AE5" s="112"/>
      <c r="AF5" s="784"/>
      <c r="AG5" s="104"/>
      <c r="AH5" s="104"/>
      <c r="AI5" s="104"/>
      <c r="AJ5" s="122"/>
      <c r="AK5" s="104"/>
      <c r="AL5" s="104"/>
    </row>
    <row r="6" spans="1:38" ht="12" customHeight="1">
      <c r="A6" s="69"/>
      <c r="B6" s="562" t="s">
        <v>209</v>
      </c>
      <c r="C6" s="561" t="s">
        <v>210</v>
      </c>
      <c r="D6" s="78" t="s">
        <v>39</v>
      </c>
      <c r="E6" s="78" t="s">
        <v>39</v>
      </c>
      <c r="F6" s="78" t="s">
        <v>39</v>
      </c>
      <c r="G6" s="78" t="s">
        <v>39</v>
      </c>
      <c r="H6" s="31" t="s">
        <v>39</v>
      </c>
      <c r="I6" s="78" t="s">
        <v>39</v>
      </c>
      <c r="J6" s="78" t="s">
        <v>39</v>
      </c>
      <c r="K6" s="31" t="s">
        <v>39</v>
      </c>
      <c r="L6" s="78" t="s">
        <v>39</v>
      </c>
      <c r="M6" s="78" t="s">
        <v>39</v>
      </c>
      <c r="N6" s="539" t="s">
        <v>39</v>
      </c>
      <c r="O6" s="78" t="s">
        <v>39</v>
      </c>
      <c r="P6" s="561" t="s">
        <v>357</v>
      </c>
      <c r="Q6" s="561" t="s">
        <v>201</v>
      </c>
      <c r="R6" s="561">
        <v>12</v>
      </c>
      <c r="S6" s="1183"/>
      <c r="T6" s="104"/>
      <c r="U6" s="104"/>
      <c r="V6" s="132"/>
      <c r="W6" s="112"/>
      <c r="X6" s="408"/>
      <c r="Y6" s="132"/>
      <c r="Z6" s="112"/>
      <c r="AA6" s="112"/>
      <c r="AB6" s="112"/>
      <c r="AC6" s="112"/>
      <c r="AD6" s="369"/>
      <c r="AE6" s="112"/>
      <c r="AF6" s="785"/>
      <c r="AG6" s="104"/>
      <c r="AH6" s="104"/>
      <c r="AI6" s="104"/>
      <c r="AJ6" s="122"/>
      <c r="AK6" s="104"/>
      <c r="AL6" s="104"/>
    </row>
    <row r="7" spans="1:38" ht="13.5" customHeight="1" thickBot="1">
      <c r="A7" s="69"/>
      <c r="B7" s="560"/>
      <c r="C7" s="2593">
        <v>0.25</v>
      </c>
      <c r="D7" s="60"/>
      <c r="E7" s="61"/>
      <c r="F7" s="60"/>
      <c r="G7" s="61"/>
      <c r="H7" s="97"/>
      <c r="I7" s="892"/>
      <c r="J7" s="61"/>
      <c r="K7" s="61"/>
      <c r="L7" s="60"/>
      <c r="M7" s="61"/>
      <c r="N7" s="97"/>
      <c r="O7" s="820"/>
      <c r="P7" s="561"/>
      <c r="Q7" s="561" t="s">
        <v>202</v>
      </c>
      <c r="R7" s="561" t="s">
        <v>357</v>
      </c>
      <c r="S7" s="1184">
        <v>1</v>
      </c>
      <c r="T7" s="104"/>
      <c r="U7" s="104"/>
      <c r="V7" s="214"/>
      <c r="W7" s="132"/>
      <c r="X7" s="408"/>
      <c r="Y7" s="132"/>
      <c r="Z7" s="112"/>
      <c r="AA7" s="300"/>
      <c r="AB7" s="408"/>
      <c r="AC7" s="112"/>
      <c r="AD7" s="786"/>
      <c r="AE7" s="112"/>
      <c r="AF7" s="785"/>
      <c r="AG7" s="104"/>
      <c r="AH7" s="104"/>
      <c r="AI7" s="104"/>
      <c r="AJ7" s="636"/>
      <c r="AK7" s="104"/>
      <c r="AL7" s="104"/>
    </row>
    <row r="8" spans="1:38">
      <c r="A8" s="564">
        <v>1</v>
      </c>
      <c r="B8" s="565" t="s">
        <v>211</v>
      </c>
      <c r="C8" s="2594">
        <f t="shared" ref="C8:C44" si="0">(S8/100)*25</f>
        <v>30</v>
      </c>
      <c r="D8" s="2799">
        <f>'12 л. РАСКЛАДКА'!P13</f>
        <v>30</v>
      </c>
      <c r="E8" s="2797">
        <f>'12 л. РАСКЛАДКА'!P71</f>
        <v>0</v>
      </c>
      <c r="F8" s="2797">
        <f>'12 л. РАСКЛАДКА'!P130</f>
        <v>30</v>
      </c>
      <c r="G8" s="2797">
        <f>'12 л. РАСКЛАДКА'!P186</f>
        <v>40</v>
      </c>
      <c r="H8" s="2800">
        <f>'12 л. РАСКЛАДКА'!P243</f>
        <v>20</v>
      </c>
      <c r="I8" s="2798">
        <f>'12 л. РАСКЛАДКА'!P299</f>
        <v>30</v>
      </c>
      <c r="J8" s="2797">
        <f>'12 л. РАСКЛАДКА'!P355</f>
        <v>40</v>
      </c>
      <c r="K8" s="2797">
        <f>'12 л. РАСКЛАДКА'!P411</f>
        <v>40</v>
      </c>
      <c r="L8" s="2797">
        <f>'12 л. РАСКЛАДКА'!P464</f>
        <v>30</v>
      </c>
      <c r="M8" s="2797">
        <f>'12 л. РАСКЛАДКА'!P518</f>
        <v>30</v>
      </c>
      <c r="N8" s="2800">
        <f>'12 л. РАСКЛАДКА'!P571</f>
        <v>40</v>
      </c>
      <c r="O8" s="2811">
        <f>'12 л. РАСКЛАДКА'!P628</f>
        <v>40</v>
      </c>
      <c r="P8" s="1161">
        <f>D8+E8+F8+G8+H8+I8+J8+K8+L8+M8+N8+O8</f>
        <v>370</v>
      </c>
      <c r="Q8" s="2469">
        <f>(P8*100/R8)-100</f>
        <v>2.7777777777777715</v>
      </c>
      <c r="R8" s="2833">
        <f>(S8*25/100)*12</f>
        <v>360</v>
      </c>
      <c r="S8" s="2588">
        <v>120</v>
      </c>
      <c r="T8" s="408"/>
      <c r="U8" s="787"/>
      <c r="V8" s="408"/>
      <c r="W8" s="613"/>
      <c r="X8" s="112"/>
      <c r="Y8" s="112"/>
      <c r="Z8" s="112"/>
      <c r="AA8" s="789"/>
      <c r="AB8" s="192"/>
      <c r="AC8" s="210"/>
      <c r="AD8" s="790"/>
      <c r="AE8" s="112"/>
      <c r="AF8" s="3223"/>
      <c r="AG8" s="112"/>
      <c r="AH8" s="112"/>
      <c r="AI8" s="112"/>
      <c r="AJ8" s="112"/>
      <c r="AK8" s="112"/>
      <c r="AL8" s="112"/>
    </row>
    <row r="9" spans="1:38">
      <c r="A9" s="527">
        <v>2</v>
      </c>
      <c r="B9" s="247" t="s">
        <v>41</v>
      </c>
      <c r="C9" s="2595">
        <f t="shared" si="0"/>
        <v>50</v>
      </c>
      <c r="D9" s="174">
        <f>'12 л. РАСКЛАДКА'!P14</f>
        <v>35</v>
      </c>
      <c r="E9" s="813">
        <f>'12 л. РАСКЛАДКА'!P72</f>
        <v>40</v>
      </c>
      <c r="F9" s="813">
        <f>'12 л. РАСКЛАДКА'!P131</f>
        <v>65</v>
      </c>
      <c r="G9" s="813">
        <f>'12 л. РАСКЛАДКА'!P187</f>
        <v>50</v>
      </c>
      <c r="H9" s="1158">
        <f>'12 л. РАСКЛАДКА'!P244</f>
        <v>30</v>
      </c>
      <c r="I9" s="2768">
        <f>'12 л. РАСКЛАДКА'!P300</f>
        <v>50</v>
      </c>
      <c r="J9" s="813">
        <f>'12 л. РАСКЛАДКА'!P356</f>
        <v>70</v>
      </c>
      <c r="K9" s="813">
        <f>'12 л. РАСКЛАДКА'!P412</f>
        <v>60</v>
      </c>
      <c r="L9" s="813">
        <f>'12 л. РАСКЛАДКА'!P465</f>
        <v>50</v>
      </c>
      <c r="M9" s="813">
        <f>'12 л. РАСКЛАДКА'!P519</f>
        <v>40</v>
      </c>
      <c r="N9" s="1158">
        <f>'12 л. РАСКЛАДКА'!P572</f>
        <v>60</v>
      </c>
      <c r="O9" s="2772">
        <f>'12 л. РАСКЛАДКА'!P629</f>
        <v>60</v>
      </c>
      <c r="P9" s="1162">
        <f t="shared" ref="P9:P43" si="1">D9+E9+F9+G9+H9+I9+J9+K9+L9+M9+N9+O9</f>
        <v>610</v>
      </c>
      <c r="Q9" s="2470">
        <f t="shared" ref="Q9:Q44" si="2">(P9*100/R9)-100</f>
        <v>1.6666666666666714</v>
      </c>
      <c r="R9" s="1164">
        <f t="shared" ref="R9:R44" si="3">(S9*25/100)*12</f>
        <v>600</v>
      </c>
      <c r="S9" s="2589">
        <v>200</v>
      </c>
      <c r="T9" s="793"/>
      <c r="U9" s="792"/>
      <c r="V9" s="408"/>
      <c r="W9" s="112"/>
      <c r="X9" s="112"/>
      <c r="Y9" s="112"/>
      <c r="Z9" s="112"/>
      <c r="AA9" s="789"/>
      <c r="AB9" s="192"/>
      <c r="AC9" s="210"/>
      <c r="AD9" s="790"/>
      <c r="AE9" s="221"/>
      <c r="AF9" s="3223"/>
      <c r="AG9" s="112"/>
      <c r="AH9" s="112"/>
      <c r="AI9" s="112"/>
      <c r="AJ9" s="112"/>
      <c r="AK9" s="112"/>
      <c r="AL9" s="112"/>
    </row>
    <row r="10" spans="1:38">
      <c r="A10" s="527">
        <v>3</v>
      </c>
      <c r="B10" s="247" t="s">
        <v>42</v>
      </c>
      <c r="C10" s="2595">
        <f t="shared" si="0"/>
        <v>5</v>
      </c>
      <c r="D10" s="174">
        <f>'12 л. РАСКЛАДКА'!P15</f>
        <v>0</v>
      </c>
      <c r="E10" s="813">
        <f>'12 л. РАСКЛАДКА'!P73</f>
        <v>0</v>
      </c>
      <c r="F10" s="813">
        <f>'12 л. РАСКЛАДКА'!P132</f>
        <v>10.3</v>
      </c>
      <c r="G10" s="813">
        <f>'12 л. РАСКЛАДКА'!P188</f>
        <v>0</v>
      </c>
      <c r="H10" s="1158">
        <f>'12 л. РАСКЛАДКА'!P245</f>
        <v>8.31</v>
      </c>
      <c r="I10" s="2768">
        <f>'12 л. РАСКЛАДКА'!P301</f>
        <v>1.5</v>
      </c>
      <c r="J10" s="813">
        <f>'12 л. РАСКЛАДКА'!P357</f>
        <v>0</v>
      </c>
      <c r="K10" s="813">
        <f>'12 л. РАСКЛАДКА'!P413</f>
        <v>0</v>
      </c>
      <c r="L10" s="813">
        <f>'12 л. РАСКЛАДКА'!P466</f>
        <v>0</v>
      </c>
      <c r="M10" s="813">
        <f>'12 л. РАСКЛАДКА'!P520</f>
        <v>3.62</v>
      </c>
      <c r="N10" s="1158">
        <f>'12 л. РАСКЛАДКА'!P573</f>
        <v>1.57</v>
      </c>
      <c r="O10" s="2772">
        <f>'12 л. РАСКЛАДКА'!P630</f>
        <v>0</v>
      </c>
      <c r="P10" s="1162">
        <f t="shared" si="1"/>
        <v>25.3</v>
      </c>
      <c r="Q10" s="240">
        <f t="shared" si="2"/>
        <v>-57.833333333333336</v>
      </c>
      <c r="R10" s="1164">
        <f t="shared" si="3"/>
        <v>60</v>
      </c>
      <c r="S10" s="2589">
        <v>20</v>
      </c>
      <c r="T10" s="793"/>
      <c r="U10" s="787"/>
      <c r="V10" s="408"/>
      <c r="W10" s="112"/>
      <c r="X10" s="112"/>
      <c r="Y10" s="112"/>
      <c r="Z10" s="112"/>
      <c r="AA10" s="789"/>
      <c r="AB10" s="192"/>
      <c r="AC10" s="210"/>
      <c r="AD10" s="790"/>
      <c r="AE10" s="112"/>
      <c r="AF10" s="3224"/>
      <c r="AG10" s="112"/>
      <c r="AH10" s="112"/>
      <c r="AI10" s="112"/>
      <c r="AJ10" s="112"/>
      <c r="AK10" s="112"/>
      <c r="AL10" s="112"/>
    </row>
    <row r="11" spans="1:38">
      <c r="A11" s="527">
        <v>4</v>
      </c>
      <c r="B11" s="247" t="s">
        <v>43</v>
      </c>
      <c r="C11" s="2595">
        <f t="shared" si="0"/>
        <v>12.5</v>
      </c>
      <c r="D11" s="174">
        <f>'12 л. РАСКЛАДКА'!P16</f>
        <v>31.47</v>
      </c>
      <c r="E11" s="813">
        <f>'12 л. РАСКЛАДКА'!P74</f>
        <v>9.6</v>
      </c>
      <c r="F11" s="813">
        <f>'12 л. РАСКЛАДКА'!P133</f>
        <v>0</v>
      </c>
      <c r="G11" s="813">
        <f>'12 л. РАСКЛАДКА'!P189</f>
        <v>50.9</v>
      </c>
      <c r="H11" s="1158">
        <f>'12 л. РАСКЛАДКА'!P246</f>
        <v>0</v>
      </c>
      <c r="I11" s="2768">
        <f>'12 л. РАСКЛАДКА'!P302</f>
        <v>5</v>
      </c>
      <c r="J11" s="813">
        <f>'12 л. РАСКЛАДКА'!P358</f>
        <v>0</v>
      </c>
      <c r="K11" s="813">
        <f>'12 л. РАСКЛАДКА'!P414</f>
        <v>0</v>
      </c>
      <c r="L11" s="813">
        <f>'12 л. РАСКЛАДКА'!P467</f>
        <v>34.56</v>
      </c>
      <c r="M11" s="813">
        <f>'12 л. РАСКЛАДКА'!P521</f>
        <v>0</v>
      </c>
      <c r="N11" s="1158">
        <f>'12 л. РАСКЛАДКА'!P574</f>
        <v>0</v>
      </c>
      <c r="O11" s="2772">
        <f>'12 л. РАСКЛАДКА'!P631</f>
        <v>19.3</v>
      </c>
      <c r="P11" s="1162">
        <f t="shared" si="1"/>
        <v>150.83000000000001</v>
      </c>
      <c r="Q11" s="240">
        <f t="shared" si="2"/>
        <v>0.55333333333334167</v>
      </c>
      <c r="R11" s="1164">
        <f t="shared" si="3"/>
        <v>150</v>
      </c>
      <c r="S11" s="2589">
        <v>50</v>
      </c>
      <c r="T11" s="793"/>
      <c r="U11" s="792"/>
      <c r="V11" s="408"/>
      <c r="W11" s="112"/>
      <c r="X11" s="112"/>
      <c r="Y11" s="112"/>
      <c r="Z11" s="112"/>
      <c r="AA11" s="789"/>
      <c r="AB11" s="192"/>
      <c r="AC11" s="210"/>
      <c r="AD11" s="790"/>
      <c r="AE11" s="112"/>
      <c r="AF11" s="3223"/>
      <c r="AG11" s="112"/>
      <c r="AH11" s="112"/>
      <c r="AI11" s="112"/>
      <c r="AJ11" s="112"/>
      <c r="AK11" s="112"/>
      <c r="AL11" s="112"/>
    </row>
    <row r="12" spans="1:38">
      <c r="A12" s="527">
        <v>5</v>
      </c>
      <c r="B12" s="247" t="s">
        <v>44</v>
      </c>
      <c r="C12" s="2595">
        <f t="shared" si="0"/>
        <v>5</v>
      </c>
      <c r="D12" s="174">
        <f>'12 л. РАСКЛАДКА'!P17</f>
        <v>0</v>
      </c>
      <c r="E12" s="813">
        <f>'12 л. РАСКЛАДКА'!P75</f>
        <v>0</v>
      </c>
      <c r="F12" s="813">
        <f>'12 л. РАСКЛАДКА'!P134</f>
        <v>0</v>
      </c>
      <c r="G12" s="813">
        <f>'12 л. РАСКЛАДКА'!P190</f>
        <v>0</v>
      </c>
      <c r="H12" s="1158">
        <f>'12 л. РАСКЛАДКА'!P247</f>
        <v>0</v>
      </c>
      <c r="I12" s="2768">
        <f>'12 л. РАСКЛАДКА'!P303</f>
        <v>0</v>
      </c>
      <c r="J12" s="813">
        <f>'12 л. РАСКЛАДКА'!P359</f>
        <v>0</v>
      </c>
      <c r="K12" s="813">
        <f>'12 л. РАСКЛАДКА'!P415</f>
        <v>0</v>
      </c>
      <c r="L12" s="813">
        <f>'12 л. РАСКЛАДКА'!P468</f>
        <v>0</v>
      </c>
      <c r="M12" s="813">
        <f>'12 л. РАСКЛАДКА'!P522</f>
        <v>50</v>
      </c>
      <c r="N12" s="1158">
        <f>'12 л. РАСКЛАДКА'!P575</f>
        <v>0</v>
      </c>
      <c r="O12" s="2772">
        <f>'12 л. РАСКЛАДКА'!P632</f>
        <v>0</v>
      </c>
      <c r="P12" s="1162">
        <f t="shared" si="1"/>
        <v>50</v>
      </c>
      <c r="Q12" s="2470">
        <f t="shared" si="2"/>
        <v>-16.666666666666671</v>
      </c>
      <c r="R12" s="1164">
        <f t="shared" si="3"/>
        <v>60</v>
      </c>
      <c r="S12" s="2589">
        <v>20</v>
      </c>
      <c r="T12" s="793"/>
      <c r="U12" s="787"/>
      <c r="V12" s="408"/>
      <c r="W12" s="112"/>
      <c r="X12" s="112"/>
      <c r="Y12" s="112"/>
      <c r="Z12" s="112"/>
      <c r="AA12" s="789"/>
      <c r="AB12" s="192"/>
      <c r="AC12" s="210"/>
      <c r="AD12" s="790"/>
      <c r="AE12" s="112"/>
      <c r="AF12" s="3101"/>
      <c r="AG12" s="112"/>
      <c r="AH12" s="112"/>
      <c r="AI12" s="112"/>
      <c r="AJ12" s="112"/>
      <c r="AK12" s="112"/>
      <c r="AL12" s="112"/>
    </row>
    <row r="13" spans="1:38">
      <c r="A13" s="2488">
        <v>6</v>
      </c>
      <c r="B13" s="2998" t="s">
        <v>45</v>
      </c>
      <c r="C13" s="2604">
        <f t="shared" si="0"/>
        <v>46.75</v>
      </c>
      <c r="D13" s="2495">
        <f>'12 л. РАСКЛАДКА'!P18</f>
        <v>0</v>
      </c>
      <c r="E13" s="2496">
        <f>'12 л. РАСКЛАДКА'!P76</f>
        <v>0</v>
      </c>
      <c r="F13" s="2496">
        <f>'12 л. РАСКЛАДКА'!P135</f>
        <v>153.9</v>
      </c>
      <c r="G13" s="2496">
        <f>'12 л. РАСКЛАДКА'!P191</f>
        <v>0</v>
      </c>
      <c r="H13" s="2497">
        <f>'12 л. РАСКЛАДКА'!P248</f>
        <v>120.36</v>
      </c>
      <c r="I13" s="2769">
        <f>'12 л. РАСКЛАДКА'!P304</f>
        <v>98.33</v>
      </c>
      <c r="J13" s="2496">
        <f>'12 л. РАСКЛАДКА'!P360</f>
        <v>0</v>
      </c>
      <c r="K13" s="2496">
        <f>'12 л. РАСКЛАДКА'!P416</f>
        <v>124</v>
      </c>
      <c r="L13" s="2496">
        <f>'12 л. РАСКЛАДКА'!P469</f>
        <v>0</v>
      </c>
      <c r="M13" s="2496">
        <f>'12 л. РАСКЛАДКА'!P523</f>
        <v>0</v>
      </c>
      <c r="N13" s="2497">
        <f>'12 л. РАСКЛАДКА'!P576</f>
        <v>97.46</v>
      </c>
      <c r="O13" s="2773">
        <f>'12 л. РАСКЛАДКА'!P633</f>
        <v>0</v>
      </c>
      <c r="P13" s="2498">
        <f t="shared" si="1"/>
        <v>594.04999999999995</v>
      </c>
      <c r="Q13" s="2499">
        <f t="shared" si="2"/>
        <v>5.8912655971479353</v>
      </c>
      <c r="R13" s="949">
        <f t="shared" si="3"/>
        <v>561</v>
      </c>
      <c r="S13" s="2590">
        <v>187</v>
      </c>
      <c r="T13" s="793"/>
      <c r="U13" s="787"/>
      <c r="V13" s="408"/>
      <c r="W13" s="112"/>
      <c r="X13" s="112"/>
      <c r="Y13" s="112"/>
      <c r="Z13" s="112"/>
      <c r="AA13" s="789"/>
      <c r="AB13" s="192"/>
      <c r="AC13" s="210"/>
      <c r="AD13" s="790"/>
      <c r="AE13" s="112"/>
      <c r="AF13" s="3101"/>
      <c r="AG13" s="112"/>
      <c r="AH13" s="112"/>
      <c r="AI13" s="112"/>
      <c r="AJ13" s="112"/>
      <c r="AK13" s="112"/>
      <c r="AL13" s="112"/>
    </row>
    <row r="14" spans="1:38">
      <c r="A14" s="2488">
        <v>7</v>
      </c>
      <c r="B14" s="1934" t="s">
        <v>792</v>
      </c>
      <c r="C14" s="3017">
        <f t="shared" si="0"/>
        <v>72</v>
      </c>
      <c r="D14" s="3096">
        <f>'12 л. РАСКЛАДКА'!P19</f>
        <v>0</v>
      </c>
      <c r="E14" s="3082">
        <f>'12 л. РАСКЛАДКА'!P77</f>
        <v>0</v>
      </c>
      <c r="F14" s="3083">
        <f>'12 л. РАСКЛАДКА'!P136</f>
        <v>77.400000000000006</v>
      </c>
      <c r="G14" s="3082">
        <f>'12 л. РАСКЛАДКА'!P192</f>
        <v>46</v>
      </c>
      <c r="H14" s="3083">
        <f>'12 л. РАСКЛАДКА'!P249</f>
        <v>19</v>
      </c>
      <c r="I14" s="3084">
        <f>'12 л. РАСКЛАДКА'!P305</f>
        <v>151.18</v>
      </c>
      <c r="J14" s="3083">
        <f>'12 л. РАСКЛАДКА'!P361</f>
        <v>160.91000000000003</v>
      </c>
      <c r="K14" s="3082">
        <f>'12 л. РАСКЛАДКА'!P417</f>
        <v>92.44</v>
      </c>
      <c r="L14" s="3083">
        <f>'12 л. РАСКЛАДКА'!P470</f>
        <v>0</v>
      </c>
      <c r="M14" s="3082">
        <f>'12 л. РАСКЛАДКА'!P524</f>
        <v>114.1</v>
      </c>
      <c r="N14" s="3083">
        <f>'12 л. РАСКЛАДКА'!P577</f>
        <v>111.97999999999999</v>
      </c>
      <c r="O14" s="3085">
        <f>'12 л. РАСКЛАДКА'!P634</f>
        <v>0</v>
      </c>
      <c r="P14" s="3086">
        <f t="shared" si="1"/>
        <v>773.0100000000001</v>
      </c>
      <c r="Q14" s="3087">
        <f t="shared" si="2"/>
        <v>-10.531249999999986</v>
      </c>
      <c r="R14" s="3088">
        <f t="shared" si="3"/>
        <v>864</v>
      </c>
      <c r="S14" s="2997">
        <f>S16-S15</f>
        <v>288</v>
      </c>
      <c r="T14" s="793"/>
      <c r="U14" s="797"/>
      <c r="V14" s="408"/>
      <c r="W14" s="112"/>
      <c r="X14" s="112"/>
      <c r="Y14" s="112"/>
      <c r="Z14" s="112"/>
      <c r="AA14" s="789"/>
      <c r="AB14" s="771"/>
      <c r="AC14" s="210"/>
      <c r="AD14" s="790"/>
      <c r="AE14" s="112"/>
      <c r="AF14" s="3101"/>
      <c r="AG14" s="3075"/>
      <c r="AH14" s="3076"/>
      <c r="AI14" s="166"/>
      <c r="AJ14" s="166"/>
      <c r="AK14" s="191"/>
      <c r="AL14" s="191"/>
    </row>
    <row r="15" spans="1:38" ht="12.75" customHeight="1">
      <c r="A15" s="3018"/>
      <c r="B15" s="3005" t="s">
        <v>923</v>
      </c>
      <c r="C15" s="3019">
        <f t="shared" si="0"/>
        <v>8</v>
      </c>
      <c r="D15" s="3097">
        <f>'12 л. РАСКЛАДКА'!P20</f>
        <v>0</v>
      </c>
      <c r="E15" s="3089">
        <f>'12 л. РАСКЛАДКА'!P78</f>
        <v>0</v>
      </c>
      <c r="F15" s="3090">
        <f>'12 л. РАСКЛАДКА'!P137</f>
        <v>0</v>
      </c>
      <c r="G15" s="3089">
        <f>'12 л. РАСКЛАДКА'!P193</f>
        <v>48.6</v>
      </c>
      <c r="H15" s="3090">
        <f>'12 л. РАСКЛАДКА'!P250</f>
        <v>60</v>
      </c>
      <c r="I15" s="3091">
        <f>'12 л. РАСКЛАДКА'!P306</f>
        <v>0</v>
      </c>
      <c r="J15" s="3090">
        <f>'12 л. РАСКЛАДКА'!P362</f>
        <v>0</v>
      </c>
      <c r="K15" s="3089">
        <f>'12 л. РАСКЛАДКА'!P418</f>
        <v>0</v>
      </c>
      <c r="L15" s="3090">
        <f>'12 л. РАСКЛАДКА'!P471</f>
        <v>0</v>
      </c>
      <c r="M15" s="3089">
        <f>'12 л. РАСКЛАДКА'!P525</f>
        <v>0</v>
      </c>
      <c r="N15" s="3090">
        <f>'12 л. РАСКЛАДКА'!P578</f>
        <v>0</v>
      </c>
      <c r="O15" s="3092">
        <f>'12 л. РАСКЛАДКА'!P635</f>
        <v>0</v>
      </c>
      <c r="P15" s="3093">
        <f>D15+E15+F15+G15+H15+I15+J15+K15+L15+M15+N15+O15</f>
        <v>108.6</v>
      </c>
      <c r="Q15" s="3094">
        <f t="shared" si="2"/>
        <v>13.125</v>
      </c>
      <c r="R15" s="3095">
        <f t="shared" si="3"/>
        <v>96</v>
      </c>
      <c r="S15" s="3008">
        <f>(S16/100)*10</f>
        <v>32</v>
      </c>
      <c r="T15" s="793"/>
      <c r="U15" s="797"/>
      <c r="V15" s="408"/>
      <c r="W15" s="112"/>
      <c r="X15" s="112"/>
      <c r="Y15" s="112"/>
      <c r="Z15" s="112"/>
      <c r="AA15" s="789"/>
      <c r="AB15" s="771"/>
      <c r="AC15" s="210"/>
      <c r="AD15" s="790"/>
      <c r="AE15" s="112"/>
      <c r="AF15" s="3101"/>
      <c r="AG15" s="112"/>
      <c r="AH15" s="112"/>
      <c r="AI15" s="112"/>
      <c r="AJ15" s="166"/>
      <c r="AK15" s="112"/>
      <c r="AL15" s="112"/>
    </row>
    <row r="16" spans="1:38" ht="14.25" customHeight="1">
      <c r="A16" s="2489"/>
      <c r="B16" s="3080" t="s">
        <v>1042</v>
      </c>
      <c r="C16" s="3020">
        <f>(S16/100)*25</f>
        <v>80</v>
      </c>
      <c r="D16" s="774">
        <f>D14+D15</f>
        <v>0</v>
      </c>
      <c r="E16" s="2501">
        <f t="shared" ref="E16:O16" si="4">E14+E15</f>
        <v>0</v>
      </c>
      <c r="F16" s="2507">
        <f>F14+F15</f>
        <v>77.400000000000006</v>
      </c>
      <c r="G16" s="2501">
        <f t="shared" si="4"/>
        <v>94.6</v>
      </c>
      <c r="H16" s="2507">
        <f t="shared" si="4"/>
        <v>79</v>
      </c>
      <c r="I16" s="2501">
        <f t="shared" si="4"/>
        <v>151.18</v>
      </c>
      <c r="J16" s="2507">
        <f t="shared" si="4"/>
        <v>160.91000000000003</v>
      </c>
      <c r="K16" s="3068">
        <f t="shared" si="4"/>
        <v>92.44</v>
      </c>
      <c r="L16" s="2507">
        <f t="shared" si="4"/>
        <v>0</v>
      </c>
      <c r="M16" s="2501">
        <f t="shared" si="4"/>
        <v>114.1</v>
      </c>
      <c r="N16" s="2507">
        <f t="shared" si="4"/>
        <v>111.97999999999999</v>
      </c>
      <c r="O16" s="1177">
        <f t="shared" si="4"/>
        <v>0</v>
      </c>
      <c r="P16" s="3081">
        <f>D16+E16+F16+G16+H16+I16+J16+K16+L16+M16+N16+O16</f>
        <v>881.61</v>
      </c>
      <c r="Q16" s="2508">
        <f>(P16*100/R16)-100</f>
        <v>-8.1656250000000057</v>
      </c>
      <c r="R16" s="2820">
        <f>(S16*25/100)*12</f>
        <v>960</v>
      </c>
      <c r="S16" s="2591">
        <v>320</v>
      </c>
      <c r="T16" s="793"/>
      <c r="U16" s="797"/>
      <c r="V16" s="408"/>
      <c r="W16" s="112"/>
      <c r="X16" s="112"/>
      <c r="Y16" s="112"/>
      <c r="Z16" s="112"/>
      <c r="AA16" s="789"/>
      <c r="AB16" s="301"/>
      <c r="AC16" s="210"/>
      <c r="AD16" s="790"/>
      <c r="AE16" s="112"/>
      <c r="AF16" s="3101"/>
      <c r="AG16" s="11"/>
      <c r="AH16" s="11"/>
      <c r="AI16" s="11"/>
      <c r="AJ16" s="3078"/>
      <c r="AK16" s="11"/>
      <c r="AL16" s="112"/>
    </row>
    <row r="17" spans="1:34">
      <c r="A17" s="2489">
        <v>8</v>
      </c>
      <c r="B17" s="2999" t="s">
        <v>212</v>
      </c>
      <c r="C17" s="2601">
        <f t="shared" si="0"/>
        <v>46.25</v>
      </c>
      <c r="D17" s="174">
        <f>'12 л. РАСКЛАДКА'!P21</f>
        <v>100</v>
      </c>
      <c r="E17" s="813">
        <f>'12 л. РАСКЛАДКА'!P79</f>
        <v>155</v>
      </c>
      <c r="F17" s="813">
        <f>'12 л. РАСКЛАДКА'!P138</f>
        <v>0</v>
      </c>
      <c r="G17" s="813">
        <f>'12 л. РАСКЛАДКА'!P194</f>
        <v>0</v>
      </c>
      <c r="H17" s="1158">
        <f>'12 л. РАСКЛАДКА'!P251</f>
        <v>1.5</v>
      </c>
      <c r="I17" s="2770">
        <f>'12 л. РАСКЛАДКА'!P307</f>
        <v>0</v>
      </c>
      <c r="J17" s="813">
        <f>'12 л. РАСКЛАДКА'!P363</f>
        <v>100</v>
      </c>
      <c r="K17" s="813">
        <f>'12 л. РАСКЛАДКА'!P419</f>
        <v>0</v>
      </c>
      <c r="L17" s="813">
        <f>'12 л. РАСКЛАДКА'!P472</f>
        <v>100</v>
      </c>
      <c r="M17" s="813">
        <f>'12 л. РАСКЛАДКА'!P526</f>
        <v>7</v>
      </c>
      <c r="N17" s="1158">
        <f>'12 л. РАСКЛАДКА'!P579</f>
        <v>0</v>
      </c>
      <c r="O17" s="2771">
        <f>'12 л. РАСКЛАДКА'!P636</f>
        <v>0</v>
      </c>
      <c r="P17" s="1176">
        <f t="shared" si="1"/>
        <v>463.5</v>
      </c>
      <c r="Q17" s="2500">
        <f t="shared" si="2"/>
        <v>-16.486486486486484</v>
      </c>
      <c r="R17" s="2841">
        <f t="shared" si="3"/>
        <v>555</v>
      </c>
      <c r="S17" s="2591">
        <v>185</v>
      </c>
      <c r="T17" s="793"/>
      <c r="U17" s="787"/>
      <c r="V17" s="408"/>
      <c r="W17" s="112"/>
      <c r="X17" s="112"/>
      <c r="Y17" s="112"/>
      <c r="Z17" s="112"/>
      <c r="AA17" s="789"/>
      <c r="AB17" s="192"/>
      <c r="AC17" s="210"/>
      <c r="AD17" s="790"/>
      <c r="AE17" s="112"/>
      <c r="AF17" s="3101"/>
      <c r="AG17" s="11"/>
      <c r="AH17" s="11"/>
    </row>
    <row r="18" spans="1:34">
      <c r="A18" s="527">
        <v>9</v>
      </c>
      <c r="B18" s="247" t="s">
        <v>104</v>
      </c>
      <c r="C18" s="2595">
        <f t="shared" si="0"/>
        <v>5</v>
      </c>
      <c r="D18" s="174">
        <f>'12 л. РАСКЛАДКА'!P22</f>
        <v>0</v>
      </c>
      <c r="E18" s="813">
        <f>'12 л. РАСКЛАДКА'!P80</f>
        <v>0</v>
      </c>
      <c r="F18" s="813">
        <f>'12 л. РАСКЛАДКА'!P139</f>
        <v>0</v>
      </c>
      <c r="G18" s="813">
        <f>'12 л. РАСКЛАДКА'!P195</f>
        <v>15</v>
      </c>
      <c r="H18" s="1158">
        <f>'12 л. РАСКЛАДКА'!P252</f>
        <v>11</v>
      </c>
      <c r="I18" s="2768">
        <f>'12 л. РАСКЛАДКА'!P308</f>
        <v>25</v>
      </c>
      <c r="J18" s="813">
        <f>'12 л. РАСКЛАДКА'!P364</f>
        <v>0</v>
      </c>
      <c r="K18" s="813">
        <f>'12 л. РАСКЛАДКА'!P420</f>
        <v>20</v>
      </c>
      <c r="L18" s="813">
        <f>'12 л. РАСКЛАДКА'!P473</f>
        <v>0</v>
      </c>
      <c r="M18" s="813">
        <f>'12 л. РАСКЛАДКА'!P527</f>
        <v>0</v>
      </c>
      <c r="N18" s="1158">
        <f>'12 л. РАСКЛАДКА'!P580</f>
        <v>0</v>
      </c>
      <c r="O18" s="2772">
        <f>'12 л. РАСКЛАДКА'!P637</f>
        <v>0</v>
      </c>
      <c r="P18" s="1162">
        <f t="shared" si="1"/>
        <v>71</v>
      </c>
      <c r="Q18" s="2470">
        <f t="shared" si="2"/>
        <v>18.333333333333329</v>
      </c>
      <c r="R18" s="1164">
        <f t="shared" si="3"/>
        <v>60</v>
      </c>
      <c r="S18" s="2589">
        <v>20</v>
      </c>
      <c r="T18" s="793"/>
      <c r="U18" s="787"/>
      <c r="V18" s="408"/>
      <c r="W18" s="112"/>
      <c r="X18" s="112"/>
      <c r="Y18" s="112"/>
      <c r="Z18" s="112"/>
      <c r="AA18" s="789"/>
      <c r="AB18" s="192"/>
      <c r="AC18" s="210"/>
      <c r="AD18" s="790"/>
      <c r="AE18" s="112"/>
      <c r="AF18" s="3101"/>
      <c r="AG18" s="11"/>
      <c r="AH18" s="11"/>
    </row>
    <row r="19" spans="1:34">
      <c r="A19" s="527">
        <v>10</v>
      </c>
      <c r="B19" s="1788" t="s">
        <v>447</v>
      </c>
      <c r="C19" s="2595">
        <f t="shared" si="0"/>
        <v>50</v>
      </c>
      <c r="D19" s="174">
        <f>'12 л. РАСКЛАДКА'!P23</f>
        <v>0</v>
      </c>
      <c r="E19" s="813">
        <f>'12 л. РАСКЛАДКА'!P81</f>
        <v>0</v>
      </c>
      <c r="F19" s="813">
        <f>'12 л. РАСКЛАДКА'!P140</f>
        <v>200</v>
      </c>
      <c r="G19" s="813">
        <f>'12 л. РАСКЛАДКА'!P196</f>
        <v>0</v>
      </c>
      <c r="H19" s="1158">
        <f>'12 л. РАСКЛАДКА'!P253</f>
        <v>100</v>
      </c>
      <c r="I19" s="2768">
        <f>'12 л. РАСКЛАДКА'!P309</f>
        <v>0</v>
      </c>
      <c r="J19" s="813">
        <f>'12 л. РАСКЛАДКА'!P365</f>
        <v>0</v>
      </c>
      <c r="K19" s="813">
        <f>'12 л. РАСКЛАДКА'!P421</f>
        <v>0</v>
      </c>
      <c r="L19" s="813">
        <f>'12 л. РАСКЛАДКА'!P474</f>
        <v>0</v>
      </c>
      <c r="M19" s="813">
        <f>'12 л. РАСКЛАДКА'!P528</f>
        <v>0</v>
      </c>
      <c r="N19" s="1158">
        <f>'12 л. РАСКЛАДКА'!P581</f>
        <v>200</v>
      </c>
      <c r="O19" s="2772">
        <f>'12 л. РАСКЛАДКА'!P638</f>
        <v>0</v>
      </c>
      <c r="P19" s="1162">
        <f t="shared" si="1"/>
        <v>500</v>
      </c>
      <c r="Q19" s="2470">
        <f t="shared" si="2"/>
        <v>-16.666666666666671</v>
      </c>
      <c r="R19" s="1164">
        <f t="shared" si="3"/>
        <v>600</v>
      </c>
      <c r="S19" s="2589">
        <v>200</v>
      </c>
      <c r="T19" s="793"/>
      <c r="U19" s="787"/>
      <c r="V19" s="408"/>
      <c r="W19" s="112"/>
      <c r="X19" s="112"/>
      <c r="Y19" s="112"/>
      <c r="Z19" s="112"/>
      <c r="AA19" s="789"/>
      <c r="AB19" s="192"/>
      <c r="AC19" s="210"/>
      <c r="AD19" s="790"/>
      <c r="AE19" s="112"/>
      <c r="AF19" s="3223"/>
      <c r="AG19" s="11"/>
      <c r="AH19" s="11"/>
    </row>
    <row r="20" spans="1:34">
      <c r="A20" s="527">
        <v>11</v>
      </c>
      <c r="B20" s="247" t="s">
        <v>112</v>
      </c>
      <c r="C20" s="2595">
        <f t="shared" si="0"/>
        <v>19.5</v>
      </c>
      <c r="D20" s="174">
        <f>'12 л. РАСКЛАДКА'!P24</f>
        <v>0</v>
      </c>
      <c r="E20" s="813">
        <f>'12 л. РАСКЛАДКА'!P82</f>
        <v>0</v>
      </c>
      <c r="F20" s="813">
        <f>'12 л. РАСКЛАДКА'!P141</f>
        <v>0</v>
      </c>
      <c r="G20" s="813">
        <f>'12 л. РАСКЛАДКА'!P197</f>
        <v>79.599999999999994</v>
      </c>
      <c r="H20" s="1158">
        <f>'12 л. РАСКЛАДКА'!P254</f>
        <v>0</v>
      </c>
      <c r="I20" s="2768">
        <f>'12 л. РАСКЛАДКА'!P310</f>
        <v>25.86</v>
      </c>
      <c r="J20" s="813">
        <f>'12 л. РАСКЛАДКА'!P366</f>
        <v>36.4</v>
      </c>
      <c r="K20" s="813">
        <f>'12 л. РАСКЛАДКА'!P422</f>
        <v>79</v>
      </c>
      <c r="L20" s="813">
        <f>'12 л. РАСКЛАДКА'!P475</f>
        <v>0</v>
      </c>
      <c r="M20" s="813">
        <f>'12 л. РАСКЛАДКА'!P529</f>
        <v>0</v>
      </c>
      <c r="N20" s="1158">
        <f>'12 л. РАСКЛАДКА'!P582</f>
        <v>0</v>
      </c>
      <c r="O20" s="2772">
        <f>'12 л. РАСКЛАДКА'!P639</f>
        <v>0</v>
      </c>
      <c r="P20" s="1162">
        <f t="shared" si="1"/>
        <v>220.85999999999999</v>
      </c>
      <c r="Q20" s="2470">
        <f t="shared" si="2"/>
        <v>-5.6153846153846132</v>
      </c>
      <c r="R20" s="1164">
        <f t="shared" si="3"/>
        <v>234</v>
      </c>
      <c r="S20" s="2589">
        <v>78</v>
      </c>
      <c r="T20" s="793"/>
      <c r="U20" s="787"/>
      <c r="V20" s="408"/>
      <c r="W20" s="112"/>
      <c r="X20" s="112"/>
      <c r="Y20" s="112"/>
      <c r="Z20" s="112"/>
      <c r="AA20" s="789"/>
      <c r="AB20" s="192"/>
      <c r="AC20" s="210"/>
      <c r="AD20" s="790"/>
      <c r="AE20" s="112"/>
      <c r="AF20" s="3223"/>
      <c r="AG20" s="11"/>
      <c r="AH20" s="11"/>
    </row>
    <row r="21" spans="1:34">
      <c r="A21" s="527">
        <v>12</v>
      </c>
      <c r="B21" s="247" t="s">
        <v>113</v>
      </c>
      <c r="C21" s="2595">
        <f t="shared" si="0"/>
        <v>13.25</v>
      </c>
      <c r="D21" s="174">
        <f>'12 л. РАСКЛАДКА'!P25</f>
        <v>0</v>
      </c>
      <c r="E21" s="813">
        <f>'12 л. РАСКЛАДКА'!P83</f>
        <v>0</v>
      </c>
      <c r="F21" s="813">
        <f>'12 л. РАСКЛАДКА'!P142</f>
        <v>0</v>
      </c>
      <c r="G21" s="813">
        <f>'12 л. РАСКЛАДКА'!P198</f>
        <v>0</v>
      </c>
      <c r="H21" s="1158">
        <f>'12 л. РАСКЛАДКА'!P255</f>
        <v>0</v>
      </c>
      <c r="I21" s="2768">
        <f>'12 л. РАСКЛАДКА'!P311</f>
        <v>56.44</v>
      </c>
      <c r="J21" s="813">
        <f>'12 л. РАСКЛАДКА'!P367</f>
        <v>0</v>
      </c>
      <c r="K21" s="813">
        <f>'12 л. РАСКЛАДКА'!P423</f>
        <v>0</v>
      </c>
      <c r="L21" s="813">
        <f>'12 л. РАСКЛАДКА'!P476</f>
        <v>0</v>
      </c>
      <c r="M21" s="813">
        <f>'12 л. РАСКЛАДКА'!P530</f>
        <v>0</v>
      </c>
      <c r="N21" s="1158">
        <f>'12 л. РАСКЛАДКА'!P583</f>
        <v>132.5</v>
      </c>
      <c r="O21" s="2772">
        <f>'12 л. РАСКЛАДКА'!P640</f>
        <v>0</v>
      </c>
      <c r="P21" s="1162">
        <f t="shared" si="1"/>
        <v>188.94</v>
      </c>
      <c r="Q21" s="2470">
        <f t="shared" si="2"/>
        <v>18.830188679245282</v>
      </c>
      <c r="R21" s="1164">
        <f t="shared" si="3"/>
        <v>159</v>
      </c>
      <c r="S21" s="2589">
        <v>53</v>
      </c>
      <c r="T21" s="793"/>
      <c r="U21" s="787"/>
      <c r="V21" s="408"/>
      <c r="W21" s="112"/>
      <c r="X21" s="112"/>
      <c r="Y21" s="112"/>
      <c r="Z21" s="112"/>
      <c r="AA21" s="789"/>
      <c r="AB21" s="192"/>
      <c r="AC21" s="210"/>
      <c r="AD21" s="790"/>
      <c r="AE21" s="112"/>
      <c r="AF21" s="3223"/>
      <c r="AG21" s="11"/>
      <c r="AH21" s="11"/>
    </row>
    <row r="22" spans="1:34" ht="12.75" customHeight="1">
      <c r="A22" s="527">
        <v>13</v>
      </c>
      <c r="B22" s="247" t="s">
        <v>46</v>
      </c>
      <c r="C22" s="2595">
        <f t="shared" si="0"/>
        <v>19.25</v>
      </c>
      <c r="D22" s="174">
        <f>'12 л. РАСКЛАДКА'!P26</f>
        <v>0</v>
      </c>
      <c r="E22" s="813">
        <f>'12 л. РАСКЛАДКА'!P84</f>
        <v>0</v>
      </c>
      <c r="F22" s="813">
        <f>'12 л. РАСКЛАДКА'!P143</f>
        <v>84.3</v>
      </c>
      <c r="G22" s="813">
        <f>'12 л. РАСКЛАДКА'!P199</f>
        <v>0</v>
      </c>
      <c r="H22" s="1158">
        <f>'12 л. РАСКЛАДКА'!P256</f>
        <v>108.2</v>
      </c>
      <c r="I22" s="2768">
        <f>'12 л. РАСКЛАДКА'!P312</f>
        <v>0</v>
      </c>
      <c r="J22" s="813">
        <f>'12 л. РАСКЛАДКА'!P368</f>
        <v>0</v>
      </c>
      <c r="K22" s="813">
        <f>'12 л. РАСКЛАДКА'!P424</f>
        <v>0</v>
      </c>
      <c r="L22" s="813">
        <f>'12 л. РАСКЛАДКА'!P477</f>
        <v>0</v>
      </c>
      <c r="M22" s="813">
        <f>'12 л. РАСКЛАДКА'!P531</f>
        <v>0</v>
      </c>
      <c r="N22" s="1158">
        <f>'12 л. РАСКЛАДКА'!P584</f>
        <v>0</v>
      </c>
      <c r="O22" s="2772">
        <f>'12 л. РАСКЛАДКА'!P641</f>
        <v>0</v>
      </c>
      <c r="P22" s="1162">
        <f t="shared" si="1"/>
        <v>192.5</v>
      </c>
      <c r="Q22" s="2470">
        <f t="shared" si="2"/>
        <v>-16.666666666666671</v>
      </c>
      <c r="R22" s="1164">
        <f t="shared" si="3"/>
        <v>231</v>
      </c>
      <c r="S22" s="2589">
        <v>77</v>
      </c>
      <c r="T22" s="793"/>
      <c r="U22" s="787"/>
      <c r="V22" s="408"/>
      <c r="W22" s="112"/>
      <c r="X22" s="112"/>
      <c r="Y22" s="112"/>
      <c r="Z22" s="112"/>
      <c r="AA22" s="789"/>
      <c r="AB22" s="192"/>
      <c r="AC22" s="210"/>
      <c r="AD22" s="790"/>
      <c r="AE22" s="112"/>
      <c r="AF22" s="3223"/>
      <c r="AG22" s="11"/>
      <c r="AH22" s="11"/>
    </row>
    <row r="23" spans="1:34" ht="13.5" customHeight="1">
      <c r="A23" s="527">
        <v>14</v>
      </c>
      <c r="B23" s="247" t="s">
        <v>114</v>
      </c>
      <c r="C23" s="2595">
        <f t="shared" si="0"/>
        <v>10</v>
      </c>
      <c r="D23" s="174">
        <f>'12 л. РАСКЛАДКА'!P27</f>
        <v>0</v>
      </c>
      <c r="E23" s="813">
        <f>'12 л. РАСКЛАДКА'!P85</f>
        <v>0</v>
      </c>
      <c r="F23" s="813">
        <f>'12 л. РАСКЛАДКА'!P144</f>
        <v>0</v>
      </c>
      <c r="G23" s="813">
        <f>'12 л. РАСКЛАДКА'!P200</f>
        <v>0</v>
      </c>
      <c r="H23" s="1158">
        <f>'12 л. РАСКЛАДКА'!P257</f>
        <v>0</v>
      </c>
      <c r="I23" s="2768">
        <f>'12 л. РАСКЛАДКА'!P313</f>
        <v>0</v>
      </c>
      <c r="J23" s="813">
        <f>'12 л. РАСКЛАДКА'!P369</f>
        <v>0</v>
      </c>
      <c r="K23" s="813">
        <f>'12 л. РАСКЛАДКА'!P425</f>
        <v>0</v>
      </c>
      <c r="L23" s="813">
        <f>'12 л. РАСКЛАДКА'!P478</f>
        <v>0</v>
      </c>
      <c r="M23" s="813">
        <f>'12 л. РАСКЛАДКА'!P532</f>
        <v>100</v>
      </c>
      <c r="N23" s="1158">
        <f>'12 л. РАСКЛАДКА'!P585</f>
        <v>0</v>
      </c>
      <c r="O23" s="2772">
        <f>'12 л. РАСКЛАДКА'!P642</f>
        <v>0</v>
      </c>
      <c r="P23" s="1162">
        <f t="shared" si="1"/>
        <v>100</v>
      </c>
      <c r="Q23" s="2470">
        <f t="shared" si="2"/>
        <v>-16.666666666666671</v>
      </c>
      <c r="R23" s="1164">
        <f t="shared" si="3"/>
        <v>120</v>
      </c>
      <c r="S23" s="2589">
        <v>40</v>
      </c>
      <c r="T23" s="793"/>
      <c r="U23" s="787"/>
      <c r="V23" s="408"/>
      <c r="W23" s="112"/>
      <c r="X23" s="112"/>
      <c r="Y23" s="112"/>
      <c r="Z23" s="112"/>
      <c r="AA23" s="789"/>
      <c r="AB23" s="192"/>
      <c r="AC23" s="210"/>
      <c r="AD23" s="790"/>
      <c r="AE23" s="112"/>
      <c r="AF23" s="3223"/>
      <c r="AG23" s="11"/>
      <c r="AH23" s="11"/>
    </row>
    <row r="24" spans="1:34" ht="12" customHeight="1">
      <c r="A24" s="527">
        <v>15</v>
      </c>
      <c r="B24" s="247" t="s">
        <v>213</v>
      </c>
      <c r="C24" s="2595">
        <f t="shared" si="0"/>
        <v>87.5</v>
      </c>
      <c r="D24" s="174">
        <f>'12 л. РАСКЛАДКА'!P28</f>
        <v>170</v>
      </c>
      <c r="E24" s="813">
        <f>'12 л. РАСКЛАДКА'!P86</f>
        <v>100</v>
      </c>
      <c r="F24" s="813">
        <f>'12 л. РАСКЛАДКА'!P145</f>
        <v>37.700000000000003</v>
      </c>
      <c r="G24" s="813">
        <f>'12 л. РАСКЛАДКА'!P201</f>
        <v>0</v>
      </c>
      <c r="H24" s="1158">
        <f>'12 л. РАСКЛАДКА'!P258</f>
        <v>82.11999999999999</v>
      </c>
      <c r="I24" s="2768">
        <f>'12 л. РАСКЛАДКА'!P314</f>
        <v>16.329999999999998</v>
      </c>
      <c r="J24" s="813">
        <f>'12 л. РАСКЛАДКА'!P370</f>
        <v>234</v>
      </c>
      <c r="K24" s="813">
        <f>'12 л. РАСКЛАДКА'!P426</f>
        <v>0</v>
      </c>
      <c r="L24" s="813">
        <f>'12 л. РАСКЛАДКА'!P479</f>
        <v>392.98</v>
      </c>
      <c r="M24" s="813">
        <f>'12 л. РАСКЛАДКА'!P533</f>
        <v>10</v>
      </c>
      <c r="N24" s="1158">
        <f>'12 л. РАСКЛАДКА'!P586</f>
        <v>0</v>
      </c>
      <c r="O24" s="2772">
        <f>'12 л. РАСКЛАДКА'!P643</f>
        <v>444.37</v>
      </c>
      <c r="P24" s="1162">
        <f t="shared" si="1"/>
        <v>1487.5</v>
      </c>
      <c r="Q24" s="2470">
        <f t="shared" si="2"/>
        <v>41.666666666666657</v>
      </c>
      <c r="R24" s="1164">
        <f t="shared" si="3"/>
        <v>1050</v>
      </c>
      <c r="S24" s="2589">
        <v>350</v>
      </c>
      <c r="T24" s="793"/>
      <c r="U24" s="787"/>
      <c r="V24" s="408"/>
      <c r="W24" s="112"/>
      <c r="X24" s="112"/>
      <c r="Y24" s="112"/>
      <c r="Z24" s="112"/>
      <c r="AA24" s="789"/>
      <c r="AB24" s="192"/>
      <c r="AC24" s="210"/>
      <c r="AD24" s="790"/>
      <c r="AE24" s="112"/>
      <c r="AF24" s="3224"/>
      <c r="AG24" s="11"/>
      <c r="AH24" s="11"/>
    </row>
    <row r="25" spans="1:34" ht="14.25" customHeight="1">
      <c r="A25" s="527">
        <v>16</v>
      </c>
      <c r="B25" s="247" t="s">
        <v>214</v>
      </c>
      <c r="C25" s="2595">
        <f t="shared" si="0"/>
        <v>45</v>
      </c>
      <c r="D25" s="174">
        <f>'12 л. РАСКЛАДКА'!P29</f>
        <v>0</v>
      </c>
      <c r="E25" s="813">
        <f>'12 л. РАСКЛАДКА'!P87</f>
        <v>0</v>
      </c>
      <c r="F25" s="813">
        <f>'12 л. РАСКЛАДКА'!P146</f>
        <v>0</v>
      </c>
      <c r="G25" s="813">
        <f>'12 л. РАСКЛАДКА'!P202</f>
        <v>0</v>
      </c>
      <c r="H25" s="1158">
        <f>'12 л. РАСКЛАДКА'!P259</f>
        <v>0</v>
      </c>
      <c r="I25" s="2768">
        <f>'12 л. РАСКЛАДКА'!P315</f>
        <v>0</v>
      </c>
      <c r="J25" s="813">
        <f>'12 л. РАСКЛАДКА'!P371</f>
        <v>0</v>
      </c>
      <c r="K25" s="813">
        <f>'12 л. РАСКЛАДКА'!P427</f>
        <v>0</v>
      </c>
      <c r="L25" s="813">
        <f>'12 л. РАСКЛАДКА'!P480</f>
        <v>0</v>
      </c>
      <c r="M25" s="813">
        <f>'12 л. РАСКЛАДКА'!P534</f>
        <v>0</v>
      </c>
      <c r="N25" s="1158">
        <f>'12 л. РАСКЛАДКА'!P587</f>
        <v>0</v>
      </c>
      <c r="O25" s="2772">
        <f>'12 л. РАСКЛАДКА'!P644</f>
        <v>0</v>
      </c>
      <c r="P25" s="1162">
        <f t="shared" si="1"/>
        <v>0</v>
      </c>
      <c r="Q25" s="240">
        <f t="shared" si="2"/>
        <v>-100</v>
      </c>
      <c r="R25" s="1164">
        <f t="shared" si="3"/>
        <v>540</v>
      </c>
      <c r="S25" s="2589">
        <v>180</v>
      </c>
      <c r="T25" s="793"/>
      <c r="U25" s="792"/>
      <c r="V25" s="408"/>
      <c r="W25" s="112"/>
      <c r="X25" s="112"/>
      <c r="Y25" s="112"/>
      <c r="Z25" s="112"/>
      <c r="AA25" s="789"/>
      <c r="AB25" s="192"/>
      <c r="AC25" s="210"/>
      <c r="AD25" s="790"/>
      <c r="AE25" s="112"/>
      <c r="AF25" s="3225"/>
      <c r="AG25" s="11"/>
      <c r="AH25" s="11"/>
    </row>
    <row r="26" spans="1:34">
      <c r="A26" s="527">
        <v>17</v>
      </c>
      <c r="B26" s="247" t="s">
        <v>215</v>
      </c>
      <c r="C26" s="2595">
        <f t="shared" si="0"/>
        <v>15</v>
      </c>
      <c r="D26" s="174">
        <f>'12 л. РАСКЛАДКА'!P30</f>
        <v>0</v>
      </c>
      <c r="E26" s="813">
        <f>'12 л. РАСКЛАДКА'!P88</f>
        <v>150</v>
      </c>
      <c r="F26" s="813">
        <f>'12 л. РАСКЛАДКА'!P147</f>
        <v>0</v>
      </c>
      <c r="G26" s="813">
        <f>'12 л. РАСКЛАДКА'!P203</f>
        <v>0</v>
      </c>
      <c r="H26" s="1158">
        <f>'12 л. РАСКЛАДКА'!P260</f>
        <v>0</v>
      </c>
      <c r="I26" s="2768">
        <f>'12 л. РАСКЛАДКА'!P316</f>
        <v>0</v>
      </c>
      <c r="J26" s="813">
        <f>'12 л. РАСКЛАДКА'!P372</f>
        <v>0</v>
      </c>
      <c r="K26" s="813">
        <f>'12 л. РАСКЛАДКА'!P428</f>
        <v>0</v>
      </c>
      <c r="L26" s="813">
        <f>'12 л. РАСКЛАДКА'!P481</f>
        <v>0</v>
      </c>
      <c r="M26" s="813">
        <f>'12 л. РАСКЛАДКА'!P535</f>
        <v>0</v>
      </c>
      <c r="N26" s="1158">
        <f>'12 л. РАСКЛАДКА'!P588</f>
        <v>0</v>
      </c>
      <c r="O26" s="2772">
        <f>'12 л. РАСКЛАДКА'!P645</f>
        <v>0</v>
      </c>
      <c r="P26" s="1162">
        <f t="shared" si="1"/>
        <v>150</v>
      </c>
      <c r="Q26" s="2470">
        <f t="shared" si="2"/>
        <v>-16.666666666666671</v>
      </c>
      <c r="R26" s="1164">
        <f t="shared" si="3"/>
        <v>180</v>
      </c>
      <c r="S26" s="2589">
        <v>60</v>
      </c>
      <c r="T26" s="793"/>
      <c r="U26" s="787"/>
      <c r="V26" s="408"/>
      <c r="W26" s="112"/>
      <c r="X26" s="112"/>
      <c r="Y26" s="112"/>
      <c r="Z26" s="112"/>
      <c r="AA26" s="789"/>
      <c r="AB26" s="192"/>
      <c r="AC26" s="210"/>
      <c r="AD26" s="790"/>
      <c r="AE26" s="112"/>
      <c r="AF26" s="3223"/>
      <c r="AG26" s="11"/>
      <c r="AH26" s="11"/>
    </row>
    <row r="27" spans="1:34">
      <c r="A27" s="527">
        <v>18</v>
      </c>
      <c r="B27" s="247" t="s">
        <v>47</v>
      </c>
      <c r="C27" s="2595">
        <f t="shared" si="0"/>
        <v>3.75</v>
      </c>
      <c r="D27" s="174">
        <f>'12 л. РАСКЛАДКА'!P31</f>
        <v>30</v>
      </c>
      <c r="E27" s="813">
        <f>'12 л. РАСКЛАДКА'!P89</f>
        <v>0</v>
      </c>
      <c r="F27" s="813">
        <f>'12 л. РАСКЛАДКА'!P148</f>
        <v>0</v>
      </c>
      <c r="G27" s="813">
        <f>'12 л. РАСКЛАДКА'!P204</f>
        <v>0</v>
      </c>
      <c r="H27" s="1158">
        <f>'12 л. РАСКЛАДКА'!P261</f>
        <v>5</v>
      </c>
      <c r="I27" s="2768">
        <f>'12 л. РАСКЛАДКА'!P317</f>
        <v>0</v>
      </c>
      <c r="J27" s="813">
        <f>'12 л. РАСКЛАДКА'!P373</f>
        <v>0</v>
      </c>
      <c r="K27" s="813">
        <f>'12 л. РАСКЛАДКА'!P429</f>
        <v>0</v>
      </c>
      <c r="L27" s="813">
        <f>'12 л. РАСКЛАДКА'!P482</f>
        <v>0</v>
      </c>
      <c r="M27" s="813">
        <f>'12 л. РАСКЛАДКА'!P536</f>
        <v>0</v>
      </c>
      <c r="N27" s="1158">
        <f>'12 л. РАСКЛАДКА'!P589</f>
        <v>0</v>
      </c>
      <c r="O27" s="2772">
        <f>'12 л. РАСКЛАДКА'!P646</f>
        <v>10</v>
      </c>
      <c r="P27" s="1162">
        <f t="shared" si="1"/>
        <v>45</v>
      </c>
      <c r="Q27" s="2470">
        <f t="shared" si="2"/>
        <v>0</v>
      </c>
      <c r="R27" s="1164">
        <f t="shared" si="3"/>
        <v>45</v>
      </c>
      <c r="S27" s="2589">
        <v>15</v>
      </c>
      <c r="T27" s="793"/>
      <c r="U27" s="787"/>
      <c r="V27" s="408"/>
      <c r="W27" s="112"/>
      <c r="X27" s="112"/>
      <c r="Y27" s="112"/>
      <c r="Z27" s="112"/>
      <c r="AA27" s="789"/>
      <c r="AB27" s="192"/>
      <c r="AC27" s="210"/>
      <c r="AD27" s="790"/>
      <c r="AE27" s="112"/>
      <c r="AF27" s="3223"/>
      <c r="AG27" s="11"/>
      <c r="AH27" s="11"/>
    </row>
    <row r="28" spans="1:34">
      <c r="A28" s="527">
        <v>19</v>
      </c>
      <c r="B28" s="247" t="s">
        <v>216</v>
      </c>
      <c r="C28" s="2595">
        <f t="shared" si="0"/>
        <v>2.5</v>
      </c>
      <c r="D28" s="174">
        <f>'12 л. РАСКЛАДКА'!P32</f>
        <v>0</v>
      </c>
      <c r="E28" s="813">
        <f>'12 л. РАСКЛАДКА'!P90</f>
        <v>6.4</v>
      </c>
      <c r="F28" s="813">
        <f>'12 л. РАСКЛАДКА'!P149</f>
        <v>5</v>
      </c>
      <c r="G28" s="813">
        <f>'12 л. РАСКЛАДКА'!P205</f>
        <v>0</v>
      </c>
      <c r="H28" s="1158">
        <f>'12 л. РАСКЛАДКА'!P262</f>
        <v>3.1</v>
      </c>
      <c r="I28" s="2768">
        <f>'12 л. РАСКЛАДКА'!P318</f>
        <v>14</v>
      </c>
      <c r="J28" s="813">
        <f>'12 л. РАСКЛАДКА'!P374</f>
        <v>0</v>
      </c>
      <c r="K28" s="813">
        <f>'12 л. РАСКЛАДКА'!P430</f>
        <v>0</v>
      </c>
      <c r="L28" s="813">
        <f>'12 л. РАСКЛАДКА'!P483</f>
        <v>0</v>
      </c>
      <c r="M28" s="813">
        <f>'12 л. РАСКЛАДКА'!P537</f>
        <v>10.5</v>
      </c>
      <c r="N28" s="1158">
        <f>'12 л. РАСКЛАДКА'!P590</f>
        <v>0</v>
      </c>
      <c r="O28" s="2772">
        <f>'12 л. РАСКЛАДКА'!P647</f>
        <v>0</v>
      </c>
      <c r="P28" s="1162">
        <f t="shared" si="1"/>
        <v>39</v>
      </c>
      <c r="Q28" s="2470">
        <f t="shared" si="2"/>
        <v>30</v>
      </c>
      <c r="R28" s="1164">
        <f t="shared" si="3"/>
        <v>30</v>
      </c>
      <c r="S28" s="2589">
        <v>10</v>
      </c>
      <c r="T28" s="793"/>
      <c r="U28" s="787"/>
      <c r="V28" s="408"/>
      <c r="W28" s="112"/>
      <c r="X28" s="112"/>
      <c r="Y28" s="112"/>
      <c r="Z28" s="112"/>
      <c r="AA28" s="789"/>
      <c r="AB28" s="192"/>
      <c r="AC28" s="210"/>
      <c r="AD28" s="790"/>
      <c r="AE28" s="112"/>
      <c r="AF28" s="3101"/>
      <c r="AG28" s="11"/>
      <c r="AH28" s="11"/>
    </row>
    <row r="29" spans="1:34">
      <c r="A29" s="527">
        <v>20</v>
      </c>
      <c r="B29" s="247" t="s">
        <v>48</v>
      </c>
      <c r="C29" s="2595">
        <f t="shared" si="0"/>
        <v>8.75</v>
      </c>
      <c r="D29" s="174">
        <f>'12 л. РАСКЛАДКА'!P33</f>
        <v>7</v>
      </c>
      <c r="E29" s="813">
        <f>'12 л. РАСКЛАДКА'!P91</f>
        <v>16.399999999999999</v>
      </c>
      <c r="F29" s="813">
        <f>'12 л. РАСКЛАДКА'!P150</f>
        <v>6.3</v>
      </c>
      <c r="G29" s="813">
        <f>'12 л. РАСКЛАДКА'!P206</f>
        <v>0</v>
      </c>
      <c r="H29" s="1158">
        <f>'12 л. РАСКЛАДКА'!P263</f>
        <v>11.3</v>
      </c>
      <c r="I29" s="2768">
        <f>'12 л. РАСКЛАДКА'!P319</f>
        <v>13.049999999999999</v>
      </c>
      <c r="J29" s="813">
        <f>'12 л. РАСКЛАДКА'!P375</f>
        <v>5.6999999999999993</v>
      </c>
      <c r="K29" s="813">
        <f>'12 л. РАСКЛАДКА'!P431</f>
        <v>7.44</v>
      </c>
      <c r="L29" s="813">
        <f>'12 л. РАСКЛАДКА'!P484</f>
        <v>17</v>
      </c>
      <c r="M29" s="813">
        <f>'12 л. РАСКЛАДКА'!P538</f>
        <v>10.1</v>
      </c>
      <c r="N29" s="1158">
        <f>'12 л. РАСКЛАДКА'!P591</f>
        <v>4</v>
      </c>
      <c r="O29" s="2772">
        <f>'12 л. РАСКЛАДКА'!P648</f>
        <v>5</v>
      </c>
      <c r="P29" s="1162">
        <f t="shared" si="1"/>
        <v>103.28999999999999</v>
      </c>
      <c r="Q29" s="2470">
        <f t="shared" si="2"/>
        <v>-1.6285714285714334</v>
      </c>
      <c r="R29" s="1164">
        <f t="shared" si="3"/>
        <v>105</v>
      </c>
      <c r="S29" s="2589">
        <v>35</v>
      </c>
      <c r="T29" s="793"/>
      <c r="U29" s="787"/>
      <c r="V29" s="408"/>
      <c r="W29" s="112"/>
      <c r="X29" s="112"/>
      <c r="Y29" s="112"/>
      <c r="Z29" s="112"/>
      <c r="AA29" s="789"/>
      <c r="AB29" s="192"/>
      <c r="AC29" s="210"/>
      <c r="AD29" s="790"/>
      <c r="AE29" s="112"/>
      <c r="AF29" s="3223"/>
      <c r="AG29" s="11"/>
      <c r="AH29" s="11"/>
    </row>
    <row r="30" spans="1:34">
      <c r="A30" s="527">
        <v>21</v>
      </c>
      <c r="B30" s="247" t="s">
        <v>49</v>
      </c>
      <c r="C30" s="2595">
        <f t="shared" si="0"/>
        <v>4.5</v>
      </c>
      <c r="D30" s="174">
        <f>'12 л. РАСКЛАДКА'!P34</f>
        <v>0</v>
      </c>
      <c r="E30" s="813">
        <f>'12 л. РАСКЛАДКА'!P92</f>
        <v>0</v>
      </c>
      <c r="F30" s="813">
        <f>'12 л. РАСКЛАДКА'!P151</f>
        <v>4.4000000000000004</v>
      </c>
      <c r="G30" s="813">
        <f>'12 л. РАСКЛАДКА'!P207</f>
        <v>12</v>
      </c>
      <c r="H30" s="1158">
        <f>'12 л. РАСКЛАДКА'!P264</f>
        <v>7.7</v>
      </c>
      <c r="I30" s="2768">
        <f>'12 л. РАСКЛАДКА'!P320</f>
        <v>0</v>
      </c>
      <c r="J30" s="813">
        <f>'12 л. РАСКЛАДКА'!P376</f>
        <v>0</v>
      </c>
      <c r="K30" s="813">
        <f>'12 л. РАСКЛАДКА'!P432</f>
        <v>4.8</v>
      </c>
      <c r="L30" s="813">
        <f>'12 л. РАСКЛАДКА'!P485</f>
        <v>0</v>
      </c>
      <c r="M30" s="813">
        <f>'12 л. РАСКЛАДКА'!P539</f>
        <v>8</v>
      </c>
      <c r="N30" s="1158">
        <f>'12 л. РАСКЛАДКА'!P592</f>
        <v>8.1</v>
      </c>
      <c r="O30" s="2772">
        <f>'12 л. РАСКЛАДКА'!P649</f>
        <v>0</v>
      </c>
      <c r="P30" s="1162">
        <f t="shared" si="1"/>
        <v>45</v>
      </c>
      <c r="Q30" s="2470">
        <f t="shared" si="2"/>
        <v>-16.666666666666671</v>
      </c>
      <c r="R30" s="1164">
        <f t="shared" si="3"/>
        <v>54</v>
      </c>
      <c r="S30" s="2589">
        <v>18</v>
      </c>
      <c r="T30" s="793"/>
      <c r="U30" s="787"/>
      <c r="V30" s="408"/>
      <c r="W30" s="112"/>
      <c r="X30" s="112"/>
      <c r="Y30" s="112"/>
      <c r="Z30" s="112"/>
      <c r="AA30" s="789"/>
      <c r="AB30" s="192"/>
      <c r="AC30" s="210"/>
      <c r="AD30" s="790"/>
      <c r="AE30" s="112"/>
      <c r="AF30" s="3101"/>
    </row>
    <row r="31" spans="1:34" ht="12" customHeight="1">
      <c r="A31" s="527">
        <v>22</v>
      </c>
      <c r="B31" s="247" t="s">
        <v>217</v>
      </c>
      <c r="C31" s="2595">
        <f t="shared" si="0"/>
        <v>10</v>
      </c>
      <c r="D31" s="174">
        <f>'12 л. РАСКЛАДКА'!P35</f>
        <v>0</v>
      </c>
      <c r="E31" s="813">
        <f>'12 л. РАСКЛАДКА'!P93</f>
        <v>6.4</v>
      </c>
      <c r="F31" s="813">
        <f>'12 л. РАСКЛАДКА'!P152</f>
        <v>0</v>
      </c>
      <c r="G31" s="813">
        <f>'12 л. РАСКЛАДКА'!P208</f>
        <v>0</v>
      </c>
      <c r="H31" s="1158">
        <f>'12 л. РАСКЛАДКА'!P265</f>
        <v>4.8</v>
      </c>
      <c r="I31" s="2768">
        <f>'12 л. РАСКЛАДКА'!P321</f>
        <v>0</v>
      </c>
      <c r="J31" s="813">
        <f>'12 л. РАСКЛАДКА'!P377</f>
        <v>91</v>
      </c>
      <c r="K31" s="813">
        <f>'12 л. РАСКЛАДКА'!P433</f>
        <v>0</v>
      </c>
      <c r="L31" s="813">
        <f>'12 л. РАСКЛАДКА'!P486</f>
        <v>0</v>
      </c>
      <c r="M31" s="813">
        <f>'12 л. РАСКЛАДКА'!P540</f>
        <v>0</v>
      </c>
      <c r="N31" s="1158">
        <f>'12 л. РАСКЛАДКА'!P593</f>
        <v>0</v>
      </c>
      <c r="O31" s="2772">
        <f>'12 л. РАСКЛАДКА'!P650</f>
        <v>40</v>
      </c>
      <c r="P31" s="1162">
        <f t="shared" si="1"/>
        <v>142.19999999999999</v>
      </c>
      <c r="Q31" s="2470">
        <f t="shared" si="2"/>
        <v>18.499999999999986</v>
      </c>
      <c r="R31" s="1164">
        <f t="shared" si="3"/>
        <v>120</v>
      </c>
      <c r="S31" s="2589">
        <v>40</v>
      </c>
      <c r="T31" s="793"/>
      <c r="U31" s="787"/>
      <c r="V31" s="408"/>
      <c r="W31" s="112"/>
      <c r="X31" s="112"/>
      <c r="Y31" s="112"/>
      <c r="Z31" s="112"/>
      <c r="AA31" s="789"/>
      <c r="AB31" s="192"/>
      <c r="AC31" s="210"/>
      <c r="AD31" s="790"/>
      <c r="AE31" s="112"/>
      <c r="AF31" s="3223"/>
    </row>
    <row r="32" spans="1:34" ht="13.5" customHeight="1">
      <c r="A32" s="527">
        <v>23</v>
      </c>
      <c r="B32" s="247" t="s">
        <v>50</v>
      </c>
      <c r="C32" s="2595">
        <f t="shared" si="0"/>
        <v>8.75</v>
      </c>
      <c r="D32" s="174">
        <f>'12 л. РАСКЛАДКА'!P36</f>
        <v>14.6</v>
      </c>
      <c r="E32" s="813">
        <f>'12 л. РАСКЛАДКА'!P94</f>
        <v>19</v>
      </c>
      <c r="F32" s="813">
        <f>'12 л. РАСКЛАДКА'!P153</f>
        <v>0</v>
      </c>
      <c r="G32" s="813">
        <f>'12 л. РАСКЛАДКА'!P209</f>
        <v>13</v>
      </c>
      <c r="H32" s="1158">
        <f>'12 л. РАСКЛАДКА'!P266</f>
        <v>10</v>
      </c>
      <c r="I32" s="2768">
        <f>'12 л. РАСКЛАДКА'!P322</f>
        <v>7</v>
      </c>
      <c r="J32" s="813">
        <f>'12 л. РАСКЛАДКА'!P378</f>
        <v>7</v>
      </c>
      <c r="K32" s="813">
        <f>'12 л. РАСКЛАДКА'!P434</f>
        <v>10.675000000000001</v>
      </c>
      <c r="L32" s="813">
        <f>'12 л. РАСКЛАДКА'!P487</f>
        <v>14.809999999999999</v>
      </c>
      <c r="M32" s="813">
        <f>'12 л. РАСКЛАДКА'!P541</f>
        <v>7</v>
      </c>
      <c r="N32" s="1158">
        <f>'12 л. РАСКЛАДКА'!P594</f>
        <v>0.67500000000000004</v>
      </c>
      <c r="O32" s="2772">
        <f>'12 л. РАСКЛАДКА'!P651</f>
        <v>12</v>
      </c>
      <c r="P32" s="1162">
        <f t="shared" si="1"/>
        <v>115.75999999999999</v>
      </c>
      <c r="Q32" s="2470">
        <f t="shared" si="2"/>
        <v>10.247619047619054</v>
      </c>
      <c r="R32" s="1164">
        <f t="shared" si="3"/>
        <v>105</v>
      </c>
      <c r="S32" s="2589">
        <v>35</v>
      </c>
      <c r="T32" s="793"/>
      <c r="U32" s="787"/>
      <c r="V32" s="408"/>
      <c r="W32" s="112"/>
      <c r="X32" s="112"/>
      <c r="Y32" s="112"/>
      <c r="Z32" s="112"/>
      <c r="AA32" s="789"/>
      <c r="AB32" s="192"/>
      <c r="AC32" s="210"/>
      <c r="AD32" s="790"/>
      <c r="AE32" s="112"/>
      <c r="AF32" s="3223"/>
    </row>
    <row r="33" spans="1:32" ht="12.75" customHeight="1">
      <c r="A33" s="527">
        <v>24</v>
      </c>
      <c r="B33" s="247" t="s">
        <v>51</v>
      </c>
      <c r="C33" s="2595">
        <f t="shared" si="0"/>
        <v>3.75</v>
      </c>
      <c r="D33" s="174">
        <f>'12 л. РАСКЛАДКА'!P37</f>
        <v>35</v>
      </c>
      <c r="E33" s="813">
        <f>'12 л. РАСКЛАДКА'!P95</f>
        <v>0</v>
      </c>
      <c r="F33" s="813">
        <f>'12 л. РАСКЛАДКА'!P154</f>
        <v>0</v>
      </c>
      <c r="G33" s="813">
        <f>'12 л. РАСКЛАДКА'!P210</f>
        <v>0</v>
      </c>
      <c r="H33" s="1158">
        <f>'12 л. РАСКЛАДКА'!P267</f>
        <v>0</v>
      </c>
      <c r="I33" s="2768">
        <f>'12 л. РАСКЛАДКА'!P323</f>
        <v>0</v>
      </c>
      <c r="J33" s="813">
        <f>'12 л. РАСКЛАДКА'!P379</f>
        <v>0</v>
      </c>
      <c r="K33" s="813">
        <f>'12 л. РАСКЛАДКА'!P435</f>
        <v>0</v>
      </c>
      <c r="L33" s="813">
        <f>'12 л. РАСКЛАДКА'!P488</f>
        <v>0</v>
      </c>
      <c r="M33" s="813">
        <f>'12 л. РАСКЛАДКА'!P542</f>
        <v>0</v>
      </c>
      <c r="N33" s="1158">
        <f>'12 л. РАСКЛАДКА'!P595</f>
        <v>0</v>
      </c>
      <c r="O33" s="2772">
        <f>'12 л. РАСКЛАДКА'!P652</f>
        <v>0</v>
      </c>
      <c r="P33" s="1162">
        <f t="shared" si="1"/>
        <v>35</v>
      </c>
      <c r="Q33" s="240">
        <f t="shared" si="2"/>
        <v>-22.222222222222229</v>
      </c>
      <c r="R33" s="1164">
        <f t="shared" si="3"/>
        <v>45</v>
      </c>
      <c r="S33" s="2589">
        <v>15</v>
      </c>
      <c r="T33" s="793"/>
      <c r="U33" s="787"/>
      <c r="V33" s="408"/>
      <c r="W33" s="112"/>
      <c r="X33" s="112"/>
      <c r="Y33" s="112"/>
      <c r="Z33" s="112"/>
      <c r="AA33" s="789"/>
      <c r="AB33" s="192"/>
      <c r="AC33" s="210"/>
      <c r="AD33" s="790"/>
      <c r="AE33" s="112"/>
      <c r="AF33" s="3223"/>
    </row>
    <row r="34" spans="1:32" ht="12" customHeight="1">
      <c r="A34" s="527">
        <v>25</v>
      </c>
      <c r="B34" s="247" t="s">
        <v>52</v>
      </c>
      <c r="C34" s="2595">
        <f t="shared" si="0"/>
        <v>0.5</v>
      </c>
      <c r="D34" s="174">
        <f>'12 л. РАСКЛАДКА'!P38</f>
        <v>1.5</v>
      </c>
      <c r="E34" s="813">
        <f>'12 л. РАСКЛАДКА'!P96</f>
        <v>1.5</v>
      </c>
      <c r="F34" s="813">
        <f>'12 л. РАСКЛАДКА'!P155</f>
        <v>0</v>
      </c>
      <c r="G34" s="813">
        <f>'12 л. РАСКЛАДКА'!P211</f>
        <v>0</v>
      </c>
      <c r="H34" s="1158">
        <f>'12 л. РАСКЛАДКА'!P268</f>
        <v>0</v>
      </c>
      <c r="I34" s="2768">
        <f>'12 л. РАСКЛАДКА'!P324</f>
        <v>0</v>
      </c>
      <c r="J34" s="813">
        <f>'12 л. РАСКЛАДКА'!P380</f>
        <v>0</v>
      </c>
      <c r="K34" s="813">
        <f>'12 л. РАСКЛАДКА'!P436</f>
        <v>0</v>
      </c>
      <c r="L34" s="813">
        <f>'12 л. РАСКЛАДКА'!P489</f>
        <v>0</v>
      </c>
      <c r="M34" s="813">
        <f>'12 л. РАСКЛАДКА'!P543</f>
        <v>1.5</v>
      </c>
      <c r="N34" s="1158">
        <f>'12 л. РАСКЛАДКА'!P596</f>
        <v>0</v>
      </c>
      <c r="O34" s="2772">
        <f>'12 л. РАСКЛАДКА'!P653</f>
        <v>0</v>
      </c>
      <c r="P34" s="1162">
        <f t="shared" si="1"/>
        <v>4.5</v>
      </c>
      <c r="Q34" s="2470">
        <f t="shared" si="2"/>
        <v>-25</v>
      </c>
      <c r="R34" s="1164">
        <f t="shared" si="3"/>
        <v>6</v>
      </c>
      <c r="S34" s="2589">
        <v>2</v>
      </c>
      <c r="T34" s="801"/>
      <c r="U34" s="792"/>
      <c r="V34" s="408"/>
      <c r="W34" s="112"/>
      <c r="X34" s="112"/>
      <c r="Y34" s="112"/>
      <c r="Z34" s="112"/>
      <c r="AA34" s="789"/>
      <c r="AB34" s="192"/>
      <c r="AC34" s="210"/>
      <c r="AD34" s="790"/>
      <c r="AE34" s="112"/>
      <c r="AF34" s="3223"/>
    </row>
    <row r="35" spans="1:32" ht="15.75" customHeight="1">
      <c r="A35" s="527">
        <v>26</v>
      </c>
      <c r="B35" s="247" t="s">
        <v>218</v>
      </c>
      <c r="C35" s="2595">
        <f t="shared" si="0"/>
        <v>0.3</v>
      </c>
      <c r="D35" s="174">
        <f>'12 л. РАСКЛАДКА'!P39</f>
        <v>0</v>
      </c>
      <c r="E35" s="813">
        <f>'12 л. РАСКЛАДКА'!P97</f>
        <v>0</v>
      </c>
      <c r="F35" s="813">
        <f>'12 л. РАСКЛАДКА'!P156</f>
        <v>0</v>
      </c>
      <c r="G35" s="813">
        <f>'12 л. РАСКЛАДКА'!P212</f>
        <v>0</v>
      </c>
      <c r="H35" s="1158">
        <f>'12 л. РАСКЛАДКА'!P269</f>
        <v>0</v>
      </c>
      <c r="I35" s="2768">
        <f>'12 л. РАСКЛАДКА'!P325</f>
        <v>0</v>
      </c>
      <c r="J35" s="813">
        <f>'12 л. РАСКЛАДКА'!P381</f>
        <v>0</v>
      </c>
      <c r="K35" s="813">
        <f>'12 л. РАСКЛАДКА'!P437</f>
        <v>0</v>
      </c>
      <c r="L35" s="813">
        <f>'12 л. РАСКЛАДКА'!P490</f>
        <v>3.7</v>
      </c>
      <c r="M35" s="813">
        <f>'12 л. РАСКЛАДКА'!P544</f>
        <v>0</v>
      </c>
      <c r="N35" s="1158">
        <f>'12 л. РАСКЛАДКА'!P597</f>
        <v>0</v>
      </c>
      <c r="O35" s="2772">
        <f>'12 л. РАСКЛАДКА'!P654</f>
        <v>0</v>
      </c>
      <c r="P35" s="1162">
        <f t="shared" si="1"/>
        <v>3.7</v>
      </c>
      <c r="Q35" s="2470">
        <f t="shared" si="2"/>
        <v>2.7777777777777857</v>
      </c>
      <c r="R35" s="1164">
        <f t="shared" si="3"/>
        <v>3.5999999999999996</v>
      </c>
      <c r="S35" s="2589">
        <v>1.2</v>
      </c>
      <c r="T35" s="793"/>
      <c r="U35" s="787"/>
      <c r="V35" s="408"/>
      <c r="W35" s="112"/>
      <c r="X35" s="112"/>
      <c r="Y35" s="112"/>
      <c r="Z35" s="112"/>
      <c r="AA35" s="789"/>
      <c r="AB35" s="192"/>
      <c r="AC35" s="210"/>
      <c r="AD35" s="790"/>
      <c r="AE35" s="112"/>
      <c r="AF35" s="3223"/>
    </row>
    <row r="36" spans="1:32" ht="12" customHeight="1">
      <c r="A36" s="527">
        <v>27</v>
      </c>
      <c r="B36" s="247" t="s">
        <v>115</v>
      </c>
      <c r="C36" s="2595">
        <f t="shared" si="0"/>
        <v>0.5</v>
      </c>
      <c r="D36" s="174">
        <f>'12 л. РАСКЛАДКА'!P40</f>
        <v>0</v>
      </c>
      <c r="E36" s="813">
        <f>'12 л. РАСКЛАДКА'!P98</f>
        <v>0</v>
      </c>
      <c r="F36" s="813">
        <f>'12 л. РАСКЛАДКА'!P157</f>
        <v>0</v>
      </c>
      <c r="G36" s="813">
        <f>'12 л. РАСКЛАДКА'!P213</f>
        <v>0</v>
      </c>
      <c r="H36" s="1158">
        <f>'12 л. РАСКЛАДКА'!P270</f>
        <v>0</v>
      </c>
      <c r="I36" s="2768">
        <f>'12 л. РАСКЛАДКА'!P326</f>
        <v>0</v>
      </c>
      <c r="J36" s="813">
        <f>'12 л. РАСКЛАДКА'!P382</f>
        <v>5</v>
      </c>
      <c r="K36" s="813">
        <f>'12 л. РАСКЛАДКА'!P438</f>
        <v>0</v>
      </c>
      <c r="L36" s="813">
        <f>'12 л. РАСКЛАДКА'!P491</f>
        <v>0</v>
      </c>
      <c r="M36" s="813">
        <f>'12 л. РАСКЛАДКА'!P545</f>
        <v>0</v>
      </c>
      <c r="N36" s="1158">
        <f>'12 л. РАСКЛАДКА'!P598</f>
        <v>0</v>
      </c>
      <c r="O36" s="2772">
        <f>'12 л. РАСКЛАДКА'!P655</f>
        <v>2.8</v>
      </c>
      <c r="P36" s="1162">
        <f t="shared" si="1"/>
        <v>7.8</v>
      </c>
      <c r="Q36" s="2470">
        <f t="shared" si="2"/>
        <v>30</v>
      </c>
      <c r="R36" s="1164">
        <f t="shared" si="3"/>
        <v>6</v>
      </c>
      <c r="S36" s="2589">
        <v>2</v>
      </c>
      <c r="T36" s="3226"/>
      <c r="U36" s="787"/>
      <c r="V36" s="408"/>
      <c r="W36" s="112"/>
      <c r="X36" s="112"/>
      <c r="Y36" s="112"/>
      <c r="Z36" s="112"/>
      <c r="AA36" s="789"/>
      <c r="AB36" s="192"/>
      <c r="AC36" s="210"/>
      <c r="AD36" s="790"/>
      <c r="AE36" s="112"/>
      <c r="AF36" s="3223"/>
    </row>
    <row r="37" spans="1:32" ht="14.25" customHeight="1">
      <c r="A37" s="527">
        <v>28</v>
      </c>
      <c r="B37" s="247" t="s">
        <v>53</v>
      </c>
      <c r="C37" s="2595">
        <f t="shared" si="0"/>
        <v>7.4999999999999997E-2</v>
      </c>
      <c r="D37" s="174">
        <f>'12 л. РАСКЛАДКА'!P41</f>
        <v>0</v>
      </c>
      <c r="E37" s="813">
        <f>'12 л. РАСКЛАДКА'!P99</f>
        <v>0</v>
      </c>
      <c r="F37" s="813">
        <f>'12 л. РАСКЛАДКА'!P158</f>
        <v>0</v>
      </c>
      <c r="G37" s="813">
        <f>'12 л. РАСКЛАДКА'!P214</f>
        <v>0</v>
      </c>
      <c r="H37" s="1158">
        <f>'12 л. РАСКЛАДКА'!P271</f>
        <v>0</v>
      </c>
      <c r="I37" s="2768">
        <f>'12 л. РАСКЛАДКА'!P327</f>
        <v>0</v>
      </c>
      <c r="J37" s="813">
        <f>'12 л. РАСКЛАДКА'!P383</f>
        <v>0</v>
      </c>
      <c r="K37" s="813">
        <f>'12 л. РАСКЛАДКА'!P439</f>
        <v>0</v>
      </c>
      <c r="L37" s="813">
        <f>'12 л. РАСКЛАДКА'!P492</f>
        <v>0</v>
      </c>
      <c r="M37" s="813">
        <f>'12 л. РАСКЛАДКА'!P546</f>
        <v>0</v>
      </c>
      <c r="N37" s="1158">
        <f>'12 л. РАСКЛАДКА'!P599</f>
        <v>0</v>
      </c>
      <c r="O37" s="2772">
        <f>'12 л. РАСКЛАДКА'!P656</f>
        <v>0</v>
      </c>
      <c r="P37" s="1162">
        <f t="shared" si="1"/>
        <v>0</v>
      </c>
      <c r="Q37" s="240">
        <f t="shared" si="2"/>
        <v>-100</v>
      </c>
      <c r="R37" s="1164">
        <f t="shared" si="3"/>
        <v>0.89999999999999991</v>
      </c>
      <c r="S37" s="2589">
        <v>0.3</v>
      </c>
      <c r="T37" s="3226"/>
      <c r="U37" s="787"/>
      <c r="V37" s="408"/>
      <c r="W37" s="112"/>
      <c r="X37" s="112"/>
      <c r="Y37" s="112"/>
      <c r="Z37" s="112"/>
      <c r="AA37" s="789"/>
      <c r="AB37" s="192"/>
      <c r="AC37" s="210"/>
      <c r="AD37" s="790"/>
      <c r="AE37" s="112"/>
      <c r="AF37" s="3101"/>
    </row>
    <row r="38" spans="1:32" ht="12.75" customHeight="1">
      <c r="A38" s="527">
        <v>29</v>
      </c>
      <c r="B38" s="566" t="s">
        <v>924</v>
      </c>
      <c r="C38" s="2595">
        <f t="shared" si="0"/>
        <v>1.25</v>
      </c>
      <c r="D38" s="174">
        <f>'12 л. РАСКЛАДКА'!P42</f>
        <v>0.307</v>
      </c>
      <c r="E38" s="813">
        <f>'12 л. РАСКЛАДКА'!P100</f>
        <v>0.37</v>
      </c>
      <c r="F38" s="813">
        <f>'12 л. РАСКЛАДКА'!P159</f>
        <v>1.6</v>
      </c>
      <c r="G38" s="813">
        <f>'12 л. РАСКЛАДКА'!P215</f>
        <v>0.96</v>
      </c>
      <c r="H38" s="1158">
        <f>'12 л. РАСКЛАДКА'!P272</f>
        <v>2.2599999999999998</v>
      </c>
      <c r="I38" s="2768">
        <f>'12 л. РАСКЛАДКА'!P328</f>
        <v>1.4500000000000002</v>
      </c>
      <c r="J38" s="813">
        <f>'12 л. РАСКЛАДКА'!P384</f>
        <v>0.88</v>
      </c>
      <c r="K38" s="813">
        <f>'12 л. РАСКЛАДКА'!P440</f>
        <v>1.2250000000000001</v>
      </c>
      <c r="L38" s="813">
        <f>'12 л. РАСКЛАДКА'!P493</f>
        <v>0.33</v>
      </c>
      <c r="M38" s="813">
        <f>'12 л. РАСКЛАДКА'!P547</f>
        <v>2.0999999999999996</v>
      </c>
      <c r="N38" s="1158">
        <f>'12 л. РАСКЛАДКА'!P600</f>
        <v>1.375</v>
      </c>
      <c r="O38" s="2772">
        <f>'12 л. РАСКЛАДКА'!P657</f>
        <v>1.2</v>
      </c>
      <c r="P38" s="1162">
        <f t="shared" si="1"/>
        <v>14.056999999999999</v>
      </c>
      <c r="Q38" s="2470">
        <f t="shared" si="2"/>
        <v>-6.286666666666676</v>
      </c>
      <c r="R38" s="1164">
        <f t="shared" si="3"/>
        <v>15</v>
      </c>
      <c r="S38" s="2589">
        <v>5</v>
      </c>
      <c r="T38" s="3226"/>
      <c r="U38" s="787"/>
      <c r="V38" s="408"/>
      <c r="W38" s="112"/>
      <c r="X38" s="112"/>
      <c r="Y38" s="112"/>
      <c r="Z38" s="112"/>
      <c r="AA38" s="789"/>
      <c r="AB38" s="192"/>
      <c r="AC38" s="210"/>
      <c r="AD38" s="790"/>
      <c r="AE38" s="112"/>
      <c r="AF38" s="3223"/>
    </row>
    <row r="39" spans="1:32" ht="13.5" customHeight="1">
      <c r="A39" s="527">
        <v>30</v>
      </c>
      <c r="B39" s="247" t="s">
        <v>116</v>
      </c>
      <c r="C39" s="2595">
        <f t="shared" si="0"/>
        <v>1</v>
      </c>
      <c r="D39" s="174">
        <f>'12 л. РАСКЛАДКА'!P43</f>
        <v>0</v>
      </c>
      <c r="E39" s="813">
        <f>'12 л. РАСКЛАДКА'!P101</f>
        <v>0</v>
      </c>
      <c r="F39" s="813">
        <f>'12 л. РАСКЛАДКА'!P160</f>
        <v>0</v>
      </c>
      <c r="G39" s="813">
        <f>'12 л. РАСКЛАДКА'!P216</f>
        <v>0</v>
      </c>
      <c r="H39" s="1158">
        <f>'12 л. РАСКЛАДКА'!P273</f>
        <v>10</v>
      </c>
      <c r="I39" s="2768">
        <f>'12 л. РАСКЛАДКА'!P329</f>
        <v>0</v>
      </c>
      <c r="J39" s="813">
        <f>'12 л. РАСКЛАДКА'!P385</f>
        <v>0</v>
      </c>
      <c r="K39" s="813">
        <f>'12 л. РАСКЛАДКА'!P441</f>
        <v>0</v>
      </c>
      <c r="L39" s="813">
        <f>'12 л. РАСКЛАДКА'!P494</f>
        <v>0</v>
      </c>
      <c r="M39" s="813">
        <f>'12 л. РАСКЛАДКА'!P548</f>
        <v>0</v>
      </c>
      <c r="N39" s="1158">
        <f>'12 л. РАСКЛАДКА'!P601</f>
        <v>0</v>
      </c>
      <c r="O39" s="2772">
        <f>'12 л. РАСКЛАДКА'!P658</f>
        <v>0</v>
      </c>
      <c r="P39" s="1162">
        <f t="shared" si="1"/>
        <v>10</v>
      </c>
      <c r="Q39" s="240">
        <f t="shared" si="2"/>
        <v>-16.666666666666671</v>
      </c>
      <c r="R39" s="1164">
        <f t="shared" si="3"/>
        <v>12</v>
      </c>
      <c r="S39" s="2589">
        <v>4</v>
      </c>
      <c r="T39" s="3226"/>
      <c r="U39" s="792"/>
      <c r="V39" s="408"/>
      <c r="W39" s="112"/>
      <c r="X39" s="112"/>
      <c r="Y39" s="112"/>
      <c r="Z39" s="112"/>
      <c r="AA39" s="789"/>
      <c r="AB39" s="192"/>
      <c r="AC39" s="210"/>
      <c r="AD39" s="790"/>
      <c r="AE39" s="112"/>
      <c r="AF39" s="3223"/>
    </row>
    <row r="40" spans="1:32" ht="14.25" customHeight="1">
      <c r="A40" s="527">
        <v>31</v>
      </c>
      <c r="B40" s="247" t="s">
        <v>117</v>
      </c>
      <c r="C40" s="2595">
        <f t="shared" si="0"/>
        <v>0.5</v>
      </c>
      <c r="D40" s="174">
        <f>'12 л. РАСКЛАДКА'!P44</f>
        <v>0</v>
      </c>
      <c r="E40" s="813">
        <f>'12 л. РАСКЛАДКА'!P102</f>
        <v>0</v>
      </c>
      <c r="F40" s="813">
        <f>'12 л. РАСКЛАДКА'!P161</f>
        <v>4.0000000000000002E-4</v>
      </c>
      <c r="G40" s="813">
        <f>'12 л. РАСКЛАДКА'!P217</f>
        <v>1.03</v>
      </c>
      <c r="H40" s="1158">
        <f>'12 л. РАСКЛАДКА'!P274</f>
        <v>0.8</v>
      </c>
      <c r="I40" s="2768">
        <f>'12 л. РАСКЛАДКА'!P330</f>
        <v>4.0000000000000002E-4</v>
      </c>
      <c r="J40" s="813">
        <f>'12 л. РАСКЛАДКА'!P386</f>
        <v>9.4000000000000004E-3</v>
      </c>
      <c r="K40" s="813">
        <f>'12 л. РАСКЛАДКА'!P442</f>
        <v>1.4094</v>
      </c>
      <c r="L40" s="813">
        <f>'12 л. РАСКЛАДКА'!P495</f>
        <v>0</v>
      </c>
      <c r="M40" s="813">
        <f>'12 л. РАСКЛАДКА'!P549</f>
        <v>1E-3</v>
      </c>
      <c r="N40" s="1158">
        <f>'12 л. РАСКЛАДКА'!P602</f>
        <v>1.3141</v>
      </c>
      <c r="O40" s="2772">
        <f>'12 л. РАСКЛАДКА'!P659</f>
        <v>0</v>
      </c>
      <c r="P40" s="1162">
        <f t="shared" si="1"/>
        <v>4.5647000000000002</v>
      </c>
      <c r="Q40" s="240">
        <f t="shared" si="2"/>
        <v>-23.921666666666667</v>
      </c>
      <c r="R40" s="1164">
        <f t="shared" si="3"/>
        <v>6</v>
      </c>
      <c r="S40" s="2589">
        <v>2</v>
      </c>
      <c r="T40" s="793"/>
      <c r="U40" s="3219"/>
      <c r="V40" s="408"/>
      <c r="W40" s="112"/>
      <c r="X40" s="112"/>
      <c r="Y40" s="112"/>
      <c r="Z40" s="112"/>
      <c r="AA40" s="789"/>
      <c r="AB40" s="192"/>
      <c r="AC40" s="210"/>
      <c r="AD40" s="790"/>
      <c r="AE40" s="112"/>
      <c r="AF40" s="3227"/>
    </row>
    <row r="41" spans="1:32" ht="15" customHeight="1">
      <c r="A41" s="527">
        <v>32</v>
      </c>
      <c r="B41" s="247" t="s">
        <v>55</v>
      </c>
      <c r="C41" s="2595">
        <f t="shared" si="0"/>
        <v>22.5</v>
      </c>
      <c r="D41" s="3098">
        <f>'12 л. МЕНЮ '!D72</f>
        <v>20.116</v>
      </c>
      <c r="E41" s="814">
        <f>'12 л. МЕНЮ '!D123</f>
        <v>35.291999999999994</v>
      </c>
      <c r="F41" s="814">
        <f>'12 л. МЕНЮ '!D179</f>
        <v>21.445</v>
      </c>
      <c r="G41" s="814">
        <f>'12 л. МЕНЮ '!D234</f>
        <v>15.644</v>
      </c>
      <c r="H41" s="814">
        <f>'12 л. МЕНЮ '!D288</f>
        <v>19.999000000000002</v>
      </c>
      <c r="I41" s="2783">
        <f>'12 л. МЕНЮ '!D342</f>
        <v>22.504000000000001</v>
      </c>
      <c r="J41" s="814">
        <f>'12 л. МЕНЮ '!D458</f>
        <v>22.785999999999994</v>
      </c>
      <c r="K41" s="814">
        <f>'12 л. МЕНЮ '!D512</f>
        <v>22.232999999999997</v>
      </c>
      <c r="L41" s="814">
        <f>'12 л. МЕНЮ '!D569</f>
        <v>18.742000000000001</v>
      </c>
      <c r="M41" s="814">
        <f>'12 л. МЕНЮ '!D623</f>
        <v>23.024999999999999</v>
      </c>
      <c r="N41" s="1159">
        <f>'12 л. МЕНЮ '!D677</f>
        <v>25.713999999999999</v>
      </c>
      <c r="O41" s="2787">
        <f>'12 л. МЕНЮ '!D738</f>
        <v>22.5</v>
      </c>
      <c r="P41" s="1162">
        <f t="shared" si="1"/>
        <v>270</v>
      </c>
      <c r="Q41" s="2471">
        <f t="shared" si="2"/>
        <v>0</v>
      </c>
      <c r="R41" s="1164">
        <f t="shared" si="3"/>
        <v>270</v>
      </c>
      <c r="S41" s="2589">
        <v>90</v>
      </c>
      <c r="T41" s="801"/>
      <c r="U41" s="792"/>
      <c r="V41" s="408"/>
      <c r="W41" s="112"/>
      <c r="X41" s="112"/>
      <c r="Y41" s="112"/>
      <c r="Z41" s="112"/>
      <c r="AA41" s="789"/>
      <c r="AB41" s="192"/>
      <c r="AC41" s="210"/>
      <c r="AD41" s="790"/>
      <c r="AE41" s="112"/>
      <c r="AF41" s="3223"/>
    </row>
    <row r="42" spans="1:32" ht="12.75" customHeight="1">
      <c r="A42" s="527">
        <v>33</v>
      </c>
      <c r="B42" s="247" t="s">
        <v>56</v>
      </c>
      <c r="C42" s="2595">
        <f t="shared" si="0"/>
        <v>23</v>
      </c>
      <c r="D42" s="3098">
        <f>'12 л. МЕНЮ '!E72</f>
        <v>21.962000000000003</v>
      </c>
      <c r="E42" s="814">
        <f>'12 л. МЕНЮ '!E123</f>
        <v>22.826000000000001</v>
      </c>
      <c r="F42" s="814">
        <f>'12 л. МЕНЮ '!E179</f>
        <v>20.97</v>
      </c>
      <c r="G42" s="814">
        <f>'12 л. МЕНЮ '!E234</f>
        <v>22.359000000000005</v>
      </c>
      <c r="H42" s="814">
        <f>'12 л. МЕНЮ '!E288</f>
        <v>26.883000000000003</v>
      </c>
      <c r="I42" s="2768">
        <f>'12 л. МЕНЮ '!E342</f>
        <v>23</v>
      </c>
      <c r="J42" s="814">
        <f>'12 л. МЕНЮ '!E458</f>
        <v>23.014999999999997</v>
      </c>
      <c r="K42" s="814">
        <f>'12 л. МЕНЮ '!E512</f>
        <v>22.798000000000002</v>
      </c>
      <c r="L42" s="814">
        <f>'12 л. МЕНЮ '!E569</f>
        <v>22.427000000000003</v>
      </c>
      <c r="M42" s="814">
        <f>'12 л. МЕНЮ '!E623</f>
        <v>25.893999999999998</v>
      </c>
      <c r="N42" s="1159">
        <f>'12 л. МЕНЮ '!E677</f>
        <v>20.866</v>
      </c>
      <c r="O42" s="2772">
        <f>'12 л. МЕНЮ '!E738</f>
        <v>23</v>
      </c>
      <c r="P42" s="1162">
        <f t="shared" si="1"/>
        <v>276</v>
      </c>
      <c r="Q42" s="2471">
        <f t="shared" si="2"/>
        <v>0</v>
      </c>
      <c r="R42" s="1164">
        <f t="shared" si="3"/>
        <v>276</v>
      </c>
      <c r="S42" s="2589">
        <v>92</v>
      </c>
      <c r="T42" s="801"/>
      <c r="U42" s="792"/>
      <c r="V42" s="408"/>
      <c r="W42" s="112"/>
      <c r="X42" s="112"/>
      <c r="Y42" s="112"/>
      <c r="Z42" s="112"/>
      <c r="AA42" s="789"/>
      <c r="AB42" s="192"/>
      <c r="AC42" s="210"/>
      <c r="AD42" s="790"/>
      <c r="AE42" s="112"/>
      <c r="AF42" s="3223"/>
    </row>
    <row r="43" spans="1:32" ht="12.75" customHeight="1">
      <c r="A43" s="527">
        <v>34</v>
      </c>
      <c r="B43" s="247" t="s">
        <v>57</v>
      </c>
      <c r="C43" s="2595">
        <f t="shared" si="0"/>
        <v>95.75</v>
      </c>
      <c r="D43" s="3099">
        <f>'12 л. МЕНЮ '!F72</f>
        <v>106.95</v>
      </c>
      <c r="E43" s="814">
        <f>'12 л. МЕНЮ '!F123</f>
        <v>83.039999999999992</v>
      </c>
      <c r="F43" s="814">
        <f>'12 л. МЕНЮ '!F179</f>
        <v>99.63</v>
      </c>
      <c r="G43" s="814">
        <f>'12 л. МЕНЮ '!F234</f>
        <v>96.894999999999996</v>
      </c>
      <c r="H43" s="814">
        <f>'12 л. МЕНЮ '!F288</f>
        <v>92.231000000000009</v>
      </c>
      <c r="I43" s="2783">
        <f>'12 л. МЕНЮ '!F342</f>
        <v>95.754000000000005</v>
      </c>
      <c r="J43" s="814">
        <f>'12 л. МЕНЮ '!F458</f>
        <v>95.644999999999982</v>
      </c>
      <c r="K43" s="814">
        <f>'12 л. МЕНЮ '!F512</f>
        <v>97.335999999999999</v>
      </c>
      <c r="L43" s="814">
        <f>'12 л. МЕНЮ '!F569</f>
        <v>102.04900000000001</v>
      </c>
      <c r="M43" s="814">
        <f>'12 л. МЕНЮ '!F623</f>
        <v>96.198000000000008</v>
      </c>
      <c r="N43" s="1159">
        <f>'12 л. МЕНЮ '!F677</f>
        <v>87.522000000000006</v>
      </c>
      <c r="O43" s="2787">
        <f>'12 л. МЕНЮ '!F738</f>
        <v>95.749999999999986</v>
      </c>
      <c r="P43" s="1162">
        <f t="shared" si="1"/>
        <v>1149</v>
      </c>
      <c r="Q43" s="2471">
        <f t="shared" si="2"/>
        <v>0</v>
      </c>
      <c r="R43" s="1164">
        <f t="shared" si="3"/>
        <v>1149</v>
      </c>
      <c r="S43" s="2589">
        <v>383</v>
      </c>
      <c r="T43" s="801"/>
      <c r="U43" s="792"/>
      <c r="V43" s="408"/>
      <c r="W43" s="112"/>
      <c r="X43" s="112"/>
      <c r="Y43" s="112"/>
      <c r="Z43" s="112"/>
      <c r="AA43" s="789"/>
      <c r="AB43" s="192"/>
      <c r="AC43" s="210"/>
      <c r="AD43" s="790"/>
      <c r="AE43" s="112"/>
      <c r="AF43" s="3223"/>
    </row>
    <row r="44" spans="1:32" ht="15" customHeight="1" thickBot="1">
      <c r="A44" s="567">
        <v>35</v>
      </c>
      <c r="B44" s="568" t="s">
        <v>58</v>
      </c>
      <c r="C44" s="2596">
        <f t="shared" si="0"/>
        <v>680</v>
      </c>
      <c r="D44" s="3100">
        <f>'12 л. МЕНЮ '!G72</f>
        <v>681.52300000000002</v>
      </c>
      <c r="E44" s="815">
        <f>'12 л. МЕНЮ '!G123</f>
        <v>681.452</v>
      </c>
      <c r="F44" s="815">
        <f>'12 л. МЕНЮ '!G179</f>
        <v>677.53</v>
      </c>
      <c r="G44" s="815">
        <f>'12 л. МЕНЮ '!G234</f>
        <v>680.12400000000002</v>
      </c>
      <c r="H44" s="815">
        <f>'12 л. МЕНЮ '!G288</f>
        <v>679.37099999999998</v>
      </c>
      <c r="I44" s="1003">
        <f>'12 л. МЕНЮ '!G342</f>
        <v>680</v>
      </c>
      <c r="J44" s="815">
        <f>'12 л. МЕНЮ '!G458</f>
        <v>684.23700000000008</v>
      </c>
      <c r="K44" s="816">
        <f>'12 л. МЕНЮ '!G512</f>
        <v>678.80000000000007</v>
      </c>
      <c r="L44" s="815">
        <f>'12 л. МЕНЮ '!G569</f>
        <v>677.04699999999991</v>
      </c>
      <c r="M44" s="815">
        <f>'12 л. МЕНЮ '!G623</f>
        <v>681.95399999999995</v>
      </c>
      <c r="N44" s="1160">
        <f>'12 л. МЕНЮ '!G677</f>
        <v>677.9620000000001</v>
      </c>
      <c r="O44" s="2842">
        <f>'12 л. МЕНЮ '!G738</f>
        <v>680</v>
      </c>
      <c r="P44" s="2142">
        <f>D44+E44+F44+G44+H44+I44+J44+K44+L44+M44+N44+O44</f>
        <v>8160</v>
      </c>
      <c r="Q44" s="2472">
        <f t="shared" si="2"/>
        <v>0</v>
      </c>
      <c r="R44" s="2834">
        <f t="shared" si="3"/>
        <v>8160</v>
      </c>
      <c r="S44" s="2592">
        <v>2720</v>
      </c>
      <c r="T44" s="801"/>
      <c r="U44" s="795"/>
      <c r="V44" s="408"/>
      <c r="W44" s="112"/>
      <c r="X44" s="112"/>
      <c r="Y44" s="112"/>
      <c r="Z44" s="112"/>
      <c r="AA44" s="808"/>
      <c r="AB44" s="192"/>
      <c r="AC44" s="210"/>
      <c r="AD44" s="790"/>
      <c r="AE44" s="112"/>
      <c r="AF44" s="3223"/>
    </row>
    <row r="45" spans="1:32">
      <c r="A45" s="210"/>
      <c r="B45" s="112"/>
      <c r="C45" s="210"/>
      <c r="D45" s="112"/>
      <c r="E45" s="112"/>
      <c r="F45" s="112"/>
      <c r="G45" s="112"/>
      <c r="H45" s="112"/>
      <c r="I45" s="112"/>
      <c r="J45" s="112"/>
      <c r="K45" s="112"/>
      <c r="L45" s="112"/>
      <c r="M45" s="112"/>
      <c r="P45" s="112"/>
      <c r="Q45" s="112"/>
      <c r="R45" s="112"/>
      <c r="S45" s="208"/>
      <c r="T45" s="112"/>
      <c r="U45" s="112"/>
      <c r="V45" s="112"/>
      <c r="W45" s="112"/>
      <c r="X45" s="112"/>
      <c r="Y45" s="112"/>
      <c r="Z45" s="112"/>
      <c r="AA45" s="112"/>
      <c r="AB45" s="112"/>
      <c r="AC45" s="112"/>
      <c r="AD45" s="112"/>
      <c r="AE45" s="112"/>
      <c r="AF45" s="112"/>
    </row>
    <row r="46" spans="1:32">
      <c r="A46" s="112"/>
      <c r="B46" s="132"/>
      <c r="C46" s="408"/>
      <c r="D46" s="214"/>
      <c r="E46" s="214"/>
      <c r="F46" s="214"/>
      <c r="G46" s="214"/>
      <c r="H46" s="214"/>
      <c r="I46" s="214"/>
      <c r="J46" s="214"/>
      <c r="K46" s="214"/>
      <c r="L46" s="132"/>
      <c r="M46" s="132"/>
      <c r="N46" s="104"/>
      <c r="O46" s="104"/>
      <c r="P46" s="132"/>
      <c r="Q46" s="408"/>
      <c r="R46" s="221"/>
      <c r="S46" s="408"/>
      <c r="T46" s="112"/>
      <c r="U46" s="112"/>
      <c r="V46" s="112"/>
      <c r="W46" s="112"/>
      <c r="X46" s="112"/>
      <c r="Y46" s="112"/>
      <c r="Z46" s="112"/>
    </row>
    <row r="47" spans="1:32" ht="13.5" customHeight="1">
      <c r="A47" s="112"/>
      <c r="B47" s="132"/>
      <c r="C47" s="104"/>
      <c r="D47" s="214"/>
      <c r="E47" s="214"/>
      <c r="F47" s="214"/>
      <c r="G47" s="214"/>
      <c r="H47" s="214"/>
      <c r="I47" s="214"/>
      <c r="J47" s="214"/>
      <c r="K47" s="214"/>
      <c r="L47" s="132"/>
      <c r="M47" s="132"/>
      <c r="N47" s="104"/>
      <c r="O47" s="104"/>
      <c r="P47" s="132"/>
      <c r="Q47" s="408"/>
      <c r="R47" s="221"/>
      <c r="S47" s="408"/>
      <c r="T47" s="112"/>
      <c r="U47" s="112"/>
      <c r="V47" s="112"/>
      <c r="W47" s="112"/>
      <c r="X47" s="112"/>
      <c r="Y47" s="112"/>
      <c r="Z47" s="112"/>
    </row>
    <row r="48" spans="1:32" ht="12.75" customHeight="1">
      <c r="A48" s="112"/>
      <c r="B48" s="408"/>
      <c r="C48" s="408"/>
      <c r="D48" s="214"/>
      <c r="E48" s="214"/>
      <c r="F48" s="214"/>
      <c r="G48" s="214"/>
      <c r="H48" s="112"/>
      <c r="I48" s="112"/>
      <c r="J48" s="214"/>
      <c r="K48" s="110"/>
      <c r="L48" s="132"/>
      <c r="M48" s="132"/>
      <c r="N48" s="104"/>
      <c r="O48" s="104"/>
      <c r="P48" s="408"/>
      <c r="Q48" s="408"/>
      <c r="R48" s="221"/>
      <c r="S48" s="408"/>
      <c r="T48" s="112"/>
      <c r="U48" s="112"/>
      <c r="V48" s="112"/>
      <c r="W48" s="112"/>
      <c r="X48" s="112"/>
      <c r="Y48" s="112"/>
      <c r="Z48" s="784"/>
    </row>
    <row r="49" spans="1:26" ht="12.75" customHeight="1">
      <c r="A49" s="112"/>
      <c r="B49" s="132"/>
      <c r="C49" s="132"/>
      <c r="D49" s="408"/>
      <c r="E49" s="408"/>
      <c r="F49" s="408"/>
      <c r="G49" s="408"/>
      <c r="H49" s="408"/>
      <c r="I49" s="408"/>
      <c r="J49" s="408"/>
      <c r="K49" s="408"/>
      <c r="L49" s="408"/>
      <c r="M49" s="408"/>
      <c r="N49" s="104"/>
      <c r="O49" s="104"/>
      <c r="P49" s="408"/>
      <c r="Q49" s="408"/>
      <c r="R49" s="112"/>
      <c r="S49" s="408"/>
      <c r="T49" s="112"/>
      <c r="U49" s="112"/>
      <c r="V49" s="112"/>
      <c r="W49" s="112"/>
      <c r="X49" s="369"/>
      <c r="Y49" s="112"/>
      <c r="Z49" s="784"/>
    </row>
    <row r="50" spans="1:26" ht="11.25" customHeight="1">
      <c r="A50" s="112"/>
      <c r="B50" s="408"/>
      <c r="C50" s="112"/>
      <c r="D50" s="408"/>
      <c r="E50" s="408"/>
      <c r="F50" s="408"/>
      <c r="G50" s="408"/>
      <c r="H50" s="408"/>
      <c r="I50" s="408"/>
      <c r="J50" s="408"/>
      <c r="K50" s="408"/>
      <c r="L50" s="408"/>
      <c r="M50" s="408"/>
      <c r="N50" s="104"/>
      <c r="O50" s="104"/>
      <c r="P50" s="132"/>
      <c r="Q50" s="408"/>
      <c r="R50" s="112"/>
      <c r="S50" s="408"/>
      <c r="T50" s="112"/>
      <c r="U50" s="112"/>
      <c r="V50" s="112"/>
      <c r="W50" s="112"/>
      <c r="X50" s="369"/>
      <c r="Y50" s="112"/>
      <c r="Z50" s="785"/>
    </row>
    <row r="51" spans="1:26" ht="11.25" customHeight="1">
      <c r="A51" s="112"/>
      <c r="B51" s="132"/>
      <c r="C51" s="214"/>
      <c r="D51" s="132"/>
      <c r="E51" s="132"/>
      <c r="F51" s="132"/>
      <c r="G51" s="132"/>
      <c r="H51" s="107"/>
      <c r="I51" s="132"/>
      <c r="J51" s="132"/>
      <c r="K51" s="132"/>
      <c r="L51" s="132"/>
      <c r="M51" s="107"/>
      <c r="N51" s="104"/>
      <c r="O51" s="104"/>
      <c r="P51" s="214"/>
      <c r="Q51" s="408"/>
      <c r="R51" s="132"/>
      <c r="S51" s="408"/>
      <c r="T51" s="112"/>
      <c r="U51" s="300"/>
      <c r="V51" s="408"/>
      <c r="W51" s="166"/>
      <c r="X51" s="786"/>
      <c r="Y51" s="112"/>
      <c r="Z51" s="785"/>
    </row>
    <row r="52" spans="1:26">
      <c r="A52" s="166"/>
      <c r="B52" s="132"/>
      <c r="C52" s="787"/>
      <c r="D52" s="788"/>
      <c r="E52" s="788"/>
      <c r="F52" s="788"/>
      <c r="G52" s="788"/>
      <c r="H52" s="788"/>
      <c r="I52" s="788"/>
      <c r="J52" s="788"/>
      <c r="K52" s="788"/>
      <c r="L52" s="788"/>
      <c r="M52" s="788"/>
      <c r="N52" s="787"/>
      <c r="O52" s="408"/>
      <c r="P52" s="408"/>
      <c r="Q52" s="112"/>
      <c r="R52" s="613"/>
      <c r="S52" s="112"/>
      <c r="T52" s="112"/>
      <c r="U52" s="789"/>
      <c r="V52" s="132"/>
      <c r="W52" s="127"/>
      <c r="X52" s="790"/>
      <c r="Y52" s="112"/>
      <c r="Z52" s="791"/>
    </row>
    <row r="53" spans="1:26">
      <c r="A53" s="166"/>
      <c r="B53" s="132"/>
      <c r="C53" s="787"/>
      <c r="D53" s="788"/>
      <c r="E53" s="788"/>
      <c r="F53" s="788"/>
      <c r="G53" s="788"/>
      <c r="H53" s="788"/>
      <c r="I53" s="788"/>
      <c r="J53" s="788"/>
      <c r="K53" s="788"/>
      <c r="L53" s="788"/>
      <c r="M53" s="788"/>
      <c r="N53" s="792"/>
      <c r="O53" s="793"/>
      <c r="P53" s="408"/>
      <c r="Q53" s="112"/>
      <c r="R53" s="112"/>
      <c r="S53" s="112"/>
      <c r="T53" s="112"/>
      <c r="U53" s="789"/>
      <c r="V53" s="132"/>
      <c r="W53" s="127"/>
      <c r="X53" s="790"/>
      <c r="Y53" s="112"/>
      <c r="Z53" s="791"/>
    </row>
    <row r="54" spans="1:26">
      <c r="A54" t="s">
        <v>222</v>
      </c>
      <c r="C54" s="17"/>
      <c r="D54" s="17"/>
      <c r="E54" s="17"/>
      <c r="F54" s="17"/>
      <c r="G54" s="17"/>
      <c r="H54" s="17"/>
      <c r="I54" s="17"/>
      <c r="J54" s="17"/>
      <c r="K54" s="17"/>
      <c r="L54" s="17"/>
      <c r="M54" s="17"/>
      <c r="N54" s="17"/>
      <c r="O54" s="17"/>
      <c r="P54" s="408"/>
      <c r="Q54" s="112"/>
      <c r="R54" s="112"/>
      <c r="S54" s="112"/>
      <c r="T54" s="112"/>
      <c r="U54" s="789"/>
      <c r="V54" s="132"/>
      <c r="W54" s="127"/>
      <c r="X54" s="790"/>
      <c r="Y54" s="112"/>
      <c r="Z54" s="794"/>
    </row>
    <row r="55" spans="1:26">
      <c r="A55" t="s">
        <v>223</v>
      </c>
      <c r="C55" s="291"/>
      <c r="D55" s="291"/>
      <c r="E55" s="291"/>
      <c r="F55" s="291"/>
      <c r="G55" s="291"/>
      <c r="H55" s="291"/>
      <c r="I55" s="291"/>
      <c r="J55" s="291"/>
      <c r="K55" s="291"/>
      <c r="L55" s="291"/>
      <c r="M55" s="291"/>
      <c r="N55" s="291"/>
      <c r="O55" s="291"/>
      <c r="P55" s="291"/>
      <c r="Q55" s="291"/>
      <c r="R55" s="291"/>
      <c r="S55" s="291"/>
      <c r="T55" s="112"/>
      <c r="U55" s="789"/>
      <c r="V55" s="132"/>
      <c r="W55" s="127"/>
      <c r="X55" s="790"/>
      <c r="Y55" s="112"/>
      <c r="Z55" s="791"/>
    </row>
    <row r="56" spans="1:26">
      <c r="A56" t="s">
        <v>224</v>
      </c>
      <c r="N56" s="291"/>
      <c r="O56" s="291"/>
      <c r="P56" s="408"/>
      <c r="Q56" s="112"/>
      <c r="R56" s="112"/>
      <c r="S56" s="112"/>
      <c r="T56" s="112"/>
      <c r="U56" s="789"/>
      <c r="V56" s="132"/>
      <c r="W56" s="127"/>
      <c r="X56" s="790"/>
      <c r="Y56" s="112"/>
      <c r="Z56" s="796"/>
    </row>
    <row r="57" spans="1:26">
      <c r="A57" s="17"/>
      <c r="B57" s="17"/>
      <c r="C57" s="17"/>
      <c r="D57" s="17"/>
      <c r="E57" s="17"/>
      <c r="F57" s="17"/>
      <c r="G57" s="17"/>
      <c r="H57" s="17"/>
      <c r="I57" s="17"/>
      <c r="J57" s="17"/>
      <c r="K57" s="17"/>
      <c r="L57" s="17"/>
      <c r="M57" s="17"/>
      <c r="N57" s="17"/>
      <c r="O57" s="17"/>
      <c r="P57" s="291"/>
      <c r="Q57" s="291"/>
      <c r="R57" s="291"/>
      <c r="S57" s="291"/>
      <c r="T57" s="112"/>
      <c r="U57" s="789"/>
      <c r="V57" s="132"/>
      <c r="W57" s="127"/>
      <c r="X57" s="790"/>
      <c r="Y57" s="112"/>
      <c r="Z57" s="794"/>
    </row>
    <row r="58" spans="1:26">
      <c r="A58" s="1" t="s">
        <v>225</v>
      </c>
      <c r="P58" s="408"/>
      <c r="Q58" s="112"/>
      <c r="R58" s="112"/>
      <c r="S58" s="112"/>
      <c r="T58" s="112"/>
      <c r="U58" s="789"/>
      <c r="V58" s="132"/>
      <c r="W58" s="127"/>
      <c r="X58" s="790"/>
      <c r="Y58" s="112"/>
      <c r="Z58" s="796"/>
    </row>
    <row r="59" spans="1:26">
      <c r="A59" t="s">
        <v>226</v>
      </c>
      <c r="D59" s="17"/>
      <c r="E59" s="17"/>
      <c r="F59" s="17"/>
      <c r="G59" s="17"/>
      <c r="H59" s="17"/>
      <c r="I59" s="17"/>
      <c r="J59" s="17"/>
      <c r="K59" s="17"/>
      <c r="L59" s="17"/>
      <c r="M59" s="17"/>
      <c r="N59" s="17"/>
      <c r="O59" s="17"/>
      <c r="P59" s="408"/>
      <c r="Q59" s="112"/>
      <c r="R59" s="112"/>
      <c r="S59" s="112"/>
      <c r="T59" s="112"/>
      <c r="U59" s="789"/>
      <c r="V59" s="132"/>
      <c r="W59" s="127"/>
      <c r="X59" s="790"/>
      <c r="Y59" s="112"/>
      <c r="Z59" s="791"/>
    </row>
    <row r="60" spans="1:26">
      <c r="A60" s="17"/>
      <c r="B60" s="17"/>
      <c r="C60" s="17"/>
      <c r="D60" s="17"/>
      <c r="E60" s="17"/>
      <c r="F60" s="17"/>
      <c r="G60" s="17"/>
      <c r="H60" s="17"/>
      <c r="I60" s="17"/>
      <c r="J60" s="17"/>
      <c r="K60" s="17"/>
      <c r="L60" s="17"/>
      <c r="M60" s="17"/>
      <c r="N60" s="17"/>
      <c r="O60" s="17"/>
      <c r="P60" s="291"/>
      <c r="Q60" s="291"/>
      <c r="R60" s="291"/>
      <c r="S60" s="291"/>
      <c r="T60" s="112"/>
      <c r="U60" s="789"/>
      <c r="V60" s="132"/>
      <c r="W60" s="127"/>
      <c r="X60" s="790"/>
      <c r="Y60" s="112"/>
      <c r="Z60" s="791"/>
    </row>
    <row r="61" spans="1:26">
      <c r="A61" s="166"/>
      <c r="B61" s="132"/>
      <c r="C61" s="787"/>
      <c r="D61" s="788"/>
      <c r="E61" s="788"/>
      <c r="F61" s="788"/>
      <c r="G61" s="788"/>
      <c r="H61" s="788"/>
      <c r="I61" s="788"/>
      <c r="J61" s="788"/>
      <c r="K61" s="788"/>
      <c r="L61" s="788"/>
      <c r="M61" s="788"/>
      <c r="N61" s="787"/>
      <c r="O61" s="793"/>
      <c r="P61" s="408"/>
      <c r="Q61" s="112"/>
      <c r="R61" s="112"/>
      <c r="S61" s="112"/>
      <c r="T61" s="112"/>
      <c r="U61" s="789"/>
      <c r="V61" s="132"/>
      <c r="W61" s="127"/>
      <c r="X61" s="790"/>
      <c r="Y61" s="112"/>
      <c r="Z61" s="791"/>
    </row>
    <row r="62" spans="1:26">
      <c r="A62" s="166"/>
      <c r="B62" s="132"/>
      <c r="C62" s="787"/>
      <c r="D62" s="788"/>
      <c r="E62" s="788"/>
      <c r="F62" s="788"/>
      <c r="G62" s="788"/>
      <c r="H62" s="788"/>
      <c r="I62" s="788"/>
      <c r="J62" s="788"/>
      <c r="K62" s="788"/>
      <c r="L62" s="788"/>
      <c r="M62" s="788"/>
      <c r="N62" s="787"/>
      <c r="O62" s="793"/>
      <c r="P62" s="408"/>
      <c r="Q62" s="112"/>
      <c r="R62" s="112"/>
      <c r="S62" s="112"/>
      <c r="T62" s="112"/>
      <c r="U62" s="789"/>
      <c r="V62" s="132"/>
      <c r="W62" s="127"/>
      <c r="X62" s="790"/>
      <c r="Y62" s="112"/>
      <c r="Z62" s="791"/>
    </row>
    <row r="63" spans="1:26">
      <c r="A63" s="166"/>
      <c r="B63" s="132"/>
      <c r="C63" s="787"/>
      <c r="D63" s="788"/>
      <c r="E63" s="788"/>
      <c r="F63" s="788"/>
      <c r="G63" s="788"/>
      <c r="H63" s="788"/>
      <c r="I63" s="788"/>
      <c r="J63" s="788"/>
      <c r="K63" s="788"/>
      <c r="L63" s="788"/>
      <c r="M63" s="788"/>
      <c r="N63" s="787"/>
      <c r="O63" s="793"/>
      <c r="P63" s="408"/>
      <c r="Q63" s="112"/>
      <c r="R63" s="112"/>
      <c r="S63" s="112"/>
      <c r="T63" s="112"/>
      <c r="U63" s="789"/>
      <c r="V63" s="132"/>
      <c r="W63" s="127"/>
      <c r="X63" s="790"/>
      <c r="Y63" s="112"/>
      <c r="Z63" s="791"/>
    </row>
    <row r="64" spans="1:26">
      <c r="A64" s="166"/>
      <c r="B64" s="132"/>
      <c r="C64" s="787"/>
      <c r="D64" s="788"/>
      <c r="E64" s="788"/>
      <c r="F64" s="788"/>
      <c r="G64" s="788"/>
      <c r="H64" s="788"/>
      <c r="I64" s="788"/>
      <c r="J64" s="788"/>
      <c r="K64" s="788"/>
      <c r="L64" s="788"/>
      <c r="M64" s="788"/>
      <c r="N64" s="787"/>
      <c r="O64" s="793"/>
      <c r="P64" s="408"/>
      <c r="Q64" s="112"/>
      <c r="R64" s="112"/>
      <c r="S64" s="112"/>
      <c r="T64" s="112"/>
      <c r="U64" s="789"/>
      <c r="V64" s="132"/>
      <c r="W64" s="127"/>
      <c r="X64" s="790"/>
      <c r="Y64" s="112"/>
      <c r="Z64" s="791"/>
    </row>
    <row r="65" spans="1:26">
      <c r="A65" s="166"/>
      <c r="B65" s="132"/>
      <c r="C65" s="787"/>
      <c r="D65" s="788"/>
      <c r="E65" s="788"/>
      <c r="F65" s="788"/>
      <c r="G65" s="788"/>
      <c r="H65" s="788"/>
      <c r="I65" s="788"/>
      <c r="J65" s="788"/>
      <c r="K65" s="788"/>
      <c r="L65" s="788"/>
      <c r="M65" s="788"/>
      <c r="N65" s="787"/>
      <c r="O65" s="793"/>
      <c r="P65" s="408"/>
      <c r="Q65" s="112"/>
      <c r="R65" s="112"/>
      <c r="S65" s="112"/>
      <c r="T65" s="112"/>
      <c r="U65" s="789"/>
      <c r="V65" s="132"/>
      <c r="W65" s="127"/>
      <c r="X65" s="790"/>
      <c r="Y65" s="112"/>
      <c r="Z65" s="791"/>
    </row>
    <row r="66" spans="1:26">
      <c r="A66" s="166"/>
      <c r="B66" s="132"/>
      <c r="C66" s="787"/>
      <c r="D66" s="788"/>
      <c r="E66" s="788"/>
      <c r="F66" s="788"/>
      <c r="G66" s="788"/>
      <c r="H66" s="788"/>
      <c r="I66" s="788"/>
      <c r="J66" s="788"/>
      <c r="K66" s="788"/>
      <c r="L66" s="788"/>
      <c r="M66" s="788"/>
      <c r="N66" s="787"/>
      <c r="O66" s="793"/>
      <c r="P66" s="408"/>
      <c r="Q66" s="112"/>
      <c r="R66" s="112"/>
      <c r="S66" s="112"/>
      <c r="T66" s="112"/>
      <c r="U66" s="789"/>
      <c r="V66" s="132"/>
      <c r="W66" s="127"/>
      <c r="X66" s="790"/>
      <c r="Y66" s="112"/>
      <c r="Z66" s="794"/>
    </row>
    <row r="67" spans="1:26" ht="13.5" customHeight="1">
      <c r="A67" s="166"/>
      <c r="B67" s="132"/>
      <c r="C67" s="787"/>
      <c r="D67" s="605"/>
      <c r="E67" s="798"/>
      <c r="F67" s="799"/>
      <c r="G67" s="788"/>
      <c r="H67" s="788"/>
      <c r="I67" s="788"/>
      <c r="J67" s="788"/>
      <c r="K67" s="798"/>
      <c r="L67" s="798"/>
      <c r="M67" s="788"/>
      <c r="N67" s="792"/>
      <c r="O67" s="793"/>
      <c r="P67" s="408"/>
      <c r="Q67" s="112"/>
      <c r="R67" s="112"/>
      <c r="S67" s="112"/>
      <c r="T67" s="112"/>
      <c r="U67" s="789"/>
      <c r="V67" s="132"/>
      <c r="W67" s="127"/>
      <c r="X67" s="790"/>
      <c r="Y67" s="112"/>
      <c r="Z67" s="800"/>
    </row>
    <row r="68" spans="1:26">
      <c r="A68" s="166"/>
      <c r="B68" s="132"/>
      <c r="C68" s="787"/>
      <c r="D68" s="605"/>
      <c r="E68" s="798"/>
      <c r="F68" s="799"/>
      <c r="G68" s="788"/>
      <c r="H68" s="788"/>
      <c r="I68" s="788"/>
      <c r="J68" s="788"/>
      <c r="K68" s="798"/>
      <c r="L68" s="798"/>
      <c r="M68" s="788"/>
      <c r="N68" s="787"/>
      <c r="O68" s="793"/>
      <c r="P68" s="408"/>
      <c r="Q68" s="112"/>
      <c r="R68" s="112"/>
      <c r="S68" s="112"/>
      <c r="T68" s="112"/>
      <c r="U68" s="789"/>
      <c r="V68" s="132"/>
      <c r="W68" s="127"/>
      <c r="X68" s="790"/>
      <c r="Y68" s="112"/>
      <c r="Z68" s="791"/>
    </row>
    <row r="69" spans="1:26" ht="13.5" customHeight="1">
      <c r="A69" s="166"/>
      <c r="B69" s="132"/>
      <c r="C69" s="787"/>
      <c r="D69" s="605"/>
      <c r="E69" s="798"/>
      <c r="F69" s="799"/>
      <c r="G69" s="788"/>
      <c r="H69" s="788"/>
      <c r="I69" s="788"/>
      <c r="J69" s="788"/>
      <c r="K69" s="798"/>
      <c r="L69" s="798"/>
      <c r="M69" s="788"/>
      <c r="N69" s="787"/>
      <c r="O69" s="793"/>
      <c r="P69" s="408"/>
      <c r="Q69" s="112"/>
      <c r="R69" s="112"/>
      <c r="S69" s="112"/>
      <c r="T69" s="112"/>
      <c r="U69" s="789"/>
      <c r="V69" s="132"/>
      <c r="W69" s="127"/>
      <c r="X69" s="790"/>
      <c r="Y69" s="112"/>
      <c r="Z69" s="791"/>
    </row>
    <row r="70" spans="1:26" ht="12" customHeight="1">
      <c r="A70" s="166"/>
      <c r="B70" s="132"/>
      <c r="C70" s="787"/>
      <c r="D70" s="605"/>
      <c r="E70" s="798"/>
      <c r="F70" s="799"/>
      <c r="G70" s="788"/>
      <c r="H70" s="788"/>
      <c r="I70" s="788"/>
      <c r="J70" s="788"/>
      <c r="K70" s="798"/>
      <c r="L70" s="798"/>
      <c r="M70" s="788"/>
      <c r="N70" s="787"/>
      <c r="O70" s="793"/>
      <c r="P70" s="408"/>
      <c r="Q70" s="112"/>
      <c r="R70" s="112"/>
      <c r="S70" s="112"/>
      <c r="T70" s="112"/>
      <c r="U70" s="789"/>
      <c r="V70" s="132"/>
      <c r="W70" s="127"/>
      <c r="X70" s="790"/>
      <c r="Y70" s="112"/>
      <c r="Z70" s="796"/>
    </row>
    <row r="71" spans="1:26">
      <c r="A71" s="166"/>
      <c r="B71" s="132"/>
      <c r="C71" s="787"/>
      <c r="D71" s="605"/>
      <c r="E71" s="798"/>
      <c r="F71" s="799"/>
      <c r="G71" s="788"/>
      <c r="H71" s="788"/>
      <c r="I71" s="788"/>
      <c r="J71" s="788"/>
      <c r="K71" s="798"/>
      <c r="L71" s="798"/>
      <c r="M71" s="788"/>
      <c r="N71" s="787"/>
      <c r="O71" s="793"/>
      <c r="P71" s="408"/>
      <c r="Q71" s="112"/>
      <c r="R71" s="112"/>
      <c r="S71" s="112"/>
      <c r="T71" s="112"/>
      <c r="U71" s="789"/>
      <c r="V71" s="132"/>
      <c r="W71" s="127"/>
      <c r="X71" s="790"/>
      <c r="Y71" s="112"/>
      <c r="Z71" s="791"/>
    </row>
    <row r="72" spans="1:26" ht="12.75" customHeight="1">
      <c r="A72" s="166"/>
      <c r="B72" s="132"/>
      <c r="C72" s="787"/>
      <c r="D72" s="605"/>
      <c r="E72" s="798"/>
      <c r="F72" s="799"/>
      <c r="G72" s="788"/>
      <c r="H72" s="788"/>
      <c r="I72" s="788"/>
      <c r="J72" s="788"/>
      <c r="K72" s="798"/>
      <c r="L72" s="798"/>
      <c r="M72" s="788"/>
      <c r="N72" s="787"/>
      <c r="O72" s="793"/>
      <c r="P72" s="408"/>
      <c r="Q72" s="112"/>
      <c r="R72" s="112"/>
      <c r="S72" s="112"/>
      <c r="T72" s="112"/>
      <c r="U72" s="789"/>
      <c r="V72" s="132"/>
      <c r="W72" s="127"/>
      <c r="X72" s="790"/>
      <c r="Y72" s="112"/>
      <c r="Z72" s="791"/>
    </row>
    <row r="73" spans="1:26">
      <c r="A73" s="166"/>
      <c r="B73" s="132"/>
      <c r="C73" s="787"/>
      <c r="D73" s="605"/>
      <c r="E73" s="798"/>
      <c r="F73" s="799"/>
      <c r="G73" s="788"/>
      <c r="H73" s="788"/>
      <c r="I73" s="788"/>
      <c r="J73" s="788"/>
      <c r="K73" s="798"/>
      <c r="L73" s="798"/>
      <c r="M73" s="788"/>
      <c r="N73" s="787"/>
      <c r="O73" s="793"/>
      <c r="P73" s="408"/>
      <c r="Q73" s="112"/>
      <c r="R73" s="112"/>
      <c r="S73" s="112"/>
      <c r="T73" s="112"/>
      <c r="U73" s="789"/>
      <c r="V73" s="132"/>
      <c r="W73" s="127"/>
      <c r="X73" s="790"/>
      <c r="Y73" s="112"/>
      <c r="Z73" s="791"/>
    </row>
    <row r="74" spans="1:26" ht="12.75" customHeight="1">
      <c r="A74" s="166"/>
      <c r="B74" s="132"/>
      <c r="C74" s="787"/>
      <c r="D74" s="605"/>
      <c r="E74" s="798"/>
      <c r="F74" s="799"/>
      <c r="G74" s="788"/>
      <c r="H74" s="788"/>
      <c r="I74" s="788"/>
      <c r="J74" s="788"/>
      <c r="K74" s="798"/>
      <c r="L74" s="798"/>
      <c r="M74" s="788"/>
      <c r="N74" s="787"/>
      <c r="O74" s="793"/>
      <c r="P74" s="408"/>
      <c r="Q74" s="112"/>
      <c r="R74" s="112"/>
      <c r="S74" s="112"/>
      <c r="T74" s="112"/>
      <c r="U74" s="789"/>
      <c r="V74" s="132"/>
      <c r="W74" s="127"/>
      <c r="X74" s="790"/>
      <c r="Y74" s="112"/>
      <c r="Z74" s="791"/>
    </row>
    <row r="75" spans="1:26">
      <c r="A75" s="166"/>
      <c r="B75" s="132"/>
      <c r="C75" s="787"/>
      <c r="D75" s="605"/>
      <c r="E75" s="798"/>
      <c r="F75" s="799"/>
      <c r="G75" s="788"/>
      <c r="H75" s="788"/>
      <c r="I75" s="788"/>
      <c r="J75" s="788"/>
      <c r="K75" s="798"/>
      <c r="L75" s="798"/>
      <c r="M75" s="788"/>
      <c r="N75" s="787"/>
      <c r="O75" s="793"/>
      <c r="P75" s="408"/>
      <c r="Q75" s="112"/>
      <c r="R75" s="112"/>
      <c r="S75" s="112"/>
      <c r="T75" s="112"/>
      <c r="U75" s="789"/>
      <c r="V75" s="132"/>
      <c r="W75" s="127"/>
      <c r="X75" s="790"/>
      <c r="Y75" s="112"/>
      <c r="Z75" s="791"/>
    </row>
    <row r="76" spans="1:26" ht="12.75" customHeight="1">
      <c r="A76" s="166"/>
      <c r="B76" s="132"/>
      <c r="C76" s="787"/>
      <c r="D76" s="605"/>
      <c r="E76" s="798"/>
      <c r="F76" s="799"/>
      <c r="G76" s="788"/>
      <c r="H76" s="788"/>
      <c r="I76" s="788"/>
      <c r="J76" s="788"/>
      <c r="K76" s="798"/>
      <c r="L76" s="798"/>
      <c r="M76" s="788"/>
      <c r="N76" s="787"/>
      <c r="O76" s="801"/>
      <c r="P76" s="408"/>
      <c r="Q76" s="112"/>
      <c r="R76" s="112"/>
      <c r="S76" s="112"/>
      <c r="T76" s="112"/>
      <c r="U76" s="789"/>
      <c r="V76" s="132"/>
      <c r="W76" s="127"/>
      <c r="X76" s="790"/>
      <c r="Y76" s="112"/>
      <c r="Z76" s="802"/>
    </row>
    <row r="77" spans="1:26">
      <c r="A77" s="166"/>
      <c r="B77" s="132"/>
      <c r="C77" s="787"/>
      <c r="D77" s="605"/>
      <c r="E77" s="798"/>
      <c r="F77" s="799"/>
      <c r="G77" s="788"/>
      <c r="H77" s="788"/>
      <c r="I77" s="788"/>
      <c r="J77" s="788"/>
      <c r="K77" s="798"/>
      <c r="L77" s="798"/>
      <c r="M77" s="788"/>
      <c r="N77" s="787"/>
      <c r="O77" s="793"/>
      <c r="P77" s="408"/>
      <c r="Q77" s="112"/>
      <c r="R77" s="112"/>
      <c r="S77" s="112"/>
      <c r="T77" s="112"/>
      <c r="U77" s="789"/>
      <c r="V77" s="132"/>
      <c r="W77" s="127"/>
      <c r="X77" s="790"/>
      <c r="Y77" s="112"/>
      <c r="Z77" s="791"/>
    </row>
    <row r="78" spans="1:26" ht="12.75" customHeight="1">
      <c r="A78" s="166"/>
      <c r="B78" s="132"/>
      <c r="C78" s="787"/>
      <c r="D78" s="605"/>
      <c r="E78" s="799"/>
      <c r="F78" s="799"/>
      <c r="G78" s="788"/>
      <c r="H78" s="788"/>
      <c r="I78" s="788"/>
      <c r="J78" s="788"/>
      <c r="K78" s="798"/>
      <c r="L78" s="803"/>
      <c r="M78" s="788"/>
      <c r="N78" s="787"/>
      <c r="O78" s="801"/>
      <c r="P78" s="408"/>
      <c r="Q78" s="112"/>
      <c r="R78" s="112"/>
      <c r="S78" s="112"/>
      <c r="T78" s="112"/>
      <c r="U78" s="789"/>
      <c r="V78" s="132"/>
      <c r="W78" s="127"/>
      <c r="X78" s="790"/>
      <c r="Y78" s="112"/>
      <c r="Z78" s="804"/>
    </row>
    <row r="79" spans="1:26" hidden="1">
      <c r="A79" s="166"/>
      <c r="B79" s="132"/>
      <c r="C79" s="787"/>
      <c r="D79" s="605"/>
      <c r="E79" s="798"/>
      <c r="F79" s="799"/>
      <c r="G79" s="788"/>
      <c r="H79" s="788"/>
      <c r="I79" s="788"/>
      <c r="J79" s="788"/>
      <c r="K79" s="798"/>
      <c r="L79" s="798"/>
      <c r="M79" s="788"/>
      <c r="N79" s="787"/>
      <c r="O79" s="793"/>
      <c r="P79" s="408"/>
      <c r="Q79" s="112"/>
      <c r="R79" s="112"/>
      <c r="S79" s="112"/>
      <c r="T79" s="112"/>
      <c r="U79" s="789"/>
      <c r="V79" s="132"/>
      <c r="W79" s="127"/>
      <c r="X79" s="790"/>
      <c r="Y79" s="112"/>
      <c r="Z79" s="796"/>
    </row>
    <row r="80" spans="1:26">
      <c r="A80" s="166"/>
      <c r="B80" s="107"/>
      <c r="C80" s="787"/>
      <c r="D80" s="605"/>
      <c r="E80" s="798"/>
      <c r="F80" s="799"/>
      <c r="G80" s="788"/>
      <c r="H80" s="788"/>
      <c r="I80" s="788"/>
      <c r="J80" s="788"/>
      <c r="K80" s="798"/>
      <c r="L80" s="798"/>
      <c r="M80" s="788"/>
      <c r="N80" s="787"/>
      <c r="O80" s="793"/>
      <c r="P80" s="408"/>
      <c r="Q80" s="112"/>
      <c r="R80" s="112"/>
      <c r="S80" s="112"/>
      <c r="T80" s="112"/>
      <c r="U80" s="789"/>
      <c r="V80" s="132"/>
      <c r="W80" s="127"/>
      <c r="X80" s="790"/>
      <c r="Y80" s="112"/>
      <c r="Z80" s="791"/>
    </row>
    <row r="81" spans="1:26">
      <c r="A81" s="166"/>
      <c r="B81" s="132"/>
      <c r="C81" s="787"/>
      <c r="D81" s="605"/>
      <c r="E81" s="798"/>
      <c r="F81" s="799"/>
      <c r="G81" s="788"/>
      <c r="H81" s="788"/>
      <c r="I81" s="788"/>
      <c r="J81" s="788"/>
      <c r="K81" s="798"/>
      <c r="L81" s="798"/>
      <c r="M81" s="788"/>
      <c r="N81" s="792"/>
      <c r="O81" s="801"/>
      <c r="P81" s="408"/>
      <c r="Q81" s="112"/>
      <c r="R81" s="112"/>
      <c r="S81" s="112"/>
      <c r="T81" s="112"/>
      <c r="U81" s="789"/>
      <c r="V81" s="132"/>
      <c r="W81" s="127"/>
      <c r="X81" s="790"/>
      <c r="Y81" s="112"/>
      <c r="Z81" s="802"/>
    </row>
    <row r="82" spans="1:26">
      <c r="A82" s="166"/>
      <c r="B82" s="132"/>
      <c r="C82" s="787"/>
      <c r="D82" s="605"/>
      <c r="E82" s="798"/>
      <c r="F82" s="799"/>
      <c r="G82" s="788"/>
      <c r="H82" s="788"/>
      <c r="I82" s="788"/>
      <c r="J82" s="788"/>
      <c r="K82" s="798"/>
      <c r="L82" s="798"/>
      <c r="M82" s="788"/>
      <c r="N82" s="792"/>
      <c r="O82" s="793"/>
      <c r="P82" s="408"/>
      <c r="Q82" s="112"/>
      <c r="R82" s="112"/>
      <c r="S82" s="112"/>
      <c r="T82" s="112"/>
      <c r="U82" s="789"/>
      <c r="V82" s="132"/>
      <c r="W82" s="127"/>
      <c r="X82" s="790"/>
      <c r="Y82" s="112"/>
      <c r="Z82" s="805"/>
    </row>
    <row r="83" spans="1:26">
      <c r="A83" s="166"/>
      <c r="B83" s="132"/>
      <c r="C83" s="787"/>
      <c r="D83" s="806"/>
      <c r="E83" s="162"/>
      <c r="F83" s="162"/>
      <c r="G83" s="162"/>
      <c r="H83" s="162"/>
      <c r="I83" s="162"/>
      <c r="J83" s="162"/>
      <c r="K83" s="162"/>
      <c r="L83" s="162"/>
      <c r="M83" s="162"/>
      <c r="N83" s="792"/>
      <c r="O83" s="793"/>
      <c r="P83" s="408"/>
      <c r="Q83" s="112"/>
      <c r="R83" s="112"/>
      <c r="S83" s="112"/>
      <c r="T83" s="112"/>
      <c r="U83" s="789"/>
      <c r="V83" s="132"/>
      <c r="W83" s="127"/>
      <c r="X83" s="790"/>
      <c r="Y83" s="112"/>
      <c r="Z83" s="791"/>
    </row>
    <row r="84" spans="1:26">
      <c r="A84" s="166"/>
      <c r="B84" s="132"/>
      <c r="C84" s="787"/>
      <c r="D84" s="806"/>
      <c r="E84" s="162"/>
      <c r="F84" s="162"/>
      <c r="G84" s="162"/>
      <c r="H84" s="162"/>
      <c r="I84" s="162"/>
      <c r="J84" s="162"/>
      <c r="K84" s="162"/>
      <c r="L84" s="162"/>
      <c r="M84" s="162"/>
      <c r="N84" s="792"/>
      <c r="O84" s="793"/>
      <c r="P84" s="408"/>
      <c r="Q84" s="112"/>
      <c r="R84" s="112"/>
      <c r="S84" s="112"/>
      <c r="T84" s="112"/>
      <c r="U84" s="789"/>
      <c r="V84" s="132"/>
      <c r="W84" s="127"/>
      <c r="X84" s="790"/>
      <c r="Y84" s="112"/>
      <c r="Z84" s="791"/>
    </row>
    <row r="85" spans="1:26">
      <c r="A85" s="166"/>
      <c r="B85" s="132"/>
      <c r="C85" s="787"/>
      <c r="D85" s="162"/>
      <c r="E85" s="162"/>
      <c r="F85" s="162"/>
      <c r="G85" s="162"/>
      <c r="H85" s="162"/>
      <c r="I85" s="162"/>
      <c r="J85" s="162"/>
      <c r="K85" s="162"/>
      <c r="L85" s="162"/>
      <c r="M85" s="162"/>
      <c r="N85" s="792"/>
      <c r="O85" s="793"/>
      <c r="P85" s="408"/>
      <c r="Q85" s="112"/>
      <c r="R85" s="112"/>
      <c r="S85" s="112"/>
      <c r="T85" s="112"/>
      <c r="U85" s="789"/>
      <c r="V85" s="132"/>
      <c r="W85" s="127"/>
      <c r="X85" s="790"/>
      <c r="Y85" s="112"/>
      <c r="Z85" s="791"/>
    </row>
    <row r="86" spans="1:26">
      <c r="A86" s="166"/>
      <c r="B86" s="132"/>
      <c r="C86" s="787"/>
      <c r="D86" s="162"/>
      <c r="E86" s="162"/>
      <c r="F86" s="162"/>
      <c r="G86" s="162"/>
      <c r="H86" s="162"/>
      <c r="I86" s="162"/>
      <c r="J86" s="807"/>
      <c r="K86" s="162"/>
      <c r="L86" s="162"/>
      <c r="M86" s="162"/>
      <c r="N86" s="795"/>
      <c r="O86" s="793"/>
      <c r="P86" s="408"/>
      <c r="Q86" s="112"/>
      <c r="R86" s="112"/>
      <c r="S86" s="112"/>
      <c r="T86" s="112"/>
      <c r="U86" s="808"/>
      <c r="V86" s="132"/>
      <c r="W86" s="809"/>
      <c r="X86" s="790"/>
      <c r="Y86" s="112"/>
      <c r="Z86" s="791"/>
    </row>
    <row r="87" spans="1:26">
      <c r="A87" s="210"/>
      <c r="B87" s="112"/>
      <c r="C87" s="210"/>
      <c r="D87" s="112"/>
      <c r="E87" s="112"/>
      <c r="F87" s="112"/>
      <c r="G87" s="112"/>
      <c r="H87" s="112"/>
      <c r="I87" s="112"/>
      <c r="J87" s="112"/>
      <c r="K87" s="112"/>
      <c r="L87" s="112"/>
      <c r="M87" s="112"/>
      <c r="N87" s="112"/>
      <c r="O87" s="112"/>
      <c r="P87" s="112"/>
      <c r="Q87" s="208"/>
      <c r="R87" s="112"/>
      <c r="S87" s="112"/>
      <c r="T87" s="112"/>
      <c r="U87" s="112"/>
      <c r="V87" s="112"/>
      <c r="W87" s="112"/>
      <c r="X87" s="112"/>
      <c r="Y87" s="112"/>
      <c r="Z87" s="112"/>
    </row>
    <row r="88" spans="1:26">
      <c r="A88" s="112"/>
      <c r="B88" s="132"/>
      <c r="C88" s="408"/>
      <c r="D88" s="214"/>
      <c r="E88" s="214"/>
      <c r="F88" s="214"/>
      <c r="G88" s="214"/>
      <c r="H88" s="214"/>
      <c r="I88" s="214"/>
      <c r="J88" s="214"/>
      <c r="K88" s="214"/>
      <c r="L88" s="132"/>
      <c r="M88" s="132"/>
      <c r="N88" s="104"/>
      <c r="O88" s="104"/>
      <c r="P88" s="132"/>
      <c r="Q88" s="408"/>
      <c r="R88" s="112"/>
      <c r="S88" s="408"/>
      <c r="T88" s="112"/>
      <c r="U88" s="112"/>
      <c r="V88" s="112"/>
      <c r="W88" s="112"/>
      <c r="X88" s="112"/>
      <c r="Y88" s="112"/>
      <c r="Z88" s="112"/>
    </row>
    <row r="89" spans="1:26">
      <c r="A89" s="112"/>
      <c r="B89" s="132"/>
      <c r="C89" s="104"/>
      <c r="D89" s="214"/>
      <c r="E89" s="214"/>
      <c r="F89" s="214"/>
      <c r="G89" s="214"/>
      <c r="H89" s="214"/>
      <c r="I89" s="214"/>
      <c r="J89" s="214"/>
      <c r="K89" s="214"/>
      <c r="L89" s="132"/>
      <c r="M89" s="132"/>
      <c r="N89" s="104"/>
      <c r="O89" s="104"/>
      <c r="P89" s="132"/>
      <c r="Q89" s="408"/>
      <c r="R89" s="112"/>
      <c r="S89" s="408"/>
      <c r="T89" s="112"/>
      <c r="U89" s="112"/>
      <c r="V89" s="112"/>
      <c r="W89" s="112"/>
      <c r="X89" s="112"/>
      <c r="Y89" s="112"/>
      <c r="Z89" s="112"/>
    </row>
    <row r="90" spans="1:26">
      <c r="A90" s="112"/>
      <c r="B90" s="408"/>
      <c r="C90" s="408"/>
      <c r="D90" s="214"/>
      <c r="E90" s="214"/>
      <c r="F90" s="214"/>
      <c r="G90" s="214"/>
      <c r="H90" s="112"/>
      <c r="I90" s="112"/>
      <c r="J90" s="214"/>
      <c r="K90" s="110"/>
      <c r="L90" s="132"/>
      <c r="M90" s="132"/>
      <c r="N90" s="104"/>
      <c r="O90" s="104"/>
      <c r="P90" s="408"/>
      <c r="Q90" s="408"/>
      <c r="R90" s="112"/>
      <c r="S90" s="408"/>
      <c r="T90" s="112"/>
      <c r="U90" s="112"/>
      <c r="V90" s="112"/>
      <c r="W90" s="112"/>
      <c r="X90" s="112"/>
      <c r="Y90" s="112"/>
      <c r="Z90" s="784"/>
    </row>
    <row r="91" spans="1:26">
      <c r="A91" s="112"/>
      <c r="B91" s="132"/>
      <c r="C91" s="132"/>
      <c r="D91" s="408"/>
      <c r="E91" s="408"/>
      <c r="F91" s="408"/>
      <c r="G91" s="408"/>
      <c r="H91" s="408"/>
      <c r="I91" s="408"/>
      <c r="J91" s="408"/>
      <c r="K91" s="408"/>
      <c r="L91" s="408"/>
      <c r="M91" s="408"/>
      <c r="N91" s="104"/>
      <c r="O91" s="104"/>
      <c r="P91" s="408"/>
      <c r="Q91" s="408"/>
      <c r="R91" s="112"/>
      <c r="S91" s="408"/>
      <c r="T91" s="112"/>
      <c r="U91" s="112"/>
      <c r="V91" s="112"/>
      <c r="W91" s="112"/>
      <c r="X91" s="369"/>
      <c r="Y91" s="112"/>
      <c r="Z91" s="784"/>
    </row>
    <row r="92" spans="1:26">
      <c r="A92" s="112"/>
      <c r="B92" s="408"/>
      <c r="C92" s="112"/>
      <c r="D92" s="408"/>
      <c r="E92" s="408"/>
      <c r="F92" s="408"/>
      <c r="G92" s="408"/>
      <c r="H92" s="408"/>
      <c r="I92" s="408"/>
      <c r="J92" s="408"/>
      <c r="K92" s="408"/>
      <c r="L92" s="408"/>
      <c r="M92" s="408"/>
      <c r="N92" s="104"/>
      <c r="O92" s="104"/>
      <c r="P92" s="132"/>
      <c r="Q92" s="408"/>
      <c r="R92" s="112"/>
      <c r="S92" s="408"/>
      <c r="T92" s="112"/>
      <c r="U92" s="112"/>
      <c r="V92" s="112"/>
      <c r="W92" s="112"/>
      <c r="X92" s="369"/>
      <c r="Y92" s="112"/>
      <c r="Z92" s="785"/>
    </row>
    <row r="93" spans="1:26">
      <c r="A93" s="112"/>
      <c r="B93" s="132"/>
      <c r="C93" s="214"/>
      <c r="D93" s="132"/>
      <c r="E93" s="132"/>
      <c r="F93" s="132"/>
      <c r="G93" s="132"/>
      <c r="H93" s="107"/>
      <c r="I93" s="132"/>
      <c r="J93" s="132"/>
      <c r="K93" s="132"/>
      <c r="L93" s="132"/>
      <c r="M93" s="107"/>
      <c r="N93" s="104"/>
      <c r="O93" s="104"/>
      <c r="P93" s="214"/>
      <c r="Q93" s="408"/>
      <c r="R93" s="132"/>
      <c r="S93" s="408"/>
      <c r="T93" s="112"/>
      <c r="U93" s="300"/>
      <c r="V93" s="408"/>
      <c r="W93" s="166"/>
      <c r="X93" s="786"/>
      <c r="Y93" s="112"/>
      <c r="Z93" s="785"/>
    </row>
    <row r="94" spans="1:26">
      <c r="A94" s="166"/>
      <c r="B94" s="132"/>
      <c r="C94" s="787"/>
      <c r="D94" s="803"/>
      <c r="E94" s="788"/>
      <c r="F94" s="788"/>
      <c r="G94" s="788"/>
      <c r="H94" s="788"/>
      <c r="I94" s="788"/>
      <c r="J94" s="788"/>
      <c r="K94" s="788"/>
      <c r="L94" s="788"/>
      <c r="M94" s="788"/>
      <c r="N94" s="787"/>
      <c r="O94" s="408"/>
      <c r="P94" s="408"/>
      <c r="Q94" s="112"/>
      <c r="R94" s="613"/>
      <c r="S94" s="112"/>
      <c r="T94" s="112"/>
      <c r="U94" s="789"/>
      <c r="V94" s="132"/>
      <c r="W94" s="127"/>
      <c r="X94" s="790"/>
      <c r="Y94" s="112"/>
      <c r="Z94" s="791"/>
    </row>
    <row r="95" spans="1:26">
      <c r="A95" s="166"/>
      <c r="B95" s="132"/>
      <c r="C95" s="787"/>
      <c r="D95" s="803"/>
      <c r="E95" s="788"/>
      <c r="F95" s="788"/>
      <c r="G95" s="788"/>
      <c r="H95" s="788"/>
      <c r="I95" s="788"/>
      <c r="J95" s="788"/>
      <c r="K95" s="788"/>
      <c r="L95" s="788"/>
      <c r="M95" s="788"/>
      <c r="N95" s="792"/>
      <c r="O95" s="793"/>
      <c r="P95" s="408"/>
      <c r="Q95" s="112"/>
      <c r="R95" s="112"/>
      <c r="S95" s="112"/>
      <c r="T95" s="112"/>
      <c r="U95" s="789"/>
      <c r="V95" s="132"/>
      <c r="W95" s="127"/>
      <c r="X95" s="790"/>
      <c r="Y95" s="112"/>
      <c r="Z95" s="791"/>
    </row>
    <row r="96" spans="1:26">
      <c r="A96" s="166"/>
      <c r="B96" s="132"/>
      <c r="C96" s="787"/>
      <c r="D96" s="803"/>
      <c r="E96" s="788"/>
      <c r="F96" s="788"/>
      <c r="G96" s="803"/>
      <c r="H96" s="788"/>
      <c r="I96" s="788"/>
      <c r="J96" s="803"/>
      <c r="K96" s="788"/>
      <c r="L96" s="788"/>
      <c r="M96" s="788"/>
      <c r="N96" s="787"/>
      <c r="O96" s="793"/>
      <c r="P96" s="408"/>
      <c r="Q96" s="112"/>
      <c r="R96" s="112"/>
      <c r="S96" s="112"/>
      <c r="T96" s="112"/>
      <c r="U96" s="789"/>
      <c r="V96" s="132"/>
      <c r="W96" s="127"/>
      <c r="X96" s="790"/>
      <c r="Y96" s="112"/>
      <c r="Z96" s="794"/>
    </row>
    <row r="97" spans="1:26">
      <c r="A97" s="166"/>
      <c r="B97" s="132"/>
      <c r="C97" s="787"/>
      <c r="D97" s="803"/>
      <c r="E97" s="788"/>
      <c r="F97" s="788"/>
      <c r="G97" s="788"/>
      <c r="H97" s="788"/>
      <c r="I97" s="788"/>
      <c r="J97" s="788"/>
      <c r="K97" s="788"/>
      <c r="L97" s="788"/>
      <c r="M97" s="803"/>
      <c r="N97" s="795"/>
      <c r="O97" s="793"/>
      <c r="P97" s="408"/>
      <c r="Q97" s="112"/>
      <c r="R97" s="112"/>
      <c r="S97" s="112"/>
      <c r="T97" s="112"/>
      <c r="U97" s="789"/>
      <c r="V97" s="132"/>
      <c r="W97" s="127"/>
      <c r="X97" s="790"/>
      <c r="Y97" s="112"/>
      <c r="Z97" s="791"/>
    </row>
    <row r="98" spans="1:26">
      <c r="A98" s="166"/>
      <c r="B98" s="132"/>
      <c r="C98" s="787"/>
      <c r="D98" s="803"/>
      <c r="E98" s="788"/>
      <c r="F98" s="788"/>
      <c r="G98" s="788"/>
      <c r="H98" s="788"/>
      <c r="I98" s="788"/>
      <c r="J98" s="788"/>
      <c r="K98" s="788"/>
      <c r="L98" s="788"/>
      <c r="M98" s="788"/>
      <c r="N98" s="787"/>
      <c r="O98" s="793"/>
      <c r="P98" s="408"/>
      <c r="Q98" s="112"/>
      <c r="R98" s="112"/>
      <c r="S98" s="112"/>
      <c r="T98" s="112"/>
      <c r="U98" s="789"/>
      <c r="V98" s="132"/>
      <c r="W98" s="127"/>
      <c r="X98" s="790"/>
      <c r="Y98" s="112"/>
      <c r="Z98" s="796"/>
    </row>
    <row r="99" spans="1:26">
      <c r="A99" s="166"/>
      <c r="B99" s="132"/>
      <c r="C99" s="787"/>
      <c r="D99" s="803"/>
      <c r="E99" s="788"/>
      <c r="F99" s="788"/>
      <c r="G99" s="788"/>
      <c r="H99" s="788"/>
      <c r="I99" s="788"/>
      <c r="J99" s="788"/>
      <c r="K99" s="788"/>
      <c r="L99" s="788"/>
      <c r="M99" s="788"/>
      <c r="N99" s="787"/>
      <c r="O99" s="793"/>
      <c r="P99" s="408"/>
      <c r="Q99" s="112"/>
      <c r="R99" s="112"/>
      <c r="S99" s="112"/>
      <c r="T99" s="112"/>
      <c r="U99" s="789"/>
      <c r="V99" s="132"/>
      <c r="W99" s="127"/>
      <c r="X99" s="790"/>
      <c r="Y99" s="112"/>
      <c r="Z99" s="794"/>
    </row>
    <row r="100" spans="1:26">
      <c r="A100" s="166"/>
      <c r="B100" s="132"/>
      <c r="C100" s="787"/>
      <c r="D100" s="803"/>
      <c r="E100" s="788"/>
      <c r="F100" s="104"/>
      <c r="G100" s="798"/>
      <c r="H100" s="803"/>
      <c r="I100" s="788"/>
      <c r="J100" s="788"/>
      <c r="K100" s="788"/>
      <c r="L100" s="788"/>
      <c r="M100" s="788"/>
      <c r="N100" s="797"/>
      <c r="O100" s="793"/>
      <c r="P100" s="408"/>
      <c r="Q100" s="112"/>
      <c r="R100" s="112"/>
      <c r="S100" s="112"/>
      <c r="T100" s="112"/>
      <c r="U100" s="789"/>
      <c r="V100" s="132"/>
      <c r="W100" s="127"/>
      <c r="X100" s="790"/>
      <c r="Y100" s="112"/>
      <c r="Z100" s="796"/>
    </row>
    <row r="101" spans="1:26">
      <c r="A101" s="166"/>
      <c r="B101" s="132"/>
      <c r="C101" s="787"/>
      <c r="D101" s="803"/>
      <c r="E101" s="788"/>
      <c r="F101" s="788"/>
      <c r="G101" s="788"/>
      <c r="H101" s="788"/>
      <c r="I101" s="788"/>
      <c r="J101" s="788"/>
      <c r="K101" s="788"/>
      <c r="L101" s="788"/>
      <c r="M101" s="788"/>
      <c r="N101" s="787"/>
      <c r="O101" s="793"/>
      <c r="P101" s="408"/>
      <c r="Q101" s="112"/>
      <c r="R101" s="112"/>
      <c r="S101" s="112"/>
      <c r="T101" s="112"/>
      <c r="U101" s="789"/>
      <c r="V101" s="132"/>
      <c r="W101" s="127"/>
      <c r="X101" s="790"/>
      <c r="Y101" s="112"/>
      <c r="Z101" s="791"/>
    </row>
    <row r="102" spans="1:26">
      <c r="A102" s="166"/>
      <c r="B102" s="132"/>
      <c r="C102" s="787"/>
      <c r="D102" s="803"/>
      <c r="E102" s="788"/>
      <c r="F102" s="788"/>
      <c r="G102" s="788"/>
      <c r="H102" s="788"/>
      <c r="I102" s="788"/>
      <c r="J102" s="788"/>
      <c r="K102" s="788"/>
      <c r="L102" s="788"/>
      <c r="M102" s="788"/>
      <c r="N102" s="787"/>
      <c r="O102" s="793"/>
      <c r="P102" s="408"/>
      <c r="Q102" s="112"/>
      <c r="R102" s="112"/>
      <c r="S102" s="112"/>
      <c r="T102" s="112"/>
      <c r="U102" s="789"/>
      <c r="V102" s="132"/>
      <c r="W102" s="127"/>
      <c r="X102" s="790"/>
      <c r="Y102" s="112"/>
      <c r="Z102" s="791"/>
    </row>
    <row r="103" spans="1:26" ht="12.75" customHeight="1">
      <c r="A103" s="166"/>
      <c r="B103" s="132"/>
      <c r="C103" s="787"/>
      <c r="D103" s="803"/>
      <c r="E103" s="788"/>
      <c r="F103" s="788"/>
      <c r="G103" s="788"/>
      <c r="H103" s="788"/>
      <c r="I103" s="788"/>
      <c r="J103" s="788"/>
      <c r="K103" s="788"/>
      <c r="L103" s="788"/>
      <c r="M103" s="788"/>
      <c r="N103" s="787"/>
      <c r="O103" s="793"/>
      <c r="P103" s="408"/>
      <c r="Q103" s="112"/>
      <c r="R103" s="112"/>
      <c r="S103" s="112"/>
      <c r="T103" s="112"/>
      <c r="U103" s="789"/>
      <c r="V103" s="132"/>
      <c r="W103" s="127"/>
      <c r="X103" s="790"/>
      <c r="Y103" s="112"/>
      <c r="Z103" s="791"/>
    </row>
    <row r="104" spans="1:26" ht="13.5" customHeight="1">
      <c r="A104" s="166"/>
      <c r="B104" s="132"/>
      <c r="C104" s="787"/>
      <c r="D104" s="803"/>
      <c r="E104" s="788"/>
      <c r="F104" s="788"/>
      <c r="G104" s="788"/>
      <c r="H104" s="788"/>
      <c r="I104" s="788"/>
      <c r="J104" s="788"/>
      <c r="K104" s="788"/>
      <c r="L104" s="788"/>
      <c r="M104" s="788"/>
      <c r="N104" s="787"/>
      <c r="O104" s="793"/>
      <c r="P104" s="408"/>
      <c r="Q104" s="112"/>
      <c r="R104" s="112"/>
      <c r="S104" s="112"/>
      <c r="T104" s="112"/>
      <c r="U104" s="789"/>
      <c r="V104" s="132"/>
      <c r="W104" s="127"/>
      <c r="X104" s="790"/>
      <c r="Y104" s="112"/>
      <c r="Z104" s="791"/>
    </row>
    <row r="105" spans="1:26" ht="12.75" customHeight="1">
      <c r="A105" s="166"/>
      <c r="B105" s="132"/>
      <c r="C105" s="787"/>
      <c r="D105" s="803"/>
      <c r="E105" s="788"/>
      <c r="F105" s="788"/>
      <c r="G105" s="788"/>
      <c r="H105" s="788"/>
      <c r="I105" s="788"/>
      <c r="J105" s="788"/>
      <c r="K105" s="788"/>
      <c r="L105" s="788"/>
      <c r="M105" s="788"/>
      <c r="N105" s="787"/>
      <c r="O105" s="793"/>
      <c r="P105" s="408"/>
      <c r="Q105" s="112"/>
      <c r="R105" s="112"/>
      <c r="S105" s="112"/>
      <c r="T105" s="112"/>
      <c r="U105" s="789"/>
      <c r="V105" s="132"/>
      <c r="W105" s="127"/>
      <c r="X105" s="790"/>
      <c r="Y105" s="112"/>
      <c r="Z105" s="791"/>
    </row>
    <row r="106" spans="1:26">
      <c r="A106" s="166"/>
      <c r="B106" s="132"/>
      <c r="C106" s="787"/>
      <c r="D106" s="803"/>
      <c r="E106" s="788"/>
      <c r="F106" s="788"/>
      <c r="G106" s="788"/>
      <c r="H106" s="788"/>
      <c r="I106" s="788"/>
      <c r="J106" s="788"/>
      <c r="K106" s="788"/>
      <c r="L106" s="788"/>
      <c r="M106" s="788"/>
      <c r="N106" s="787"/>
      <c r="O106" s="793"/>
      <c r="P106" s="408"/>
      <c r="Q106" s="112"/>
      <c r="R106" s="112"/>
      <c r="S106" s="112"/>
      <c r="T106" s="112"/>
      <c r="U106" s="789"/>
      <c r="V106" s="132"/>
      <c r="W106" s="127"/>
      <c r="X106" s="790"/>
      <c r="Y106" s="112"/>
      <c r="Z106" s="791"/>
    </row>
    <row r="107" spans="1:26">
      <c r="A107" s="166"/>
      <c r="B107" s="132"/>
      <c r="C107" s="787"/>
      <c r="D107" s="803"/>
      <c r="E107" s="788"/>
      <c r="F107" s="788"/>
      <c r="G107" s="788"/>
      <c r="H107" s="788"/>
      <c r="I107" s="788"/>
      <c r="J107" s="788"/>
      <c r="K107" s="788"/>
      <c r="L107" s="788"/>
      <c r="M107" s="788"/>
      <c r="N107" s="787"/>
      <c r="O107" s="793"/>
      <c r="P107" s="408"/>
      <c r="Q107" s="112"/>
      <c r="R107" s="112"/>
      <c r="S107" s="112"/>
      <c r="T107" s="112"/>
      <c r="U107" s="789"/>
      <c r="V107" s="132"/>
      <c r="W107" s="127"/>
      <c r="X107" s="790"/>
      <c r="Y107" s="112"/>
      <c r="Z107" s="791"/>
    </row>
    <row r="108" spans="1:26">
      <c r="A108" s="166"/>
      <c r="B108" s="132"/>
      <c r="C108" s="787"/>
      <c r="D108" s="803"/>
      <c r="E108" s="788"/>
      <c r="F108" s="788"/>
      <c r="G108" s="788"/>
      <c r="H108" s="788"/>
      <c r="I108" s="788"/>
      <c r="J108" s="788"/>
      <c r="K108" s="788"/>
      <c r="L108" s="788"/>
      <c r="M108" s="788"/>
      <c r="N108" s="787"/>
      <c r="O108" s="793"/>
      <c r="P108" s="408"/>
      <c r="Q108" s="112"/>
      <c r="R108" s="112"/>
      <c r="S108" s="112"/>
      <c r="T108" s="112"/>
      <c r="U108" s="789"/>
      <c r="V108" s="132"/>
      <c r="W108" s="127"/>
      <c r="X108" s="790"/>
      <c r="Y108" s="112"/>
      <c r="Z108" s="794"/>
    </row>
    <row r="109" spans="1:26" ht="12.75" customHeight="1">
      <c r="A109" s="166"/>
      <c r="B109" s="132"/>
      <c r="C109" s="787"/>
      <c r="D109" s="806"/>
      <c r="E109" s="798"/>
      <c r="F109" s="799"/>
      <c r="G109" s="788"/>
      <c r="H109" s="788"/>
      <c r="I109" s="788"/>
      <c r="J109" s="788"/>
      <c r="K109" s="798"/>
      <c r="L109" s="798"/>
      <c r="M109" s="788"/>
      <c r="N109" s="792"/>
      <c r="O109" s="793"/>
      <c r="P109" s="408"/>
      <c r="Q109" s="112"/>
      <c r="R109" s="112"/>
      <c r="S109" s="112"/>
      <c r="T109" s="112"/>
      <c r="U109" s="789"/>
      <c r="V109" s="132"/>
      <c r="W109" s="127"/>
      <c r="X109" s="790"/>
      <c r="Y109" s="112"/>
      <c r="Z109" s="800"/>
    </row>
    <row r="110" spans="1:26" ht="12.75" customHeight="1">
      <c r="A110" s="166"/>
      <c r="B110" s="132"/>
      <c r="C110" s="787"/>
      <c r="D110" s="806"/>
      <c r="E110" s="798"/>
      <c r="F110" s="799"/>
      <c r="G110" s="788"/>
      <c r="H110" s="788"/>
      <c r="I110" s="788"/>
      <c r="J110" s="788"/>
      <c r="K110" s="798"/>
      <c r="L110" s="798"/>
      <c r="M110" s="788"/>
      <c r="N110" s="787"/>
      <c r="O110" s="793"/>
      <c r="P110" s="408"/>
      <c r="Q110" s="112"/>
      <c r="R110" s="112"/>
      <c r="S110" s="112"/>
      <c r="T110" s="112"/>
      <c r="U110" s="789"/>
      <c r="V110" s="132"/>
      <c r="W110" s="127"/>
      <c r="X110" s="790"/>
      <c r="Y110" s="112"/>
      <c r="Z110" s="791"/>
    </row>
    <row r="111" spans="1:26" ht="11.25" customHeight="1">
      <c r="A111" s="166"/>
      <c r="B111" s="132"/>
      <c r="C111" s="787"/>
      <c r="D111" s="806"/>
      <c r="E111" s="798"/>
      <c r="F111" s="799"/>
      <c r="G111" s="788"/>
      <c r="H111" s="788"/>
      <c r="I111" s="788"/>
      <c r="J111" s="788"/>
      <c r="K111" s="798"/>
      <c r="L111" s="798"/>
      <c r="M111" s="788"/>
      <c r="N111" s="787"/>
      <c r="O111" s="793"/>
      <c r="P111" s="408"/>
      <c r="Q111" s="112"/>
      <c r="R111" s="112"/>
      <c r="S111" s="112"/>
      <c r="T111" s="112"/>
      <c r="U111" s="789"/>
      <c r="V111" s="132"/>
      <c r="W111" s="127"/>
      <c r="X111" s="790"/>
      <c r="Y111" s="112"/>
      <c r="Z111" s="791"/>
    </row>
    <row r="112" spans="1:26" ht="12.75" customHeight="1">
      <c r="A112" s="166"/>
      <c r="B112" s="132"/>
      <c r="C112" s="787"/>
      <c r="D112" s="806"/>
      <c r="E112" s="798"/>
      <c r="F112" s="799"/>
      <c r="G112" s="788"/>
      <c r="H112" s="810"/>
      <c r="I112" s="788"/>
      <c r="J112" s="810"/>
      <c r="K112" s="803"/>
      <c r="L112" s="803"/>
      <c r="M112" s="788"/>
      <c r="N112" s="787"/>
      <c r="O112" s="793"/>
      <c r="P112" s="408"/>
      <c r="Q112" s="112"/>
      <c r="R112" s="112"/>
      <c r="S112" s="112"/>
      <c r="T112" s="112"/>
      <c r="U112" s="789"/>
      <c r="V112" s="132"/>
      <c r="W112" s="127"/>
      <c r="X112" s="790"/>
      <c r="Y112" s="112"/>
      <c r="Z112" s="796"/>
    </row>
    <row r="113" spans="1:26" ht="13.5" customHeight="1">
      <c r="A113" s="166"/>
      <c r="B113" s="132"/>
      <c r="C113" s="787"/>
      <c r="D113" s="806"/>
      <c r="E113" s="803"/>
      <c r="F113" s="799"/>
      <c r="G113" s="788"/>
      <c r="H113" s="788"/>
      <c r="I113" s="788"/>
      <c r="J113" s="788"/>
      <c r="K113" s="803"/>
      <c r="L113" s="803"/>
      <c r="M113" s="788"/>
      <c r="N113" s="787"/>
      <c r="O113" s="793"/>
      <c r="P113" s="408"/>
      <c r="Q113" s="112"/>
      <c r="R113" s="112"/>
      <c r="S113" s="112"/>
      <c r="T113" s="112"/>
      <c r="U113" s="789"/>
      <c r="V113" s="132"/>
      <c r="W113" s="127"/>
      <c r="X113" s="790"/>
      <c r="Y113" s="112"/>
      <c r="Z113" s="791"/>
    </row>
    <row r="114" spans="1:26" ht="14.25" customHeight="1">
      <c r="A114" s="166"/>
      <c r="B114" s="132"/>
      <c r="C114" s="787"/>
      <c r="D114" s="806"/>
      <c r="E114" s="798"/>
      <c r="F114" s="799"/>
      <c r="G114" s="788"/>
      <c r="H114" s="788"/>
      <c r="I114" s="788"/>
      <c r="J114" s="788"/>
      <c r="K114" s="803"/>
      <c r="L114" s="798"/>
      <c r="M114" s="788"/>
      <c r="N114" s="787"/>
      <c r="O114" s="793"/>
      <c r="P114" s="408"/>
      <c r="Q114" s="112"/>
      <c r="R114" s="112"/>
      <c r="S114" s="112"/>
      <c r="T114" s="112"/>
      <c r="U114" s="789"/>
      <c r="V114" s="132"/>
      <c r="W114" s="127"/>
      <c r="X114" s="790"/>
      <c r="Y114" s="112"/>
      <c r="Z114" s="791"/>
    </row>
    <row r="115" spans="1:26">
      <c r="A115" s="166"/>
      <c r="B115" s="132"/>
      <c r="C115" s="787"/>
      <c r="D115" s="806"/>
      <c r="E115" s="803"/>
      <c r="F115" s="799"/>
      <c r="G115" s="788"/>
      <c r="H115" s="788"/>
      <c r="I115" s="788"/>
      <c r="J115" s="788"/>
      <c r="K115" s="799"/>
      <c r="L115" s="799"/>
      <c r="M115" s="104"/>
      <c r="N115" s="787"/>
      <c r="O115" s="793"/>
      <c r="P115" s="408"/>
      <c r="Q115" s="112"/>
      <c r="R115" s="112"/>
      <c r="S115" s="112"/>
      <c r="T115" s="112"/>
      <c r="U115" s="789"/>
      <c r="V115" s="132"/>
      <c r="W115" s="127"/>
      <c r="X115" s="790"/>
      <c r="Y115" s="112"/>
      <c r="Z115" s="791"/>
    </row>
    <row r="116" spans="1:26" ht="14.25" customHeight="1">
      <c r="A116" s="166"/>
      <c r="B116" s="132"/>
      <c r="C116" s="787"/>
      <c r="D116" s="806"/>
      <c r="E116" s="803"/>
      <c r="F116" s="803"/>
      <c r="G116" s="788"/>
      <c r="H116" s="788"/>
      <c r="I116" s="788"/>
      <c r="J116" s="798"/>
      <c r="K116" s="810"/>
      <c r="L116" s="803"/>
      <c r="M116" s="799"/>
      <c r="N116" s="787"/>
      <c r="O116" s="793"/>
      <c r="P116" s="408"/>
      <c r="Q116" s="112"/>
      <c r="R116" s="112"/>
      <c r="S116" s="112"/>
      <c r="T116" s="112"/>
      <c r="U116" s="789"/>
      <c r="V116" s="132"/>
      <c r="W116" s="127"/>
      <c r="X116" s="790"/>
      <c r="Y116" s="112"/>
      <c r="Z116" s="791"/>
    </row>
    <row r="117" spans="1:26">
      <c r="A117" s="166"/>
      <c r="B117" s="132"/>
      <c r="C117" s="787"/>
      <c r="D117" s="806"/>
      <c r="E117" s="798"/>
      <c r="F117" s="799"/>
      <c r="G117" s="788"/>
      <c r="H117" s="788"/>
      <c r="I117" s="788"/>
      <c r="J117" s="788"/>
      <c r="K117" s="798"/>
      <c r="L117" s="798"/>
      <c r="M117" s="788"/>
      <c r="N117" s="787"/>
      <c r="O117" s="793"/>
      <c r="P117" s="408"/>
      <c r="Q117" s="112"/>
      <c r="R117" s="112"/>
      <c r="S117" s="112"/>
      <c r="T117" s="112"/>
      <c r="U117" s="789"/>
      <c r="V117" s="132"/>
      <c r="W117" s="127"/>
      <c r="X117" s="790"/>
      <c r="Y117" s="112"/>
      <c r="Z117" s="791"/>
    </row>
    <row r="118" spans="1:26" ht="11.25" customHeight="1">
      <c r="A118" s="166"/>
      <c r="B118" s="132"/>
      <c r="C118" s="787"/>
      <c r="D118" s="806"/>
      <c r="E118" s="803"/>
      <c r="F118" s="799"/>
      <c r="G118" s="788"/>
      <c r="H118" s="788"/>
      <c r="I118" s="788"/>
      <c r="J118" s="788"/>
      <c r="K118" s="799"/>
      <c r="L118" s="799"/>
      <c r="M118" s="788"/>
      <c r="N118" s="787"/>
      <c r="O118" s="801"/>
      <c r="P118" s="408"/>
      <c r="Q118" s="112"/>
      <c r="R118" s="112"/>
      <c r="S118" s="112"/>
      <c r="T118" s="112"/>
      <c r="U118" s="789"/>
      <c r="V118" s="132"/>
      <c r="W118" s="127"/>
      <c r="X118" s="790"/>
      <c r="Y118" s="112"/>
      <c r="Z118" s="802"/>
    </row>
    <row r="119" spans="1:26">
      <c r="A119" s="166"/>
      <c r="B119" s="132"/>
      <c r="C119" s="787"/>
      <c r="D119" s="806"/>
      <c r="E119" s="798"/>
      <c r="F119" s="799"/>
      <c r="G119" s="788"/>
      <c r="H119" s="788"/>
      <c r="I119" s="788"/>
      <c r="J119" s="788"/>
      <c r="K119" s="799"/>
      <c r="L119" s="799"/>
      <c r="M119" s="788"/>
      <c r="N119" s="787"/>
      <c r="O119" s="793"/>
      <c r="P119" s="408"/>
      <c r="Q119" s="112"/>
      <c r="R119" s="112"/>
      <c r="S119" s="112"/>
      <c r="T119" s="112"/>
      <c r="U119" s="789"/>
      <c r="V119" s="132"/>
      <c r="W119" s="127"/>
      <c r="X119" s="790"/>
      <c r="Y119" s="112"/>
      <c r="Z119" s="791"/>
    </row>
    <row r="120" spans="1:26">
      <c r="A120" s="166"/>
      <c r="B120" s="132"/>
      <c r="C120" s="787"/>
      <c r="D120" s="806"/>
      <c r="E120" s="799"/>
      <c r="F120" s="803"/>
      <c r="G120" s="788"/>
      <c r="H120" s="788"/>
      <c r="I120" s="788"/>
      <c r="J120" s="788"/>
      <c r="K120" s="810"/>
      <c r="L120" s="803"/>
      <c r="M120" s="788"/>
      <c r="N120" s="787"/>
      <c r="O120" s="801"/>
      <c r="P120" s="408"/>
      <c r="Q120" s="112"/>
      <c r="R120" s="112"/>
      <c r="S120" s="112"/>
      <c r="T120" s="112"/>
      <c r="U120" s="789"/>
      <c r="V120" s="132"/>
      <c r="W120" s="127"/>
      <c r="X120" s="790"/>
      <c r="Y120" s="112"/>
      <c r="Z120" s="802"/>
    </row>
    <row r="121" spans="1:26" hidden="1">
      <c r="A121" s="166"/>
      <c r="B121" s="132"/>
      <c r="C121" s="787"/>
      <c r="D121" s="806"/>
      <c r="E121" s="803"/>
      <c r="F121" s="799"/>
      <c r="G121" s="788"/>
      <c r="H121" s="788"/>
      <c r="I121" s="788"/>
      <c r="J121" s="788"/>
      <c r="K121" s="798"/>
      <c r="L121" s="798"/>
      <c r="M121" s="788"/>
      <c r="N121" s="787"/>
      <c r="O121" s="793"/>
      <c r="P121" s="408"/>
      <c r="Q121" s="112"/>
      <c r="R121" s="112"/>
      <c r="S121" s="112"/>
      <c r="T121" s="112"/>
      <c r="U121" s="789"/>
      <c r="V121" s="132"/>
      <c r="W121" s="127"/>
      <c r="X121" s="790"/>
      <c r="Y121" s="112"/>
      <c r="Z121" s="796"/>
    </row>
    <row r="122" spans="1:26">
      <c r="A122" s="166"/>
      <c r="B122" s="107"/>
      <c r="C122" s="787"/>
      <c r="D122" s="806"/>
      <c r="E122" s="799"/>
      <c r="F122" s="799"/>
      <c r="G122" s="788"/>
      <c r="H122" s="788"/>
      <c r="I122" s="788"/>
      <c r="J122" s="788"/>
      <c r="K122" s="803"/>
      <c r="L122" s="803"/>
      <c r="M122" s="788"/>
      <c r="N122" s="787"/>
      <c r="O122" s="793"/>
      <c r="P122" s="408"/>
      <c r="Q122" s="112"/>
      <c r="R122" s="112"/>
      <c r="S122" s="112"/>
      <c r="T122" s="112"/>
      <c r="U122" s="789"/>
      <c r="V122" s="132"/>
      <c r="W122" s="127"/>
      <c r="X122" s="790"/>
      <c r="Y122" s="112"/>
      <c r="Z122" s="791"/>
    </row>
    <row r="123" spans="1:26">
      <c r="A123" s="166"/>
      <c r="B123" s="132"/>
      <c r="C123" s="787"/>
      <c r="D123" s="806"/>
      <c r="E123" s="798"/>
      <c r="F123" s="799"/>
      <c r="G123" s="810"/>
      <c r="H123" s="788"/>
      <c r="I123" s="788"/>
      <c r="J123" s="788"/>
      <c r="K123" s="798"/>
      <c r="L123" s="799"/>
      <c r="M123" s="788"/>
      <c r="N123" s="792"/>
      <c r="O123" s="801"/>
      <c r="P123" s="408"/>
      <c r="Q123" s="112"/>
      <c r="R123" s="112"/>
      <c r="S123" s="112"/>
      <c r="T123" s="112"/>
      <c r="U123" s="789"/>
      <c r="V123" s="132"/>
      <c r="W123" s="127"/>
      <c r="X123" s="790"/>
      <c r="Y123" s="112"/>
      <c r="Z123" s="802"/>
    </row>
    <row r="124" spans="1:26">
      <c r="A124" s="166"/>
      <c r="B124" s="132"/>
      <c r="C124" s="787"/>
      <c r="D124" s="806"/>
      <c r="E124" s="810"/>
      <c r="F124" s="810"/>
      <c r="G124" s="788"/>
      <c r="H124" s="788"/>
      <c r="I124" s="788"/>
      <c r="J124" s="788"/>
      <c r="K124" s="811"/>
      <c r="L124" s="810"/>
      <c r="M124" s="788"/>
      <c r="N124" s="792"/>
      <c r="O124" s="793"/>
      <c r="P124" s="408"/>
      <c r="Q124" s="112"/>
      <c r="R124" s="112"/>
      <c r="S124" s="112"/>
      <c r="T124" s="112"/>
      <c r="U124" s="789"/>
      <c r="V124" s="132"/>
      <c r="W124" s="127"/>
      <c r="X124" s="790"/>
      <c r="Y124" s="112"/>
      <c r="Z124" s="805"/>
    </row>
    <row r="125" spans="1:26">
      <c r="A125" s="166"/>
      <c r="B125" s="132"/>
      <c r="C125" s="787"/>
      <c r="D125" s="806"/>
      <c r="E125" s="162"/>
      <c r="F125" s="162"/>
      <c r="G125" s="162"/>
      <c r="H125" s="162"/>
      <c r="I125" s="162"/>
      <c r="J125" s="162"/>
      <c r="K125" s="162"/>
      <c r="L125" s="162"/>
      <c r="M125" s="162"/>
      <c r="N125" s="792"/>
      <c r="O125" s="793"/>
      <c r="P125" s="408"/>
      <c r="Q125" s="112"/>
      <c r="R125" s="112"/>
      <c r="S125" s="112"/>
      <c r="T125" s="112"/>
      <c r="U125" s="789"/>
      <c r="V125" s="132"/>
      <c r="W125" s="127"/>
      <c r="X125" s="790"/>
      <c r="Y125" s="112"/>
      <c r="Z125" s="791"/>
    </row>
    <row r="126" spans="1:26" ht="11.25" customHeight="1">
      <c r="A126" s="166"/>
      <c r="B126" s="132"/>
      <c r="C126" s="787"/>
      <c r="D126" s="806"/>
      <c r="E126" s="162"/>
      <c r="F126" s="162"/>
      <c r="G126" s="162"/>
      <c r="H126" s="162"/>
      <c r="I126" s="162"/>
      <c r="J126" s="162"/>
      <c r="K126" s="162"/>
      <c r="L126" s="162"/>
      <c r="M126" s="162"/>
      <c r="N126" s="792"/>
      <c r="O126" s="793"/>
      <c r="P126" s="408"/>
      <c r="Q126" s="112"/>
      <c r="R126" s="112"/>
      <c r="S126" s="112"/>
      <c r="T126" s="112"/>
      <c r="U126" s="789"/>
      <c r="V126" s="132"/>
      <c r="W126" s="127"/>
      <c r="X126" s="790"/>
      <c r="Y126" s="112"/>
      <c r="Z126" s="791"/>
    </row>
    <row r="127" spans="1:26" ht="12.75" customHeight="1">
      <c r="A127" s="166"/>
      <c r="B127" s="132"/>
      <c r="C127" s="787"/>
      <c r="D127" s="162"/>
      <c r="E127" s="162"/>
      <c r="F127" s="162"/>
      <c r="G127" s="162"/>
      <c r="H127" s="162"/>
      <c r="I127" s="162"/>
      <c r="J127" s="162"/>
      <c r="K127" s="162"/>
      <c r="L127" s="162"/>
      <c r="M127" s="162"/>
      <c r="N127" s="792"/>
      <c r="O127" s="793"/>
      <c r="P127" s="408"/>
      <c r="Q127" s="112"/>
      <c r="R127" s="112"/>
      <c r="S127" s="112"/>
      <c r="T127" s="112"/>
      <c r="U127" s="789"/>
      <c r="V127" s="132"/>
      <c r="W127" s="127"/>
      <c r="X127" s="790"/>
      <c r="Y127" s="112"/>
      <c r="Z127" s="791"/>
    </row>
    <row r="128" spans="1:26" ht="11.25" customHeight="1">
      <c r="A128" s="166"/>
      <c r="B128" s="132"/>
      <c r="C128" s="787"/>
      <c r="D128" s="162"/>
      <c r="E128" s="162"/>
      <c r="F128" s="162"/>
      <c r="G128" s="162"/>
      <c r="H128" s="162"/>
      <c r="I128" s="162"/>
      <c r="J128" s="807"/>
      <c r="K128" s="162"/>
      <c r="L128" s="162"/>
      <c r="M128" s="162"/>
      <c r="N128" s="795"/>
      <c r="O128" s="793"/>
      <c r="P128" s="408"/>
      <c r="Q128" s="112"/>
      <c r="R128" s="112"/>
      <c r="S128" s="112"/>
      <c r="T128" s="112"/>
      <c r="U128" s="808"/>
      <c r="V128" s="132"/>
      <c r="W128" s="809"/>
      <c r="X128" s="790"/>
      <c r="Y128" s="112"/>
      <c r="Z128" s="791"/>
    </row>
    <row r="129" spans="1:26">
      <c r="A129" s="210"/>
      <c r="B129" s="112"/>
      <c r="C129" s="210"/>
      <c r="D129" s="112"/>
      <c r="E129" s="112"/>
      <c r="F129" s="112"/>
      <c r="G129" s="112"/>
      <c r="H129" s="112"/>
      <c r="I129" s="112"/>
      <c r="J129" s="112"/>
      <c r="K129" s="112"/>
      <c r="L129" s="112"/>
      <c r="M129" s="112"/>
      <c r="N129" s="112"/>
      <c r="O129" s="112"/>
      <c r="P129" s="112"/>
      <c r="Q129" s="208"/>
      <c r="R129" s="112"/>
      <c r="S129" s="112"/>
      <c r="T129" s="112"/>
      <c r="U129" s="112"/>
      <c r="V129" s="112"/>
      <c r="W129" s="112"/>
      <c r="X129" s="112"/>
      <c r="Y129" s="112"/>
      <c r="Z129" s="112"/>
    </row>
    <row r="130" spans="1:26">
      <c r="A130" s="112"/>
      <c r="B130" s="132"/>
      <c r="C130" s="408"/>
      <c r="D130" s="214"/>
      <c r="E130" s="214"/>
      <c r="F130" s="214"/>
      <c r="G130" s="214"/>
      <c r="H130" s="214"/>
      <c r="I130" s="214"/>
      <c r="J130" s="214"/>
      <c r="K130" s="214"/>
      <c r="L130" s="132"/>
      <c r="M130" s="132"/>
      <c r="N130" s="104"/>
      <c r="O130" s="104"/>
      <c r="P130" s="132"/>
      <c r="Q130" s="408"/>
      <c r="R130" s="112"/>
      <c r="S130" s="408"/>
      <c r="T130" s="112"/>
      <c r="U130" s="112"/>
      <c r="V130" s="112"/>
      <c r="W130" s="112"/>
      <c r="X130" s="112"/>
      <c r="Y130" s="112"/>
      <c r="Z130" s="112"/>
    </row>
    <row r="131" spans="1:26">
      <c r="A131" s="112"/>
      <c r="B131" s="132"/>
      <c r="C131" s="104"/>
      <c r="D131" s="782"/>
      <c r="E131" s="214"/>
      <c r="F131" s="214"/>
      <c r="G131" s="214"/>
      <c r="H131" s="214"/>
      <c r="I131" s="214"/>
      <c r="J131" s="214"/>
      <c r="K131" s="214"/>
      <c r="L131" s="132"/>
      <c r="M131" s="132"/>
      <c r="N131" s="104"/>
      <c r="O131" s="104"/>
      <c r="P131" s="132"/>
      <c r="Q131" s="408"/>
      <c r="R131" s="112"/>
      <c r="S131" s="408"/>
      <c r="T131" s="112"/>
      <c r="U131" s="112"/>
      <c r="V131" s="112"/>
      <c r="W131" s="112"/>
      <c r="X131" s="112"/>
      <c r="Y131" s="112"/>
      <c r="Z131" s="112"/>
    </row>
    <row r="132" spans="1:26">
      <c r="A132" s="112"/>
      <c r="B132" s="408"/>
      <c r="C132" s="408"/>
      <c r="D132" s="214"/>
      <c r="E132" s="214"/>
      <c r="F132" s="214"/>
      <c r="G132" s="214"/>
      <c r="H132" s="112"/>
      <c r="I132" s="112"/>
      <c r="J132" s="214"/>
      <c r="K132" s="110"/>
      <c r="L132" s="132"/>
      <c r="M132" s="132"/>
      <c r="N132" s="104"/>
      <c r="O132" s="104"/>
      <c r="P132" s="408"/>
      <c r="Q132" s="408"/>
      <c r="R132" s="112"/>
      <c r="S132" s="408"/>
      <c r="T132" s="112"/>
      <c r="U132" s="112"/>
      <c r="V132" s="112"/>
      <c r="W132" s="112"/>
      <c r="X132" s="112"/>
      <c r="Y132" s="112"/>
      <c r="Z132" s="784"/>
    </row>
    <row r="133" spans="1:26">
      <c r="A133" s="112"/>
      <c r="B133" s="132"/>
      <c r="C133" s="132"/>
      <c r="D133" s="408"/>
      <c r="E133" s="408"/>
      <c r="F133" s="408"/>
      <c r="G133" s="408"/>
      <c r="H133" s="408"/>
      <c r="I133" s="408"/>
      <c r="J133" s="408"/>
      <c r="K133" s="408"/>
      <c r="L133" s="408"/>
      <c r="M133" s="408"/>
      <c r="N133" s="104"/>
      <c r="O133" s="104"/>
      <c r="P133" s="408"/>
      <c r="Q133" s="408"/>
      <c r="R133" s="112"/>
      <c r="S133" s="408"/>
      <c r="T133" s="112"/>
      <c r="U133" s="112"/>
      <c r="V133" s="112"/>
      <c r="W133" s="112"/>
      <c r="X133" s="369"/>
      <c r="Y133" s="112"/>
      <c r="Z133" s="784"/>
    </row>
    <row r="134" spans="1:26">
      <c r="A134" s="112"/>
      <c r="B134" s="408"/>
      <c r="C134" s="112"/>
      <c r="D134" s="408"/>
      <c r="E134" s="408"/>
      <c r="F134" s="408"/>
      <c r="G134" s="408"/>
      <c r="H134" s="408"/>
      <c r="I134" s="408"/>
      <c r="J134" s="408"/>
      <c r="K134" s="408"/>
      <c r="L134" s="408"/>
      <c r="M134" s="408"/>
      <c r="N134" s="104"/>
      <c r="O134" s="104"/>
      <c r="P134" s="132"/>
      <c r="Q134" s="408"/>
      <c r="R134" s="112"/>
      <c r="S134" s="408"/>
      <c r="T134" s="112"/>
      <c r="U134" s="112"/>
      <c r="V134" s="112"/>
      <c r="W134" s="112"/>
      <c r="X134" s="369"/>
      <c r="Y134" s="112"/>
      <c r="Z134" s="785"/>
    </row>
    <row r="135" spans="1:26">
      <c r="A135" s="112"/>
      <c r="B135" s="132"/>
      <c r="C135" s="214"/>
      <c r="D135" s="132"/>
      <c r="E135" s="132"/>
      <c r="F135" s="132"/>
      <c r="G135" s="132"/>
      <c r="H135" s="107"/>
      <c r="I135" s="132"/>
      <c r="J135" s="132"/>
      <c r="K135" s="132"/>
      <c r="L135" s="132"/>
      <c r="M135" s="107"/>
      <c r="N135" s="104"/>
      <c r="O135" s="104"/>
      <c r="P135" s="214"/>
      <c r="Q135" s="408"/>
      <c r="R135" s="132"/>
      <c r="S135" s="408"/>
      <c r="T135" s="112"/>
      <c r="U135" s="300"/>
      <c r="V135" s="408"/>
      <c r="W135" s="166"/>
      <c r="X135" s="786"/>
      <c r="Y135" s="112"/>
      <c r="Z135" s="785"/>
    </row>
    <row r="136" spans="1:26">
      <c r="A136" s="166"/>
      <c r="B136" s="132"/>
      <c r="C136" s="787"/>
      <c r="D136" s="788"/>
      <c r="E136" s="788"/>
      <c r="F136" s="788"/>
      <c r="G136" s="788"/>
      <c r="H136" s="788"/>
      <c r="I136" s="788"/>
      <c r="J136" s="788"/>
      <c r="K136" s="788"/>
      <c r="L136" s="788"/>
      <c r="M136" s="788"/>
      <c r="N136" s="787"/>
      <c r="O136" s="408"/>
      <c r="P136" s="408"/>
      <c r="Q136" s="112"/>
      <c r="R136" s="613"/>
      <c r="S136" s="112"/>
      <c r="T136" s="112"/>
      <c r="U136" s="789"/>
      <c r="V136" s="132"/>
      <c r="W136" s="127"/>
      <c r="X136" s="790"/>
      <c r="Y136" s="112"/>
      <c r="Z136" s="791"/>
    </row>
    <row r="137" spans="1:26">
      <c r="A137" s="166"/>
      <c r="B137" s="132"/>
      <c r="C137" s="787"/>
      <c r="D137" s="788"/>
      <c r="E137" s="788"/>
      <c r="F137" s="788"/>
      <c r="G137" s="788"/>
      <c r="H137" s="788"/>
      <c r="I137" s="788"/>
      <c r="J137" s="788"/>
      <c r="K137" s="788"/>
      <c r="L137" s="788"/>
      <c r="M137" s="788"/>
      <c r="N137" s="792"/>
      <c r="O137" s="793"/>
      <c r="P137" s="408"/>
      <c r="Q137" s="112"/>
      <c r="R137" s="112"/>
      <c r="S137" s="112"/>
      <c r="T137" s="112"/>
      <c r="U137" s="789"/>
      <c r="V137" s="132"/>
      <c r="W137" s="127"/>
      <c r="X137" s="790"/>
      <c r="Y137" s="112"/>
      <c r="Z137" s="791"/>
    </row>
    <row r="138" spans="1:26">
      <c r="A138" s="166"/>
      <c r="B138" s="132"/>
      <c r="C138" s="787"/>
      <c r="D138" s="788"/>
      <c r="E138" s="788"/>
      <c r="F138" s="788"/>
      <c r="G138" s="803"/>
      <c r="H138" s="788"/>
      <c r="I138" s="788"/>
      <c r="J138" s="803"/>
      <c r="K138" s="788"/>
      <c r="L138" s="788"/>
      <c r="M138" s="788"/>
      <c r="N138" s="787"/>
      <c r="O138" s="793"/>
      <c r="P138" s="408"/>
      <c r="Q138" s="112"/>
      <c r="R138" s="112"/>
      <c r="S138" s="112"/>
      <c r="T138" s="112"/>
      <c r="U138" s="789"/>
      <c r="V138" s="132"/>
      <c r="W138" s="127"/>
      <c r="X138" s="790"/>
      <c r="Y138" s="112"/>
      <c r="Z138" s="794"/>
    </row>
    <row r="139" spans="1:26">
      <c r="A139" s="166"/>
      <c r="B139" s="132"/>
      <c r="C139" s="787"/>
      <c r="D139" s="788"/>
      <c r="E139" s="788"/>
      <c r="F139" s="788"/>
      <c r="G139" s="788"/>
      <c r="H139" s="788"/>
      <c r="I139" s="788"/>
      <c r="J139" s="788"/>
      <c r="K139" s="788"/>
      <c r="L139" s="788"/>
      <c r="M139" s="803"/>
      <c r="N139" s="795"/>
      <c r="O139" s="793"/>
      <c r="P139" s="408"/>
      <c r="Q139" s="112"/>
      <c r="R139" s="112"/>
      <c r="S139" s="112"/>
      <c r="T139" s="112"/>
      <c r="U139" s="789"/>
      <c r="V139" s="132"/>
      <c r="W139" s="127"/>
      <c r="X139" s="790"/>
      <c r="Y139" s="112"/>
      <c r="Z139" s="791"/>
    </row>
    <row r="140" spans="1:26">
      <c r="A140" s="166"/>
      <c r="B140" s="132"/>
      <c r="C140" s="787"/>
      <c r="D140" s="788"/>
      <c r="E140" s="788"/>
      <c r="F140" s="788"/>
      <c r="G140" s="788"/>
      <c r="H140" s="788"/>
      <c r="I140" s="788"/>
      <c r="J140" s="788"/>
      <c r="K140" s="788"/>
      <c r="L140" s="788"/>
      <c r="M140" s="788"/>
      <c r="N140" s="787"/>
      <c r="O140" s="793"/>
      <c r="P140" s="408"/>
      <c r="Q140" s="112"/>
      <c r="R140" s="112"/>
      <c r="S140" s="112"/>
      <c r="T140" s="112"/>
      <c r="U140" s="789"/>
      <c r="V140" s="132"/>
      <c r="W140" s="127"/>
      <c r="X140" s="790"/>
      <c r="Y140" s="112"/>
      <c r="Z140" s="796"/>
    </row>
    <row r="141" spans="1:26">
      <c r="A141" s="166"/>
      <c r="B141" s="132"/>
      <c r="C141" s="787"/>
      <c r="D141" s="788"/>
      <c r="E141" s="788"/>
      <c r="F141" s="788"/>
      <c r="G141" s="788"/>
      <c r="H141" s="788"/>
      <c r="I141" s="788"/>
      <c r="J141" s="788"/>
      <c r="K141" s="788"/>
      <c r="L141" s="788"/>
      <c r="M141" s="788"/>
      <c r="N141" s="787"/>
      <c r="O141" s="793"/>
      <c r="P141" s="408"/>
      <c r="Q141" s="112"/>
      <c r="R141" s="112"/>
      <c r="S141" s="112"/>
      <c r="T141" s="112"/>
      <c r="U141" s="789"/>
      <c r="V141" s="132"/>
      <c r="W141" s="127"/>
      <c r="X141" s="790"/>
      <c r="Y141" s="112"/>
      <c r="Z141" s="794"/>
    </row>
    <row r="142" spans="1:26">
      <c r="A142" s="166"/>
      <c r="B142" s="132"/>
      <c r="C142" s="787"/>
      <c r="D142" s="788"/>
      <c r="E142" s="788"/>
      <c r="F142" s="104"/>
      <c r="G142" s="798"/>
      <c r="H142" s="803"/>
      <c r="I142" s="788"/>
      <c r="J142" s="788"/>
      <c r="K142" s="788"/>
      <c r="L142" s="788"/>
      <c r="M142" s="788"/>
      <c r="N142" s="797"/>
      <c r="O142" s="793"/>
      <c r="P142" s="408"/>
      <c r="Q142" s="112"/>
      <c r="R142" s="112"/>
      <c r="S142" s="112"/>
      <c r="T142" s="112"/>
      <c r="U142" s="789"/>
      <c r="V142" s="132"/>
      <c r="W142" s="127"/>
      <c r="X142" s="790"/>
      <c r="Y142" s="112"/>
      <c r="Z142" s="796"/>
    </row>
    <row r="143" spans="1:26">
      <c r="A143" s="166"/>
      <c r="B143" s="132"/>
      <c r="C143" s="787"/>
      <c r="D143" s="605"/>
      <c r="E143" s="788"/>
      <c r="F143" s="788"/>
      <c r="G143" s="788"/>
      <c r="H143" s="788"/>
      <c r="I143" s="788"/>
      <c r="J143" s="788"/>
      <c r="K143" s="788"/>
      <c r="L143" s="788"/>
      <c r="M143" s="788"/>
      <c r="N143" s="787"/>
      <c r="O143" s="793"/>
      <c r="P143" s="408"/>
      <c r="Q143" s="112"/>
      <c r="R143" s="112"/>
      <c r="S143" s="112"/>
      <c r="T143" s="112"/>
      <c r="U143" s="789"/>
      <c r="V143" s="132"/>
      <c r="W143" s="127"/>
      <c r="X143" s="790"/>
      <c r="Y143" s="112"/>
      <c r="Z143" s="791"/>
    </row>
    <row r="144" spans="1:26">
      <c r="A144" s="166"/>
      <c r="B144" s="132"/>
      <c r="C144" s="787"/>
      <c r="D144" s="605"/>
      <c r="E144" s="788"/>
      <c r="F144" s="788"/>
      <c r="G144" s="788"/>
      <c r="H144" s="788"/>
      <c r="I144" s="788"/>
      <c r="J144" s="788"/>
      <c r="K144" s="788"/>
      <c r="L144" s="788"/>
      <c r="M144" s="788"/>
      <c r="N144" s="787"/>
      <c r="O144" s="793"/>
      <c r="P144" s="408"/>
      <c r="Q144" s="112"/>
      <c r="R144" s="112"/>
      <c r="S144" s="112"/>
      <c r="T144" s="112"/>
      <c r="U144" s="789"/>
      <c r="V144" s="132"/>
      <c r="W144" s="127"/>
      <c r="X144" s="790"/>
      <c r="Y144" s="112"/>
      <c r="Z144" s="791"/>
    </row>
    <row r="145" spans="1:26">
      <c r="A145" s="166"/>
      <c r="B145" s="132"/>
      <c r="C145" s="787"/>
      <c r="D145" s="605"/>
      <c r="E145" s="788"/>
      <c r="F145" s="788"/>
      <c r="G145" s="788"/>
      <c r="H145" s="788"/>
      <c r="I145" s="788"/>
      <c r="J145" s="788"/>
      <c r="K145" s="788"/>
      <c r="L145" s="788"/>
      <c r="M145" s="788"/>
      <c r="N145" s="787"/>
      <c r="O145" s="793"/>
      <c r="P145" s="408"/>
      <c r="Q145" s="112"/>
      <c r="R145" s="112"/>
      <c r="S145" s="112"/>
      <c r="T145" s="112"/>
      <c r="U145" s="789"/>
      <c r="V145" s="132"/>
      <c r="W145" s="127"/>
      <c r="X145" s="790"/>
      <c r="Y145" s="112"/>
      <c r="Z145" s="791"/>
    </row>
    <row r="146" spans="1:26">
      <c r="A146" s="166"/>
      <c r="B146" s="132"/>
      <c r="C146" s="787"/>
      <c r="D146" s="605"/>
      <c r="E146" s="788"/>
      <c r="F146" s="788"/>
      <c r="G146" s="788"/>
      <c r="H146" s="788"/>
      <c r="I146" s="788"/>
      <c r="J146" s="788"/>
      <c r="K146" s="788"/>
      <c r="L146" s="788"/>
      <c r="M146" s="788"/>
      <c r="N146" s="787"/>
      <c r="O146" s="793"/>
      <c r="P146" s="408"/>
      <c r="Q146" s="112"/>
      <c r="R146" s="112"/>
      <c r="S146" s="112"/>
      <c r="T146" s="112"/>
      <c r="U146" s="789"/>
      <c r="V146" s="132"/>
      <c r="W146" s="127"/>
      <c r="X146" s="790"/>
      <c r="Y146" s="112"/>
      <c r="Z146" s="791"/>
    </row>
    <row r="147" spans="1:26">
      <c r="A147" s="166"/>
      <c r="B147" s="132"/>
      <c r="C147" s="787"/>
      <c r="D147" s="605"/>
      <c r="E147" s="788"/>
      <c r="F147" s="788"/>
      <c r="G147" s="788"/>
      <c r="H147" s="788"/>
      <c r="I147" s="788"/>
      <c r="J147" s="788"/>
      <c r="K147" s="788"/>
      <c r="L147" s="788"/>
      <c r="M147" s="788"/>
      <c r="N147" s="787"/>
      <c r="O147" s="793"/>
      <c r="P147" s="408"/>
      <c r="Q147" s="112"/>
      <c r="R147" s="112"/>
      <c r="S147" s="112"/>
      <c r="T147" s="112"/>
      <c r="U147" s="789"/>
      <c r="V147" s="132"/>
      <c r="W147" s="127"/>
      <c r="X147" s="790"/>
      <c r="Y147" s="112"/>
      <c r="Z147" s="791"/>
    </row>
    <row r="148" spans="1:26">
      <c r="A148" s="166"/>
      <c r="B148" s="132"/>
      <c r="C148" s="787"/>
      <c r="D148" s="605"/>
      <c r="E148" s="788"/>
      <c r="F148" s="788"/>
      <c r="G148" s="788"/>
      <c r="H148" s="788"/>
      <c r="I148" s="788"/>
      <c r="J148" s="788"/>
      <c r="K148" s="788"/>
      <c r="L148" s="788"/>
      <c r="M148" s="788"/>
      <c r="N148" s="787"/>
      <c r="O148" s="793"/>
      <c r="P148" s="408"/>
      <c r="Q148" s="112"/>
      <c r="R148" s="112"/>
      <c r="S148" s="112"/>
      <c r="T148" s="112"/>
      <c r="U148" s="789"/>
      <c r="V148" s="132"/>
      <c r="W148" s="127"/>
      <c r="X148" s="790"/>
      <c r="Y148" s="112"/>
      <c r="Z148" s="791"/>
    </row>
    <row r="149" spans="1:26" ht="13.5" customHeight="1">
      <c r="A149" s="166"/>
      <c r="B149" s="132"/>
      <c r="C149" s="787"/>
      <c r="D149" s="605"/>
      <c r="E149" s="788"/>
      <c r="F149" s="788"/>
      <c r="G149" s="788"/>
      <c r="H149" s="788"/>
      <c r="I149" s="788"/>
      <c r="J149" s="788"/>
      <c r="K149" s="788"/>
      <c r="L149" s="788"/>
      <c r="M149" s="788"/>
      <c r="N149" s="787"/>
      <c r="O149" s="793"/>
      <c r="P149" s="408"/>
      <c r="Q149" s="112"/>
      <c r="R149" s="112"/>
      <c r="S149" s="112"/>
      <c r="T149" s="112"/>
      <c r="U149" s="789"/>
      <c r="V149" s="132"/>
      <c r="W149" s="127"/>
      <c r="X149" s="790"/>
      <c r="Y149" s="112"/>
      <c r="Z149" s="791"/>
    </row>
    <row r="150" spans="1:26">
      <c r="A150" s="166"/>
      <c r="B150" s="132"/>
      <c r="C150" s="787"/>
      <c r="D150" s="605"/>
      <c r="E150" s="788"/>
      <c r="F150" s="788"/>
      <c r="G150" s="788"/>
      <c r="H150" s="788"/>
      <c r="I150" s="788"/>
      <c r="J150" s="788"/>
      <c r="K150" s="788"/>
      <c r="L150" s="788"/>
      <c r="M150" s="788"/>
      <c r="N150" s="787"/>
      <c r="O150" s="793"/>
      <c r="P150" s="408"/>
      <c r="Q150" s="112"/>
      <c r="R150" s="112"/>
      <c r="S150" s="112"/>
      <c r="T150" s="112"/>
      <c r="U150" s="789"/>
      <c r="V150" s="132"/>
      <c r="W150" s="127"/>
      <c r="X150" s="790"/>
      <c r="Y150" s="112"/>
      <c r="Z150" s="794"/>
    </row>
    <row r="151" spans="1:26" ht="12.75" customHeight="1">
      <c r="A151" s="166"/>
      <c r="B151" s="132"/>
      <c r="C151" s="787"/>
      <c r="D151" s="605"/>
      <c r="E151" s="798"/>
      <c r="F151" s="799"/>
      <c r="G151" s="788"/>
      <c r="H151" s="788"/>
      <c r="I151" s="788"/>
      <c r="J151" s="788"/>
      <c r="K151" s="798"/>
      <c r="L151" s="798"/>
      <c r="M151" s="788"/>
      <c r="N151" s="792"/>
      <c r="O151" s="793"/>
      <c r="P151" s="408"/>
      <c r="Q151" s="112"/>
      <c r="R151" s="112"/>
      <c r="S151" s="112"/>
      <c r="T151" s="112"/>
      <c r="U151" s="789"/>
      <c r="V151" s="132"/>
      <c r="W151" s="127"/>
      <c r="X151" s="790"/>
      <c r="Y151" s="112"/>
      <c r="Z151" s="800"/>
    </row>
    <row r="152" spans="1:26">
      <c r="A152" s="166"/>
      <c r="B152" s="132"/>
      <c r="C152" s="787"/>
      <c r="D152" s="605"/>
      <c r="E152" s="798"/>
      <c r="F152" s="799"/>
      <c r="G152" s="788"/>
      <c r="H152" s="788"/>
      <c r="I152" s="788"/>
      <c r="J152" s="788"/>
      <c r="K152" s="798"/>
      <c r="L152" s="798"/>
      <c r="M152" s="788"/>
      <c r="N152" s="787"/>
      <c r="O152" s="793"/>
      <c r="P152" s="408"/>
      <c r="Q152" s="112"/>
      <c r="R152" s="112"/>
      <c r="S152" s="112"/>
      <c r="T152" s="112"/>
      <c r="U152" s="789"/>
      <c r="V152" s="132"/>
      <c r="W152" s="127"/>
      <c r="X152" s="790"/>
      <c r="Y152" s="112"/>
      <c r="Z152" s="791"/>
    </row>
    <row r="153" spans="1:26" ht="12.75" customHeight="1">
      <c r="A153" s="166"/>
      <c r="B153" s="132"/>
      <c r="C153" s="787"/>
      <c r="D153" s="605"/>
      <c r="E153" s="798"/>
      <c r="F153" s="799"/>
      <c r="G153" s="788"/>
      <c r="H153" s="788"/>
      <c r="I153" s="788"/>
      <c r="J153" s="788"/>
      <c r="K153" s="798"/>
      <c r="L153" s="798"/>
      <c r="M153" s="788"/>
      <c r="N153" s="787"/>
      <c r="O153" s="793"/>
      <c r="P153" s="408"/>
      <c r="Q153" s="112"/>
      <c r="R153" s="112"/>
      <c r="S153" s="112"/>
      <c r="T153" s="112"/>
      <c r="U153" s="789"/>
      <c r="V153" s="132"/>
      <c r="W153" s="127"/>
      <c r="X153" s="790"/>
      <c r="Y153" s="112"/>
      <c r="Z153" s="791"/>
    </row>
    <row r="154" spans="1:26">
      <c r="A154" s="166"/>
      <c r="B154" s="132"/>
      <c r="C154" s="787"/>
      <c r="D154" s="812"/>
      <c r="E154" s="798"/>
      <c r="F154" s="799"/>
      <c r="G154" s="788"/>
      <c r="H154" s="810"/>
      <c r="I154" s="788"/>
      <c r="J154" s="810"/>
      <c r="K154" s="803"/>
      <c r="L154" s="803"/>
      <c r="M154" s="788"/>
      <c r="N154" s="787"/>
      <c r="O154" s="793"/>
      <c r="P154" s="408"/>
      <c r="Q154" s="112"/>
      <c r="R154" s="112"/>
      <c r="S154" s="112"/>
      <c r="T154" s="112"/>
      <c r="U154" s="789"/>
      <c r="V154" s="132"/>
      <c r="W154" s="127"/>
      <c r="X154" s="790"/>
      <c r="Y154" s="112"/>
      <c r="Z154" s="796"/>
    </row>
    <row r="155" spans="1:26">
      <c r="A155" s="166"/>
      <c r="B155" s="132"/>
      <c r="C155" s="787"/>
      <c r="D155" s="605"/>
      <c r="E155" s="803"/>
      <c r="F155" s="799"/>
      <c r="G155" s="788"/>
      <c r="H155" s="788"/>
      <c r="I155" s="788"/>
      <c r="J155" s="788"/>
      <c r="K155" s="803"/>
      <c r="L155" s="803"/>
      <c r="M155" s="788"/>
      <c r="N155" s="787"/>
      <c r="O155" s="793"/>
      <c r="P155" s="408"/>
      <c r="Q155" s="112"/>
      <c r="R155" s="112"/>
      <c r="S155" s="112"/>
      <c r="T155" s="112"/>
      <c r="U155" s="789"/>
      <c r="V155" s="132"/>
      <c r="W155" s="127"/>
      <c r="X155" s="790"/>
      <c r="Y155" s="112"/>
      <c r="Z155" s="791"/>
    </row>
    <row r="156" spans="1:26">
      <c r="A156" s="166"/>
      <c r="B156" s="132"/>
      <c r="C156" s="787"/>
      <c r="D156" s="605"/>
      <c r="E156" s="798"/>
      <c r="F156" s="799"/>
      <c r="G156" s="788"/>
      <c r="H156" s="788"/>
      <c r="I156" s="788"/>
      <c r="J156" s="788"/>
      <c r="K156" s="803"/>
      <c r="L156" s="798"/>
      <c r="M156" s="788"/>
      <c r="N156" s="787"/>
      <c r="O156" s="793"/>
      <c r="P156" s="408"/>
      <c r="Q156" s="112"/>
      <c r="R156" s="112"/>
      <c r="S156" s="112"/>
      <c r="T156" s="112"/>
      <c r="U156" s="789"/>
      <c r="V156" s="132"/>
      <c r="W156" s="127"/>
      <c r="X156" s="790"/>
      <c r="Y156" s="112"/>
      <c r="Z156" s="791"/>
    </row>
    <row r="157" spans="1:26">
      <c r="A157" s="166"/>
      <c r="B157" s="132"/>
      <c r="C157" s="787"/>
      <c r="D157" s="605"/>
      <c r="E157" s="803"/>
      <c r="F157" s="799"/>
      <c r="G157" s="788"/>
      <c r="H157" s="788"/>
      <c r="I157" s="788"/>
      <c r="J157" s="788"/>
      <c r="K157" s="799"/>
      <c r="L157" s="799"/>
      <c r="M157" s="104"/>
      <c r="N157" s="787"/>
      <c r="O157" s="793"/>
      <c r="P157" s="408"/>
      <c r="Q157" s="112"/>
      <c r="R157" s="112"/>
      <c r="S157" s="112"/>
      <c r="T157" s="112"/>
      <c r="U157" s="789"/>
      <c r="V157" s="132"/>
      <c r="W157" s="127"/>
      <c r="X157" s="790"/>
      <c r="Y157" s="112"/>
      <c r="Z157" s="791"/>
    </row>
    <row r="158" spans="1:26">
      <c r="A158" s="166"/>
      <c r="B158" s="132"/>
      <c r="C158" s="787"/>
      <c r="D158" s="605"/>
      <c r="E158" s="803"/>
      <c r="F158" s="803"/>
      <c r="G158" s="788"/>
      <c r="H158" s="788"/>
      <c r="I158" s="788"/>
      <c r="J158" s="798"/>
      <c r="K158" s="810"/>
      <c r="L158" s="803"/>
      <c r="M158" s="799"/>
      <c r="N158" s="787"/>
      <c r="O158" s="793"/>
      <c r="P158" s="408"/>
      <c r="Q158" s="112"/>
      <c r="R158" s="112"/>
      <c r="S158" s="112"/>
      <c r="T158" s="112"/>
      <c r="U158" s="789"/>
      <c r="V158" s="132"/>
      <c r="W158" s="127"/>
      <c r="X158" s="790"/>
      <c r="Y158" s="112"/>
      <c r="Z158" s="791"/>
    </row>
    <row r="159" spans="1:26" ht="10.5" customHeight="1">
      <c r="A159" s="166"/>
      <c r="B159" s="132"/>
      <c r="C159" s="787"/>
      <c r="D159" s="605"/>
      <c r="E159" s="798"/>
      <c r="F159" s="799"/>
      <c r="G159" s="788"/>
      <c r="H159" s="788"/>
      <c r="I159" s="788"/>
      <c r="J159" s="788"/>
      <c r="K159" s="798"/>
      <c r="L159" s="798"/>
      <c r="M159" s="788"/>
      <c r="N159" s="787"/>
      <c r="O159" s="793"/>
      <c r="P159" s="408"/>
      <c r="Q159" s="112"/>
      <c r="R159" s="112"/>
      <c r="S159" s="112"/>
      <c r="T159" s="112"/>
      <c r="U159" s="789"/>
      <c r="V159" s="132"/>
      <c r="W159" s="127"/>
      <c r="X159" s="790"/>
      <c r="Y159" s="112"/>
      <c r="Z159" s="791"/>
    </row>
    <row r="160" spans="1:26" ht="12.75" customHeight="1">
      <c r="A160" s="166"/>
      <c r="B160" s="132"/>
      <c r="C160" s="787"/>
      <c r="D160" s="605"/>
      <c r="E160" s="803"/>
      <c r="F160" s="799"/>
      <c r="G160" s="788"/>
      <c r="H160" s="788"/>
      <c r="I160" s="788"/>
      <c r="J160" s="788"/>
      <c r="K160" s="799"/>
      <c r="L160" s="799"/>
      <c r="M160" s="788"/>
      <c r="N160" s="787"/>
      <c r="O160" s="801"/>
      <c r="P160" s="408"/>
      <c r="Q160" s="112"/>
      <c r="R160" s="112"/>
      <c r="S160" s="112"/>
      <c r="T160" s="112"/>
      <c r="U160" s="789"/>
      <c r="V160" s="132"/>
      <c r="W160" s="127"/>
      <c r="X160" s="790"/>
      <c r="Y160" s="112"/>
      <c r="Z160" s="802"/>
    </row>
    <row r="161" spans="1:26">
      <c r="A161" s="166"/>
      <c r="B161" s="132"/>
      <c r="C161" s="787"/>
      <c r="D161" s="605"/>
      <c r="E161" s="798"/>
      <c r="F161" s="799"/>
      <c r="G161" s="788"/>
      <c r="H161" s="788"/>
      <c r="I161" s="788"/>
      <c r="J161" s="788"/>
      <c r="K161" s="799"/>
      <c r="L161" s="799"/>
      <c r="M161" s="788"/>
      <c r="N161" s="787"/>
      <c r="O161" s="793"/>
      <c r="P161" s="408"/>
      <c r="Q161" s="112"/>
      <c r="R161" s="112"/>
      <c r="S161" s="112"/>
      <c r="T161" s="112"/>
      <c r="U161" s="789"/>
      <c r="V161" s="132"/>
      <c r="W161" s="127"/>
      <c r="X161" s="790"/>
      <c r="Y161" s="112"/>
      <c r="Z161" s="791"/>
    </row>
    <row r="162" spans="1:26" ht="12.75" customHeight="1">
      <c r="A162" s="166"/>
      <c r="B162" s="132"/>
      <c r="C162" s="787"/>
      <c r="D162" s="605"/>
      <c r="E162" s="799"/>
      <c r="F162" s="803"/>
      <c r="G162" s="788"/>
      <c r="H162" s="788"/>
      <c r="I162" s="788"/>
      <c r="J162" s="788"/>
      <c r="K162" s="810"/>
      <c r="L162" s="803"/>
      <c r="M162" s="788"/>
      <c r="N162" s="787"/>
      <c r="O162" s="801"/>
      <c r="P162" s="408"/>
      <c r="Q162" s="112"/>
      <c r="R162" s="112"/>
      <c r="S162" s="112"/>
      <c r="T162" s="112"/>
      <c r="U162" s="789"/>
      <c r="V162" s="132"/>
      <c r="W162" s="127"/>
      <c r="X162" s="790"/>
      <c r="Y162" s="112"/>
      <c r="Z162" s="802"/>
    </row>
    <row r="163" spans="1:26" hidden="1">
      <c r="A163" s="166"/>
      <c r="B163" s="132"/>
      <c r="C163" s="787"/>
      <c r="D163" s="605"/>
      <c r="E163" s="803"/>
      <c r="F163" s="799"/>
      <c r="G163" s="788"/>
      <c r="H163" s="788"/>
      <c r="I163" s="788"/>
      <c r="J163" s="788"/>
      <c r="K163" s="798"/>
      <c r="L163" s="798"/>
      <c r="M163" s="788"/>
      <c r="N163" s="787"/>
      <c r="O163" s="793"/>
      <c r="P163" s="408"/>
      <c r="Q163" s="112"/>
      <c r="R163" s="112"/>
      <c r="S163" s="112"/>
      <c r="T163" s="112"/>
      <c r="U163" s="789"/>
      <c r="V163" s="132"/>
      <c r="W163" s="127"/>
      <c r="X163" s="790"/>
      <c r="Y163" s="112"/>
      <c r="Z163" s="796"/>
    </row>
    <row r="164" spans="1:26" ht="13.5" customHeight="1">
      <c r="A164" s="166"/>
      <c r="B164" s="107"/>
      <c r="C164" s="787"/>
      <c r="D164" s="605"/>
      <c r="E164" s="799"/>
      <c r="F164" s="799"/>
      <c r="G164" s="788"/>
      <c r="H164" s="788"/>
      <c r="I164" s="788"/>
      <c r="J164" s="788"/>
      <c r="K164" s="803"/>
      <c r="L164" s="803"/>
      <c r="M164" s="788"/>
      <c r="N164" s="787"/>
      <c r="O164" s="793"/>
      <c r="P164" s="408"/>
      <c r="Q164" s="112"/>
      <c r="R164" s="112"/>
      <c r="S164" s="112"/>
      <c r="T164" s="112"/>
      <c r="U164" s="789"/>
      <c r="V164" s="132"/>
      <c r="W164" s="127"/>
      <c r="X164" s="790"/>
      <c r="Y164" s="112"/>
      <c r="Z164" s="791"/>
    </row>
    <row r="165" spans="1:26" ht="12.75" customHeight="1">
      <c r="A165" s="166"/>
      <c r="B165" s="132"/>
      <c r="C165" s="787"/>
      <c r="D165" s="605"/>
      <c r="E165" s="798"/>
      <c r="F165" s="799"/>
      <c r="G165" s="810"/>
      <c r="H165" s="788"/>
      <c r="I165" s="788"/>
      <c r="J165" s="788"/>
      <c r="K165" s="798"/>
      <c r="L165" s="799"/>
      <c r="M165" s="788"/>
      <c r="N165" s="792"/>
      <c r="O165" s="801"/>
      <c r="P165" s="408"/>
      <c r="Q165" s="112"/>
      <c r="R165" s="112"/>
      <c r="S165" s="112"/>
      <c r="T165" s="112"/>
      <c r="U165" s="789"/>
      <c r="V165" s="132"/>
      <c r="W165" s="127"/>
      <c r="X165" s="790"/>
      <c r="Y165" s="112"/>
      <c r="Z165" s="802"/>
    </row>
    <row r="166" spans="1:26" ht="12.75" customHeight="1">
      <c r="A166" s="166"/>
      <c r="B166" s="132"/>
      <c r="C166" s="787"/>
      <c r="D166" s="605"/>
      <c r="E166" s="810"/>
      <c r="F166" s="810"/>
      <c r="G166" s="788"/>
      <c r="H166" s="788"/>
      <c r="I166" s="788"/>
      <c r="J166" s="788"/>
      <c r="K166" s="811"/>
      <c r="L166" s="810"/>
      <c r="M166" s="788"/>
      <c r="N166" s="792"/>
      <c r="O166" s="793"/>
      <c r="P166" s="408"/>
      <c r="Q166" s="112"/>
      <c r="R166" s="112"/>
      <c r="S166" s="112"/>
      <c r="T166" s="112"/>
      <c r="U166" s="789"/>
      <c r="V166" s="132"/>
      <c r="W166" s="127"/>
      <c r="X166" s="790"/>
      <c r="Y166" s="112"/>
      <c r="Z166" s="805"/>
    </row>
    <row r="167" spans="1:26" ht="12.75" customHeight="1">
      <c r="A167" s="166"/>
      <c r="B167" s="132"/>
      <c r="C167" s="787"/>
      <c r="D167" s="806"/>
      <c r="E167" s="162"/>
      <c r="F167" s="162"/>
      <c r="G167" s="162"/>
      <c r="H167" s="162"/>
      <c r="I167" s="162"/>
      <c r="J167" s="162"/>
      <c r="K167" s="162"/>
      <c r="L167" s="162"/>
      <c r="M167" s="162"/>
      <c r="N167" s="792"/>
      <c r="O167" s="793"/>
      <c r="P167" s="408"/>
      <c r="Q167" s="112"/>
      <c r="R167" s="112"/>
      <c r="S167" s="112"/>
      <c r="T167" s="112"/>
      <c r="U167" s="789"/>
      <c r="V167" s="132"/>
      <c r="W167" s="127"/>
      <c r="X167" s="790"/>
      <c r="Y167" s="112"/>
      <c r="Z167" s="791"/>
    </row>
    <row r="168" spans="1:26" ht="12.75" customHeight="1">
      <c r="A168" s="166"/>
      <c r="B168" s="132"/>
      <c r="C168" s="787"/>
      <c r="D168" s="806"/>
      <c r="E168" s="162"/>
      <c r="F168" s="162"/>
      <c r="G168" s="162"/>
      <c r="H168" s="162"/>
      <c r="I168" s="162"/>
      <c r="J168" s="162"/>
      <c r="K168" s="162"/>
      <c r="L168" s="162"/>
      <c r="M168" s="162"/>
      <c r="N168" s="792"/>
      <c r="O168" s="793"/>
      <c r="P168" s="408"/>
      <c r="Q168" s="112"/>
      <c r="R168" s="112"/>
      <c r="S168" s="112"/>
      <c r="T168" s="112"/>
      <c r="U168" s="789"/>
      <c r="V168" s="132"/>
      <c r="W168" s="127"/>
      <c r="X168" s="790"/>
      <c r="Y168" s="112"/>
      <c r="Z168" s="791"/>
    </row>
    <row r="169" spans="1:26" ht="11.25" customHeight="1">
      <c r="A169" s="166"/>
      <c r="B169" s="132"/>
      <c r="C169" s="787"/>
      <c r="D169" s="162"/>
      <c r="E169" s="162"/>
      <c r="F169" s="162"/>
      <c r="G169" s="162"/>
      <c r="H169" s="162"/>
      <c r="I169" s="162"/>
      <c r="J169" s="162"/>
      <c r="K169" s="162"/>
      <c r="L169" s="162"/>
      <c r="M169" s="162"/>
      <c r="N169" s="792"/>
      <c r="O169" s="793"/>
      <c r="P169" s="408"/>
      <c r="Q169" s="112"/>
      <c r="R169" s="112"/>
      <c r="S169" s="112"/>
      <c r="T169" s="112"/>
      <c r="U169" s="789"/>
      <c r="V169" s="132"/>
      <c r="W169" s="127"/>
      <c r="X169" s="790"/>
      <c r="Y169" s="112"/>
      <c r="Z169" s="791"/>
    </row>
    <row r="170" spans="1:26" ht="12.75" customHeight="1">
      <c r="A170" s="166"/>
      <c r="B170" s="132"/>
      <c r="C170" s="787"/>
      <c r="D170" s="162"/>
      <c r="E170" s="162"/>
      <c r="F170" s="162"/>
      <c r="G170" s="162"/>
      <c r="H170" s="162"/>
      <c r="I170" s="162"/>
      <c r="J170" s="807"/>
      <c r="K170" s="162"/>
      <c r="L170" s="162"/>
      <c r="M170" s="162"/>
      <c r="N170" s="795"/>
      <c r="O170" s="793"/>
      <c r="P170" s="408"/>
      <c r="Q170" s="112"/>
      <c r="R170" s="112"/>
      <c r="S170" s="112"/>
      <c r="T170" s="112"/>
      <c r="U170" s="808"/>
      <c r="V170" s="132"/>
      <c r="W170" s="809"/>
      <c r="X170" s="790"/>
      <c r="Y170" s="112"/>
      <c r="Z170" s="791"/>
    </row>
    <row r="171" spans="1:26" ht="11.25" customHeight="1">
      <c r="A171" s="112"/>
      <c r="B171" s="112"/>
      <c r="C171" s="112"/>
      <c r="D171" s="112"/>
      <c r="E171" s="112"/>
      <c r="F171" s="112"/>
      <c r="G171" s="112"/>
      <c r="H171" s="112"/>
      <c r="I171" s="112"/>
      <c r="J171" s="112"/>
      <c r="K171" s="112"/>
      <c r="L171" s="112"/>
      <c r="M171" s="112"/>
      <c r="N171" s="112"/>
      <c r="O171" s="112"/>
      <c r="P171" s="112"/>
      <c r="Q171" s="112"/>
      <c r="R171" s="112"/>
      <c r="S171" s="112"/>
      <c r="T171" s="112"/>
      <c r="U171" s="112"/>
      <c r="V171" s="112"/>
      <c r="W171" s="112"/>
      <c r="X171" s="112"/>
      <c r="Y171" s="112"/>
      <c r="Z171" s="112"/>
    </row>
    <row r="172" spans="1:26" ht="12.75" customHeight="1">
      <c r="A172" s="210"/>
      <c r="B172" s="112"/>
      <c r="C172" s="210"/>
      <c r="D172" s="112"/>
      <c r="E172" s="112"/>
      <c r="F172" s="112"/>
      <c r="G172" s="112"/>
      <c r="H172" s="112"/>
      <c r="I172" s="112"/>
      <c r="J172" s="112"/>
      <c r="K172" s="112"/>
      <c r="L172" s="112"/>
      <c r="M172" s="112"/>
      <c r="N172" s="112"/>
      <c r="O172" s="112"/>
      <c r="P172" s="112"/>
      <c r="Q172" s="208"/>
      <c r="R172" s="112"/>
      <c r="S172" s="112"/>
      <c r="T172" s="112"/>
      <c r="U172" s="112"/>
      <c r="V172" s="112"/>
      <c r="W172" s="112"/>
      <c r="X172" s="112"/>
      <c r="Y172" s="112"/>
      <c r="Z172" s="112"/>
    </row>
    <row r="173" spans="1:26">
      <c r="A173" s="112"/>
      <c r="B173" s="132"/>
      <c r="C173" s="408"/>
      <c r="D173" s="214"/>
      <c r="E173" s="214"/>
      <c r="F173" s="214"/>
      <c r="G173" s="214"/>
      <c r="H173" s="214"/>
      <c r="I173" s="214"/>
      <c r="J173" s="214"/>
      <c r="K173" s="214"/>
      <c r="L173" s="132"/>
      <c r="M173" s="132"/>
      <c r="N173" s="104"/>
      <c r="O173" s="104"/>
      <c r="P173" s="132"/>
      <c r="Q173" s="408"/>
      <c r="R173" s="112"/>
      <c r="S173" s="408"/>
      <c r="T173" s="112"/>
      <c r="U173" s="112"/>
      <c r="V173" s="112"/>
      <c r="W173" s="112"/>
      <c r="X173" s="112"/>
      <c r="Y173" s="112"/>
      <c r="Z173" s="112"/>
    </row>
    <row r="174" spans="1:26">
      <c r="A174" s="112"/>
      <c r="B174" s="132"/>
      <c r="C174" s="104"/>
      <c r="D174" s="214"/>
      <c r="E174" s="214"/>
      <c r="F174" s="214"/>
      <c r="G174" s="214"/>
      <c r="H174" s="214"/>
      <c r="I174" s="214"/>
      <c r="J174" s="214"/>
      <c r="K174" s="214"/>
      <c r="L174" s="132"/>
      <c r="M174" s="132"/>
      <c r="N174" s="104"/>
      <c r="O174" s="104"/>
      <c r="P174" s="132"/>
      <c r="Q174" s="408"/>
      <c r="R174" s="112"/>
      <c r="S174" s="408"/>
      <c r="T174" s="112"/>
      <c r="U174" s="112"/>
      <c r="V174" s="112"/>
      <c r="W174" s="112"/>
      <c r="X174" s="112"/>
      <c r="Y174" s="112"/>
      <c r="Z174" s="112"/>
    </row>
    <row r="175" spans="1:26">
      <c r="A175" s="112"/>
      <c r="B175" s="408"/>
      <c r="C175" s="408"/>
      <c r="D175" s="214"/>
      <c r="E175" s="214"/>
      <c r="F175" s="214"/>
      <c r="G175" s="214"/>
      <c r="H175" s="112"/>
      <c r="I175" s="112"/>
      <c r="J175" s="214"/>
      <c r="K175" s="110"/>
      <c r="L175" s="132"/>
      <c r="M175" s="132"/>
      <c r="N175" s="104"/>
      <c r="O175" s="104"/>
      <c r="P175" s="408"/>
      <c r="Q175" s="408"/>
      <c r="R175" s="112"/>
      <c r="S175" s="408"/>
      <c r="T175" s="112"/>
      <c r="U175" s="112"/>
      <c r="V175" s="112"/>
      <c r="W175" s="112"/>
      <c r="X175" s="112"/>
      <c r="Y175" s="112"/>
      <c r="Z175" s="784"/>
    </row>
    <row r="176" spans="1:26">
      <c r="A176" s="112"/>
      <c r="B176" s="132"/>
      <c r="C176" s="132"/>
      <c r="D176" s="408"/>
      <c r="E176" s="408"/>
      <c r="F176" s="408"/>
      <c r="G176" s="408"/>
      <c r="H176" s="408"/>
      <c r="I176" s="408"/>
      <c r="J176" s="408"/>
      <c r="K176" s="408"/>
      <c r="L176" s="408"/>
      <c r="M176" s="408"/>
      <c r="N176" s="104"/>
      <c r="O176" s="104"/>
      <c r="P176" s="408"/>
      <c r="Q176" s="408"/>
      <c r="R176" s="112"/>
      <c r="S176" s="408"/>
      <c r="T176" s="112"/>
      <c r="U176" s="112"/>
      <c r="V176" s="112"/>
      <c r="W176" s="112"/>
      <c r="X176" s="369"/>
      <c r="Y176" s="112"/>
      <c r="Z176" s="784"/>
    </row>
    <row r="177" spans="1:26">
      <c r="A177" s="112"/>
      <c r="B177" s="408"/>
      <c r="C177" s="112"/>
      <c r="D177" s="408"/>
      <c r="E177" s="408"/>
      <c r="F177" s="408"/>
      <c r="G177" s="408"/>
      <c r="H177" s="408"/>
      <c r="I177" s="408"/>
      <c r="J177" s="408"/>
      <c r="K177" s="408"/>
      <c r="L177" s="408"/>
      <c r="M177" s="408"/>
      <c r="N177" s="104"/>
      <c r="O177" s="104"/>
      <c r="P177" s="132"/>
      <c r="Q177" s="408"/>
      <c r="R177" s="112"/>
      <c r="S177" s="408"/>
      <c r="T177" s="112"/>
      <c r="U177" s="112"/>
      <c r="V177" s="112"/>
      <c r="W177" s="112"/>
      <c r="X177" s="369"/>
      <c r="Y177" s="112"/>
      <c r="Z177" s="785"/>
    </row>
    <row r="178" spans="1:26">
      <c r="A178" s="112"/>
      <c r="B178" s="132"/>
      <c r="C178" s="214"/>
      <c r="D178" s="132"/>
      <c r="E178" s="132"/>
      <c r="F178" s="132"/>
      <c r="G178" s="132"/>
      <c r="H178" s="107"/>
      <c r="I178" s="132"/>
      <c r="J178" s="132"/>
      <c r="K178" s="132"/>
      <c r="L178" s="132"/>
      <c r="M178" s="107"/>
      <c r="N178" s="104"/>
      <c r="O178" s="104"/>
      <c r="P178" s="214"/>
      <c r="Q178" s="408"/>
      <c r="R178" s="132"/>
      <c r="S178" s="408"/>
      <c r="T178" s="112"/>
      <c r="U178" s="300"/>
      <c r="V178" s="408"/>
      <c r="W178" s="166"/>
      <c r="X178" s="786"/>
      <c r="Y178" s="112"/>
      <c r="Z178" s="785"/>
    </row>
    <row r="179" spans="1:26">
      <c r="A179" s="166"/>
      <c r="B179" s="132"/>
      <c r="C179" s="787"/>
      <c r="D179" s="803"/>
      <c r="E179" s="788"/>
      <c r="F179" s="788"/>
      <c r="G179" s="788"/>
      <c r="H179" s="788"/>
      <c r="I179" s="788"/>
      <c r="J179" s="788"/>
      <c r="K179" s="788"/>
      <c r="L179" s="788"/>
      <c r="M179" s="788"/>
      <c r="N179" s="787"/>
      <c r="O179" s="408"/>
      <c r="P179" s="408"/>
      <c r="Q179" s="112"/>
      <c r="R179" s="613"/>
      <c r="S179" s="112"/>
      <c r="T179" s="112"/>
      <c r="U179" s="789"/>
      <c r="V179" s="132"/>
      <c r="W179" s="127"/>
      <c r="X179" s="790"/>
      <c r="Y179" s="112"/>
      <c r="Z179" s="791"/>
    </row>
    <row r="180" spans="1:26">
      <c r="A180" s="166"/>
      <c r="B180" s="132"/>
      <c r="C180" s="787"/>
      <c r="D180" s="803"/>
      <c r="E180" s="788"/>
      <c r="F180" s="788"/>
      <c r="G180" s="788"/>
      <c r="H180" s="788"/>
      <c r="I180" s="788"/>
      <c r="J180" s="788"/>
      <c r="K180" s="788"/>
      <c r="L180" s="788"/>
      <c r="M180" s="788"/>
      <c r="N180" s="792"/>
      <c r="O180" s="793"/>
      <c r="P180" s="408"/>
      <c r="Q180" s="112"/>
      <c r="R180" s="112"/>
      <c r="S180" s="112"/>
      <c r="T180" s="112"/>
      <c r="U180" s="789"/>
      <c r="V180" s="132"/>
      <c r="W180" s="127"/>
      <c r="X180" s="790"/>
      <c r="Y180" s="112"/>
      <c r="Z180" s="791"/>
    </row>
    <row r="181" spans="1:26" ht="12" customHeight="1">
      <c r="A181" s="166"/>
      <c r="B181" s="132"/>
      <c r="C181" s="787"/>
      <c r="D181" s="803"/>
      <c r="E181" s="788"/>
      <c r="F181" s="788"/>
      <c r="G181" s="803"/>
      <c r="H181" s="788"/>
      <c r="I181" s="788"/>
      <c r="J181" s="803"/>
      <c r="K181" s="788"/>
      <c r="L181" s="788"/>
      <c r="M181" s="788"/>
      <c r="N181" s="787"/>
      <c r="O181" s="793"/>
      <c r="P181" s="408"/>
      <c r="Q181" s="112"/>
      <c r="R181" s="112"/>
      <c r="S181" s="112"/>
      <c r="T181" s="112"/>
      <c r="U181" s="789"/>
      <c r="V181" s="132"/>
      <c r="W181" s="127"/>
      <c r="X181" s="790"/>
      <c r="Y181" s="112"/>
      <c r="Z181" s="794"/>
    </row>
    <row r="182" spans="1:26">
      <c r="A182" s="166"/>
      <c r="B182" s="132"/>
      <c r="C182" s="787"/>
      <c r="D182" s="803"/>
      <c r="E182" s="788"/>
      <c r="F182" s="788"/>
      <c r="G182" s="788"/>
      <c r="H182" s="788"/>
      <c r="I182" s="788"/>
      <c r="J182" s="788"/>
      <c r="K182" s="788"/>
      <c r="L182" s="788"/>
      <c r="M182" s="803"/>
      <c r="N182" s="795"/>
      <c r="O182" s="793"/>
      <c r="P182" s="408"/>
      <c r="Q182" s="112"/>
      <c r="R182" s="112"/>
      <c r="S182" s="112"/>
      <c r="T182" s="112"/>
      <c r="U182" s="789"/>
      <c r="V182" s="132"/>
      <c r="W182" s="127"/>
      <c r="X182" s="790"/>
      <c r="Y182" s="112"/>
      <c r="Z182" s="791"/>
    </row>
    <row r="183" spans="1:26" ht="12.75" customHeight="1">
      <c r="A183" s="166"/>
      <c r="B183" s="132"/>
      <c r="C183" s="787"/>
      <c r="D183" s="803"/>
      <c r="E183" s="788"/>
      <c r="F183" s="788"/>
      <c r="G183" s="788"/>
      <c r="H183" s="788"/>
      <c r="I183" s="788"/>
      <c r="J183" s="788"/>
      <c r="K183" s="788"/>
      <c r="L183" s="788"/>
      <c r="M183" s="788"/>
      <c r="N183" s="787"/>
      <c r="O183" s="793"/>
      <c r="P183" s="408"/>
      <c r="Q183" s="112"/>
      <c r="R183" s="112"/>
      <c r="S183" s="112"/>
      <c r="T183" s="112"/>
      <c r="U183" s="789"/>
      <c r="V183" s="132"/>
      <c r="W183" s="127"/>
      <c r="X183" s="790"/>
      <c r="Y183" s="112"/>
      <c r="Z183" s="796"/>
    </row>
    <row r="184" spans="1:26">
      <c r="A184" s="166"/>
      <c r="B184" s="132"/>
      <c r="C184" s="787"/>
      <c r="D184" s="803"/>
      <c r="E184" s="788"/>
      <c r="F184" s="788"/>
      <c r="G184" s="788"/>
      <c r="H184" s="788"/>
      <c r="I184" s="788"/>
      <c r="J184" s="788"/>
      <c r="K184" s="788"/>
      <c r="L184" s="788"/>
      <c r="M184" s="788"/>
      <c r="N184" s="787"/>
      <c r="O184" s="793"/>
      <c r="P184" s="408"/>
      <c r="Q184" s="112"/>
      <c r="R184" s="112"/>
      <c r="S184" s="112"/>
      <c r="T184" s="112"/>
      <c r="U184" s="789"/>
      <c r="V184" s="132"/>
      <c r="W184" s="127"/>
      <c r="X184" s="790"/>
      <c r="Y184" s="112"/>
      <c r="Z184" s="794"/>
    </row>
    <row r="185" spans="1:26" ht="15" customHeight="1">
      <c r="A185" s="166"/>
      <c r="B185" s="132"/>
      <c r="C185" s="787"/>
      <c r="D185" s="803"/>
      <c r="E185" s="788"/>
      <c r="F185" s="104"/>
      <c r="G185" s="798"/>
      <c r="H185" s="803"/>
      <c r="I185" s="788"/>
      <c r="J185" s="788"/>
      <c r="K185" s="788"/>
      <c r="L185" s="788"/>
      <c r="M185" s="788"/>
      <c r="N185" s="797"/>
      <c r="O185" s="793"/>
      <c r="P185" s="408"/>
      <c r="Q185" s="112"/>
      <c r="R185" s="112"/>
      <c r="S185" s="112"/>
      <c r="T185" s="112"/>
      <c r="U185" s="789"/>
      <c r="V185" s="132"/>
      <c r="W185" s="127"/>
      <c r="X185" s="790"/>
      <c r="Y185" s="112"/>
      <c r="Z185" s="796"/>
    </row>
    <row r="186" spans="1:26">
      <c r="A186" s="166"/>
      <c r="B186" s="132"/>
      <c r="C186" s="787"/>
      <c r="D186" s="803"/>
      <c r="E186" s="788"/>
      <c r="F186" s="788"/>
      <c r="G186" s="788"/>
      <c r="H186" s="788"/>
      <c r="I186" s="788"/>
      <c r="J186" s="788"/>
      <c r="K186" s="788"/>
      <c r="L186" s="788"/>
      <c r="M186" s="788"/>
      <c r="N186" s="787"/>
      <c r="O186" s="793"/>
      <c r="P186" s="408"/>
      <c r="Q186" s="112"/>
      <c r="R186" s="112"/>
      <c r="S186" s="112"/>
      <c r="T186" s="112"/>
      <c r="U186" s="789"/>
      <c r="V186" s="132"/>
      <c r="W186" s="127"/>
      <c r="X186" s="790"/>
      <c r="Y186" s="112"/>
      <c r="Z186" s="791"/>
    </row>
    <row r="187" spans="1:26">
      <c r="A187" s="166"/>
      <c r="B187" s="132"/>
      <c r="C187" s="787"/>
      <c r="D187" s="803"/>
      <c r="E187" s="788"/>
      <c r="F187" s="788"/>
      <c r="G187" s="788"/>
      <c r="H187" s="788"/>
      <c r="I187" s="788"/>
      <c r="J187" s="788"/>
      <c r="K187" s="788"/>
      <c r="L187" s="788"/>
      <c r="M187" s="788"/>
      <c r="N187" s="787"/>
      <c r="O187" s="793"/>
      <c r="P187" s="408"/>
      <c r="Q187" s="112"/>
      <c r="R187" s="112"/>
      <c r="S187" s="112"/>
      <c r="T187" s="112"/>
      <c r="U187" s="789"/>
      <c r="V187" s="132"/>
      <c r="W187" s="127"/>
      <c r="X187" s="790"/>
      <c r="Y187" s="112"/>
      <c r="Z187" s="791"/>
    </row>
    <row r="188" spans="1:26">
      <c r="A188" s="166"/>
      <c r="B188" s="132"/>
      <c r="C188" s="787"/>
      <c r="D188" s="803"/>
      <c r="E188" s="788"/>
      <c r="F188" s="788"/>
      <c r="G188" s="788"/>
      <c r="H188" s="788"/>
      <c r="I188" s="788"/>
      <c r="J188" s="788"/>
      <c r="K188" s="788"/>
      <c r="L188" s="788"/>
      <c r="M188" s="788"/>
      <c r="N188" s="787"/>
      <c r="O188" s="793"/>
      <c r="P188" s="408"/>
      <c r="Q188" s="112"/>
      <c r="R188" s="112"/>
      <c r="S188" s="112"/>
      <c r="T188" s="112"/>
      <c r="U188" s="789"/>
      <c r="V188" s="132"/>
      <c r="W188" s="127"/>
      <c r="X188" s="790"/>
      <c r="Y188" s="112"/>
      <c r="Z188" s="791"/>
    </row>
    <row r="189" spans="1:26">
      <c r="A189" s="166"/>
      <c r="B189" s="132"/>
      <c r="C189" s="787"/>
      <c r="D189" s="803"/>
      <c r="E189" s="788"/>
      <c r="F189" s="788"/>
      <c r="G189" s="788"/>
      <c r="H189" s="788"/>
      <c r="I189" s="788"/>
      <c r="J189" s="788"/>
      <c r="K189" s="788"/>
      <c r="L189" s="788"/>
      <c r="M189" s="788"/>
      <c r="N189" s="787"/>
      <c r="O189" s="793"/>
      <c r="P189" s="408"/>
      <c r="Q189" s="112"/>
      <c r="R189" s="112"/>
      <c r="S189" s="112"/>
      <c r="T189" s="112"/>
      <c r="U189" s="789"/>
      <c r="V189" s="132"/>
      <c r="W189" s="127"/>
      <c r="X189" s="790"/>
      <c r="Y189" s="112"/>
      <c r="Z189" s="791"/>
    </row>
    <row r="190" spans="1:26">
      <c r="A190" s="166"/>
      <c r="B190" s="132"/>
      <c r="C190" s="787"/>
      <c r="D190" s="803"/>
      <c r="E190" s="788"/>
      <c r="F190" s="788"/>
      <c r="G190" s="788"/>
      <c r="H190" s="788"/>
      <c r="I190" s="788"/>
      <c r="J190" s="788"/>
      <c r="K190" s="788"/>
      <c r="L190" s="788"/>
      <c r="M190" s="788"/>
      <c r="N190" s="787"/>
      <c r="O190" s="793"/>
      <c r="P190" s="408"/>
      <c r="Q190" s="112"/>
      <c r="R190" s="112"/>
      <c r="S190" s="112"/>
      <c r="T190" s="112"/>
      <c r="U190" s="789"/>
      <c r="V190" s="132"/>
      <c r="W190" s="127"/>
      <c r="X190" s="790"/>
      <c r="Y190" s="112"/>
      <c r="Z190" s="791"/>
    </row>
    <row r="191" spans="1:26">
      <c r="A191" s="166"/>
      <c r="B191" s="132"/>
      <c r="C191" s="787"/>
      <c r="D191" s="803"/>
      <c r="E191" s="788"/>
      <c r="F191" s="788"/>
      <c r="G191" s="788"/>
      <c r="H191" s="788"/>
      <c r="I191" s="788"/>
      <c r="J191" s="788"/>
      <c r="K191" s="788"/>
      <c r="L191" s="788"/>
      <c r="M191" s="788"/>
      <c r="N191" s="787"/>
      <c r="O191" s="793"/>
      <c r="P191" s="408"/>
      <c r="Q191" s="112"/>
      <c r="R191" s="112"/>
      <c r="S191" s="112"/>
      <c r="T191" s="112"/>
      <c r="U191" s="789"/>
      <c r="V191" s="132"/>
      <c r="W191" s="127"/>
      <c r="X191" s="790"/>
      <c r="Y191" s="112"/>
      <c r="Z191" s="791"/>
    </row>
    <row r="192" spans="1:26">
      <c r="A192" s="166"/>
      <c r="B192" s="132"/>
      <c r="C192" s="787"/>
      <c r="D192" s="803"/>
      <c r="E192" s="788"/>
      <c r="F192" s="788"/>
      <c r="G192" s="788"/>
      <c r="H192" s="788"/>
      <c r="I192" s="788"/>
      <c r="J192" s="788"/>
      <c r="K192" s="788"/>
      <c r="L192" s="788"/>
      <c r="M192" s="788"/>
      <c r="N192" s="787"/>
      <c r="O192" s="793"/>
      <c r="P192" s="408"/>
      <c r="Q192" s="112"/>
      <c r="R192" s="112"/>
      <c r="S192" s="112"/>
      <c r="T192" s="112"/>
      <c r="U192" s="789"/>
      <c r="V192" s="132"/>
      <c r="W192" s="127"/>
      <c r="X192" s="790"/>
      <c r="Y192" s="112"/>
      <c r="Z192" s="791"/>
    </row>
    <row r="193" spans="1:26" ht="13.5" customHeight="1">
      <c r="A193" s="166"/>
      <c r="B193" s="132"/>
      <c r="C193" s="787"/>
      <c r="D193" s="803"/>
      <c r="E193" s="788"/>
      <c r="F193" s="788"/>
      <c r="G193" s="788"/>
      <c r="H193" s="788"/>
      <c r="I193" s="788"/>
      <c r="J193" s="788"/>
      <c r="K193" s="788"/>
      <c r="L193" s="788"/>
      <c r="M193" s="788"/>
      <c r="N193" s="787"/>
      <c r="O193" s="793"/>
      <c r="P193" s="408"/>
      <c r="Q193" s="112"/>
      <c r="R193" s="112"/>
      <c r="S193" s="112"/>
      <c r="T193" s="112"/>
      <c r="U193" s="789"/>
      <c r="V193" s="132"/>
      <c r="W193" s="127"/>
      <c r="X193" s="790"/>
      <c r="Y193" s="112"/>
      <c r="Z193" s="794"/>
    </row>
    <row r="194" spans="1:26" ht="12" customHeight="1">
      <c r="A194" s="166"/>
      <c r="B194" s="132"/>
      <c r="C194" s="787"/>
      <c r="D194" s="806"/>
      <c r="E194" s="798"/>
      <c r="F194" s="799"/>
      <c r="G194" s="788"/>
      <c r="H194" s="788"/>
      <c r="I194" s="788"/>
      <c r="J194" s="788"/>
      <c r="K194" s="798"/>
      <c r="L194" s="798"/>
      <c r="M194" s="788"/>
      <c r="N194" s="792"/>
      <c r="O194" s="793"/>
      <c r="P194" s="408"/>
      <c r="Q194" s="112"/>
      <c r="R194" s="112"/>
      <c r="S194" s="112"/>
      <c r="T194" s="112"/>
      <c r="U194" s="789"/>
      <c r="V194" s="132"/>
      <c r="W194" s="127"/>
      <c r="X194" s="790"/>
      <c r="Y194" s="112"/>
      <c r="Z194" s="800"/>
    </row>
    <row r="195" spans="1:26">
      <c r="A195" s="166"/>
      <c r="B195" s="132"/>
      <c r="C195" s="787"/>
      <c r="D195" s="806"/>
      <c r="E195" s="798"/>
      <c r="F195" s="799"/>
      <c r="G195" s="788"/>
      <c r="H195" s="788"/>
      <c r="I195" s="788"/>
      <c r="J195" s="788"/>
      <c r="K195" s="798"/>
      <c r="L195" s="798"/>
      <c r="M195" s="788"/>
      <c r="N195" s="787"/>
      <c r="O195" s="793"/>
      <c r="P195" s="408"/>
      <c r="Q195" s="112"/>
      <c r="R195" s="112"/>
      <c r="S195" s="112"/>
      <c r="T195" s="112"/>
      <c r="U195" s="789"/>
      <c r="V195" s="132"/>
      <c r="W195" s="127"/>
      <c r="X195" s="790"/>
      <c r="Y195" s="112"/>
      <c r="Z195" s="791"/>
    </row>
    <row r="196" spans="1:26" ht="13.5" customHeight="1">
      <c r="A196" s="166"/>
      <c r="B196" s="132"/>
      <c r="C196" s="787"/>
      <c r="D196" s="806"/>
      <c r="E196" s="798"/>
      <c r="F196" s="799"/>
      <c r="G196" s="788"/>
      <c r="H196" s="788"/>
      <c r="I196" s="788"/>
      <c r="J196" s="788"/>
      <c r="K196" s="798"/>
      <c r="L196" s="798"/>
      <c r="M196" s="788"/>
      <c r="N196" s="787"/>
      <c r="O196" s="793"/>
      <c r="P196" s="408"/>
      <c r="Q196" s="112"/>
      <c r="R196" s="112"/>
      <c r="S196" s="112"/>
      <c r="T196" s="112"/>
      <c r="U196" s="789"/>
      <c r="V196" s="132"/>
      <c r="W196" s="127"/>
      <c r="X196" s="790"/>
      <c r="Y196" s="112"/>
      <c r="Z196" s="791"/>
    </row>
    <row r="197" spans="1:26">
      <c r="A197" s="166"/>
      <c r="B197" s="132"/>
      <c r="C197" s="787"/>
      <c r="D197" s="806"/>
      <c r="E197" s="798"/>
      <c r="F197" s="799"/>
      <c r="G197" s="788"/>
      <c r="H197" s="810"/>
      <c r="I197" s="788"/>
      <c r="J197" s="810"/>
      <c r="K197" s="803"/>
      <c r="L197" s="803"/>
      <c r="M197" s="788"/>
      <c r="N197" s="787"/>
      <c r="O197" s="793"/>
      <c r="P197" s="408"/>
      <c r="Q197" s="112"/>
      <c r="R197" s="112"/>
      <c r="S197" s="112"/>
      <c r="T197" s="112"/>
      <c r="U197" s="789"/>
      <c r="V197" s="132"/>
      <c r="W197" s="127"/>
      <c r="X197" s="790"/>
      <c r="Y197" s="112"/>
      <c r="Z197" s="796"/>
    </row>
    <row r="198" spans="1:26">
      <c r="A198" s="166"/>
      <c r="B198" s="132"/>
      <c r="C198" s="787"/>
      <c r="D198" s="806"/>
      <c r="E198" s="803"/>
      <c r="F198" s="799"/>
      <c r="G198" s="788"/>
      <c r="H198" s="788"/>
      <c r="I198" s="788"/>
      <c r="J198" s="788"/>
      <c r="K198" s="803"/>
      <c r="L198" s="803"/>
      <c r="M198" s="788"/>
      <c r="N198" s="787"/>
      <c r="O198" s="793"/>
      <c r="P198" s="408"/>
      <c r="Q198" s="112"/>
      <c r="R198" s="112"/>
      <c r="S198" s="112"/>
      <c r="T198" s="112"/>
      <c r="U198" s="789"/>
      <c r="V198" s="132"/>
      <c r="W198" s="127"/>
      <c r="X198" s="790"/>
      <c r="Y198" s="112"/>
      <c r="Z198" s="791"/>
    </row>
    <row r="199" spans="1:26" ht="12" customHeight="1">
      <c r="A199" s="166"/>
      <c r="B199" s="132"/>
      <c r="C199" s="787"/>
      <c r="D199" s="806"/>
      <c r="E199" s="798"/>
      <c r="F199" s="799"/>
      <c r="G199" s="788"/>
      <c r="H199" s="788"/>
      <c r="I199" s="788"/>
      <c r="J199" s="788"/>
      <c r="K199" s="803"/>
      <c r="L199" s="798"/>
      <c r="M199" s="788"/>
      <c r="N199" s="787"/>
      <c r="O199" s="793"/>
      <c r="P199" s="408"/>
      <c r="Q199" s="112"/>
      <c r="R199" s="112"/>
      <c r="S199" s="112"/>
      <c r="T199" s="112"/>
      <c r="U199" s="789"/>
      <c r="V199" s="132"/>
      <c r="W199" s="127"/>
      <c r="X199" s="790"/>
      <c r="Y199" s="112"/>
      <c r="Z199" s="791"/>
    </row>
    <row r="200" spans="1:26" ht="12.75" customHeight="1">
      <c r="A200" s="166"/>
      <c r="B200" s="132"/>
      <c r="C200" s="787"/>
      <c r="D200" s="806"/>
      <c r="E200" s="803"/>
      <c r="F200" s="799"/>
      <c r="G200" s="788"/>
      <c r="H200" s="788"/>
      <c r="I200" s="788"/>
      <c r="J200" s="788"/>
      <c r="K200" s="799"/>
      <c r="L200" s="799"/>
      <c r="M200" s="104"/>
      <c r="N200" s="787"/>
      <c r="O200" s="793"/>
      <c r="P200" s="408"/>
      <c r="Q200" s="112"/>
      <c r="R200" s="112"/>
      <c r="S200" s="112"/>
      <c r="T200" s="112"/>
      <c r="U200" s="789"/>
      <c r="V200" s="132"/>
      <c r="W200" s="127"/>
      <c r="X200" s="790"/>
      <c r="Y200" s="112"/>
      <c r="Z200" s="791"/>
    </row>
    <row r="201" spans="1:26" ht="11.25" customHeight="1">
      <c r="A201" s="166"/>
      <c r="B201" s="132"/>
      <c r="C201" s="787"/>
      <c r="D201" s="806"/>
      <c r="E201" s="803"/>
      <c r="F201" s="803"/>
      <c r="G201" s="788"/>
      <c r="H201" s="788"/>
      <c r="I201" s="788"/>
      <c r="J201" s="798"/>
      <c r="K201" s="810"/>
      <c r="L201" s="803"/>
      <c r="M201" s="799"/>
      <c r="N201" s="787"/>
      <c r="O201" s="793"/>
      <c r="P201" s="408"/>
      <c r="Q201" s="112"/>
      <c r="R201" s="112"/>
      <c r="S201" s="112"/>
      <c r="T201" s="112"/>
      <c r="U201" s="789"/>
      <c r="V201" s="132"/>
      <c r="W201" s="127"/>
      <c r="X201" s="790"/>
      <c r="Y201" s="112"/>
      <c r="Z201" s="791"/>
    </row>
    <row r="202" spans="1:26" ht="12" customHeight="1">
      <c r="A202" s="166"/>
      <c r="B202" s="132"/>
      <c r="C202" s="787"/>
      <c r="D202" s="806"/>
      <c r="E202" s="798"/>
      <c r="F202" s="799"/>
      <c r="G202" s="788"/>
      <c r="H202" s="788"/>
      <c r="I202" s="788"/>
      <c r="J202" s="788"/>
      <c r="K202" s="798"/>
      <c r="L202" s="798"/>
      <c r="M202" s="788"/>
      <c r="N202" s="787"/>
      <c r="O202" s="793"/>
      <c r="P202" s="408"/>
      <c r="Q202" s="112"/>
      <c r="R202" s="112"/>
      <c r="S202" s="112"/>
      <c r="T202" s="112"/>
      <c r="U202" s="789"/>
      <c r="V202" s="132"/>
      <c r="W202" s="127"/>
      <c r="X202" s="790"/>
      <c r="Y202" s="112"/>
      <c r="Z202" s="791"/>
    </row>
    <row r="203" spans="1:26">
      <c r="A203" s="166"/>
      <c r="B203" s="132"/>
      <c r="C203" s="787"/>
      <c r="D203" s="806"/>
      <c r="E203" s="803"/>
      <c r="F203" s="799"/>
      <c r="G203" s="788"/>
      <c r="H203" s="788"/>
      <c r="I203" s="788"/>
      <c r="J203" s="788"/>
      <c r="K203" s="799"/>
      <c r="L203" s="799"/>
      <c r="M203" s="788"/>
      <c r="N203" s="787"/>
      <c r="O203" s="801"/>
      <c r="P203" s="408"/>
      <c r="Q203" s="112"/>
      <c r="R203" s="112"/>
      <c r="S203" s="112"/>
      <c r="T203" s="112"/>
      <c r="U203" s="789"/>
      <c r="V203" s="132"/>
      <c r="W203" s="127"/>
      <c r="X203" s="790"/>
      <c r="Y203" s="112"/>
      <c r="Z203" s="802"/>
    </row>
    <row r="204" spans="1:26" ht="13.5" customHeight="1">
      <c r="A204" s="166"/>
      <c r="B204" s="132"/>
      <c r="C204" s="787"/>
      <c r="D204" s="806"/>
      <c r="E204" s="798"/>
      <c r="F204" s="799"/>
      <c r="G204" s="788"/>
      <c r="H204" s="788"/>
      <c r="I204" s="788"/>
      <c r="J204" s="788"/>
      <c r="K204" s="799"/>
      <c r="L204" s="799"/>
      <c r="M204" s="788"/>
      <c r="N204" s="787"/>
      <c r="O204" s="793"/>
      <c r="P204" s="408"/>
      <c r="Q204" s="112"/>
      <c r="R204" s="112"/>
      <c r="S204" s="112"/>
      <c r="T204" s="112"/>
      <c r="U204" s="789"/>
      <c r="V204" s="132"/>
      <c r="W204" s="127"/>
      <c r="X204" s="790"/>
      <c r="Y204" s="112"/>
      <c r="Z204" s="791"/>
    </row>
    <row r="205" spans="1:26" ht="13.5" customHeight="1">
      <c r="A205" s="166"/>
      <c r="B205" s="132"/>
      <c r="C205" s="787"/>
      <c r="D205" s="806"/>
      <c r="E205" s="799"/>
      <c r="F205" s="803"/>
      <c r="G205" s="788"/>
      <c r="H205" s="788"/>
      <c r="I205" s="788"/>
      <c r="J205" s="788"/>
      <c r="K205" s="810"/>
      <c r="L205" s="803"/>
      <c r="M205" s="788"/>
      <c r="N205" s="787"/>
      <c r="O205" s="801"/>
      <c r="P205" s="408"/>
      <c r="Q205" s="112"/>
      <c r="R205" s="112"/>
      <c r="S205" s="112"/>
      <c r="T205" s="112"/>
      <c r="U205" s="789"/>
      <c r="V205" s="132"/>
      <c r="W205" s="127"/>
      <c r="X205" s="790"/>
      <c r="Y205" s="112"/>
      <c r="Z205" s="802"/>
    </row>
    <row r="206" spans="1:26" hidden="1">
      <c r="A206" s="166"/>
      <c r="B206" s="132"/>
      <c r="C206" s="787"/>
      <c r="D206" s="806"/>
      <c r="E206" s="803"/>
      <c r="F206" s="799"/>
      <c r="G206" s="788"/>
      <c r="H206" s="788"/>
      <c r="I206" s="788"/>
      <c r="J206" s="788"/>
      <c r="K206" s="798"/>
      <c r="L206" s="798"/>
      <c r="M206" s="788"/>
      <c r="N206" s="787"/>
      <c r="O206" s="793"/>
      <c r="P206" s="408"/>
      <c r="Q206" s="112"/>
      <c r="R206" s="112"/>
      <c r="S206" s="112"/>
      <c r="T206" s="112"/>
      <c r="U206" s="789"/>
      <c r="V206" s="132"/>
      <c r="W206" s="127"/>
      <c r="X206" s="790"/>
      <c r="Y206" s="112"/>
      <c r="Z206" s="796"/>
    </row>
    <row r="207" spans="1:26" ht="13.5" customHeight="1">
      <c r="A207" s="166"/>
      <c r="B207" s="107"/>
      <c r="C207" s="787"/>
      <c r="D207" s="806"/>
      <c r="E207" s="799"/>
      <c r="F207" s="799"/>
      <c r="G207" s="788"/>
      <c r="H207" s="788"/>
      <c r="I207" s="788"/>
      <c r="J207" s="788"/>
      <c r="K207" s="803"/>
      <c r="L207" s="803"/>
      <c r="M207" s="788"/>
      <c r="N207" s="787"/>
      <c r="O207" s="793"/>
      <c r="P207" s="408"/>
      <c r="Q207" s="112"/>
      <c r="R207" s="112"/>
      <c r="S207" s="112"/>
      <c r="T207" s="112"/>
      <c r="U207" s="789"/>
      <c r="V207" s="132"/>
      <c r="W207" s="127"/>
      <c r="X207" s="790"/>
      <c r="Y207" s="112"/>
      <c r="Z207" s="791"/>
    </row>
    <row r="208" spans="1:26" ht="12" customHeight="1">
      <c r="A208" s="166"/>
      <c r="B208" s="132"/>
      <c r="C208" s="787"/>
      <c r="D208" s="806"/>
      <c r="E208" s="798"/>
      <c r="F208" s="799"/>
      <c r="G208" s="810"/>
      <c r="H208" s="788"/>
      <c r="I208" s="788"/>
      <c r="J208" s="788"/>
      <c r="K208" s="798"/>
      <c r="L208" s="799"/>
      <c r="M208" s="788"/>
      <c r="N208" s="792"/>
      <c r="O208" s="801"/>
      <c r="P208" s="408"/>
      <c r="Q208" s="112"/>
      <c r="R208" s="112"/>
      <c r="S208" s="112"/>
      <c r="T208" s="112"/>
      <c r="U208" s="789"/>
      <c r="V208" s="132"/>
      <c r="W208" s="127"/>
      <c r="X208" s="790"/>
      <c r="Y208" s="112"/>
      <c r="Z208" s="802"/>
    </row>
    <row r="209" spans="1:26" ht="13.5" customHeight="1">
      <c r="A209" s="166"/>
      <c r="B209" s="132"/>
      <c r="C209" s="787"/>
      <c r="D209" s="806"/>
      <c r="E209" s="810"/>
      <c r="F209" s="810"/>
      <c r="G209" s="788"/>
      <c r="H209" s="788"/>
      <c r="I209" s="788"/>
      <c r="J209" s="788"/>
      <c r="K209" s="811"/>
      <c r="L209" s="810"/>
      <c r="M209" s="788"/>
      <c r="N209" s="792"/>
      <c r="O209" s="793"/>
      <c r="P209" s="408"/>
      <c r="Q209" s="112"/>
      <c r="R209" s="112"/>
      <c r="S209" s="112"/>
      <c r="T209" s="112"/>
      <c r="U209" s="789"/>
      <c r="V209" s="132"/>
      <c r="W209" s="127"/>
      <c r="X209" s="790"/>
      <c r="Y209" s="112"/>
      <c r="Z209" s="805"/>
    </row>
    <row r="210" spans="1:26">
      <c r="A210" s="166"/>
      <c r="B210" s="132"/>
      <c r="C210" s="787"/>
      <c r="D210" s="806"/>
      <c r="E210" s="162"/>
      <c r="F210" s="162"/>
      <c r="G210" s="162"/>
      <c r="H210" s="162"/>
      <c r="I210" s="162"/>
      <c r="J210" s="162"/>
      <c r="K210" s="162"/>
      <c r="L210" s="162"/>
      <c r="M210" s="162"/>
      <c r="N210" s="792"/>
      <c r="O210" s="793"/>
      <c r="P210" s="408"/>
      <c r="Q210" s="112"/>
      <c r="R210" s="112"/>
      <c r="S210" s="112"/>
      <c r="T210" s="112"/>
      <c r="U210" s="789"/>
      <c r="V210" s="132"/>
      <c r="W210" s="127"/>
      <c r="X210" s="790"/>
      <c r="Y210" s="112"/>
      <c r="Z210" s="791"/>
    </row>
    <row r="211" spans="1:26" ht="12.75" customHeight="1">
      <c r="A211" s="166"/>
      <c r="B211" s="132"/>
      <c r="C211" s="787"/>
      <c r="D211" s="806"/>
      <c r="E211" s="162"/>
      <c r="F211" s="162"/>
      <c r="G211" s="162"/>
      <c r="H211" s="162"/>
      <c r="I211" s="162"/>
      <c r="J211" s="162"/>
      <c r="K211" s="162"/>
      <c r="L211" s="162"/>
      <c r="M211" s="162"/>
      <c r="N211" s="792"/>
      <c r="O211" s="793"/>
      <c r="P211" s="408"/>
      <c r="Q211" s="112"/>
      <c r="R211" s="112"/>
      <c r="S211" s="112"/>
      <c r="T211" s="112"/>
      <c r="U211" s="789"/>
      <c r="V211" s="132"/>
      <c r="W211" s="127"/>
      <c r="X211" s="790"/>
      <c r="Y211" s="112"/>
      <c r="Z211" s="791"/>
    </row>
    <row r="212" spans="1:26" ht="12" customHeight="1">
      <c r="A212" s="166"/>
      <c r="B212" s="132"/>
      <c r="C212" s="787"/>
      <c r="D212" s="162"/>
      <c r="E212" s="162"/>
      <c r="F212" s="162"/>
      <c r="G212" s="162"/>
      <c r="H212" s="162"/>
      <c r="I212" s="162"/>
      <c r="J212" s="162"/>
      <c r="K212" s="162"/>
      <c r="L212" s="162"/>
      <c r="M212" s="162"/>
      <c r="N212" s="792"/>
      <c r="O212" s="793"/>
      <c r="P212" s="408"/>
      <c r="Q212" s="112"/>
      <c r="R212" s="112"/>
      <c r="S212" s="112"/>
      <c r="T212" s="112"/>
      <c r="U212" s="789"/>
      <c r="V212" s="132"/>
      <c r="W212" s="127"/>
      <c r="X212" s="790"/>
      <c r="Y212" s="112"/>
      <c r="Z212" s="791"/>
    </row>
    <row r="213" spans="1:26" ht="12.75" customHeight="1">
      <c r="A213" s="166"/>
      <c r="B213" s="132"/>
      <c r="C213" s="787"/>
      <c r="D213" s="162"/>
      <c r="E213" s="162"/>
      <c r="F213" s="162"/>
      <c r="G213" s="162"/>
      <c r="H213" s="162"/>
      <c r="I213" s="162"/>
      <c r="J213" s="807"/>
      <c r="K213" s="162"/>
      <c r="L213" s="162"/>
      <c r="M213" s="162"/>
      <c r="N213" s="795"/>
      <c r="O213" s="793"/>
      <c r="P213" s="408"/>
      <c r="Q213" s="112"/>
      <c r="R213" s="112"/>
      <c r="S213" s="112"/>
      <c r="T213" s="112"/>
      <c r="U213" s="808"/>
      <c r="V213" s="132"/>
      <c r="W213" s="809"/>
      <c r="X213" s="790"/>
      <c r="Y213" s="112"/>
      <c r="Z213" s="791"/>
    </row>
    <row r="214" spans="1:26">
      <c r="A214" s="112"/>
      <c r="B214" s="112"/>
      <c r="C214" s="112"/>
      <c r="D214" s="112"/>
      <c r="E214" s="112"/>
      <c r="F214" s="112"/>
      <c r="G214" s="112"/>
      <c r="H214" s="112"/>
      <c r="I214" s="112"/>
      <c r="J214" s="112"/>
      <c r="K214" s="112"/>
      <c r="L214" s="112"/>
      <c r="M214" s="112"/>
      <c r="N214" s="112"/>
      <c r="O214" s="112"/>
      <c r="P214" s="112"/>
      <c r="Q214" s="112"/>
      <c r="R214" s="112"/>
      <c r="S214" s="112"/>
      <c r="T214" s="112"/>
      <c r="U214" s="112"/>
      <c r="V214" s="112"/>
      <c r="W214" s="112"/>
      <c r="X214" s="112"/>
      <c r="Y214" s="112"/>
      <c r="Z214" s="112"/>
    </row>
    <row r="215" spans="1:26">
      <c r="A215" s="112"/>
      <c r="B215" s="112"/>
      <c r="C215" s="112"/>
      <c r="D215" s="112"/>
      <c r="E215" s="112"/>
      <c r="F215" s="112"/>
      <c r="G215" s="112"/>
      <c r="H215" s="112"/>
      <c r="I215" s="112"/>
      <c r="J215" s="112"/>
      <c r="K215" s="112"/>
      <c r="L215" s="112"/>
      <c r="M215" s="112"/>
      <c r="N215" s="112"/>
      <c r="O215" s="112"/>
      <c r="P215" s="112"/>
      <c r="Q215" s="112"/>
      <c r="R215" s="112"/>
      <c r="S215" s="112"/>
      <c r="T215" s="112"/>
      <c r="U215" s="112"/>
      <c r="V215" s="112"/>
      <c r="W215" s="112"/>
      <c r="X215" s="112"/>
      <c r="Y215" s="112"/>
      <c r="Z215" s="112"/>
    </row>
    <row r="216" spans="1:26">
      <c r="A216" s="112"/>
      <c r="B216" s="112"/>
      <c r="C216" s="112"/>
      <c r="D216" s="112"/>
      <c r="E216" s="112"/>
      <c r="F216" s="112"/>
      <c r="G216" s="112"/>
      <c r="H216" s="112"/>
      <c r="I216" s="112"/>
      <c r="J216" s="112"/>
      <c r="K216" s="112"/>
      <c r="L216" s="112"/>
      <c r="M216" s="112"/>
      <c r="N216" s="112"/>
      <c r="O216" s="112"/>
      <c r="P216" s="112"/>
      <c r="Q216" s="112"/>
      <c r="R216" s="112"/>
      <c r="S216" s="112"/>
      <c r="T216" s="112"/>
      <c r="U216" s="112"/>
      <c r="V216" s="112"/>
      <c r="W216" s="112"/>
      <c r="X216" s="112"/>
      <c r="Y216" s="112"/>
      <c r="Z216" s="112"/>
    </row>
    <row r="217" spans="1:26">
      <c r="A217" s="112"/>
      <c r="B217" s="112"/>
      <c r="C217" s="112"/>
      <c r="D217" s="112"/>
      <c r="E217" s="112"/>
      <c r="F217" s="112"/>
      <c r="G217" s="112"/>
      <c r="H217" s="112"/>
      <c r="I217" s="112"/>
      <c r="J217" s="112"/>
      <c r="K217" s="112"/>
      <c r="L217" s="112"/>
      <c r="M217" s="112"/>
      <c r="N217" s="112"/>
      <c r="O217" s="112"/>
      <c r="P217" s="112"/>
      <c r="Q217" s="112"/>
      <c r="R217" s="112"/>
      <c r="S217" s="112"/>
      <c r="T217" s="112"/>
      <c r="U217" s="112"/>
      <c r="V217" s="112"/>
      <c r="W217" s="112"/>
      <c r="X217" s="112"/>
      <c r="Y217" s="112"/>
      <c r="Z217" s="112"/>
    </row>
    <row r="218" spans="1:26">
      <c r="A218" s="112"/>
      <c r="B218" s="112"/>
      <c r="C218" s="112"/>
      <c r="D218" s="112"/>
      <c r="E218" s="112"/>
      <c r="F218" s="112"/>
      <c r="G218" s="112"/>
      <c r="H218" s="112"/>
      <c r="I218" s="112"/>
      <c r="J218" s="112"/>
      <c r="K218" s="112"/>
      <c r="L218" s="112"/>
      <c r="M218" s="112"/>
      <c r="N218" s="112"/>
      <c r="O218" s="112"/>
      <c r="P218" s="112"/>
      <c r="Q218" s="112"/>
      <c r="R218" s="112"/>
      <c r="S218" s="112"/>
      <c r="T218" s="112"/>
      <c r="U218" s="112"/>
      <c r="V218" s="112"/>
      <c r="W218" s="112"/>
      <c r="X218" s="112"/>
      <c r="Y218" s="112"/>
      <c r="Z218" s="112"/>
    </row>
    <row r="219" spans="1:26">
      <c r="A219" s="112"/>
      <c r="B219" s="112"/>
      <c r="C219" s="112"/>
      <c r="D219" s="112"/>
      <c r="E219" s="112"/>
      <c r="F219" s="112"/>
      <c r="G219" s="112"/>
      <c r="H219" s="112"/>
      <c r="I219" s="112"/>
      <c r="J219" s="112"/>
      <c r="K219" s="112"/>
      <c r="L219" s="112"/>
      <c r="M219" s="112"/>
      <c r="N219" s="112"/>
      <c r="O219" s="112"/>
      <c r="P219" s="112"/>
      <c r="Q219" s="112"/>
      <c r="R219" s="112"/>
      <c r="S219" s="112"/>
      <c r="T219" s="112"/>
      <c r="U219" s="112"/>
      <c r="V219" s="112"/>
      <c r="W219" s="112"/>
      <c r="X219" s="112"/>
      <c r="Y219" s="112"/>
      <c r="Z219" s="112"/>
    </row>
    <row r="220" spans="1:26">
      <c r="A220" s="112"/>
      <c r="B220" s="112"/>
      <c r="C220" s="112"/>
      <c r="D220" s="112"/>
      <c r="E220" s="112"/>
      <c r="F220" s="112"/>
      <c r="G220" s="112"/>
      <c r="H220" s="112"/>
      <c r="I220" s="112"/>
      <c r="J220" s="112"/>
      <c r="K220" s="112"/>
      <c r="L220" s="112"/>
      <c r="M220" s="112"/>
      <c r="N220" s="112"/>
      <c r="O220" s="112"/>
      <c r="P220" s="112"/>
      <c r="Q220" s="112"/>
      <c r="R220" s="112"/>
      <c r="S220" s="112"/>
      <c r="T220" s="112"/>
      <c r="U220" s="112"/>
      <c r="V220" s="112"/>
      <c r="W220" s="112"/>
      <c r="X220" s="112"/>
      <c r="Y220" s="112"/>
      <c r="Z220" s="112"/>
    </row>
    <row r="221" spans="1:26">
      <c r="A221" s="112"/>
      <c r="B221" s="112"/>
      <c r="C221" s="112"/>
      <c r="D221" s="112"/>
      <c r="E221" s="112"/>
      <c r="F221" s="112"/>
      <c r="G221" s="112"/>
      <c r="H221" s="112"/>
      <c r="I221" s="112"/>
      <c r="J221" s="112"/>
      <c r="K221" s="112"/>
      <c r="L221" s="112"/>
      <c r="M221" s="112"/>
      <c r="N221" s="112"/>
      <c r="O221" s="112"/>
      <c r="P221" s="112"/>
      <c r="Q221" s="112"/>
      <c r="R221" s="112"/>
      <c r="S221" s="112"/>
      <c r="T221" s="112"/>
      <c r="U221" s="112"/>
      <c r="V221" s="112"/>
      <c r="W221" s="112"/>
      <c r="X221" s="112"/>
      <c r="Y221" s="112"/>
      <c r="Z221" s="112"/>
    </row>
    <row r="222" spans="1:26">
      <c r="A222" s="112"/>
      <c r="B222" s="112"/>
      <c r="C222" s="112"/>
      <c r="D222" s="112"/>
      <c r="E222" s="112"/>
      <c r="F222" s="112"/>
      <c r="G222" s="112"/>
      <c r="H222" s="112"/>
      <c r="I222" s="112"/>
      <c r="J222" s="112"/>
      <c r="K222" s="112"/>
      <c r="L222" s="112"/>
      <c r="M222" s="112"/>
      <c r="N222" s="112"/>
      <c r="O222" s="112"/>
      <c r="P222" s="112"/>
      <c r="Q222" s="112"/>
      <c r="R222" s="112"/>
      <c r="S222" s="112"/>
      <c r="T222" s="112"/>
      <c r="U222" s="112"/>
      <c r="V222" s="112"/>
      <c r="W222" s="112"/>
      <c r="X222" s="112"/>
      <c r="Y222" s="112"/>
      <c r="Z222" s="112"/>
    </row>
    <row r="223" spans="1:26">
      <c r="A223" s="112"/>
      <c r="B223" s="112"/>
      <c r="C223" s="112"/>
      <c r="D223" s="112"/>
      <c r="E223" s="112"/>
      <c r="F223" s="112"/>
      <c r="G223" s="112"/>
      <c r="H223" s="112"/>
      <c r="I223" s="112"/>
      <c r="J223" s="112"/>
      <c r="K223" s="112"/>
      <c r="L223" s="112"/>
      <c r="M223" s="112"/>
      <c r="N223" s="112"/>
      <c r="O223" s="112"/>
      <c r="P223" s="112"/>
      <c r="Q223" s="112"/>
      <c r="R223" s="112"/>
      <c r="S223" s="112"/>
      <c r="T223" s="112"/>
      <c r="U223" s="112"/>
      <c r="V223" s="112"/>
      <c r="W223" s="112"/>
      <c r="X223" s="112"/>
      <c r="Y223" s="112"/>
      <c r="Z223" s="112"/>
    </row>
    <row r="224" spans="1:26">
      <c r="A224" s="112"/>
      <c r="B224" s="112"/>
      <c r="C224" s="112"/>
      <c r="D224" s="112"/>
      <c r="E224" s="112"/>
      <c r="F224" s="112"/>
      <c r="G224" s="112"/>
      <c r="H224" s="112"/>
      <c r="I224" s="112"/>
      <c r="J224" s="112"/>
      <c r="K224" s="112"/>
      <c r="L224" s="112"/>
      <c r="M224" s="112"/>
      <c r="N224" s="112"/>
      <c r="O224" s="112"/>
      <c r="P224" s="112"/>
      <c r="Q224" s="112"/>
      <c r="R224" s="112"/>
      <c r="S224" s="112"/>
      <c r="T224" s="112"/>
      <c r="U224" s="112"/>
      <c r="V224" s="112"/>
      <c r="W224" s="112"/>
      <c r="X224" s="112"/>
      <c r="Y224" s="112"/>
      <c r="Z224" s="112"/>
    </row>
    <row r="225" spans="1:26">
      <c r="A225" s="112"/>
      <c r="B225" s="112"/>
      <c r="C225" s="112"/>
      <c r="D225" s="112"/>
      <c r="E225" s="112"/>
      <c r="F225" s="112"/>
      <c r="G225" s="112"/>
      <c r="H225" s="112"/>
      <c r="I225" s="112"/>
      <c r="J225" s="112"/>
      <c r="K225" s="112"/>
      <c r="L225" s="112"/>
      <c r="M225" s="112"/>
      <c r="N225" s="112"/>
      <c r="O225" s="112"/>
      <c r="P225" s="112"/>
      <c r="Q225" s="112"/>
      <c r="R225" s="112"/>
      <c r="S225" s="112"/>
      <c r="T225" s="112"/>
      <c r="U225" s="112"/>
      <c r="V225" s="112"/>
      <c r="W225" s="112"/>
      <c r="X225" s="112"/>
      <c r="Y225" s="112"/>
      <c r="Z225" s="112"/>
    </row>
    <row r="226" spans="1:26">
      <c r="A226" s="112"/>
      <c r="B226" s="112"/>
      <c r="C226" s="112"/>
      <c r="D226" s="112"/>
      <c r="E226" s="112"/>
      <c r="F226" s="112"/>
      <c r="G226" s="112"/>
      <c r="H226" s="112"/>
      <c r="I226" s="112"/>
      <c r="J226" s="112"/>
      <c r="K226" s="112"/>
      <c r="L226" s="112"/>
      <c r="M226" s="112"/>
      <c r="N226" s="112"/>
      <c r="O226" s="112"/>
      <c r="P226" s="112"/>
      <c r="Q226" s="112"/>
      <c r="R226" s="112"/>
      <c r="S226" s="112"/>
      <c r="T226" s="112"/>
      <c r="U226" s="112"/>
      <c r="V226" s="112"/>
      <c r="W226" s="112"/>
      <c r="X226" s="112"/>
      <c r="Y226" s="112"/>
      <c r="Z226" s="112"/>
    </row>
    <row r="227" spans="1:26">
      <c r="A227" s="112"/>
      <c r="B227" s="112"/>
      <c r="C227" s="112"/>
      <c r="D227" s="112"/>
      <c r="E227" s="112"/>
      <c r="F227" s="112"/>
      <c r="G227" s="112"/>
      <c r="H227" s="112"/>
      <c r="I227" s="112"/>
      <c r="J227" s="112"/>
      <c r="K227" s="112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2"/>
      <c r="Y227" s="112"/>
      <c r="Z227" s="112"/>
    </row>
    <row r="228" spans="1:26">
      <c r="A228" s="112"/>
      <c r="B228" s="112"/>
      <c r="C228" s="112"/>
      <c r="D228" s="112"/>
      <c r="E228" s="112"/>
      <c r="F228" s="112"/>
      <c r="G228" s="112"/>
      <c r="H228" s="112"/>
      <c r="I228" s="112"/>
      <c r="J228" s="112"/>
      <c r="K228" s="112"/>
      <c r="L228" s="112"/>
      <c r="M228" s="112"/>
      <c r="N228" s="112"/>
      <c r="O228" s="112"/>
      <c r="P228" s="112"/>
      <c r="Q228" s="112"/>
      <c r="R228" s="112"/>
      <c r="S228" s="112"/>
      <c r="T228" s="112"/>
      <c r="U228" s="112"/>
      <c r="V228" s="112"/>
      <c r="W228" s="112"/>
      <c r="X228" s="112"/>
      <c r="Y228" s="112"/>
      <c r="Z228" s="112"/>
    </row>
    <row r="229" spans="1:26">
      <c r="A229" s="112"/>
      <c r="B229" s="112"/>
      <c r="C229" s="112"/>
      <c r="D229" s="112"/>
      <c r="E229" s="112"/>
      <c r="F229" s="112"/>
      <c r="G229" s="112"/>
      <c r="H229" s="112"/>
      <c r="I229" s="112"/>
      <c r="J229" s="112"/>
      <c r="K229" s="112"/>
      <c r="L229" s="112"/>
      <c r="M229" s="112"/>
      <c r="N229" s="112"/>
      <c r="O229" s="112"/>
      <c r="P229" s="112"/>
      <c r="Q229" s="112"/>
      <c r="R229" s="112"/>
      <c r="S229" s="112"/>
      <c r="T229" s="112"/>
      <c r="U229" s="112"/>
      <c r="V229" s="112"/>
      <c r="W229" s="112"/>
      <c r="X229" s="112"/>
      <c r="Y229" s="112"/>
      <c r="Z229" s="112"/>
    </row>
    <row r="230" spans="1:26">
      <c r="A230" s="112"/>
      <c r="B230" s="112"/>
      <c r="C230" s="112"/>
      <c r="D230" s="112"/>
      <c r="E230" s="112"/>
      <c r="F230" s="112"/>
      <c r="G230" s="112"/>
      <c r="H230" s="112"/>
      <c r="I230" s="112"/>
      <c r="J230" s="112"/>
      <c r="K230" s="112"/>
      <c r="L230" s="112"/>
      <c r="M230" s="112"/>
      <c r="N230" s="112"/>
      <c r="O230" s="112"/>
      <c r="P230" s="112"/>
      <c r="Q230" s="112"/>
      <c r="R230" s="112"/>
      <c r="S230" s="112"/>
      <c r="T230" s="112"/>
      <c r="U230" s="112"/>
      <c r="V230" s="112"/>
      <c r="W230" s="112"/>
      <c r="X230" s="112"/>
      <c r="Y230" s="112"/>
      <c r="Z230" s="112"/>
    </row>
    <row r="231" spans="1:26">
      <c r="A231" s="112"/>
      <c r="B231" s="112"/>
      <c r="C231" s="112"/>
      <c r="D231" s="112"/>
      <c r="E231" s="112"/>
      <c r="F231" s="112"/>
      <c r="G231" s="112"/>
      <c r="H231" s="112"/>
      <c r="I231" s="112"/>
      <c r="J231" s="112"/>
      <c r="K231" s="112"/>
      <c r="L231" s="112"/>
      <c r="M231" s="112"/>
      <c r="N231" s="112"/>
      <c r="O231" s="112"/>
      <c r="P231" s="112"/>
      <c r="Q231" s="112"/>
      <c r="R231" s="112"/>
      <c r="S231" s="112"/>
      <c r="T231" s="112"/>
      <c r="U231" s="112"/>
      <c r="V231" s="112"/>
      <c r="W231" s="112"/>
      <c r="X231" s="112"/>
      <c r="Y231" s="112"/>
      <c r="Z231" s="112"/>
    </row>
    <row r="232" spans="1:26">
      <c r="A232" s="112"/>
      <c r="B232" s="112"/>
      <c r="C232" s="112"/>
      <c r="D232" s="112"/>
      <c r="E232" s="112"/>
      <c r="F232" s="112"/>
      <c r="G232" s="112"/>
      <c r="H232" s="112"/>
      <c r="I232" s="112"/>
      <c r="J232" s="112"/>
      <c r="K232" s="112"/>
      <c r="L232" s="112"/>
      <c r="M232" s="112"/>
      <c r="N232" s="112"/>
      <c r="O232" s="112"/>
      <c r="P232" s="112"/>
      <c r="Q232" s="112"/>
      <c r="R232" s="112"/>
      <c r="S232" s="112"/>
      <c r="T232" s="112"/>
      <c r="U232" s="112"/>
      <c r="V232" s="112"/>
      <c r="W232" s="112"/>
      <c r="X232" s="112"/>
      <c r="Y232" s="112"/>
      <c r="Z232" s="112"/>
    </row>
    <row r="233" spans="1:26">
      <c r="A233" s="112"/>
      <c r="B233" s="112"/>
      <c r="C233" s="112"/>
      <c r="D233" s="112"/>
      <c r="E233" s="112"/>
      <c r="F233" s="112"/>
      <c r="G233" s="112"/>
      <c r="H233" s="112"/>
      <c r="I233" s="112"/>
      <c r="J233" s="112"/>
      <c r="K233" s="112"/>
      <c r="L233" s="112"/>
      <c r="M233" s="112"/>
      <c r="N233" s="112"/>
      <c r="O233" s="112"/>
      <c r="P233" s="112"/>
      <c r="Q233" s="112"/>
      <c r="R233" s="112"/>
      <c r="S233" s="112"/>
      <c r="T233" s="112"/>
      <c r="U233" s="112"/>
      <c r="V233" s="112"/>
      <c r="W233" s="112"/>
      <c r="X233" s="112"/>
      <c r="Y233" s="112"/>
      <c r="Z233" s="112"/>
    </row>
    <row r="234" spans="1:26">
      <c r="A234" s="112"/>
      <c r="B234" s="112"/>
      <c r="C234" s="112"/>
      <c r="D234" s="112"/>
      <c r="E234" s="112"/>
      <c r="F234" s="112"/>
      <c r="G234" s="112"/>
      <c r="H234" s="112"/>
      <c r="I234" s="112"/>
      <c r="J234" s="112"/>
      <c r="K234" s="112"/>
      <c r="L234" s="112"/>
      <c r="M234" s="112"/>
      <c r="N234" s="112"/>
      <c r="O234" s="112"/>
      <c r="P234" s="112"/>
      <c r="Q234" s="112"/>
      <c r="R234" s="112"/>
      <c r="S234" s="112"/>
      <c r="T234" s="112"/>
      <c r="U234" s="112"/>
      <c r="V234" s="112"/>
      <c r="W234" s="112"/>
      <c r="X234" s="112"/>
      <c r="Y234" s="112"/>
      <c r="Z234" s="112"/>
    </row>
    <row r="235" spans="1:26">
      <c r="A235" s="112"/>
      <c r="B235" s="112"/>
      <c r="C235" s="112"/>
      <c r="D235" s="112"/>
      <c r="E235" s="112"/>
      <c r="F235" s="112"/>
      <c r="G235" s="112"/>
      <c r="H235" s="112"/>
      <c r="I235" s="112"/>
      <c r="J235" s="112"/>
      <c r="K235" s="112"/>
      <c r="L235" s="112"/>
      <c r="M235" s="112"/>
      <c r="N235" s="112"/>
      <c r="O235" s="112"/>
      <c r="P235" s="112"/>
      <c r="Q235" s="112"/>
      <c r="R235" s="112"/>
      <c r="S235" s="112"/>
      <c r="T235" s="112"/>
      <c r="U235" s="112"/>
      <c r="V235" s="112"/>
      <c r="W235" s="112"/>
      <c r="X235" s="112"/>
      <c r="Y235" s="112"/>
      <c r="Z235" s="112"/>
    </row>
    <row r="236" spans="1:26">
      <c r="A236" s="112"/>
      <c r="B236" s="112"/>
      <c r="C236" s="112"/>
      <c r="D236" s="112"/>
      <c r="E236" s="112"/>
      <c r="F236" s="112"/>
      <c r="G236" s="112"/>
      <c r="H236" s="112"/>
      <c r="I236" s="112"/>
      <c r="J236" s="112"/>
      <c r="K236" s="112"/>
      <c r="L236" s="112"/>
      <c r="M236" s="112"/>
      <c r="N236" s="112"/>
      <c r="O236" s="112"/>
      <c r="P236" s="112"/>
      <c r="Q236" s="112"/>
      <c r="R236" s="112"/>
      <c r="S236" s="112"/>
      <c r="T236" s="112"/>
      <c r="U236" s="112"/>
      <c r="V236" s="112"/>
      <c r="W236" s="112"/>
      <c r="X236" s="112"/>
      <c r="Y236" s="112"/>
      <c r="Z236" s="112"/>
    </row>
    <row r="237" spans="1:26">
      <c r="A237" s="112"/>
      <c r="B237" s="112"/>
      <c r="C237" s="112"/>
      <c r="D237" s="112"/>
      <c r="E237" s="112"/>
      <c r="F237" s="112"/>
      <c r="G237" s="112"/>
      <c r="H237" s="112"/>
      <c r="I237" s="112"/>
      <c r="J237" s="112"/>
      <c r="K237" s="112"/>
      <c r="L237" s="112"/>
      <c r="M237" s="112"/>
      <c r="N237" s="112"/>
      <c r="O237" s="112"/>
      <c r="P237" s="112"/>
      <c r="Q237" s="112"/>
      <c r="R237" s="112"/>
      <c r="S237" s="112"/>
      <c r="T237" s="112"/>
      <c r="U237" s="112"/>
      <c r="V237" s="112"/>
      <c r="W237" s="112"/>
      <c r="X237" s="112"/>
      <c r="Y237" s="112"/>
      <c r="Z237" s="112"/>
    </row>
    <row r="238" spans="1:26">
      <c r="A238" s="112"/>
      <c r="B238" s="112"/>
      <c r="C238" s="112"/>
      <c r="D238" s="112"/>
      <c r="E238" s="112"/>
      <c r="F238" s="112"/>
      <c r="G238" s="112"/>
      <c r="H238" s="112"/>
      <c r="I238" s="112"/>
      <c r="J238" s="112"/>
      <c r="K238" s="112"/>
      <c r="L238" s="112"/>
      <c r="M238" s="112"/>
      <c r="N238" s="112"/>
      <c r="O238" s="112"/>
      <c r="P238" s="112"/>
      <c r="Q238" s="112"/>
      <c r="R238" s="112"/>
      <c r="S238" s="112"/>
      <c r="T238" s="112"/>
      <c r="U238" s="112"/>
      <c r="V238" s="112"/>
      <c r="W238" s="112"/>
      <c r="X238" s="112"/>
      <c r="Y238" s="112"/>
      <c r="Z238" s="112"/>
    </row>
    <row r="239" spans="1:26">
      <c r="A239" s="112"/>
      <c r="B239" s="112"/>
      <c r="C239" s="112"/>
      <c r="D239" s="112"/>
      <c r="E239" s="112"/>
      <c r="F239" s="112"/>
      <c r="G239" s="112"/>
      <c r="H239" s="112"/>
      <c r="I239" s="112"/>
      <c r="J239" s="112"/>
      <c r="K239" s="112"/>
      <c r="L239" s="112"/>
      <c r="M239" s="112"/>
      <c r="N239" s="112"/>
      <c r="O239" s="112"/>
      <c r="P239" s="112"/>
      <c r="Q239" s="112"/>
      <c r="R239" s="112"/>
      <c r="S239" s="112"/>
      <c r="T239" s="112"/>
      <c r="U239" s="112"/>
      <c r="V239" s="112"/>
      <c r="W239" s="112"/>
      <c r="X239" s="112"/>
      <c r="Y239" s="112"/>
      <c r="Z239" s="112"/>
    </row>
    <row r="240" spans="1:26">
      <c r="A240" s="112"/>
      <c r="B240" s="112"/>
      <c r="C240" s="112"/>
      <c r="D240" s="112"/>
      <c r="E240" s="112"/>
      <c r="F240" s="112"/>
      <c r="G240" s="112"/>
      <c r="H240" s="112"/>
      <c r="I240" s="112"/>
      <c r="J240" s="112"/>
      <c r="K240" s="112"/>
      <c r="L240" s="112"/>
      <c r="M240" s="112"/>
      <c r="N240" s="112"/>
      <c r="O240" s="112"/>
      <c r="P240" s="112"/>
      <c r="Q240" s="112"/>
      <c r="R240" s="112"/>
      <c r="S240" s="112"/>
      <c r="T240" s="112"/>
      <c r="U240" s="112"/>
      <c r="V240" s="112"/>
      <c r="W240" s="112"/>
      <c r="X240" s="112"/>
      <c r="Y240" s="112"/>
      <c r="Z240" s="112"/>
    </row>
    <row r="241" spans="1:26">
      <c r="A241" s="112"/>
      <c r="B241" s="112"/>
      <c r="C241" s="112"/>
      <c r="D241" s="112"/>
      <c r="E241" s="112"/>
      <c r="F241" s="112"/>
      <c r="G241" s="112"/>
      <c r="H241" s="112"/>
      <c r="I241" s="112"/>
      <c r="J241" s="112"/>
      <c r="K241" s="112"/>
      <c r="L241" s="112"/>
      <c r="M241" s="112"/>
      <c r="N241" s="112"/>
      <c r="O241" s="112"/>
      <c r="P241" s="112"/>
      <c r="Q241" s="112"/>
      <c r="R241" s="112"/>
      <c r="S241" s="112"/>
      <c r="T241" s="112"/>
      <c r="U241" s="112"/>
      <c r="V241" s="112"/>
      <c r="W241" s="112"/>
      <c r="X241" s="112"/>
      <c r="Y241" s="112"/>
      <c r="Z241" s="112"/>
    </row>
    <row r="242" spans="1:26">
      <c r="A242" s="112"/>
      <c r="B242" s="112"/>
      <c r="C242" s="112"/>
      <c r="D242" s="112"/>
      <c r="E242" s="112"/>
      <c r="F242" s="112"/>
      <c r="G242" s="112"/>
      <c r="H242" s="112"/>
      <c r="I242" s="112"/>
      <c r="J242" s="112"/>
      <c r="K242" s="112"/>
      <c r="L242" s="112"/>
      <c r="M242" s="112"/>
      <c r="N242" s="112"/>
      <c r="O242" s="112"/>
      <c r="P242" s="112"/>
      <c r="Q242" s="112"/>
      <c r="R242" s="112"/>
      <c r="S242" s="112"/>
      <c r="T242" s="112"/>
      <c r="U242" s="112"/>
      <c r="V242" s="112"/>
      <c r="W242" s="112"/>
      <c r="X242" s="112"/>
      <c r="Y242" s="112"/>
      <c r="Z242" s="112"/>
    </row>
    <row r="243" spans="1:26">
      <c r="A243" s="112"/>
      <c r="B243" s="112"/>
      <c r="C243" s="112"/>
      <c r="D243" s="112"/>
      <c r="E243" s="112"/>
      <c r="F243" s="112"/>
      <c r="G243" s="112"/>
      <c r="H243" s="112"/>
      <c r="I243" s="112"/>
      <c r="J243" s="112"/>
      <c r="K243" s="112"/>
      <c r="L243" s="112"/>
      <c r="M243" s="112"/>
      <c r="N243" s="112"/>
      <c r="O243" s="112"/>
      <c r="P243" s="112"/>
      <c r="Q243" s="112"/>
      <c r="R243" s="112"/>
      <c r="S243" s="112"/>
      <c r="T243" s="112"/>
      <c r="U243" s="112"/>
      <c r="V243" s="112"/>
      <c r="W243" s="112"/>
      <c r="X243" s="112"/>
      <c r="Y243" s="112"/>
      <c r="Z243" s="112"/>
    </row>
    <row r="244" spans="1:26">
      <c r="A244" s="112"/>
      <c r="B244" s="112"/>
      <c r="C244" s="112"/>
      <c r="D244" s="112"/>
      <c r="E244" s="112"/>
      <c r="F244" s="112"/>
      <c r="G244" s="112"/>
      <c r="H244" s="112"/>
      <c r="I244" s="112"/>
      <c r="J244" s="112"/>
      <c r="K244" s="112"/>
      <c r="L244" s="112"/>
      <c r="M244" s="112"/>
      <c r="N244" s="112"/>
      <c r="O244" s="112"/>
      <c r="P244" s="112"/>
      <c r="Q244" s="112"/>
      <c r="R244" s="112"/>
      <c r="S244" s="112"/>
      <c r="T244" s="112"/>
      <c r="U244" s="112"/>
      <c r="V244" s="112"/>
      <c r="W244" s="112"/>
      <c r="X244" s="112"/>
      <c r="Y244" s="112"/>
      <c r="Z244" s="112"/>
    </row>
    <row r="245" spans="1:26">
      <c r="A245" s="112"/>
      <c r="B245" s="112"/>
      <c r="C245" s="112"/>
      <c r="D245" s="112"/>
      <c r="E245" s="112"/>
      <c r="F245" s="112"/>
      <c r="G245" s="112"/>
      <c r="H245" s="112"/>
      <c r="I245" s="112"/>
      <c r="J245" s="112"/>
      <c r="K245" s="112"/>
      <c r="L245" s="112"/>
      <c r="M245" s="112"/>
      <c r="N245" s="112"/>
      <c r="O245" s="112"/>
      <c r="P245" s="112"/>
      <c r="Q245" s="112"/>
      <c r="R245" s="112"/>
      <c r="S245" s="112"/>
      <c r="T245" s="112"/>
      <c r="U245" s="112"/>
      <c r="V245" s="112"/>
      <c r="W245" s="112"/>
      <c r="X245" s="112"/>
      <c r="Y245" s="112"/>
      <c r="Z245" s="112"/>
    </row>
    <row r="246" spans="1:26">
      <c r="A246" s="112"/>
      <c r="B246" s="112"/>
      <c r="C246" s="112"/>
      <c r="D246" s="112"/>
      <c r="E246" s="112"/>
      <c r="F246" s="112"/>
      <c r="G246" s="112"/>
      <c r="H246" s="112"/>
      <c r="I246" s="112"/>
      <c r="J246" s="112"/>
      <c r="K246" s="112"/>
      <c r="L246" s="112"/>
      <c r="M246" s="112"/>
      <c r="N246" s="112"/>
      <c r="O246" s="112"/>
      <c r="P246" s="112"/>
      <c r="Q246" s="112"/>
      <c r="R246" s="112"/>
      <c r="S246" s="112"/>
      <c r="T246" s="112"/>
      <c r="U246" s="112"/>
      <c r="V246" s="112"/>
      <c r="W246" s="112"/>
      <c r="X246" s="112"/>
      <c r="Y246" s="112"/>
      <c r="Z246" s="112"/>
    </row>
    <row r="247" spans="1:26">
      <c r="A247" s="112"/>
      <c r="B247" s="112"/>
      <c r="C247" s="112"/>
      <c r="D247" s="112"/>
      <c r="E247" s="112"/>
      <c r="F247" s="112"/>
      <c r="G247" s="112"/>
      <c r="H247" s="112"/>
      <c r="I247" s="112"/>
      <c r="J247" s="112"/>
      <c r="K247" s="112"/>
      <c r="L247" s="112"/>
      <c r="M247" s="112"/>
      <c r="N247" s="112"/>
      <c r="O247" s="112"/>
      <c r="P247" s="112"/>
      <c r="Q247" s="112"/>
      <c r="R247" s="112"/>
      <c r="S247" s="112"/>
      <c r="T247" s="112"/>
      <c r="U247" s="112"/>
      <c r="V247" s="112"/>
      <c r="W247" s="112"/>
      <c r="X247" s="112"/>
      <c r="Y247" s="112"/>
      <c r="Z247" s="112"/>
    </row>
    <row r="248" spans="1:26">
      <c r="A248" s="112"/>
      <c r="B248" s="112"/>
      <c r="C248" s="112"/>
      <c r="D248" s="112"/>
      <c r="E248" s="112"/>
      <c r="F248" s="112"/>
      <c r="G248" s="112"/>
      <c r="H248" s="112"/>
      <c r="I248" s="112"/>
      <c r="J248" s="112"/>
      <c r="K248" s="112"/>
      <c r="L248" s="112"/>
      <c r="M248" s="112"/>
      <c r="N248" s="112"/>
      <c r="O248" s="112"/>
      <c r="P248" s="112"/>
      <c r="Q248" s="112"/>
      <c r="R248" s="112"/>
      <c r="S248" s="112"/>
      <c r="T248" s="112"/>
      <c r="U248" s="112"/>
      <c r="V248" s="112"/>
      <c r="W248" s="112"/>
      <c r="X248" s="112"/>
      <c r="Y248" s="112"/>
      <c r="Z248" s="112"/>
    </row>
    <row r="249" spans="1:26">
      <c r="A249" s="112"/>
      <c r="B249" s="112"/>
      <c r="C249" s="112"/>
      <c r="D249" s="112"/>
      <c r="E249" s="112"/>
      <c r="F249" s="112"/>
      <c r="G249" s="112"/>
      <c r="H249" s="112"/>
      <c r="I249" s="112"/>
      <c r="J249" s="112"/>
      <c r="K249" s="112"/>
      <c r="L249" s="112"/>
      <c r="M249" s="112"/>
      <c r="N249" s="112"/>
      <c r="O249" s="112"/>
      <c r="P249" s="112"/>
      <c r="Q249" s="112"/>
      <c r="R249" s="112"/>
      <c r="S249" s="112"/>
      <c r="T249" s="112"/>
      <c r="U249" s="112"/>
      <c r="V249" s="112"/>
      <c r="W249" s="112"/>
      <c r="X249" s="112"/>
      <c r="Y249" s="112"/>
      <c r="Z249" s="112"/>
    </row>
    <row r="250" spans="1:26">
      <c r="A250" s="112"/>
      <c r="B250" s="112"/>
      <c r="C250" s="112"/>
      <c r="D250" s="112"/>
      <c r="E250" s="112"/>
      <c r="F250" s="112"/>
      <c r="G250" s="112"/>
      <c r="H250" s="112"/>
      <c r="I250" s="112"/>
      <c r="J250" s="112"/>
      <c r="K250" s="112"/>
      <c r="L250" s="112"/>
      <c r="M250" s="112"/>
      <c r="N250" s="112"/>
      <c r="O250" s="112"/>
      <c r="P250" s="112"/>
      <c r="Q250" s="112"/>
      <c r="R250" s="112"/>
      <c r="S250" s="112"/>
      <c r="T250" s="112"/>
      <c r="U250" s="112"/>
      <c r="V250" s="112"/>
      <c r="W250" s="112"/>
      <c r="X250" s="112"/>
      <c r="Y250" s="112"/>
      <c r="Z250" s="112"/>
    </row>
    <row r="251" spans="1:26">
      <c r="A251" s="112"/>
      <c r="B251" s="112"/>
      <c r="C251" s="112"/>
      <c r="D251" s="112"/>
      <c r="E251" s="112"/>
      <c r="F251" s="112"/>
      <c r="G251" s="112"/>
      <c r="H251" s="112"/>
      <c r="I251" s="112"/>
      <c r="J251" s="112"/>
      <c r="K251" s="112"/>
      <c r="L251" s="112"/>
      <c r="M251" s="112"/>
      <c r="N251" s="112"/>
      <c r="O251" s="112"/>
      <c r="P251" s="112"/>
      <c r="Q251" s="112"/>
      <c r="R251" s="112"/>
      <c r="S251" s="112"/>
      <c r="T251" s="112"/>
      <c r="U251" s="112"/>
      <c r="V251" s="112"/>
      <c r="W251" s="112"/>
      <c r="X251" s="112"/>
      <c r="Y251" s="112"/>
      <c r="Z251" s="112"/>
    </row>
    <row r="252" spans="1:26">
      <c r="A252" s="112"/>
      <c r="B252" s="112"/>
      <c r="C252" s="112"/>
      <c r="D252" s="112"/>
      <c r="E252" s="112"/>
      <c r="F252" s="112"/>
      <c r="G252" s="112"/>
      <c r="H252" s="112"/>
      <c r="I252" s="112"/>
      <c r="J252" s="112"/>
      <c r="K252" s="112"/>
      <c r="L252" s="112"/>
      <c r="M252" s="112"/>
      <c r="N252" s="112"/>
      <c r="O252" s="112"/>
      <c r="P252" s="112"/>
      <c r="Q252" s="112"/>
      <c r="R252" s="112"/>
      <c r="S252" s="112"/>
      <c r="T252" s="112"/>
      <c r="U252" s="112"/>
      <c r="V252" s="112"/>
      <c r="W252" s="112"/>
      <c r="X252" s="112"/>
      <c r="Y252" s="112"/>
      <c r="Z252" s="112"/>
    </row>
    <row r="253" spans="1:26">
      <c r="A253" s="112"/>
      <c r="B253" s="112"/>
      <c r="C253" s="112"/>
      <c r="D253" s="112"/>
      <c r="E253" s="112"/>
      <c r="F253" s="112"/>
      <c r="G253" s="112"/>
      <c r="H253" s="112"/>
      <c r="I253" s="112"/>
      <c r="J253" s="112"/>
      <c r="K253" s="112"/>
      <c r="L253" s="112"/>
      <c r="M253" s="112"/>
      <c r="N253" s="112"/>
      <c r="O253" s="112"/>
      <c r="P253" s="112"/>
      <c r="Q253" s="112"/>
      <c r="R253" s="112"/>
      <c r="S253" s="112"/>
      <c r="T253" s="112"/>
      <c r="U253" s="112"/>
      <c r="V253" s="112"/>
      <c r="W253" s="112"/>
      <c r="X253" s="112"/>
      <c r="Y253" s="112"/>
      <c r="Z253" s="112"/>
    </row>
    <row r="254" spans="1:26">
      <c r="A254" s="112"/>
      <c r="B254" s="112"/>
      <c r="C254" s="112"/>
      <c r="D254" s="112"/>
      <c r="E254" s="112"/>
      <c r="F254" s="112"/>
      <c r="G254" s="112"/>
      <c r="H254" s="112"/>
      <c r="I254" s="112"/>
      <c r="J254" s="112"/>
      <c r="K254" s="112"/>
      <c r="L254" s="112"/>
      <c r="M254" s="112"/>
      <c r="N254" s="112"/>
      <c r="O254" s="112"/>
      <c r="P254" s="112"/>
      <c r="Q254" s="112"/>
      <c r="R254" s="112"/>
      <c r="S254" s="112"/>
      <c r="T254" s="112"/>
      <c r="U254" s="112"/>
      <c r="V254" s="112"/>
      <c r="W254" s="112"/>
      <c r="X254" s="112"/>
      <c r="Y254" s="112"/>
      <c r="Z254" s="112"/>
    </row>
    <row r="255" spans="1:26">
      <c r="A255" s="112"/>
      <c r="B255" s="112"/>
      <c r="C255" s="112"/>
      <c r="D255" s="112"/>
      <c r="E255" s="112"/>
      <c r="F255" s="112"/>
      <c r="G255" s="112"/>
      <c r="H255" s="112"/>
      <c r="I255" s="112"/>
      <c r="J255" s="112"/>
      <c r="K255" s="112"/>
      <c r="L255" s="112"/>
      <c r="M255" s="112"/>
      <c r="N255" s="112"/>
      <c r="O255" s="112"/>
      <c r="P255" s="112"/>
      <c r="Q255" s="112"/>
      <c r="R255" s="112"/>
      <c r="S255" s="112"/>
      <c r="T255" s="112"/>
      <c r="U255" s="112"/>
      <c r="V255" s="112"/>
      <c r="W255" s="112"/>
      <c r="X255" s="112"/>
      <c r="Y255" s="112"/>
      <c r="Z255" s="112"/>
    </row>
    <row r="256" spans="1:26">
      <c r="A256" s="112"/>
      <c r="B256" s="112"/>
      <c r="C256" s="112"/>
      <c r="D256" s="112"/>
      <c r="E256" s="112"/>
      <c r="F256" s="112"/>
      <c r="G256" s="112"/>
      <c r="H256" s="112"/>
      <c r="I256" s="112"/>
      <c r="J256" s="112"/>
      <c r="K256" s="112"/>
      <c r="L256" s="112"/>
      <c r="M256" s="112"/>
      <c r="N256" s="112"/>
      <c r="O256" s="112"/>
      <c r="P256" s="112"/>
      <c r="Q256" s="112"/>
      <c r="R256" s="112"/>
      <c r="S256" s="112"/>
      <c r="T256" s="112"/>
      <c r="U256" s="112"/>
      <c r="V256" s="112"/>
      <c r="W256" s="112"/>
      <c r="X256" s="112"/>
      <c r="Y256" s="112"/>
      <c r="Z256" s="112"/>
    </row>
    <row r="257" spans="1:26">
      <c r="A257" s="112"/>
      <c r="B257" s="112"/>
      <c r="C257" s="112"/>
      <c r="D257" s="112"/>
      <c r="E257" s="112"/>
      <c r="F257" s="112"/>
      <c r="G257" s="112"/>
      <c r="H257" s="112"/>
      <c r="I257" s="112"/>
      <c r="J257" s="112"/>
      <c r="K257" s="112"/>
      <c r="L257" s="112"/>
      <c r="M257" s="112"/>
      <c r="N257" s="112"/>
      <c r="O257" s="112"/>
      <c r="P257" s="112"/>
      <c r="Q257" s="112"/>
      <c r="R257" s="112"/>
      <c r="S257" s="112"/>
      <c r="T257" s="112"/>
      <c r="U257" s="112"/>
      <c r="V257" s="112"/>
      <c r="W257" s="112"/>
      <c r="X257" s="112"/>
      <c r="Y257" s="112"/>
      <c r="Z257" s="112"/>
    </row>
    <row r="258" spans="1:26">
      <c r="A258" s="112"/>
      <c r="B258" s="112"/>
      <c r="C258" s="112"/>
      <c r="D258" s="112"/>
      <c r="E258" s="112"/>
      <c r="F258" s="112"/>
      <c r="G258" s="112"/>
      <c r="H258" s="112"/>
      <c r="I258" s="112"/>
      <c r="J258" s="112"/>
      <c r="K258" s="112"/>
      <c r="L258" s="112"/>
      <c r="M258" s="112"/>
      <c r="N258" s="112"/>
      <c r="O258" s="112"/>
      <c r="P258" s="112"/>
      <c r="Q258" s="112"/>
      <c r="R258" s="112"/>
      <c r="S258" s="112"/>
      <c r="T258" s="112"/>
      <c r="U258" s="112"/>
      <c r="V258" s="112"/>
      <c r="W258" s="112"/>
      <c r="X258" s="112"/>
      <c r="Y258" s="112"/>
      <c r="Z258" s="112"/>
    </row>
    <row r="259" spans="1:26">
      <c r="A259" s="112"/>
      <c r="B259" s="112"/>
      <c r="C259" s="112"/>
      <c r="D259" s="112"/>
      <c r="E259" s="112"/>
      <c r="F259" s="112"/>
      <c r="G259" s="112"/>
      <c r="H259" s="112"/>
      <c r="I259" s="112"/>
      <c r="J259" s="112"/>
      <c r="K259" s="112"/>
      <c r="L259" s="112"/>
      <c r="M259" s="112"/>
      <c r="N259" s="112"/>
      <c r="O259" s="112"/>
      <c r="P259" s="112"/>
      <c r="Q259" s="112"/>
      <c r="R259" s="112"/>
      <c r="S259" s="112"/>
      <c r="T259" s="112"/>
      <c r="U259" s="112"/>
      <c r="V259" s="112"/>
      <c r="W259" s="112"/>
      <c r="X259" s="112"/>
      <c r="Y259" s="112"/>
      <c r="Z259" s="112"/>
    </row>
    <row r="260" spans="1:26">
      <c r="A260" s="112"/>
      <c r="B260" s="112"/>
      <c r="C260" s="112"/>
      <c r="D260" s="112"/>
      <c r="E260" s="112"/>
      <c r="F260" s="112"/>
      <c r="G260" s="112"/>
      <c r="H260" s="112"/>
      <c r="I260" s="112"/>
      <c r="J260" s="112"/>
      <c r="K260" s="112"/>
      <c r="L260" s="112"/>
      <c r="M260" s="112"/>
      <c r="N260" s="112"/>
      <c r="O260" s="112"/>
      <c r="P260" s="112"/>
      <c r="Q260" s="112"/>
      <c r="R260" s="112"/>
      <c r="S260" s="112"/>
      <c r="T260" s="112"/>
      <c r="U260" s="112"/>
      <c r="V260" s="112"/>
      <c r="W260" s="112"/>
      <c r="X260" s="112"/>
      <c r="Y260" s="112"/>
      <c r="Z260" s="112"/>
    </row>
    <row r="261" spans="1:26">
      <c r="A261" s="112"/>
      <c r="B261" s="112"/>
      <c r="C261" s="112"/>
      <c r="D261" s="112"/>
      <c r="E261" s="112"/>
      <c r="F261" s="112"/>
      <c r="G261" s="112"/>
      <c r="H261" s="112"/>
      <c r="I261" s="112"/>
      <c r="J261" s="112"/>
      <c r="K261" s="112"/>
      <c r="L261" s="112"/>
      <c r="M261" s="112"/>
      <c r="N261" s="112"/>
      <c r="O261" s="112"/>
      <c r="P261" s="112"/>
      <c r="Q261" s="112"/>
      <c r="R261" s="112"/>
      <c r="S261" s="112"/>
      <c r="T261" s="112"/>
      <c r="U261" s="112"/>
      <c r="V261" s="112"/>
      <c r="W261" s="112"/>
      <c r="X261" s="112"/>
      <c r="Y261" s="112"/>
      <c r="Z261" s="112"/>
    </row>
    <row r="262" spans="1:26">
      <c r="A262" s="112"/>
      <c r="B262" s="112"/>
      <c r="C262" s="112"/>
      <c r="D262" s="112"/>
      <c r="E262" s="112"/>
      <c r="F262" s="112"/>
      <c r="G262" s="112"/>
      <c r="H262" s="112"/>
      <c r="I262" s="112"/>
      <c r="J262" s="112"/>
      <c r="K262" s="112"/>
      <c r="L262" s="112"/>
      <c r="M262" s="112"/>
      <c r="N262" s="112"/>
      <c r="O262" s="112"/>
      <c r="P262" s="112"/>
      <c r="Q262" s="112"/>
      <c r="R262" s="112"/>
      <c r="S262" s="112"/>
      <c r="T262" s="112"/>
      <c r="U262" s="112"/>
      <c r="V262" s="112"/>
      <c r="W262" s="112"/>
      <c r="X262" s="112"/>
      <c r="Y262" s="112"/>
      <c r="Z262" s="112"/>
    </row>
    <row r="263" spans="1:26">
      <c r="A263" s="112"/>
      <c r="B263" s="112"/>
      <c r="C263" s="112"/>
      <c r="D263" s="112"/>
      <c r="E263" s="112"/>
      <c r="F263" s="112"/>
      <c r="G263" s="112"/>
      <c r="H263" s="112"/>
      <c r="I263" s="112"/>
      <c r="J263" s="112"/>
      <c r="K263" s="112"/>
      <c r="L263" s="112"/>
      <c r="M263" s="112"/>
      <c r="N263" s="112"/>
      <c r="O263" s="112"/>
      <c r="P263" s="112"/>
      <c r="Q263" s="112"/>
      <c r="R263" s="112"/>
      <c r="S263" s="112"/>
      <c r="T263" s="112"/>
      <c r="U263" s="112"/>
      <c r="V263" s="112"/>
      <c r="W263" s="112"/>
      <c r="X263" s="112"/>
      <c r="Y263" s="112"/>
      <c r="Z263" s="112"/>
    </row>
    <row r="264" spans="1:26">
      <c r="A264" s="112"/>
      <c r="B264" s="112"/>
      <c r="C264" s="112"/>
      <c r="D264" s="112"/>
      <c r="E264" s="112"/>
      <c r="F264" s="112"/>
      <c r="G264" s="112"/>
      <c r="H264" s="112"/>
      <c r="I264" s="112"/>
      <c r="J264" s="112"/>
      <c r="K264" s="112"/>
      <c r="L264" s="112"/>
      <c r="M264" s="112"/>
      <c r="N264" s="112"/>
      <c r="O264" s="112"/>
      <c r="P264" s="112"/>
      <c r="Q264" s="112"/>
      <c r="R264" s="112"/>
      <c r="S264" s="112"/>
      <c r="T264" s="112"/>
      <c r="U264" s="112"/>
      <c r="V264" s="112"/>
      <c r="W264" s="112"/>
      <c r="X264" s="112"/>
      <c r="Y264" s="112"/>
      <c r="Z264" s="112"/>
    </row>
    <row r="265" spans="1:26">
      <c r="A265" s="112"/>
      <c r="B265" s="112"/>
      <c r="C265" s="112"/>
      <c r="D265" s="112"/>
      <c r="E265" s="112"/>
      <c r="F265" s="112"/>
      <c r="G265" s="112"/>
      <c r="H265" s="112"/>
      <c r="I265" s="112"/>
      <c r="J265" s="112"/>
      <c r="K265" s="112"/>
      <c r="L265" s="112"/>
      <c r="M265" s="112"/>
      <c r="N265" s="112"/>
      <c r="O265" s="112"/>
      <c r="P265" s="112"/>
      <c r="Q265" s="112"/>
      <c r="R265" s="112"/>
      <c r="S265" s="112"/>
      <c r="T265" s="112"/>
      <c r="U265" s="112"/>
      <c r="V265" s="112"/>
      <c r="W265" s="112"/>
      <c r="X265" s="112"/>
      <c r="Y265" s="112"/>
      <c r="Z265" s="112"/>
    </row>
    <row r="266" spans="1:26">
      <c r="A266" s="112"/>
      <c r="B266" s="112"/>
      <c r="C266" s="112"/>
      <c r="D266" s="112"/>
      <c r="E266" s="112"/>
      <c r="F266" s="112"/>
      <c r="G266" s="112"/>
      <c r="H266" s="112"/>
      <c r="I266" s="112"/>
      <c r="J266" s="112"/>
      <c r="K266" s="112"/>
      <c r="L266" s="112"/>
      <c r="M266" s="112"/>
      <c r="N266" s="112"/>
      <c r="O266" s="112"/>
      <c r="P266" s="112"/>
      <c r="Q266" s="112"/>
      <c r="R266" s="112"/>
      <c r="S266" s="112"/>
      <c r="T266" s="112"/>
      <c r="U266" s="112"/>
      <c r="V266" s="112"/>
      <c r="W266" s="112"/>
      <c r="X266" s="112"/>
      <c r="Y266" s="112"/>
      <c r="Z266" s="112"/>
    </row>
    <row r="267" spans="1:26">
      <c r="A267" s="112"/>
      <c r="B267" s="112"/>
      <c r="C267" s="112"/>
      <c r="D267" s="112"/>
      <c r="E267" s="112"/>
      <c r="F267" s="112"/>
      <c r="G267" s="112"/>
      <c r="H267" s="112"/>
      <c r="I267" s="112"/>
      <c r="J267" s="112"/>
      <c r="K267" s="112"/>
      <c r="L267" s="112"/>
      <c r="M267" s="112"/>
      <c r="N267" s="112"/>
      <c r="O267" s="112"/>
      <c r="P267" s="112"/>
      <c r="Q267" s="112"/>
      <c r="R267" s="112"/>
      <c r="S267" s="112"/>
      <c r="T267" s="112"/>
      <c r="U267" s="112"/>
      <c r="V267" s="112"/>
      <c r="W267" s="112"/>
      <c r="X267" s="112"/>
      <c r="Y267" s="112"/>
      <c r="Z267" s="112"/>
    </row>
    <row r="268" spans="1:26">
      <c r="A268" s="112"/>
      <c r="B268" s="112"/>
      <c r="C268" s="112"/>
      <c r="D268" s="112"/>
      <c r="E268" s="112"/>
      <c r="F268" s="112"/>
      <c r="G268" s="112"/>
      <c r="H268" s="112"/>
      <c r="I268" s="112"/>
      <c r="J268" s="112"/>
      <c r="K268" s="112"/>
      <c r="L268" s="112"/>
      <c r="M268" s="112"/>
      <c r="N268" s="112"/>
      <c r="O268" s="112"/>
      <c r="P268" s="112"/>
      <c r="Q268" s="112"/>
      <c r="R268" s="112"/>
      <c r="S268" s="112"/>
      <c r="T268" s="112"/>
      <c r="U268" s="112"/>
      <c r="V268" s="112"/>
      <c r="W268" s="112"/>
      <c r="X268" s="112"/>
      <c r="Y268" s="112"/>
      <c r="Z268" s="112"/>
    </row>
    <row r="269" spans="1:26">
      <c r="A269" s="112"/>
      <c r="B269" s="112"/>
      <c r="C269" s="112"/>
      <c r="D269" s="112"/>
      <c r="E269" s="112"/>
      <c r="F269" s="112"/>
      <c r="G269" s="112"/>
      <c r="H269" s="112"/>
      <c r="I269" s="112"/>
      <c r="J269" s="112"/>
      <c r="K269" s="112"/>
      <c r="L269" s="112"/>
      <c r="M269" s="112"/>
      <c r="N269" s="112"/>
      <c r="O269" s="112"/>
      <c r="P269" s="112"/>
      <c r="Q269" s="112"/>
      <c r="R269" s="112"/>
      <c r="S269" s="112"/>
      <c r="T269" s="112"/>
      <c r="U269" s="112"/>
      <c r="V269" s="112"/>
      <c r="W269" s="112"/>
      <c r="X269" s="112"/>
      <c r="Y269" s="112"/>
      <c r="Z269" s="112"/>
    </row>
    <row r="270" spans="1:26">
      <c r="A270" s="112"/>
      <c r="B270" s="112"/>
      <c r="C270" s="112"/>
      <c r="D270" s="112"/>
      <c r="E270" s="112"/>
      <c r="F270" s="112"/>
      <c r="G270" s="112"/>
      <c r="H270" s="112"/>
      <c r="I270" s="112"/>
      <c r="J270" s="112"/>
      <c r="K270" s="112"/>
      <c r="L270" s="112"/>
      <c r="M270" s="112"/>
      <c r="N270" s="112"/>
      <c r="O270" s="112"/>
      <c r="P270" s="112"/>
      <c r="Q270" s="112"/>
      <c r="R270" s="112"/>
      <c r="S270" s="112"/>
      <c r="T270" s="112"/>
      <c r="U270" s="112"/>
      <c r="V270" s="112"/>
      <c r="W270" s="112"/>
      <c r="X270" s="112"/>
      <c r="Y270" s="112"/>
      <c r="Z270" s="112"/>
    </row>
    <row r="271" spans="1:26">
      <c r="A271" s="112"/>
      <c r="B271" s="112"/>
      <c r="C271" s="112"/>
      <c r="D271" s="112"/>
      <c r="E271" s="112"/>
      <c r="F271" s="112"/>
      <c r="G271" s="112"/>
      <c r="H271" s="112"/>
      <c r="I271" s="112"/>
      <c r="J271" s="112"/>
      <c r="K271" s="112"/>
      <c r="L271" s="112"/>
      <c r="M271" s="112"/>
      <c r="N271" s="112"/>
      <c r="O271" s="112"/>
      <c r="P271" s="112"/>
      <c r="Q271" s="112"/>
      <c r="R271" s="112"/>
      <c r="S271" s="112"/>
      <c r="T271" s="112"/>
      <c r="U271" s="112"/>
      <c r="V271" s="112"/>
      <c r="W271" s="112"/>
      <c r="X271" s="112"/>
      <c r="Y271" s="112"/>
      <c r="Z271" s="112"/>
    </row>
    <row r="272" spans="1:26">
      <c r="A272" s="112"/>
      <c r="B272" s="112"/>
      <c r="C272" s="112"/>
      <c r="D272" s="112"/>
      <c r="E272" s="112"/>
      <c r="F272" s="112"/>
      <c r="G272" s="112"/>
      <c r="H272" s="112"/>
      <c r="I272" s="112"/>
      <c r="J272" s="112"/>
      <c r="K272" s="112"/>
      <c r="L272" s="112"/>
      <c r="M272" s="112"/>
      <c r="N272" s="112"/>
      <c r="O272" s="112"/>
      <c r="P272" s="112"/>
      <c r="Q272" s="112"/>
      <c r="R272" s="112"/>
      <c r="S272" s="112"/>
      <c r="T272" s="112"/>
      <c r="U272" s="112"/>
      <c r="V272" s="112"/>
      <c r="W272" s="112"/>
      <c r="X272" s="112"/>
      <c r="Y272" s="112"/>
      <c r="Z272" s="112"/>
    </row>
    <row r="273" spans="1:26">
      <c r="A273" s="112"/>
      <c r="B273" s="112"/>
      <c r="C273" s="112"/>
      <c r="D273" s="112"/>
      <c r="E273" s="112"/>
      <c r="F273" s="112"/>
      <c r="G273" s="112"/>
      <c r="H273" s="112"/>
      <c r="I273" s="112"/>
      <c r="J273" s="112"/>
      <c r="K273" s="112"/>
      <c r="L273" s="112"/>
      <c r="M273" s="112"/>
      <c r="N273" s="112"/>
      <c r="O273" s="112"/>
      <c r="P273" s="112"/>
      <c r="Q273" s="112"/>
      <c r="R273" s="112"/>
      <c r="S273" s="112"/>
      <c r="T273" s="112"/>
      <c r="U273" s="112"/>
      <c r="V273" s="112"/>
      <c r="W273" s="112"/>
      <c r="X273" s="112"/>
      <c r="Y273" s="112"/>
      <c r="Z273" s="112"/>
    </row>
    <row r="274" spans="1:26">
      <c r="A274" s="112"/>
      <c r="B274" s="112"/>
      <c r="C274" s="112"/>
      <c r="D274" s="112"/>
      <c r="E274" s="112"/>
      <c r="F274" s="112"/>
      <c r="G274" s="112"/>
      <c r="H274" s="112"/>
      <c r="I274" s="112"/>
      <c r="J274" s="112"/>
      <c r="K274" s="112"/>
      <c r="L274" s="112"/>
      <c r="M274" s="112"/>
      <c r="N274" s="112"/>
      <c r="O274" s="112"/>
      <c r="P274" s="112"/>
      <c r="Q274" s="112"/>
      <c r="R274" s="112"/>
      <c r="S274" s="112"/>
      <c r="T274" s="112"/>
      <c r="U274" s="112"/>
      <c r="V274" s="112"/>
      <c r="W274" s="112"/>
      <c r="X274" s="112"/>
      <c r="Y274" s="112"/>
      <c r="Z274" s="112"/>
    </row>
    <row r="275" spans="1:26">
      <c r="A275" s="112"/>
      <c r="B275" s="112"/>
      <c r="C275" s="112"/>
      <c r="D275" s="112"/>
      <c r="E275" s="112"/>
      <c r="F275" s="112"/>
      <c r="G275" s="112"/>
      <c r="H275" s="112"/>
      <c r="I275" s="112"/>
      <c r="J275" s="112"/>
      <c r="K275" s="112"/>
      <c r="L275" s="112"/>
      <c r="M275" s="112"/>
      <c r="N275" s="112"/>
      <c r="O275" s="112"/>
      <c r="P275" s="112"/>
      <c r="Q275" s="112"/>
      <c r="R275" s="112"/>
      <c r="S275" s="112"/>
      <c r="T275" s="112"/>
      <c r="U275" s="112"/>
      <c r="V275" s="112"/>
      <c r="W275" s="112"/>
      <c r="X275" s="112"/>
      <c r="Y275" s="112"/>
      <c r="Z275" s="112"/>
    </row>
    <row r="276" spans="1:26">
      <c r="A276" s="112"/>
      <c r="B276" s="112"/>
      <c r="C276" s="112"/>
      <c r="D276" s="112"/>
      <c r="E276" s="112"/>
      <c r="F276" s="112"/>
      <c r="G276" s="112"/>
      <c r="H276" s="112"/>
      <c r="I276" s="112"/>
      <c r="J276" s="112"/>
      <c r="K276" s="112"/>
      <c r="L276" s="112"/>
      <c r="M276" s="112"/>
      <c r="N276" s="112"/>
      <c r="O276" s="112"/>
      <c r="P276" s="112"/>
      <c r="Q276" s="112"/>
      <c r="R276" s="112"/>
      <c r="S276" s="112"/>
      <c r="T276" s="112"/>
      <c r="U276" s="112"/>
      <c r="V276" s="112"/>
      <c r="W276" s="112"/>
      <c r="X276" s="112"/>
      <c r="Y276" s="112"/>
      <c r="Z276" s="112"/>
    </row>
    <row r="277" spans="1:26">
      <c r="A277" s="112"/>
      <c r="B277" s="112"/>
      <c r="C277" s="112"/>
      <c r="D277" s="112"/>
      <c r="E277" s="112"/>
      <c r="F277" s="112"/>
      <c r="G277" s="112"/>
      <c r="H277" s="112"/>
      <c r="I277" s="112"/>
      <c r="J277" s="112"/>
      <c r="K277" s="112"/>
      <c r="L277" s="112"/>
      <c r="M277" s="112"/>
      <c r="N277" s="112"/>
      <c r="O277" s="112"/>
      <c r="P277" s="112"/>
      <c r="Q277" s="112"/>
      <c r="R277" s="112"/>
      <c r="S277" s="112"/>
      <c r="T277" s="112"/>
      <c r="U277" s="112"/>
      <c r="V277" s="112"/>
      <c r="W277" s="112"/>
      <c r="X277" s="112"/>
      <c r="Y277" s="112"/>
      <c r="Z277" s="112"/>
    </row>
    <row r="278" spans="1:26">
      <c r="A278" s="112"/>
      <c r="B278" s="112"/>
      <c r="C278" s="112"/>
      <c r="D278" s="112"/>
      <c r="E278" s="112"/>
      <c r="F278" s="112"/>
      <c r="G278" s="112"/>
      <c r="H278" s="112"/>
      <c r="I278" s="112"/>
      <c r="J278" s="112"/>
      <c r="K278" s="112"/>
      <c r="L278" s="112"/>
      <c r="M278" s="112"/>
      <c r="N278" s="112"/>
      <c r="O278" s="112"/>
      <c r="P278" s="112"/>
      <c r="Q278" s="112"/>
      <c r="R278" s="112"/>
      <c r="S278" s="112"/>
      <c r="T278" s="112"/>
      <c r="U278" s="112"/>
      <c r="V278" s="112"/>
      <c r="W278" s="112"/>
      <c r="X278" s="112"/>
      <c r="Y278" s="112"/>
      <c r="Z278" s="112"/>
    </row>
    <row r="279" spans="1:26">
      <c r="A279" s="112"/>
      <c r="B279" s="112"/>
      <c r="C279" s="112"/>
      <c r="D279" s="112"/>
      <c r="E279" s="112"/>
      <c r="F279" s="112"/>
      <c r="G279" s="112"/>
      <c r="H279" s="112"/>
      <c r="I279" s="112"/>
      <c r="J279" s="112"/>
      <c r="K279" s="112"/>
      <c r="L279" s="112"/>
      <c r="M279" s="112"/>
      <c r="N279" s="112"/>
      <c r="O279" s="112"/>
      <c r="P279" s="112"/>
      <c r="Q279" s="112"/>
      <c r="R279" s="112"/>
      <c r="S279" s="112"/>
      <c r="T279" s="112"/>
      <c r="U279" s="112"/>
      <c r="V279" s="112"/>
      <c r="W279" s="112"/>
      <c r="X279" s="112"/>
      <c r="Y279" s="112"/>
      <c r="Z279" s="112"/>
    </row>
    <row r="280" spans="1:26">
      <c r="A280" s="112"/>
      <c r="B280" s="112"/>
      <c r="C280" s="112"/>
      <c r="D280" s="112"/>
      <c r="E280" s="112"/>
      <c r="F280" s="112"/>
      <c r="G280" s="112"/>
      <c r="H280" s="112"/>
      <c r="I280" s="112"/>
      <c r="J280" s="112"/>
      <c r="K280" s="112"/>
      <c r="L280" s="112"/>
      <c r="M280" s="112"/>
      <c r="N280" s="112"/>
      <c r="O280" s="112"/>
      <c r="P280" s="112"/>
      <c r="Q280" s="112"/>
      <c r="R280" s="112"/>
      <c r="S280" s="112"/>
      <c r="T280" s="112"/>
      <c r="U280" s="112"/>
      <c r="V280" s="112"/>
      <c r="W280" s="112"/>
      <c r="X280" s="112"/>
      <c r="Y280" s="112"/>
      <c r="Z280" s="112"/>
    </row>
    <row r="281" spans="1:26">
      <c r="A281" s="112"/>
      <c r="B281" s="112"/>
      <c r="C281" s="112"/>
      <c r="D281" s="112"/>
      <c r="E281" s="112"/>
      <c r="F281" s="112"/>
      <c r="G281" s="112"/>
      <c r="H281" s="112"/>
      <c r="I281" s="112"/>
      <c r="J281" s="112"/>
      <c r="K281" s="112"/>
      <c r="L281" s="112"/>
      <c r="M281" s="112"/>
      <c r="N281" s="112"/>
      <c r="O281" s="112"/>
      <c r="P281" s="112"/>
      <c r="Q281" s="112"/>
      <c r="R281" s="112"/>
      <c r="S281" s="112"/>
      <c r="T281" s="112"/>
      <c r="U281" s="112"/>
      <c r="V281" s="112"/>
      <c r="W281" s="112"/>
      <c r="X281" s="112"/>
      <c r="Y281" s="112"/>
      <c r="Z281" s="112"/>
    </row>
    <row r="282" spans="1:26">
      <c r="A282" s="112"/>
      <c r="B282" s="112"/>
      <c r="C282" s="112"/>
      <c r="D282" s="112"/>
      <c r="E282" s="112"/>
      <c r="F282" s="112"/>
      <c r="G282" s="112"/>
      <c r="H282" s="112"/>
      <c r="I282" s="112"/>
      <c r="J282" s="112"/>
      <c r="K282" s="112"/>
      <c r="L282" s="112"/>
      <c r="M282" s="112"/>
      <c r="N282" s="112"/>
      <c r="O282" s="112"/>
      <c r="P282" s="112"/>
      <c r="Q282" s="112"/>
      <c r="R282" s="112"/>
      <c r="S282" s="112"/>
      <c r="T282" s="112"/>
      <c r="U282" s="112"/>
      <c r="V282" s="112"/>
      <c r="W282" s="112"/>
      <c r="X282" s="112"/>
      <c r="Y282" s="112"/>
      <c r="Z282" s="112"/>
    </row>
    <row r="283" spans="1:26">
      <c r="A283" s="112"/>
      <c r="B283" s="112"/>
      <c r="C283" s="112"/>
      <c r="D283" s="112"/>
      <c r="E283" s="112"/>
      <c r="F283" s="112"/>
      <c r="G283" s="112"/>
      <c r="H283" s="112"/>
      <c r="I283" s="112"/>
      <c r="J283" s="112"/>
      <c r="K283" s="112"/>
      <c r="L283" s="112"/>
      <c r="M283" s="112"/>
      <c r="N283" s="112"/>
      <c r="O283" s="112"/>
      <c r="P283" s="112"/>
      <c r="Q283" s="112"/>
      <c r="R283" s="112"/>
      <c r="S283" s="112"/>
      <c r="T283" s="112"/>
      <c r="U283" s="112"/>
      <c r="V283" s="112"/>
      <c r="W283" s="112"/>
      <c r="X283" s="112"/>
      <c r="Y283" s="112"/>
      <c r="Z283" s="112"/>
    </row>
    <row r="284" spans="1:26">
      <c r="A284" s="112"/>
      <c r="B284" s="112"/>
      <c r="C284" s="112"/>
      <c r="D284" s="112"/>
      <c r="E284" s="112"/>
      <c r="F284" s="112"/>
      <c r="G284" s="112"/>
      <c r="H284" s="112"/>
      <c r="I284" s="112"/>
      <c r="J284" s="112"/>
      <c r="K284" s="112"/>
      <c r="L284" s="112"/>
      <c r="M284" s="112"/>
      <c r="N284" s="112"/>
      <c r="O284" s="112"/>
      <c r="P284" s="112"/>
      <c r="Q284" s="112"/>
      <c r="R284" s="112"/>
      <c r="S284" s="112"/>
      <c r="T284" s="112"/>
      <c r="U284" s="112"/>
      <c r="V284" s="112"/>
      <c r="W284" s="112"/>
      <c r="X284" s="112"/>
      <c r="Y284" s="112"/>
      <c r="Z284" s="112"/>
    </row>
    <row r="285" spans="1:26">
      <c r="A285" s="112"/>
      <c r="B285" s="112"/>
      <c r="C285" s="112"/>
      <c r="D285" s="112"/>
      <c r="E285" s="112"/>
      <c r="F285" s="112"/>
      <c r="G285" s="112"/>
      <c r="H285" s="112"/>
      <c r="I285" s="112"/>
      <c r="J285" s="112"/>
      <c r="K285" s="112"/>
      <c r="L285" s="112"/>
      <c r="M285" s="112"/>
      <c r="N285" s="112"/>
      <c r="O285" s="112"/>
      <c r="P285" s="112"/>
      <c r="Q285" s="112"/>
      <c r="R285" s="112"/>
      <c r="S285" s="112"/>
      <c r="T285" s="112"/>
      <c r="U285" s="112"/>
      <c r="V285" s="112"/>
      <c r="W285" s="112"/>
      <c r="X285" s="112"/>
      <c r="Y285" s="112"/>
      <c r="Z285" s="112"/>
    </row>
    <row r="286" spans="1:26">
      <c r="A286" s="112"/>
      <c r="B286" s="112"/>
      <c r="C286" s="112"/>
      <c r="D286" s="112"/>
      <c r="E286" s="112"/>
      <c r="F286" s="112"/>
      <c r="G286" s="112"/>
      <c r="H286" s="112"/>
      <c r="I286" s="112"/>
      <c r="J286" s="112"/>
      <c r="K286" s="112"/>
      <c r="L286" s="112"/>
      <c r="M286" s="112"/>
      <c r="N286" s="112"/>
      <c r="O286" s="112"/>
      <c r="P286" s="112"/>
      <c r="Q286" s="112"/>
      <c r="R286" s="112"/>
      <c r="S286" s="112"/>
      <c r="T286" s="112"/>
      <c r="U286" s="112"/>
      <c r="V286" s="112"/>
      <c r="W286" s="112"/>
      <c r="X286" s="112"/>
      <c r="Y286" s="112"/>
      <c r="Z286" s="112"/>
    </row>
    <row r="287" spans="1:26">
      <c r="A287" s="112"/>
      <c r="B287" s="112"/>
      <c r="C287" s="112"/>
      <c r="D287" s="112"/>
      <c r="E287" s="112"/>
      <c r="F287" s="112"/>
      <c r="G287" s="112"/>
      <c r="H287" s="112"/>
      <c r="I287" s="112"/>
      <c r="J287" s="112"/>
      <c r="K287" s="112"/>
      <c r="L287" s="112"/>
      <c r="M287" s="112"/>
      <c r="N287" s="112"/>
      <c r="O287" s="112"/>
      <c r="P287" s="112"/>
      <c r="Q287" s="112"/>
      <c r="R287" s="112"/>
      <c r="S287" s="112"/>
      <c r="T287" s="112"/>
      <c r="U287" s="112"/>
      <c r="V287" s="112"/>
      <c r="W287" s="112"/>
      <c r="X287" s="112"/>
      <c r="Y287" s="112"/>
      <c r="Z287" s="112"/>
    </row>
    <row r="288" spans="1:26">
      <c r="A288" s="112"/>
      <c r="B288" s="112"/>
      <c r="C288" s="112"/>
      <c r="D288" s="112"/>
      <c r="E288" s="112"/>
      <c r="F288" s="112"/>
      <c r="G288" s="112"/>
      <c r="H288" s="112"/>
      <c r="I288" s="112"/>
      <c r="J288" s="112"/>
      <c r="K288" s="112"/>
      <c r="L288" s="112"/>
      <c r="M288" s="112"/>
      <c r="N288" s="112"/>
      <c r="O288" s="112"/>
      <c r="P288" s="112"/>
      <c r="Q288" s="112"/>
      <c r="R288" s="112"/>
      <c r="S288" s="112"/>
      <c r="T288" s="112"/>
      <c r="U288" s="112"/>
      <c r="V288" s="112"/>
      <c r="W288" s="112"/>
      <c r="X288" s="112"/>
      <c r="Y288" s="112"/>
      <c r="Z288" s="112"/>
    </row>
    <row r="289" spans="1:26">
      <c r="A289" s="112"/>
      <c r="B289" s="112"/>
      <c r="C289" s="112"/>
      <c r="D289" s="112"/>
      <c r="E289" s="112"/>
      <c r="F289" s="112"/>
      <c r="G289" s="112"/>
      <c r="H289" s="112"/>
      <c r="I289" s="112"/>
      <c r="J289" s="112"/>
      <c r="K289" s="112"/>
      <c r="L289" s="112"/>
      <c r="M289" s="112"/>
      <c r="N289" s="112"/>
      <c r="O289" s="112"/>
      <c r="P289" s="112"/>
      <c r="Q289" s="112"/>
      <c r="R289" s="112"/>
      <c r="S289" s="112"/>
      <c r="T289" s="112"/>
      <c r="U289" s="112"/>
      <c r="V289" s="112"/>
      <c r="W289" s="112"/>
      <c r="X289" s="112"/>
      <c r="Y289" s="112"/>
      <c r="Z289" s="112"/>
    </row>
    <row r="290" spans="1:26">
      <c r="A290" s="112"/>
      <c r="B290" s="112"/>
      <c r="C290" s="112"/>
      <c r="D290" s="112"/>
      <c r="E290" s="112"/>
      <c r="F290" s="112"/>
      <c r="G290" s="112"/>
      <c r="H290" s="112"/>
      <c r="I290" s="112"/>
      <c r="J290" s="112"/>
      <c r="K290" s="112"/>
      <c r="L290" s="112"/>
      <c r="M290" s="112"/>
      <c r="N290" s="112"/>
      <c r="O290" s="112"/>
      <c r="P290" s="112"/>
      <c r="Q290" s="112"/>
      <c r="R290" s="112"/>
      <c r="S290" s="112"/>
      <c r="T290" s="112"/>
      <c r="U290" s="112"/>
      <c r="V290" s="112"/>
      <c r="W290" s="112"/>
      <c r="X290" s="112"/>
      <c r="Y290" s="112"/>
      <c r="Z290" s="112"/>
    </row>
    <row r="291" spans="1:26">
      <c r="A291" s="112"/>
      <c r="B291" s="112"/>
      <c r="C291" s="112"/>
      <c r="D291" s="112"/>
      <c r="E291" s="112"/>
      <c r="F291" s="112"/>
      <c r="G291" s="112"/>
      <c r="H291" s="112"/>
      <c r="I291" s="112"/>
      <c r="J291" s="112"/>
      <c r="K291" s="112"/>
      <c r="L291" s="112"/>
      <c r="M291" s="112"/>
      <c r="N291" s="112"/>
      <c r="O291" s="112"/>
      <c r="P291" s="112"/>
      <c r="Q291" s="112"/>
      <c r="R291" s="112"/>
      <c r="S291" s="112"/>
      <c r="T291" s="112"/>
      <c r="U291" s="112"/>
      <c r="V291" s="112"/>
      <c r="W291" s="112"/>
      <c r="X291" s="112"/>
      <c r="Y291" s="112"/>
      <c r="Z291" s="112"/>
    </row>
    <row r="292" spans="1:26">
      <c r="A292" s="112"/>
      <c r="B292" s="112"/>
      <c r="C292" s="112"/>
      <c r="D292" s="112"/>
      <c r="E292" s="112"/>
      <c r="F292" s="112"/>
      <c r="G292" s="112"/>
      <c r="H292" s="112"/>
      <c r="I292" s="112"/>
      <c r="J292" s="112"/>
      <c r="K292" s="112"/>
      <c r="L292" s="112"/>
      <c r="M292" s="112"/>
      <c r="N292" s="112"/>
      <c r="O292" s="112"/>
      <c r="P292" s="112"/>
      <c r="Q292" s="112"/>
      <c r="R292" s="112"/>
      <c r="S292" s="112"/>
      <c r="T292" s="112"/>
      <c r="U292" s="112"/>
      <c r="V292" s="112"/>
      <c r="W292" s="112"/>
      <c r="X292" s="112"/>
      <c r="Y292" s="112"/>
      <c r="Z292" s="112"/>
    </row>
    <row r="293" spans="1:26">
      <c r="A293" s="112"/>
      <c r="B293" s="112"/>
      <c r="C293" s="112"/>
      <c r="D293" s="112"/>
      <c r="E293" s="112"/>
      <c r="F293" s="112"/>
      <c r="G293" s="112"/>
      <c r="H293" s="112"/>
      <c r="I293" s="112"/>
      <c r="J293" s="112"/>
      <c r="K293" s="112"/>
      <c r="L293" s="112"/>
      <c r="M293" s="112"/>
      <c r="N293" s="112"/>
      <c r="O293" s="112"/>
      <c r="P293" s="112"/>
      <c r="Q293" s="112"/>
      <c r="R293" s="112"/>
      <c r="S293" s="112"/>
      <c r="T293" s="112"/>
      <c r="U293" s="112"/>
      <c r="V293" s="112"/>
      <c r="W293" s="112"/>
      <c r="X293" s="112"/>
      <c r="Y293" s="112"/>
      <c r="Z293" s="112"/>
    </row>
    <row r="294" spans="1:26">
      <c r="A294" s="112"/>
      <c r="B294" s="112"/>
      <c r="C294" s="112"/>
      <c r="D294" s="112"/>
      <c r="E294" s="112"/>
      <c r="F294" s="112"/>
      <c r="G294" s="112"/>
      <c r="H294" s="112"/>
      <c r="I294" s="112"/>
      <c r="J294" s="112"/>
      <c r="K294" s="112"/>
      <c r="L294" s="112"/>
      <c r="M294" s="112"/>
      <c r="N294" s="112"/>
      <c r="O294" s="112"/>
      <c r="P294" s="112"/>
      <c r="Q294" s="112"/>
      <c r="R294" s="112"/>
      <c r="S294" s="112"/>
      <c r="T294" s="112"/>
      <c r="U294" s="112"/>
      <c r="V294" s="112"/>
      <c r="W294" s="112"/>
      <c r="X294" s="112"/>
      <c r="Y294" s="112"/>
      <c r="Z294" s="112"/>
    </row>
    <row r="295" spans="1:26">
      <c r="A295" s="112"/>
      <c r="B295" s="112"/>
      <c r="C295" s="112"/>
      <c r="D295" s="112"/>
      <c r="E295" s="112"/>
      <c r="F295" s="112"/>
      <c r="G295" s="112"/>
      <c r="H295" s="112"/>
      <c r="I295" s="112"/>
      <c r="J295" s="112"/>
      <c r="K295" s="112"/>
      <c r="L295" s="112"/>
      <c r="M295" s="112"/>
      <c r="N295" s="112"/>
      <c r="O295" s="112"/>
      <c r="P295" s="112"/>
      <c r="Q295" s="112"/>
      <c r="R295" s="112"/>
      <c r="S295" s="112"/>
      <c r="T295" s="112"/>
      <c r="U295" s="112"/>
      <c r="V295" s="112"/>
      <c r="W295" s="112"/>
      <c r="X295" s="112"/>
      <c r="Y295" s="112"/>
      <c r="Z295" s="112"/>
    </row>
    <row r="296" spans="1:26">
      <c r="A296" s="112"/>
      <c r="B296" s="112"/>
      <c r="C296" s="112"/>
      <c r="D296" s="112"/>
      <c r="E296" s="112"/>
      <c r="F296" s="112"/>
      <c r="G296" s="112"/>
      <c r="H296" s="112"/>
      <c r="I296" s="112"/>
      <c r="J296" s="112"/>
      <c r="K296" s="112"/>
      <c r="L296" s="112"/>
      <c r="M296" s="112"/>
      <c r="N296" s="112"/>
      <c r="O296" s="112"/>
      <c r="P296" s="112"/>
      <c r="Q296" s="112"/>
      <c r="R296" s="112"/>
      <c r="S296" s="112"/>
      <c r="T296" s="112"/>
      <c r="U296" s="112"/>
      <c r="V296" s="112"/>
      <c r="W296" s="112"/>
      <c r="X296" s="112"/>
      <c r="Y296" s="112"/>
      <c r="Z296" s="112"/>
    </row>
    <row r="297" spans="1:26">
      <c r="A297" s="112"/>
      <c r="B297" s="112"/>
      <c r="C297" s="112"/>
      <c r="D297" s="112"/>
      <c r="E297" s="112"/>
      <c r="F297" s="112"/>
      <c r="G297" s="112"/>
      <c r="H297" s="112"/>
      <c r="I297" s="112"/>
      <c r="J297" s="112"/>
      <c r="K297" s="112"/>
      <c r="L297" s="112"/>
      <c r="M297" s="112"/>
      <c r="N297" s="112"/>
      <c r="O297" s="112"/>
      <c r="P297" s="112"/>
      <c r="Q297" s="112"/>
      <c r="R297" s="112"/>
      <c r="S297" s="112"/>
      <c r="T297" s="112"/>
      <c r="U297" s="112"/>
      <c r="V297" s="112"/>
      <c r="W297" s="112"/>
      <c r="X297" s="112"/>
      <c r="Y297" s="112"/>
      <c r="Z297" s="112"/>
    </row>
    <row r="298" spans="1:26">
      <c r="A298" s="112"/>
      <c r="B298" s="112"/>
      <c r="C298" s="112"/>
      <c r="D298" s="112"/>
      <c r="E298" s="112"/>
      <c r="F298" s="112"/>
      <c r="G298" s="112"/>
      <c r="H298" s="112"/>
      <c r="I298" s="112"/>
      <c r="J298" s="112"/>
      <c r="K298" s="112"/>
      <c r="L298" s="112"/>
      <c r="M298" s="112"/>
      <c r="N298" s="112"/>
      <c r="O298" s="112"/>
      <c r="P298" s="112"/>
      <c r="Q298" s="112"/>
      <c r="R298" s="112"/>
      <c r="S298" s="112"/>
      <c r="T298" s="112"/>
      <c r="U298" s="112"/>
      <c r="V298" s="112"/>
      <c r="W298" s="112"/>
      <c r="X298" s="112"/>
      <c r="Y298" s="112"/>
      <c r="Z298" s="112"/>
    </row>
    <row r="299" spans="1:26">
      <c r="A299" s="112"/>
      <c r="B299" s="112"/>
      <c r="C299" s="112"/>
      <c r="D299" s="112"/>
      <c r="E299" s="112"/>
      <c r="F299" s="112"/>
      <c r="G299" s="112"/>
      <c r="H299" s="112"/>
      <c r="I299" s="112"/>
      <c r="J299" s="112"/>
      <c r="K299" s="112"/>
      <c r="L299" s="112"/>
      <c r="M299" s="112"/>
      <c r="N299" s="112"/>
      <c r="O299" s="112"/>
      <c r="P299" s="112"/>
      <c r="Q299" s="112"/>
      <c r="R299" s="112"/>
      <c r="S299" s="112"/>
      <c r="T299" s="112"/>
      <c r="U299" s="112"/>
      <c r="V299" s="112"/>
      <c r="W299" s="112"/>
      <c r="X299" s="112"/>
      <c r="Y299" s="112"/>
      <c r="Z299" s="112"/>
    </row>
    <row r="300" spans="1:26">
      <c r="A300" s="112"/>
      <c r="B300" s="112"/>
      <c r="C300" s="112"/>
      <c r="D300" s="112"/>
      <c r="E300" s="112"/>
      <c r="F300" s="112"/>
      <c r="G300" s="112"/>
      <c r="H300" s="112"/>
      <c r="I300" s="112"/>
      <c r="J300" s="112"/>
      <c r="K300" s="112"/>
      <c r="L300" s="112"/>
      <c r="M300" s="112"/>
      <c r="N300" s="112"/>
      <c r="O300" s="112"/>
      <c r="P300" s="112"/>
      <c r="Q300" s="112"/>
      <c r="R300" s="112"/>
      <c r="S300" s="112"/>
      <c r="T300" s="112"/>
      <c r="U300" s="112"/>
      <c r="V300" s="112"/>
      <c r="W300" s="112"/>
      <c r="X300" s="112"/>
      <c r="Y300" s="112"/>
      <c r="Z300" s="112"/>
    </row>
    <row r="301" spans="1:26">
      <c r="A301" s="112"/>
      <c r="B301" s="112"/>
      <c r="C301" s="112"/>
      <c r="D301" s="112"/>
      <c r="E301" s="112"/>
      <c r="F301" s="112"/>
      <c r="G301" s="112"/>
      <c r="H301" s="112"/>
      <c r="I301" s="112"/>
      <c r="J301" s="112"/>
      <c r="K301" s="112"/>
      <c r="L301" s="112"/>
      <c r="M301" s="112"/>
      <c r="N301" s="112"/>
      <c r="O301" s="112"/>
      <c r="P301" s="112"/>
      <c r="Q301" s="112"/>
      <c r="R301" s="112"/>
      <c r="S301" s="112"/>
      <c r="T301" s="112"/>
      <c r="U301" s="112"/>
      <c r="V301" s="112"/>
      <c r="W301" s="112"/>
      <c r="X301" s="112"/>
      <c r="Y301" s="112"/>
      <c r="Z301" s="112"/>
    </row>
    <row r="302" spans="1:26">
      <c r="A302" s="112"/>
      <c r="B302" s="112"/>
      <c r="C302" s="112"/>
      <c r="D302" s="112"/>
      <c r="E302" s="112"/>
      <c r="F302" s="112"/>
      <c r="G302" s="112"/>
      <c r="H302" s="112"/>
      <c r="I302" s="112"/>
      <c r="J302" s="112"/>
      <c r="K302" s="112"/>
      <c r="L302" s="112"/>
      <c r="M302" s="112"/>
      <c r="N302" s="112"/>
      <c r="O302" s="112"/>
      <c r="P302" s="112"/>
      <c r="Q302" s="112"/>
      <c r="R302" s="112"/>
      <c r="S302" s="112"/>
      <c r="T302" s="112"/>
      <c r="U302" s="112"/>
      <c r="V302" s="112"/>
      <c r="W302" s="112"/>
      <c r="X302" s="112"/>
      <c r="Y302" s="112"/>
      <c r="Z302" s="112"/>
    </row>
    <row r="303" spans="1:26">
      <c r="A303" s="112"/>
      <c r="B303" s="112"/>
      <c r="C303" s="112"/>
      <c r="D303" s="112"/>
      <c r="E303" s="112"/>
      <c r="F303" s="112"/>
      <c r="G303" s="112"/>
      <c r="H303" s="112"/>
      <c r="I303" s="112"/>
      <c r="J303" s="112"/>
      <c r="K303" s="112"/>
      <c r="L303" s="112"/>
      <c r="M303" s="112"/>
      <c r="N303" s="112"/>
      <c r="O303" s="112"/>
      <c r="P303" s="112"/>
      <c r="Q303" s="112"/>
      <c r="R303" s="112"/>
      <c r="S303" s="112"/>
      <c r="T303" s="112"/>
      <c r="U303" s="112"/>
      <c r="V303" s="112"/>
      <c r="W303" s="112"/>
      <c r="X303" s="112"/>
      <c r="Y303" s="112"/>
      <c r="Z303" s="112"/>
    </row>
    <row r="304" spans="1:26">
      <c r="A304" s="112"/>
      <c r="B304" s="112"/>
      <c r="C304" s="112"/>
      <c r="D304" s="112"/>
      <c r="E304" s="112"/>
      <c r="F304" s="112"/>
      <c r="G304" s="112"/>
      <c r="H304" s="112"/>
      <c r="I304" s="112"/>
      <c r="J304" s="112"/>
      <c r="K304" s="112"/>
      <c r="L304" s="112"/>
      <c r="M304" s="112"/>
      <c r="N304" s="112"/>
      <c r="O304" s="112"/>
      <c r="P304" s="112"/>
      <c r="Q304" s="112"/>
      <c r="R304" s="112"/>
      <c r="S304" s="112"/>
      <c r="T304" s="112"/>
      <c r="U304" s="112"/>
      <c r="V304" s="112"/>
      <c r="W304" s="112"/>
      <c r="X304" s="112"/>
      <c r="Y304" s="112"/>
      <c r="Z304" s="112"/>
    </row>
    <row r="305" spans="1:26">
      <c r="A305" s="112"/>
      <c r="B305" s="112"/>
      <c r="C305" s="112"/>
      <c r="D305" s="112"/>
      <c r="E305" s="112"/>
      <c r="F305" s="112"/>
      <c r="G305" s="112"/>
      <c r="H305" s="112"/>
      <c r="I305" s="112"/>
      <c r="J305" s="112"/>
      <c r="K305" s="112"/>
      <c r="L305" s="112"/>
      <c r="M305" s="112"/>
      <c r="N305" s="112"/>
      <c r="O305" s="112"/>
      <c r="P305" s="112"/>
      <c r="Q305" s="112"/>
      <c r="R305" s="112"/>
      <c r="S305" s="112"/>
      <c r="T305" s="112"/>
      <c r="U305" s="112"/>
      <c r="V305" s="112"/>
      <c r="W305" s="112"/>
      <c r="X305" s="112"/>
      <c r="Y305" s="112"/>
      <c r="Z305" s="112"/>
    </row>
    <row r="306" spans="1:26">
      <c r="A306" s="112"/>
      <c r="B306" s="112"/>
      <c r="C306" s="112"/>
      <c r="D306" s="112"/>
      <c r="E306" s="112"/>
      <c r="F306" s="112"/>
      <c r="G306" s="112"/>
      <c r="H306" s="112"/>
      <c r="I306" s="112"/>
      <c r="J306" s="112"/>
      <c r="K306" s="112"/>
      <c r="L306" s="112"/>
      <c r="M306" s="112"/>
      <c r="N306" s="112"/>
      <c r="O306" s="112"/>
      <c r="P306" s="112"/>
      <c r="Q306" s="112"/>
      <c r="R306" s="112"/>
      <c r="S306" s="112"/>
      <c r="T306" s="112"/>
      <c r="U306" s="112"/>
      <c r="V306" s="112"/>
      <c r="W306" s="112"/>
      <c r="X306" s="112"/>
      <c r="Y306" s="112"/>
      <c r="Z306" s="112"/>
    </row>
    <row r="307" spans="1:26">
      <c r="A307" s="112"/>
      <c r="B307" s="112"/>
      <c r="C307" s="112"/>
      <c r="D307" s="112"/>
      <c r="E307" s="112"/>
      <c r="F307" s="112"/>
      <c r="G307" s="112"/>
      <c r="H307" s="112"/>
      <c r="I307" s="112"/>
      <c r="J307" s="112"/>
      <c r="K307" s="112"/>
      <c r="L307" s="112"/>
      <c r="M307" s="112"/>
      <c r="N307" s="112"/>
      <c r="O307" s="112"/>
      <c r="P307" s="112"/>
      <c r="Q307" s="112"/>
      <c r="R307" s="112"/>
      <c r="S307" s="112"/>
      <c r="T307" s="112"/>
      <c r="U307" s="112"/>
      <c r="V307" s="112"/>
      <c r="W307" s="112"/>
      <c r="X307" s="112"/>
      <c r="Y307" s="112"/>
      <c r="Z307" s="112"/>
    </row>
    <row r="308" spans="1:26">
      <c r="A308" s="112"/>
      <c r="B308" s="112"/>
      <c r="C308" s="112"/>
      <c r="D308" s="112"/>
      <c r="E308" s="112"/>
      <c r="F308" s="112"/>
      <c r="G308" s="112"/>
      <c r="H308" s="112"/>
      <c r="I308" s="112"/>
      <c r="J308" s="112"/>
      <c r="K308" s="112"/>
      <c r="L308" s="112"/>
      <c r="M308" s="112"/>
      <c r="N308" s="112"/>
      <c r="O308" s="112"/>
      <c r="P308" s="112"/>
      <c r="Q308" s="112"/>
      <c r="R308" s="112"/>
      <c r="S308" s="112"/>
      <c r="T308" s="112"/>
      <c r="U308" s="112"/>
      <c r="V308" s="112"/>
      <c r="W308" s="112"/>
      <c r="X308" s="112"/>
      <c r="Y308" s="112"/>
      <c r="Z308" s="112"/>
    </row>
    <row r="309" spans="1:26">
      <c r="A309" s="112"/>
      <c r="B309" s="112"/>
      <c r="C309" s="112"/>
      <c r="D309" s="112"/>
      <c r="E309" s="112"/>
      <c r="F309" s="112"/>
      <c r="G309" s="112"/>
      <c r="H309" s="112"/>
      <c r="I309" s="112"/>
      <c r="J309" s="112"/>
      <c r="K309" s="112"/>
      <c r="L309" s="112"/>
      <c r="M309" s="112"/>
      <c r="N309" s="112"/>
      <c r="O309" s="112"/>
      <c r="P309" s="112"/>
      <c r="Q309" s="112"/>
      <c r="R309" s="112"/>
      <c r="S309" s="112"/>
      <c r="T309" s="112"/>
      <c r="U309" s="112"/>
      <c r="V309" s="112"/>
      <c r="W309" s="112"/>
      <c r="X309" s="112"/>
      <c r="Y309" s="112"/>
      <c r="Z309" s="112"/>
    </row>
    <row r="310" spans="1:26">
      <c r="A310" s="112"/>
      <c r="B310" s="112"/>
      <c r="C310" s="112"/>
      <c r="D310" s="112"/>
      <c r="E310" s="112"/>
      <c r="F310" s="112"/>
      <c r="G310" s="112"/>
      <c r="H310" s="112"/>
      <c r="I310" s="112"/>
      <c r="J310" s="112"/>
      <c r="K310" s="112"/>
      <c r="L310" s="112"/>
      <c r="M310" s="112"/>
      <c r="N310" s="112"/>
      <c r="O310" s="112"/>
      <c r="P310" s="112"/>
      <c r="Q310" s="112"/>
      <c r="R310" s="112"/>
      <c r="S310" s="112"/>
      <c r="T310" s="112"/>
      <c r="U310" s="112"/>
      <c r="V310" s="112"/>
      <c r="W310" s="112"/>
      <c r="X310" s="112"/>
      <c r="Y310" s="112"/>
      <c r="Z310" s="112"/>
    </row>
    <row r="311" spans="1:26">
      <c r="A311" s="112"/>
      <c r="B311" s="112"/>
      <c r="C311" s="112"/>
      <c r="D311" s="112"/>
      <c r="E311" s="112"/>
      <c r="F311" s="112"/>
      <c r="G311" s="112"/>
      <c r="H311" s="112"/>
      <c r="I311" s="112"/>
      <c r="J311" s="112"/>
      <c r="K311" s="112"/>
      <c r="L311" s="112"/>
      <c r="M311" s="112"/>
      <c r="N311" s="112"/>
      <c r="O311" s="112"/>
      <c r="P311" s="112"/>
      <c r="Q311" s="112"/>
      <c r="R311" s="112"/>
      <c r="S311" s="112"/>
      <c r="T311" s="112"/>
      <c r="U311" s="112"/>
      <c r="V311" s="112"/>
      <c r="W311" s="112"/>
      <c r="X311" s="112"/>
      <c r="Y311" s="112"/>
      <c r="Z311" s="112"/>
    </row>
    <row r="312" spans="1:26">
      <c r="A312" s="112"/>
      <c r="B312" s="112"/>
      <c r="C312" s="112"/>
      <c r="D312" s="112"/>
      <c r="E312" s="112"/>
      <c r="F312" s="112"/>
      <c r="G312" s="112"/>
      <c r="H312" s="112"/>
      <c r="I312" s="112"/>
      <c r="J312" s="112"/>
      <c r="K312" s="112"/>
      <c r="L312" s="112"/>
      <c r="M312" s="112"/>
      <c r="N312" s="112"/>
      <c r="O312" s="112"/>
      <c r="P312" s="112"/>
      <c r="Q312" s="112"/>
      <c r="R312" s="112"/>
      <c r="S312" s="112"/>
      <c r="T312" s="112"/>
      <c r="U312" s="112"/>
      <c r="V312" s="112"/>
      <c r="W312" s="112"/>
      <c r="X312" s="112"/>
      <c r="Y312" s="112"/>
      <c r="Z312" s="112"/>
    </row>
    <row r="313" spans="1:26">
      <c r="A313" s="112"/>
      <c r="B313" s="112"/>
      <c r="C313" s="112"/>
      <c r="D313" s="112"/>
      <c r="E313" s="112"/>
      <c r="F313" s="112"/>
      <c r="G313" s="112"/>
      <c r="H313" s="112"/>
      <c r="I313" s="112"/>
      <c r="J313" s="112"/>
      <c r="K313" s="112"/>
      <c r="L313" s="112"/>
      <c r="M313" s="112"/>
      <c r="N313" s="112"/>
      <c r="O313" s="112"/>
      <c r="P313" s="112"/>
      <c r="Q313" s="112"/>
      <c r="R313" s="112"/>
      <c r="S313" s="112"/>
      <c r="T313" s="112"/>
      <c r="U313" s="112"/>
      <c r="V313" s="112"/>
      <c r="W313" s="112"/>
      <c r="X313" s="112"/>
      <c r="Y313" s="112"/>
      <c r="Z313" s="112"/>
    </row>
    <row r="314" spans="1:26">
      <c r="A314" s="112"/>
      <c r="B314" s="112"/>
      <c r="C314" s="112"/>
      <c r="D314" s="112"/>
      <c r="E314" s="112"/>
      <c r="F314" s="112"/>
      <c r="G314" s="112"/>
      <c r="H314" s="112"/>
      <c r="I314" s="112"/>
      <c r="J314" s="112"/>
      <c r="K314" s="112"/>
      <c r="L314" s="112"/>
      <c r="M314" s="112"/>
      <c r="N314" s="112"/>
      <c r="O314" s="112"/>
      <c r="P314" s="112"/>
      <c r="Q314" s="112"/>
      <c r="R314" s="112"/>
      <c r="S314" s="112"/>
      <c r="T314" s="112"/>
      <c r="U314" s="112"/>
      <c r="V314" s="112"/>
      <c r="W314" s="112"/>
      <c r="X314" s="112"/>
      <c r="Y314" s="112"/>
      <c r="Z314" s="112"/>
    </row>
    <row r="315" spans="1:26">
      <c r="A315" s="112"/>
      <c r="B315" s="112"/>
      <c r="C315" s="112"/>
      <c r="D315" s="112"/>
      <c r="E315" s="112"/>
      <c r="F315" s="112"/>
      <c r="G315" s="112"/>
      <c r="H315" s="112"/>
      <c r="I315" s="112"/>
      <c r="J315" s="112"/>
      <c r="K315" s="112"/>
      <c r="L315" s="112"/>
      <c r="M315" s="112"/>
      <c r="N315" s="112"/>
      <c r="O315" s="112"/>
      <c r="P315" s="112"/>
      <c r="Q315" s="112"/>
      <c r="R315" s="112"/>
      <c r="S315" s="112"/>
      <c r="T315" s="112"/>
      <c r="U315" s="112"/>
      <c r="V315" s="112"/>
      <c r="W315" s="112"/>
      <c r="X315" s="112"/>
      <c r="Y315" s="112"/>
      <c r="Z315" s="112"/>
    </row>
    <row r="316" spans="1:26">
      <c r="A316" s="112"/>
      <c r="B316" s="112"/>
      <c r="C316" s="112"/>
      <c r="D316" s="112"/>
      <c r="E316" s="112"/>
      <c r="F316" s="112"/>
      <c r="G316" s="112"/>
      <c r="H316" s="112"/>
      <c r="I316" s="112"/>
      <c r="J316" s="112"/>
      <c r="K316" s="112"/>
      <c r="L316" s="112"/>
      <c r="M316" s="112"/>
      <c r="N316" s="112"/>
      <c r="O316" s="112"/>
      <c r="P316" s="112"/>
      <c r="Q316" s="112"/>
      <c r="R316" s="112"/>
      <c r="S316" s="112"/>
      <c r="T316" s="112"/>
      <c r="U316" s="112"/>
      <c r="V316" s="112"/>
      <c r="W316" s="112"/>
      <c r="X316" s="112"/>
      <c r="Y316" s="112"/>
      <c r="Z316" s="112"/>
    </row>
    <row r="317" spans="1:26">
      <c r="A317" s="112"/>
      <c r="B317" s="112"/>
      <c r="C317" s="112"/>
      <c r="D317" s="112"/>
      <c r="E317" s="112"/>
      <c r="F317" s="112"/>
      <c r="G317" s="112"/>
      <c r="H317" s="112"/>
      <c r="I317" s="112"/>
      <c r="J317" s="112"/>
      <c r="K317" s="112"/>
      <c r="L317" s="112"/>
      <c r="M317" s="112"/>
      <c r="N317" s="112"/>
      <c r="O317" s="112"/>
      <c r="P317" s="112"/>
      <c r="Q317" s="112"/>
      <c r="R317" s="112"/>
      <c r="S317" s="112"/>
      <c r="T317" s="112"/>
      <c r="U317" s="112"/>
      <c r="V317" s="112"/>
      <c r="W317" s="112"/>
      <c r="X317" s="112"/>
      <c r="Y317" s="112"/>
      <c r="Z317" s="112"/>
    </row>
    <row r="318" spans="1:26">
      <c r="A318" s="112"/>
      <c r="B318" s="112"/>
      <c r="C318" s="112"/>
      <c r="D318" s="112"/>
      <c r="E318" s="112"/>
      <c r="F318" s="112"/>
      <c r="G318" s="112"/>
      <c r="H318" s="112"/>
      <c r="I318" s="112"/>
      <c r="J318" s="112"/>
      <c r="K318" s="112"/>
      <c r="L318" s="112"/>
      <c r="M318" s="112"/>
      <c r="N318" s="112"/>
      <c r="O318" s="112"/>
      <c r="P318" s="112"/>
      <c r="Q318" s="112"/>
      <c r="R318" s="112"/>
      <c r="S318" s="112"/>
      <c r="T318" s="112"/>
      <c r="U318" s="112"/>
      <c r="V318" s="112"/>
      <c r="W318" s="112"/>
      <c r="X318" s="112"/>
      <c r="Y318" s="112"/>
      <c r="Z318" s="112"/>
    </row>
    <row r="319" spans="1:26">
      <c r="A319" s="112"/>
      <c r="B319" s="112"/>
      <c r="C319" s="112"/>
      <c r="D319" s="112"/>
      <c r="E319" s="112"/>
      <c r="F319" s="112"/>
      <c r="G319" s="112"/>
      <c r="H319" s="112"/>
      <c r="I319" s="112"/>
      <c r="J319" s="112"/>
      <c r="K319" s="112"/>
      <c r="L319" s="112"/>
      <c r="M319" s="112"/>
      <c r="N319" s="112"/>
      <c r="O319" s="112"/>
      <c r="P319" s="112"/>
      <c r="Q319" s="112"/>
      <c r="R319" s="112"/>
      <c r="S319" s="112"/>
      <c r="T319" s="112"/>
      <c r="U319" s="112"/>
      <c r="V319" s="112"/>
      <c r="W319" s="112"/>
      <c r="X319" s="112"/>
      <c r="Y319" s="112"/>
      <c r="Z319" s="112"/>
    </row>
    <row r="320" spans="1:26">
      <c r="A320" s="112"/>
      <c r="B320" s="112"/>
      <c r="C320" s="112"/>
      <c r="D320" s="112"/>
      <c r="E320" s="112"/>
      <c r="F320" s="112"/>
      <c r="G320" s="112"/>
      <c r="H320" s="112"/>
      <c r="I320" s="112"/>
      <c r="J320" s="112"/>
      <c r="K320" s="112"/>
      <c r="L320" s="112"/>
      <c r="M320" s="112"/>
      <c r="N320" s="112"/>
      <c r="O320" s="112"/>
      <c r="P320" s="112"/>
      <c r="Q320" s="112"/>
      <c r="R320" s="112"/>
      <c r="S320" s="112"/>
      <c r="T320" s="112"/>
      <c r="U320" s="112"/>
      <c r="V320" s="112"/>
      <c r="W320" s="112"/>
      <c r="X320" s="112"/>
      <c r="Y320" s="112"/>
      <c r="Z320" s="112"/>
    </row>
    <row r="321" spans="1:26">
      <c r="A321" s="112"/>
      <c r="B321" s="112"/>
      <c r="C321" s="112"/>
      <c r="D321" s="112"/>
      <c r="E321" s="112"/>
      <c r="F321" s="112"/>
      <c r="G321" s="112"/>
      <c r="H321" s="112"/>
      <c r="I321" s="112"/>
      <c r="J321" s="112"/>
      <c r="K321" s="112"/>
      <c r="L321" s="112"/>
      <c r="M321" s="112"/>
      <c r="N321" s="112"/>
      <c r="O321" s="112"/>
      <c r="P321" s="112"/>
      <c r="Q321" s="112"/>
      <c r="R321" s="112"/>
      <c r="S321" s="112"/>
      <c r="T321" s="112"/>
      <c r="U321" s="112"/>
      <c r="V321" s="112"/>
      <c r="W321" s="112"/>
      <c r="X321" s="112"/>
      <c r="Y321" s="112"/>
      <c r="Z321" s="112"/>
    </row>
    <row r="322" spans="1:26">
      <c r="A322" s="112"/>
      <c r="B322" s="112"/>
      <c r="C322" s="112"/>
      <c r="D322" s="112"/>
      <c r="E322" s="112"/>
      <c r="F322" s="112"/>
      <c r="G322" s="112"/>
      <c r="H322" s="112"/>
      <c r="I322" s="112"/>
      <c r="J322" s="112"/>
      <c r="K322" s="112"/>
      <c r="L322" s="112"/>
      <c r="M322" s="112"/>
      <c r="N322" s="112"/>
      <c r="O322" s="112"/>
      <c r="P322" s="112"/>
      <c r="Q322" s="112"/>
      <c r="R322" s="112"/>
      <c r="S322" s="112"/>
      <c r="T322" s="112"/>
      <c r="U322" s="112"/>
      <c r="V322" s="112"/>
      <c r="W322" s="112"/>
      <c r="X322" s="112"/>
      <c r="Y322" s="112"/>
      <c r="Z322" s="112"/>
    </row>
    <row r="323" spans="1:26">
      <c r="A323" s="112"/>
      <c r="B323" s="112"/>
      <c r="C323" s="112"/>
      <c r="D323" s="112"/>
      <c r="E323" s="112"/>
      <c r="F323" s="112"/>
      <c r="G323" s="112"/>
      <c r="H323" s="112"/>
      <c r="I323" s="112"/>
      <c r="J323" s="112"/>
      <c r="K323" s="112"/>
      <c r="L323" s="112"/>
      <c r="M323" s="112"/>
      <c r="N323" s="112"/>
      <c r="O323" s="112"/>
      <c r="P323" s="112"/>
      <c r="Q323" s="112"/>
      <c r="R323" s="112"/>
      <c r="S323" s="112"/>
      <c r="T323" s="112"/>
      <c r="U323" s="112"/>
      <c r="V323" s="112"/>
      <c r="W323" s="112"/>
      <c r="X323" s="112"/>
      <c r="Y323" s="112"/>
      <c r="Z323" s="112"/>
    </row>
    <row r="324" spans="1:26">
      <c r="A324" s="112"/>
      <c r="B324" s="112"/>
      <c r="C324" s="112"/>
      <c r="D324" s="112"/>
      <c r="E324" s="112"/>
      <c r="F324" s="112"/>
      <c r="G324" s="112"/>
      <c r="H324" s="112"/>
      <c r="I324" s="112"/>
      <c r="J324" s="112"/>
      <c r="K324" s="112"/>
      <c r="L324" s="112"/>
      <c r="M324" s="112"/>
      <c r="N324" s="112"/>
      <c r="O324" s="112"/>
      <c r="P324" s="112"/>
      <c r="Q324" s="112"/>
      <c r="R324" s="112"/>
      <c r="S324" s="112"/>
      <c r="T324" s="112"/>
      <c r="U324" s="112"/>
      <c r="V324" s="112"/>
      <c r="W324" s="112"/>
      <c r="X324" s="112"/>
      <c r="Y324" s="112"/>
      <c r="Z324" s="112"/>
    </row>
    <row r="325" spans="1:26">
      <c r="A325" s="112"/>
      <c r="B325" s="112"/>
      <c r="C325" s="112"/>
      <c r="D325" s="112"/>
      <c r="E325" s="112"/>
      <c r="F325" s="112"/>
      <c r="G325" s="112"/>
      <c r="H325" s="112"/>
      <c r="I325" s="112"/>
      <c r="J325" s="112"/>
      <c r="K325" s="112"/>
      <c r="L325" s="112"/>
      <c r="M325" s="112"/>
      <c r="N325" s="112"/>
      <c r="O325" s="112"/>
      <c r="P325" s="112"/>
      <c r="Q325" s="112"/>
      <c r="R325" s="112"/>
      <c r="S325" s="112"/>
      <c r="T325" s="112"/>
      <c r="U325" s="112"/>
      <c r="V325" s="112"/>
      <c r="W325" s="112"/>
      <c r="X325" s="112"/>
      <c r="Y325" s="112"/>
      <c r="Z325" s="112"/>
    </row>
    <row r="326" spans="1:26">
      <c r="A326" s="112"/>
      <c r="B326" s="112"/>
      <c r="C326" s="112"/>
      <c r="D326" s="112"/>
      <c r="E326" s="112"/>
      <c r="F326" s="112"/>
      <c r="G326" s="112"/>
      <c r="H326" s="112"/>
      <c r="I326" s="112"/>
      <c r="J326" s="112"/>
      <c r="K326" s="112"/>
      <c r="L326" s="112"/>
      <c r="M326" s="112"/>
      <c r="N326" s="112"/>
      <c r="O326" s="112"/>
      <c r="P326" s="112"/>
      <c r="Q326" s="112"/>
      <c r="R326" s="112"/>
      <c r="S326" s="112"/>
      <c r="T326" s="112"/>
      <c r="U326" s="112"/>
      <c r="V326" s="112"/>
      <c r="W326" s="112"/>
      <c r="X326" s="112"/>
      <c r="Y326" s="112"/>
      <c r="Z326" s="112"/>
    </row>
    <row r="327" spans="1:26">
      <c r="A327" s="112"/>
      <c r="B327" s="112"/>
      <c r="C327" s="112"/>
      <c r="D327" s="112"/>
      <c r="E327" s="112"/>
      <c r="F327" s="112"/>
      <c r="G327" s="112"/>
      <c r="H327" s="112"/>
      <c r="I327" s="112"/>
      <c r="J327" s="112"/>
      <c r="K327" s="112"/>
      <c r="L327" s="112"/>
      <c r="M327" s="112"/>
      <c r="N327" s="112"/>
      <c r="O327" s="112"/>
      <c r="P327" s="112"/>
      <c r="Q327" s="112"/>
      <c r="R327" s="112"/>
      <c r="S327" s="112"/>
      <c r="T327" s="112"/>
      <c r="U327" s="112"/>
      <c r="V327" s="112"/>
      <c r="W327" s="112"/>
      <c r="X327" s="112"/>
      <c r="Y327" s="112"/>
      <c r="Z327" s="112"/>
    </row>
    <row r="328" spans="1:26">
      <c r="A328" s="112"/>
      <c r="B328" s="112"/>
      <c r="C328" s="112"/>
      <c r="D328" s="112"/>
      <c r="E328" s="112"/>
      <c r="F328" s="112"/>
      <c r="G328" s="112"/>
      <c r="H328" s="112"/>
      <c r="I328" s="112"/>
      <c r="J328" s="112"/>
      <c r="K328" s="112"/>
      <c r="L328" s="112"/>
      <c r="M328" s="112"/>
      <c r="N328" s="112"/>
      <c r="O328" s="112"/>
      <c r="P328" s="112"/>
      <c r="Q328" s="112"/>
      <c r="R328" s="112"/>
      <c r="S328" s="112"/>
      <c r="T328" s="112"/>
      <c r="U328" s="112"/>
      <c r="V328" s="112"/>
      <c r="W328" s="112"/>
      <c r="X328" s="112"/>
      <c r="Y328" s="112"/>
      <c r="Z328" s="112"/>
    </row>
    <row r="329" spans="1:26">
      <c r="A329" s="112"/>
      <c r="B329" s="112"/>
      <c r="C329" s="112"/>
      <c r="D329" s="112"/>
      <c r="E329" s="112"/>
      <c r="F329" s="112"/>
      <c r="G329" s="112"/>
      <c r="H329" s="112"/>
      <c r="I329" s="112"/>
      <c r="J329" s="112"/>
      <c r="K329" s="112"/>
      <c r="L329" s="112"/>
      <c r="M329" s="112"/>
      <c r="N329" s="112"/>
      <c r="O329" s="112"/>
      <c r="P329" s="112"/>
      <c r="Q329" s="112"/>
      <c r="R329" s="112"/>
      <c r="S329" s="112"/>
      <c r="T329" s="112"/>
      <c r="U329" s="112"/>
      <c r="V329" s="112"/>
      <c r="W329" s="112"/>
      <c r="X329" s="112"/>
      <c r="Y329" s="112"/>
      <c r="Z329" s="112"/>
    </row>
    <row r="330" spans="1:26">
      <c r="A330" s="112"/>
      <c r="B330" s="112"/>
      <c r="C330" s="112"/>
      <c r="D330" s="112"/>
      <c r="E330" s="112"/>
      <c r="F330" s="112"/>
      <c r="G330" s="112"/>
      <c r="H330" s="112"/>
      <c r="I330" s="112"/>
      <c r="J330" s="112"/>
      <c r="K330" s="112"/>
      <c r="L330" s="112"/>
      <c r="M330" s="112"/>
      <c r="N330" s="112"/>
      <c r="O330" s="112"/>
      <c r="P330" s="112"/>
      <c r="Q330" s="112"/>
      <c r="R330" s="112"/>
      <c r="S330" s="112"/>
      <c r="T330" s="112"/>
      <c r="U330" s="112"/>
      <c r="V330" s="112"/>
      <c r="W330" s="112"/>
      <c r="X330" s="112"/>
      <c r="Y330" s="112"/>
      <c r="Z330" s="112"/>
    </row>
    <row r="331" spans="1:26">
      <c r="A331" s="112"/>
      <c r="B331" s="112"/>
      <c r="C331" s="112"/>
      <c r="D331" s="112"/>
      <c r="E331" s="112"/>
      <c r="F331" s="112"/>
      <c r="G331" s="112"/>
      <c r="H331" s="112"/>
      <c r="I331" s="112"/>
      <c r="J331" s="112"/>
      <c r="K331" s="112"/>
      <c r="L331" s="112"/>
      <c r="M331" s="112"/>
      <c r="N331" s="112"/>
      <c r="O331" s="112"/>
      <c r="P331" s="112"/>
      <c r="Q331" s="112"/>
      <c r="R331" s="112"/>
      <c r="S331" s="112"/>
      <c r="T331" s="112"/>
      <c r="U331" s="112"/>
      <c r="V331" s="112"/>
      <c r="W331" s="112"/>
      <c r="X331" s="112"/>
      <c r="Y331" s="112"/>
      <c r="Z331" s="112"/>
    </row>
    <row r="332" spans="1:26">
      <c r="A332" s="112"/>
      <c r="B332" s="112"/>
      <c r="C332" s="112"/>
      <c r="D332" s="112"/>
      <c r="E332" s="112"/>
      <c r="F332" s="112"/>
      <c r="G332" s="112"/>
      <c r="H332" s="112"/>
      <c r="I332" s="112"/>
      <c r="J332" s="112"/>
      <c r="K332" s="112"/>
      <c r="L332" s="112"/>
      <c r="M332" s="112"/>
      <c r="N332" s="112"/>
      <c r="O332" s="112"/>
      <c r="P332" s="112"/>
      <c r="Q332" s="112"/>
      <c r="R332" s="112"/>
      <c r="S332" s="112"/>
      <c r="T332" s="112"/>
      <c r="U332" s="112"/>
      <c r="V332" s="112"/>
      <c r="W332" s="112"/>
      <c r="X332" s="112"/>
      <c r="Y332" s="112"/>
      <c r="Z332" s="112"/>
    </row>
    <row r="333" spans="1:26">
      <c r="A333" s="112"/>
      <c r="B333" s="112"/>
      <c r="C333" s="112"/>
      <c r="D333" s="112"/>
      <c r="E333" s="112"/>
      <c r="F333" s="112"/>
      <c r="G333" s="112"/>
      <c r="H333" s="112"/>
      <c r="I333" s="112"/>
      <c r="J333" s="112"/>
      <c r="K333" s="112"/>
      <c r="L333" s="112"/>
      <c r="M333" s="112"/>
      <c r="N333" s="112"/>
      <c r="O333" s="112"/>
      <c r="P333" s="112"/>
      <c r="Q333" s="112"/>
      <c r="R333" s="112"/>
      <c r="S333" s="112"/>
      <c r="T333" s="112"/>
      <c r="U333" s="112"/>
      <c r="V333" s="112"/>
      <c r="W333" s="112"/>
      <c r="X333" s="112"/>
      <c r="Y333" s="112"/>
      <c r="Z333" s="112"/>
    </row>
    <row r="334" spans="1:26">
      <c r="A334" s="112"/>
      <c r="B334" s="112"/>
      <c r="C334" s="112"/>
      <c r="D334" s="112"/>
      <c r="E334" s="112"/>
      <c r="F334" s="112"/>
      <c r="G334" s="112"/>
      <c r="H334" s="112"/>
      <c r="I334" s="112"/>
      <c r="J334" s="112"/>
      <c r="K334" s="112"/>
      <c r="L334" s="112"/>
      <c r="M334" s="112"/>
      <c r="N334" s="112"/>
      <c r="O334" s="112"/>
      <c r="P334" s="112"/>
      <c r="Q334" s="112"/>
      <c r="R334" s="112"/>
      <c r="S334" s="112"/>
      <c r="T334" s="112"/>
      <c r="U334" s="112"/>
      <c r="V334" s="112"/>
      <c r="W334" s="112"/>
      <c r="X334" s="112"/>
      <c r="Y334" s="112"/>
      <c r="Z334" s="112"/>
    </row>
    <row r="335" spans="1:26">
      <c r="A335" s="112"/>
      <c r="B335" s="112"/>
      <c r="C335" s="112"/>
      <c r="D335" s="112"/>
      <c r="E335" s="112"/>
      <c r="F335" s="112"/>
      <c r="G335" s="112"/>
      <c r="H335" s="112"/>
      <c r="I335" s="112"/>
      <c r="J335" s="112"/>
      <c r="K335" s="112"/>
      <c r="L335" s="112"/>
      <c r="M335" s="112"/>
      <c r="N335" s="112"/>
      <c r="O335" s="112"/>
      <c r="P335" s="112"/>
      <c r="Q335" s="112"/>
      <c r="R335" s="112"/>
      <c r="S335" s="112"/>
      <c r="T335" s="112"/>
      <c r="U335" s="112"/>
      <c r="V335" s="112"/>
      <c r="W335" s="112"/>
      <c r="X335" s="112"/>
      <c r="Y335" s="112"/>
      <c r="Z335" s="112"/>
    </row>
    <row r="336" spans="1:26">
      <c r="A336" s="112"/>
      <c r="B336" s="112"/>
      <c r="C336" s="112"/>
      <c r="D336" s="112"/>
      <c r="E336" s="112"/>
      <c r="F336" s="112"/>
      <c r="G336" s="112"/>
      <c r="H336" s="112"/>
      <c r="I336" s="112"/>
      <c r="J336" s="112"/>
      <c r="K336" s="112"/>
      <c r="L336" s="112"/>
      <c r="M336" s="112"/>
      <c r="N336" s="112"/>
      <c r="O336" s="112"/>
      <c r="P336" s="112"/>
      <c r="Q336" s="112"/>
      <c r="R336" s="112"/>
      <c r="S336" s="112"/>
      <c r="T336" s="112"/>
      <c r="U336" s="112"/>
      <c r="V336" s="112"/>
      <c r="W336" s="112"/>
      <c r="X336" s="112"/>
      <c r="Y336" s="112"/>
      <c r="Z336" s="112"/>
    </row>
    <row r="337" spans="1:26">
      <c r="A337" s="112"/>
      <c r="B337" s="112"/>
      <c r="C337" s="112"/>
      <c r="D337" s="112"/>
      <c r="E337" s="112"/>
      <c r="F337" s="112"/>
      <c r="G337" s="112"/>
      <c r="H337" s="112"/>
      <c r="I337" s="112"/>
      <c r="J337" s="112"/>
      <c r="K337" s="112"/>
      <c r="L337" s="112"/>
      <c r="M337" s="112"/>
      <c r="N337" s="112"/>
      <c r="O337" s="112"/>
      <c r="P337" s="112"/>
      <c r="Q337" s="112"/>
      <c r="R337" s="112"/>
      <c r="S337" s="112"/>
      <c r="T337" s="112"/>
      <c r="U337" s="112"/>
      <c r="V337" s="112"/>
      <c r="W337" s="112"/>
      <c r="X337" s="112"/>
      <c r="Y337" s="112"/>
      <c r="Z337" s="112"/>
    </row>
    <row r="338" spans="1:26">
      <c r="A338" s="112"/>
      <c r="B338" s="112"/>
      <c r="C338" s="112"/>
      <c r="D338" s="112"/>
      <c r="E338" s="112"/>
      <c r="F338" s="112"/>
      <c r="G338" s="112"/>
      <c r="H338" s="112"/>
      <c r="I338" s="112"/>
      <c r="J338" s="112"/>
      <c r="K338" s="112"/>
      <c r="L338" s="112"/>
      <c r="M338" s="112"/>
      <c r="N338" s="112"/>
      <c r="O338" s="112"/>
      <c r="P338" s="112"/>
      <c r="Q338" s="112"/>
      <c r="R338" s="112"/>
      <c r="S338" s="112"/>
      <c r="T338" s="112"/>
      <c r="U338" s="112"/>
      <c r="V338" s="112"/>
      <c r="W338" s="112"/>
      <c r="X338" s="112"/>
      <c r="Y338" s="112"/>
      <c r="Z338" s="112"/>
    </row>
    <row r="339" spans="1:26">
      <c r="A339" s="112"/>
      <c r="B339" s="112"/>
      <c r="C339" s="112"/>
      <c r="D339" s="112"/>
      <c r="E339" s="112"/>
      <c r="F339" s="112"/>
      <c r="G339" s="112"/>
      <c r="H339" s="112"/>
      <c r="I339" s="112"/>
      <c r="J339" s="112"/>
      <c r="K339" s="112"/>
      <c r="L339" s="112"/>
      <c r="M339" s="112"/>
      <c r="N339" s="112"/>
      <c r="O339" s="112"/>
      <c r="P339" s="112"/>
      <c r="Q339" s="112"/>
      <c r="R339" s="112"/>
      <c r="S339" s="112"/>
      <c r="T339" s="112"/>
      <c r="U339" s="112"/>
      <c r="V339" s="112"/>
      <c r="W339" s="112"/>
      <c r="X339" s="112"/>
      <c r="Y339" s="112"/>
      <c r="Z339" s="112"/>
    </row>
    <row r="340" spans="1:26">
      <c r="A340" s="112"/>
      <c r="B340" s="112"/>
      <c r="C340" s="112"/>
      <c r="D340" s="112"/>
      <c r="E340" s="112"/>
      <c r="F340" s="112"/>
      <c r="G340" s="112"/>
      <c r="H340" s="112"/>
      <c r="I340" s="112"/>
      <c r="J340" s="112"/>
      <c r="K340" s="112"/>
      <c r="L340" s="112"/>
      <c r="M340" s="112"/>
      <c r="N340" s="112"/>
      <c r="O340" s="112"/>
      <c r="P340" s="112"/>
      <c r="Q340" s="112"/>
      <c r="R340" s="112"/>
      <c r="S340" s="112"/>
      <c r="T340" s="112"/>
      <c r="U340" s="112"/>
      <c r="V340" s="112"/>
      <c r="W340" s="112"/>
      <c r="X340" s="112"/>
      <c r="Y340" s="112"/>
      <c r="Z340" s="112"/>
    </row>
    <row r="341" spans="1:26">
      <c r="A341" s="112"/>
      <c r="B341" s="112"/>
      <c r="C341" s="112"/>
      <c r="D341" s="112"/>
      <c r="E341" s="112"/>
      <c r="F341" s="112"/>
      <c r="G341" s="112"/>
      <c r="H341" s="112"/>
      <c r="I341" s="112"/>
      <c r="J341" s="112"/>
      <c r="K341" s="112"/>
      <c r="L341" s="112"/>
      <c r="M341" s="112"/>
      <c r="N341" s="112"/>
      <c r="O341" s="112"/>
      <c r="P341" s="112"/>
      <c r="Q341" s="112"/>
      <c r="R341" s="112"/>
      <c r="S341" s="112"/>
      <c r="T341" s="112"/>
      <c r="U341" s="112"/>
      <c r="V341" s="112"/>
      <c r="W341" s="112"/>
      <c r="X341" s="112"/>
      <c r="Y341" s="112"/>
      <c r="Z341" s="112"/>
    </row>
    <row r="342" spans="1:26">
      <c r="A342" s="112"/>
      <c r="B342" s="112"/>
      <c r="C342" s="112"/>
      <c r="D342" s="112"/>
      <c r="E342" s="112"/>
      <c r="F342" s="112"/>
      <c r="G342" s="112"/>
      <c r="H342" s="112"/>
      <c r="I342" s="112"/>
      <c r="J342" s="112"/>
      <c r="K342" s="112"/>
      <c r="L342" s="112"/>
      <c r="M342" s="112"/>
      <c r="N342" s="112"/>
      <c r="O342" s="112"/>
      <c r="P342" s="112"/>
      <c r="Q342" s="112"/>
      <c r="R342" s="112"/>
      <c r="S342" s="112"/>
      <c r="T342" s="112"/>
      <c r="U342" s="112"/>
      <c r="V342" s="112"/>
      <c r="W342" s="112"/>
      <c r="X342" s="112"/>
      <c r="Y342" s="112"/>
      <c r="Z342" s="112"/>
    </row>
    <row r="343" spans="1:26">
      <c r="A343" s="112"/>
      <c r="B343" s="112"/>
      <c r="C343" s="112"/>
      <c r="D343" s="112"/>
      <c r="E343" s="112"/>
      <c r="F343" s="112"/>
      <c r="G343" s="112"/>
      <c r="H343" s="112"/>
      <c r="I343" s="112"/>
      <c r="J343" s="112"/>
      <c r="K343" s="112"/>
      <c r="L343" s="112"/>
      <c r="M343" s="112"/>
      <c r="N343" s="112"/>
      <c r="O343" s="112"/>
      <c r="P343" s="112"/>
      <c r="Q343" s="112"/>
      <c r="R343" s="112"/>
      <c r="S343" s="112"/>
      <c r="T343" s="112"/>
      <c r="U343" s="112"/>
      <c r="V343" s="112"/>
      <c r="W343" s="112"/>
      <c r="X343" s="112"/>
      <c r="Y343" s="112"/>
      <c r="Z343" s="112"/>
    </row>
    <row r="344" spans="1:26">
      <c r="A344" s="112"/>
      <c r="B344" s="112"/>
      <c r="C344" s="112"/>
      <c r="D344" s="112"/>
      <c r="E344" s="112"/>
      <c r="F344" s="112"/>
      <c r="G344" s="112"/>
      <c r="H344" s="112"/>
      <c r="I344" s="112"/>
      <c r="J344" s="112"/>
      <c r="K344" s="112"/>
      <c r="L344" s="112"/>
      <c r="M344" s="112"/>
      <c r="N344" s="112"/>
      <c r="O344" s="112"/>
      <c r="P344" s="112"/>
      <c r="Q344" s="112"/>
      <c r="R344" s="112"/>
      <c r="S344" s="112"/>
      <c r="T344" s="112"/>
      <c r="U344" s="112"/>
      <c r="V344" s="112"/>
      <c r="W344" s="112"/>
      <c r="X344" s="112"/>
      <c r="Y344" s="112"/>
      <c r="Z344" s="112"/>
    </row>
    <row r="345" spans="1:26">
      <c r="A345" s="112"/>
      <c r="B345" s="112"/>
      <c r="C345" s="112"/>
      <c r="D345" s="112"/>
      <c r="E345" s="112"/>
      <c r="F345" s="112"/>
      <c r="G345" s="112"/>
      <c r="H345" s="112"/>
      <c r="I345" s="112"/>
      <c r="J345" s="112"/>
      <c r="K345" s="112"/>
      <c r="L345" s="112"/>
      <c r="M345" s="112"/>
      <c r="N345" s="112"/>
      <c r="O345" s="112"/>
      <c r="P345" s="112"/>
      <c r="Q345" s="112"/>
      <c r="R345" s="112"/>
      <c r="S345" s="112"/>
      <c r="T345" s="112"/>
      <c r="U345" s="112"/>
      <c r="V345" s="112"/>
      <c r="W345" s="112"/>
      <c r="X345" s="112"/>
      <c r="Y345" s="112"/>
      <c r="Z345" s="112"/>
    </row>
    <row r="346" spans="1:26">
      <c r="A346" s="112"/>
      <c r="B346" s="112"/>
      <c r="C346" s="112"/>
      <c r="D346" s="112"/>
      <c r="E346" s="112"/>
      <c r="F346" s="112"/>
      <c r="G346" s="112"/>
      <c r="H346" s="112"/>
      <c r="I346" s="112"/>
      <c r="J346" s="112"/>
      <c r="K346" s="112"/>
      <c r="L346" s="112"/>
      <c r="M346" s="112"/>
      <c r="N346" s="112"/>
      <c r="O346" s="112"/>
      <c r="P346" s="112"/>
      <c r="Q346" s="112"/>
      <c r="R346" s="112"/>
      <c r="S346" s="112"/>
      <c r="T346" s="112"/>
      <c r="U346" s="112"/>
      <c r="V346" s="112"/>
      <c r="W346" s="112"/>
      <c r="X346" s="112"/>
      <c r="Y346" s="112"/>
      <c r="Z346" s="112"/>
    </row>
    <row r="347" spans="1:26">
      <c r="A347" s="112"/>
      <c r="B347" s="112"/>
      <c r="C347" s="112"/>
      <c r="D347" s="112"/>
      <c r="E347" s="112"/>
      <c r="F347" s="112"/>
      <c r="G347" s="112"/>
      <c r="H347" s="112"/>
      <c r="I347" s="112"/>
      <c r="J347" s="112"/>
      <c r="K347" s="112"/>
      <c r="L347" s="112"/>
      <c r="M347" s="112"/>
      <c r="N347" s="112"/>
      <c r="O347" s="112"/>
      <c r="P347" s="112"/>
      <c r="Q347" s="112"/>
      <c r="R347" s="112"/>
      <c r="S347" s="112"/>
      <c r="T347" s="112"/>
      <c r="U347" s="112"/>
      <c r="V347" s="112"/>
      <c r="W347" s="112"/>
      <c r="X347" s="112"/>
      <c r="Y347" s="112"/>
      <c r="Z347" s="112"/>
    </row>
    <row r="348" spans="1:26">
      <c r="A348" s="112"/>
      <c r="B348" s="112"/>
      <c r="C348" s="112"/>
      <c r="D348" s="112"/>
      <c r="E348" s="112"/>
      <c r="F348" s="112"/>
      <c r="G348" s="112"/>
      <c r="H348" s="112"/>
      <c r="I348" s="112"/>
      <c r="J348" s="112"/>
      <c r="K348" s="112"/>
      <c r="L348" s="112"/>
      <c r="M348" s="112"/>
      <c r="N348" s="112"/>
      <c r="O348" s="112"/>
      <c r="P348" s="112"/>
      <c r="Q348" s="112"/>
      <c r="R348" s="112"/>
      <c r="S348" s="112"/>
      <c r="T348" s="112"/>
      <c r="U348" s="112"/>
      <c r="V348" s="112"/>
      <c r="W348" s="112"/>
      <c r="X348" s="112"/>
      <c r="Y348" s="112"/>
      <c r="Z348" s="112"/>
    </row>
    <row r="349" spans="1:26">
      <c r="A349" s="112"/>
      <c r="B349" s="112"/>
      <c r="C349" s="112"/>
      <c r="D349" s="112"/>
      <c r="E349" s="112"/>
      <c r="F349" s="112"/>
      <c r="G349" s="112"/>
      <c r="H349" s="112"/>
      <c r="I349" s="112"/>
      <c r="J349" s="112"/>
      <c r="K349" s="112"/>
      <c r="L349" s="112"/>
      <c r="M349" s="112"/>
      <c r="N349" s="112"/>
      <c r="O349" s="112"/>
      <c r="P349" s="112"/>
      <c r="Q349" s="112"/>
      <c r="R349" s="112"/>
      <c r="S349" s="112"/>
      <c r="T349" s="112"/>
      <c r="U349" s="112"/>
      <c r="V349" s="112"/>
      <c r="W349" s="112"/>
      <c r="X349" s="112"/>
      <c r="Y349" s="112"/>
      <c r="Z349" s="112"/>
    </row>
    <row r="350" spans="1:26">
      <c r="A350" s="112"/>
      <c r="B350" s="112"/>
      <c r="C350" s="112"/>
      <c r="D350" s="112"/>
      <c r="E350" s="112"/>
      <c r="F350" s="112"/>
      <c r="G350" s="112"/>
      <c r="H350" s="112"/>
      <c r="I350" s="112"/>
      <c r="J350" s="112"/>
      <c r="K350" s="112"/>
      <c r="L350" s="112"/>
      <c r="M350" s="112"/>
      <c r="N350" s="112"/>
      <c r="O350" s="112"/>
      <c r="P350" s="112"/>
      <c r="Q350" s="112"/>
      <c r="R350" s="112"/>
      <c r="S350" s="112"/>
      <c r="T350" s="112"/>
      <c r="U350" s="112"/>
      <c r="V350" s="112"/>
      <c r="W350" s="112"/>
      <c r="X350" s="112"/>
      <c r="Y350" s="112"/>
      <c r="Z350" s="112"/>
    </row>
    <row r="351" spans="1:26">
      <c r="A351" s="112"/>
      <c r="B351" s="112"/>
      <c r="C351" s="112"/>
      <c r="D351" s="112"/>
      <c r="E351" s="112"/>
      <c r="F351" s="112"/>
      <c r="G351" s="112"/>
      <c r="H351" s="112"/>
      <c r="I351" s="112"/>
      <c r="J351" s="112"/>
      <c r="K351" s="112"/>
      <c r="L351" s="112"/>
      <c r="M351" s="112"/>
      <c r="N351" s="112"/>
      <c r="O351" s="112"/>
      <c r="P351" s="112"/>
      <c r="Q351" s="112"/>
      <c r="R351" s="112"/>
      <c r="S351" s="112"/>
      <c r="T351" s="112"/>
      <c r="U351" s="112"/>
      <c r="V351" s="112"/>
      <c r="W351" s="112"/>
      <c r="X351" s="112"/>
      <c r="Y351" s="112"/>
      <c r="Z351" s="112"/>
    </row>
    <row r="352" spans="1:26">
      <c r="A352" s="112"/>
      <c r="B352" s="112"/>
      <c r="C352" s="112"/>
      <c r="D352" s="112"/>
      <c r="E352" s="112"/>
      <c r="F352" s="112"/>
      <c r="G352" s="112"/>
      <c r="H352" s="112"/>
      <c r="I352" s="112"/>
      <c r="J352" s="112"/>
      <c r="K352" s="112"/>
      <c r="L352" s="112"/>
      <c r="M352" s="112"/>
      <c r="N352" s="112"/>
      <c r="O352" s="112"/>
      <c r="P352" s="112"/>
      <c r="Q352" s="112"/>
      <c r="R352" s="112"/>
      <c r="S352" s="112"/>
      <c r="T352" s="112"/>
      <c r="U352" s="112"/>
      <c r="V352" s="112"/>
      <c r="W352" s="112"/>
      <c r="X352" s="112"/>
      <c r="Y352" s="112"/>
      <c r="Z352" s="112"/>
    </row>
    <row r="353" spans="1:26">
      <c r="A353" s="112"/>
      <c r="B353" s="112"/>
      <c r="C353" s="112"/>
      <c r="D353" s="112"/>
      <c r="E353" s="112"/>
      <c r="F353" s="112"/>
      <c r="G353" s="112"/>
      <c r="H353" s="112"/>
      <c r="I353" s="112"/>
      <c r="J353" s="112"/>
      <c r="K353" s="112"/>
      <c r="L353" s="112"/>
      <c r="M353" s="112"/>
      <c r="N353" s="112"/>
      <c r="O353" s="112"/>
      <c r="P353" s="112"/>
      <c r="Q353" s="112"/>
      <c r="R353" s="112"/>
      <c r="S353" s="112"/>
      <c r="T353" s="112"/>
      <c r="U353" s="112"/>
      <c r="V353" s="112"/>
      <c r="W353" s="112"/>
      <c r="X353" s="112"/>
      <c r="Y353" s="112"/>
      <c r="Z353" s="112"/>
    </row>
    <row r="354" spans="1:26">
      <c r="A354" s="112"/>
      <c r="B354" s="112"/>
      <c r="C354" s="112"/>
      <c r="D354" s="112"/>
      <c r="E354" s="112"/>
      <c r="F354" s="112"/>
      <c r="G354" s="112"/>
      <c r="H354" s="112"/>
      <c r="I354" s="112"/>
      <c r="J354" s="112"/>
      <c r="K354" s="112"/>
      <c r="L354" s="112"/>
      <c r="M354" s="112"/>
      <c r="N354" s="112"/>
      <c r="O354" s="112"/>
      <c r="P354" s="112"/>
      <c r="Q354" s="112"/>
      <c r="R354" s="112"/>
      <c r="S354" s="112"/>
      <c r="T354" s="112"/>
      <c r="U354" s="112"/>
      <c r="V354" s="112"/>
      <c r="W354" s="112"/>
      <c r="X354" s="112"/>
      <c r="Y354" s="112"/>
      <c r="Z354" s="112"/>
    </row>
    <row r="355" spans="1:26">
      <c r="A355" s="112"/>
      <c r="B355" s="112"/>
      <c r="C355" s="112"/>
      <c r="D355" s="112"/>
      <c r="E355" s="112"/>
      <c r="F355" s="112"/>
      <c r="G355" s="112"/>
      <c r="H355" s="112"/>
      <c r="I355" s="112"/>
      <c r="J355" s="112"/>
      <c r="K355" s="112"/>
      <c r="L355" s="112"/>
      <c r="M355" s="112"/>
      <c r="N355" s="112"/>
      <c r="O355" s="112"/>
      <c r="P355" s="112"/>
      <c r="Q355" s="112"/>
      <c r="R355" s="112"/>
      <c r="S355" s="112"/>
      <c r="T355" s="112"/>
      <c r="U355" s="112"/>
      <c r="V355" s="112"/>
      <c r="W355" s="112"/>
      <c r="X355" s="112"/>
      <c r="Y355" s="112"/>
      <c r="Z355" s="112"/>
    </row>
    <row r="356" spans="1:26">
      <c r="A356" s="112"/>
      <c r="B356" s="112"/>
      <c r="C356" s="112"/>
      <c r="D356" s="112"/>
      <c r="E356" s="112"/>
      <c r="F356" s="112"/>
      <c r="G356" s="112"/>
      <c r="H356" s="112"/>
      <c r="I356" s="112"/>
      <c r="J356" s="112"/>
      <c r="K356" s="112"/>
      <c r="L356" s="112"/>
      <c r="M356" s="112"/>
      <c r="N356" s="112"/>
      <c r="O356" s="112"/>
      <c r="P356" s="112"/>
      <c r="Q356" s="112"/>
      <c r="R356" s="112"/>
      <c r="S356" s="112"/>
      <c r="T356" s="112"/>
      <c r="U356" s="112"/>
      <c r="V356" s="112"/>
      <c r="W356" s="112"/>
      <c r="X356" s="112"/>
      <c r="Y356" s="112"/>
      <c r="Z356" s="112"/>
    </row>
    <row r="357" spans="1:26">
      <c r="A357" s="112"/>
      <c r="B357" s="112"/>
      <c r="C357" s="112"/>
      <c r="D357" s="112"/>
      <c r="E357" s="112"/>
      <c r="F357" s="112"/>
      <c r="G357" s="112"/>
      <c r="H357" s="112"/>
      <c r="I357" s="112"/>
      <c r="J357" s="112"/>
      <c r="K357" s="112"/>
      <c r="L357" s="112"/>
      <c r="M357" s="112"/>
      <c r="N357" s="112"/>
      <c r="O357" s="112"/>
      <c r="P357" s="112"/>
      <c r="Q357" s="112"/>
      <c r="R357" s="112"/>
      <c r="S357" s="112"/>
      <c r="T357" s="112"/>
      <c r="U357" s="112"/>
      <c r="V357" s="112"/>
      <c r="W357" s="112"/>
      <c r="X357" s="112"/>
      <c r="Y357" s="112"/>
      <c r="Z357" s="112"/>
    </row>
    <row r="358" spans="1:26">
      <c r="A358" s="112"/>
      <c r="B358" s="112"/>
      <c r="C358" s="112"/>
      <c r="D358" s="112"/>
      <c r="E358" s="112"/>
      <c r="F358" s="112"/>
      <c r="G358" s="112"/>
      <c r="H358" s="112"/>
      <c r="I358" s="112"/>
      <c r="J358" s="112"/>
      <c r="K358" s="112"/>
      <c r="L358" s="112"/>
      <c r="M358" s="112"/>
      <c r="N358" s="112"/>
      <c r="O358" s="112"/>
      <c r="P358" s="112"/>
      <c r="Q358" s="112"/>
      <c r="R358" s="112"/>
      <c r="S358" s="112"/>
      <c r="T358" s="112"/>
      <c r="U358" s="112"/>
      <c r="V358" s="112"/>
      <c r="W358" s="112"/>
      <c r="X358" s="112"/>
      <c r="Y358" s="112"/>
      <c r="Z358" s="112"/>
    </row>
    <row r="359" spans="1:26">
      <c r="A359" s="112"/>
      <c r="B359" s="112"/>
      <c r="C359" s="112"/>
      <c r="D359" s="112"/>
      <c r="E359" s="112"/>
      <c r="F359" s="112"/>
      <c r="G359" s="112"/>
      <c r="H359" s="112"/>
      <c r="I359" s="112"/>
      <c r="J359" s="112"/>
      <c r="K359" s="112"/>
      <c r="L359" s="112"/>
      <c r="M359" s="112"/>
      <c r="N359" s="112"/>
      <c r="O359" s="112"/>
      <c r="P359" s="112"/>
      <c r="Q359" s="112"/>
      <c r="R359" s="112"/>
      <c r="S359" s="112"/>
      <c r="T359" s="112"/>
      <c r="U359" s="112"/>
      <c r="V359" s="112"/>
      <c r="W359" s="112"/>
      <c r="X359" s="112"/>
      <c r="Y359" s="112"/>
      <c r="Z359" s="112"/>
    </row>
    <row r="360" spans="1:26">
      <c r="A360" s="112"/>
      <c r="B360" s="112"/>
      <c r="C360" s="112"/>
      <c r="D360" s="112"/>
      <c r="E360" s="112"/>
      <c r="F360" s="112"/>
      <c r="G360" s="112"/>
      <c r="H360" s="112"/>
      <c r="I360" s="112"/>
      <c r="J360" s="112"/>
      <c r="K360" s="112"/>
      <c r="L360" s="112"/>
      <c r="M360" s="112"/>
      <c r="N360" s="112"/>
      <c r="O360" s="112"/>
      <c r="P360" s="112"/>
      <c r="Q360" s="112"/>
      <c r="R360" s="112"/>
      <c r="S360" s="112"/>
      <c r="T360" s="112"/>
      <c r="U360" s="112"/>
      <c r="V360" s="112"/>
      <c r="W360" s="112"/>
      <c r="X360" s="112"/>
      <c r="Y360" s="112"/>
      <c r="Z360" s="112"/>
    </row>
    <row r="361" spans="1:26">
      <c r="A361" s="112"/>
      <c r="B361" s="112"/>
      <c r="C361" s="112"/>
      <c r="D361" s="112"/>
      <c r="E361" s="112"/>
      <c r="F361" s="112"/>
      <c r="G361" s="112"/>
      <c r="H361" s="112"/>
      <c r="I361" s="112"/>
      <c r="J361" s="112"/>
      <c r="K361" s="112"/>
      <c r="L361" s="112"/>
      <c r="M361" s="112"/>
      <c r="N361" s="112"/>
      <c r="O361" s="112"/>
      <c r="P361" s="112"/>
      <c r="Q361" s="112"/>
      <c r="R361" s="112"/>
      <c r="S361" s="112"/>
      <c r="T361" s="112"/>
      <c r="U361" s="112"/>
      <c r="V361" s="112"/>
      <c r="W361" s="112"/>
      <c r="X361" s="112"/>
      <c r="Y361" s="112"/>
      <c r="Z361" s="112"/>
    </row>
    <row r="362" spans="1:26">
      <c r="A362" s="112"/>
      <c r="B362" s="112"/>
      <c r="C362" s="112"/>
      <c r="D362" s="112"/>
      <c r="E362" s="112"/>
      <c r="F362" s="112"/>
      <c r="G362" s="112"/>
      <c r="H362" s="112"/>
      <c r="I362" s="112"/>
      <c r="J362" s="112"/>
      <c r="K362" s="112"/>
      <c r="L362" s="112"/>
      <c r="M362" s="112"/>
      <c r="N362" s="112"/>
      <c r="O362" s="112"/>
      <c r="P362" s="112"/>
      <c r="Q362" s="112"/>
      <c r="R362" s="112"/>
      <c r="S362" s="112"/>
      <c r="T362" s="112"/>
      <c r="U362" s="112"/>
      <c r="V362" s="112"/>
      <c r="W362" s="112"/>
      <c r="X362" s="112"/>
      <c r="Y362" s="112"/>
      <c r="Z362" s="112"/>
    </row>
    <row r="363" spans="1:26">
      <c r="A363" s="112"/>
      <c r="B363" s="112"/>
      <c r="C363" s="112"/>
      <c r="D363" s="112"/>
      <c r="E363" s="112"/>
      <c r="F363" s="112"/>
      <c r="G363" s="112"/>
      <c r="H363" s="112"/>
      <c r="I363" s="112"/>
      <c r="J363" s="112"/>
      <c r="K363" s="112"/>
      <c r="L363" s="112"/>
      <c r="M363" s="112"/>
      <c r="N363" s="112"/>
      <c r="O363" s="112"/>
      <c r="P363" s="112"/>
      <c r="Q363" s="112"/>
      <c r="R363" s="112"/>
      <c r="S363" s="112"/>
      <c r="T363" s="112"/>
      <c r="U363" s="112"/>
      <c r="V363" s="112"/>
      <c r="W363" s="112"/>
      <c r="X363" s="112"/>
      <c r="Y363" s="112"/>
      <c r="Z363" s="112"/>
    </row>
    <row r="364" spans="1:26">
      <c r="A364" s="112"/>
      <c r="B364" s="112"/>
      <c r="C364" s="112"/>
      <c r="D364" s="112"/>
      <c r="E364" s="112"/>
      <c r="F364" s="112"/>
      <c r="G364" s="112"/>
      <c r="H364" s="112"/>
      <c r="I364" s="112"/>
      <c r="J364" s="112"/>
      <c r="K364" s="112"/>
      <c r="L364" s="112"/>
      <c r="M364" s="112"/>
      <c r="N364" s="112"/>
      <c r="O364" s="112"/>
      <c r="P364" s="112"/>
      <c r="Q364" s="112"/>
      <c r="R364" s="112"/>
      <c r="S364" s="112"/>
      <c r="T364" s="112"/>
      <c r="U364" s="112"/>
      <c r="V364" s="112"/>
      <c r="W364" s="112"/>
      <c r="X364" s="112"/>
      <c r="Y364" s="112"/>
      <c r="Z364" s="112"/>
    </row>
    <row r="365" spans="1:26">
      <c r="A365" s="112"/>
      <c r="B365" s="112"/>
      <c r="C365" s="112"/>
      <c r="D365" s="112"/>
      <c r="E365" s="112"/>
      <c r="F365" s="112"/>
      <c r="G365" s="112"/>
      <c r="H365" s="112"/>
      <c r="I365" s="112"/>
      <c r="J365" s="112"/>
      <c r="K365" s="112"/>
      <c r="L365" s="112"/>
      <c r="M365" s="112"/>
      <c r="N365" s="112"/>
      <c r="O365" s="112"/>
      <c r="P365" s="112"/>
      <c r="Q365" s="112"/>
      <c r="R365" s="112"/>
      <c r="S365" s="112"/>
      <c r="T365" s="112"/>
      <c r="U365" s="112"/>
      <c r="V365" s="112"/>
      <c r="W365" s="112"/>
      <c r="X365" s="112"/>
      <c r="Y365" s="112"/>
      <c r="Z365" s="112"/>
    </row>
    <row r="366" spans="1:26">
      <c r="A366" s="112"/>
      <c r="B366" s="112"/>
      <c r="C366" s="112"/>
      <c r="D366" s="112"/>
      <c r="E366" s="112"/>
      <c r="F366" s="112"/>
      <c r="G366" s="112"/>
      <c r="H366" s="112"/>
      <c r="I366" s="112"/>
      <c r="J366" s="112"/>
      <c r="K366" s="112"/>
      <c r="L366" s="112"/>
      <c r="M366" s="112"/>
      <c r="N366" s="112"/>
      <c r="O366" s="112"/>
      <c r="P366" s="112"/>
      <c r="Q366" s="112"/>
      <c r="R366" s="112"/>
      <c r="S366" s="112"/>
      <c r="T366" s="112"/>
      <c r="U366" s="112"/>
      <c r="V366" s="112"/>
      <c r="W366" s="112"/>
      <c r="X366" s="112"/>
      <c r="Y366" s="112"/>
      <c r="Z366" s="112"/>
    </row>
    <row r="367" spans="1:26">
      <c r="A367" s="112"/>
      <c r="B367" s="112"/>
      <c r="C367" s="112"/>
      <c r="D367" s="112"/>
      <c r="E367" s="112"/>
      <c r="F367" s="112"/>
      <c r="G367" s="112"/>
      <c r="H367" s="112"/>
      <c r="I367" s="112"/>
      <c r="J367" s="112"/>
      <c r="K367" s="112"/>
      <c r="L367" s="112"/>
      <c r="M367" s="112"/>
      <c r="N367" s="112"/>
      <c r="O367" s="112"/>
      <c r="P367" s="112"/>
      <c r="Q367" s="112"/>
      <c r="R367" s="112"/>
      <c r="S367" s="112"/>
      <c r="T367" s="112"/>
      <c r="U367" s="112"/>
      <c r="V367" s="112"/>
      <c r="W367" s="112"/>
      <c r="X367" s="112"/>
      <c r="Y367" s="112"/>
      <c r="Z367" s="112"/>
    </row>
    <row r="368" spans="1:26">
      <c r="A368" s="112"/>
      <c r="B368" s="112"/>
      <c r="C368" s="112"/>
      <c r="D368" s="112"/>
      <c r="E368" s="112"/>
      <c r="F368" s="112"/>
      <c r="G368" s="112"/>
      <c r="H368" s="112"/>
      <c r="I368" s="112"/>
      <c r="J368" s="112"/>
      <c r="K368" s="112"/>
      <c r="L368" s="112"/>
      <c r="M368" s="112"/>
      <c r="N368" s="112"/>
      <c r="O368" s="112"/>
      <c r="P368" s="112"/>
      <c r="Q368" s="112"/>
      <c r="R368" s="112"/>
      <c r="S368" s="112"/>
      <c r="T368" s="112"/>
      <c r="U368" s="112"/>
      <c r="V368" s="112"/>
      <c r="W368" s="112"/>
      <c r="X368" s="112"/>
      <c r="Y368" s="112"/>
      <c r="Z368" s="112"/>
    </row>
    <row r="369" spans="1:26">
      <c r="A369" s="112"/>
      <c r="B369" s="112"/>
      <c r="C369" s="112"/>
      <c r="D369" s="112"/>
      <c r="E369" s="112"/>
      <c r="F369" s="112"/>
      <c r="G369" s="112"/>
      <c r="H369" s="112"/>
      <c r="I369" s="112"/>
      <c r="J369" s="112"/>
      <c r="K369" s="112"/>
      <c r="L369" s="112"/>
      <c r="M369" s="112"/>
      <c r="N369" s="112"/>
      <c r="O369" s="112"/>
      <c r="P369" s="112"/>
      <c r="Q369" s="112"/>
      <c r="R369" s="112"/>
      <c r="S369" s="112"/>
      <c r="T369" s="112"/>
      <c r="U369" s="112"/>
      <c r="V369" s="112"/>
      <c r="W369" s="112"/>
      <c r="X369" s="112"/>
      <c r="Y369" s="112"/>
      <c r="Z369" s="112"/>
    </row>
    <row r="370" spans="1:26">
      <c r="A370" s="112"/>
      <c r="B370" s="112"/>
      <c r="C370" s="112"/>
      <c r="D370" s="112"/>
      <c r="E370" s="112"/>
      <c r="F370" s="112"/>
      <c r="G370" s="112"/>
      <c r="H370" s="112"/>
      <c r="I370" s="112"/>
      <c r="J370" s="112"/>
      <c r="K370" s="112"/>
      <c r="L370" s="112"/>
      <c r="M370" s="112"/>
      <c r="N370" s="112"/>
      <c r="O370" s="112"/>
      <c r="P370" s="112"/>
      <c r="Q370" s="112"/>
      <c r="R370" s="112"/>
      <c r="S370" s="112"/>
      <c r="T370" s="112"/>
      <c r="U370" s="112"/>
      <c r="V370" s="112"/>
      <c r="W370" s="112"/>
      <c r="X370" s="112"/>
      <c r="Y370" s="112"/>
      <c r="Z370" s="112"/>
    </row>
    <row r="371" spans="1:26">
      <c r="A371" s="112"/>
      <c r="B371" s="112"/>
      <c r="C371" s="112"/>
      <c r="D371" s="112"/>
      <c r="E371" s="112"/>
      <c r="F371" s="112"/>
      <c r="G371" s="112"/>
      <c r="H371" s="112"/>
      <c r="I371" s="112"/>
      <c r="J371" s="112"/>
      <c r="K371" s="112"/>
      <c r="L371" s="112"/>
      <c r="M371" s="112"/>
      <c r="N371" s="112"/>
      <c r="O371" s="112"/>
      <c r="P371" s="112"/>
      <c r="Q371" s="112"/>
      <c r="R371" s="112"/>
      <c r="S371" s="112"/>
      <c r="T371" s="112"/>
      <c r="U371" s="112"/>
      <c r="V371" s="112"/>
      <c r="W371" s="112"/>
      <c r="X371" s="112"/>
      <c r="Y371" s="112"/>
      <c r="Z371" s="112"/>
    </row>
    <row r="372" spans="1:26">
      <c r="A372" s="112"/>
      <c r="B372" s="112"/>
      <c r="C372" s="112"/>
      <c r="D372" s="112"/>
      <c r="E372" s="112"/>
      <c r="F372" s="112"/>
      <c r="G372" s="112"/>
      <c r="H372" s="112"/>
      <c r="I372" s="112"/>
      <c r="J372" s="112"/>
      <c r="K372" s="112"/>
      <c r="L372" s="112"/>
      <c r="M372" s="112"/>
      <c r="N372" s="112"/>
      <c r="O372" s="112"/>
      <c r="P372" s="112"/>
      <c r="Q372" s="112"/>
      <c r="R372" s="112"/>
      <c r="S372" s="112"/>
      <c r="T372" s="112"/>
      <c r="U372" s="112"/>
      <c r="V372" s="112"/>
      <c r="W372" s="112"/>
      <c r="X372" s="112"/>
      <c r="Y372" s="112"/>
      <c r="Z372" s="112"/>
    </row>
    <row r="373" spans="1:26">
      <c r="A373" s="112"/>
      <c r="B373" s="112"/>
      <c r="C373" s="112"/>
      <c r="D373" s="112"/>
      <c r="E373" s="112"/>
      <c r="F373" s="112"/>
      <c r="G373" s="112"/>
      <c r="H373" s="112"/>
      <c r="I373" s="112"/>
      <c r="J373" s="112"/>
      <c r="K373" s="112"/>
      <c r="L373" s="112"/>
      <c r="M373" s="112"/>
      <c r="N373" s="112"/>
      <c r="O373" s="112"/>
      <c r="P373" s="112"/>
      <c r="Q373" s="112"/>
      <c r="R373" s="112"/>
      <c r="S373" s="112"/>
      <c r="T373" s="112"/>
      <c r="U373" s="112"/>
      <c r="V373" s="112"/>
      <c r="W373" s="112"/>
      <c r="X373" s="112"/>
      <c r="Y373" s="112"/>
      <c r="Z373" s="112"/>
    </row>
    <row r="374" spans="1:26">
      <c r="A374" s="112"/>
      <c r="B374" s="112"/>
      <c r="C374" s="112"/>
      <c r="D374" s="112"/>
      <c r="E374" s="112"/>
      <c r="F374" s="112"/>
      <c r="G374" s="112"/>
      <c r="H374" s="112"/>
      <c r="I374" s="112"/>
      <c r="J374" s="112"/>
      <c r="K374" s="112"/>
      <c r="L374" s="112"/>
      <c r="M374" s="112"/>
      <c r="N374" s="112"/>
      <c r="O374" s="112"/>
      <c r="P374" s="112"/>
      <c r="Q374" s="112"/>
      <c r="R374" s="112"/>
      <c r="S374" s="112"/>
      <c r="T374" s="112"/>
      <c r="U374" s="112"/>
      <c r="V374" s="112"/>
      <c r="W374" s="112"/>
      <c r="X374" s="112"/>
      <c r="Y374" s="112"/>
      <c r="Z374" s="112"/>
    </row>
    <row r="375" spans="1:26">
      <c r="A375" s="112"/>
      <c r="B375" s="112"/>
      <c r="C375" s="112"/>
      <c r="D375" s="112"/>
      <c r="E375" s="112"/>
      <c r="F375" s="112"/>
      <c r="G375" s="112"/>
      <c r="H375" s="112"/>
      <c r="I375" s="112"/>
      <c r="J375" s="112"/>
      <c r="K375" s="112"/>
      <c r="L375" s="112"/>
      <c r="M375" s="112"/>
      <c r="N375" s="112"/>
      <c r="O375" s="112"/>
      <c r="P375" s="112"/>
      <c r="Q375" s="112"/>
      <c r="R375" s="112"/>
      <c r="S375" s="112"/>
      <c r="T375" s="112"/>
      <c r="U375" s="112"/>
      <c r="V375" s="112"/>
      <c r="W375" s="112"/>
      <c r="X375" s="112"/>
      <c r="Y375" s="112"/>
      <c r="Z375" s="112"/>
    </row>
    <row r="376" spans="1:26">
      <c r="A376" s="112"/>
      <c r="B376" s="112"/>
      <c r="C376" s="112"/>
      <c r="D376" s="112"/>
      <c r="E376" s="112"/>
      <c r="F376" s="112"/>
      <c r="G376" s="112"/>
      <c r="H376" s="112"/>
      <c r="I376" s="112"/>
      <c r="J376" s="112"/>
      <c r="K376" s="112"/>
      <c r="L376" s="112"/>
      <c r="M376" s="112"/>
      <c r="N376" s="112"/>
      <c r="O376" s="112"/>
      <c r="P376" s="112"/>
      <c r="Q376" s="112"/>
      <c r="R376" s="112"/>
      <c r="S376" s="112"/>
      <c r="T376" s="112"/>
      <c r="U376" s="112"/>
      <c r="V376" s="112"/>
      <c r="W376" s="112"/>
      <c r="X376" s="112"/>
      <c r="Y376" s="112"/>
      <c r="Z376" s="112"/>
    </row>
    <row r="377" spans="1:26">
      <c r="A377" s="112"/>
      <c r="B377" s="112"/>
      <c r="C377" s="112"/>
      <c r="D377" s="112"/>
      <c r="E377" s="112"/>
      <c r="F377" s="112"/>
      <c r="G377" s="112"/>
      <c r="H377" s="112"/>
      <c r="I377" s="112"/>
      <c r="J377" s="112"/>
      <c r="K377" s="112"/>
      <c r="L377" s="112"/>
      <c r="M377" s="112"/>
      <c r="N377" s="112"/>
      <c r="O377" s="112"/>
      <c r="P377" s="112"/>
      <c r="Q377" s="112"/>
      <c r="R377" s="112"/>
      <c r="S377" s="112"/>
      <c r="T377" s="112"/>
      <c r="U377" s="112"/>
      <c r="V377" s="112"/>
      <c r="W377" s="112"/>
      <c r="X377" s="112"/>
      <c r="Y377" s="112"/>
      <c r="Z377" s="112"/>
    </row>
    <row r="378" spans="1:26">
      <c r="A378" s="112"/>
      <c r="B378" s="112"/>
      <c r="C378" s="112"/>
      <c r="D378" s="112"/>
      <c r="E378" s="112"/>
      <c r="F378" s="112"/>
      <c r="G378" s="112"/>
      <c r="H378" s="112"/>
      <c r="I378" s="112"/>
      <c r="J378" s="112"/>
      <c r="K378" s="112"/>
      <c r="L378" s="112"/>
      <c r="M378" s="112"/>
      <c r="N378" s="112"/>
      <c r="O378" s="112"/>
      <c r="P378" s="112"/>
      <c r="Q378" s="112"/>
      <c r="R378" s="112"/>
      <c r="S378" s="112"/>
      <c r="T378" s="112"/>
      <c r="U378" s="112"/>
      <c r="V378" s="112"/>
      <c r="W378" s="112"/>
      <c r="X378" s="112"/>
      <c r="Y378" s="112"/>
      <c r="Z378" s="112"/>
    </row>
    <row r="379" spans="1:26">
      <c r="A379" s="112"/>
      <c r="B379" s="112"/>
      <c r="C379" s="112"/>
      <c r="D379" s="112"/>
      <c r="E379" s="112"/>
      <c r="F379" s="112"/>
      <c r="G379" s="112"/>
      <c r="H379" s="112"/>
      <c r="I379" s="112"/>
      <c r="J379" s="112"/>
      <c r="K379" s="112"/>
      <c r="L379" s="112"/>
      <c r="M379" s="112"/>
      <c r="N379" s="112"/>
      <c r="O379" s="112"/>
      <c r="P379" s="112"/>
      <c r="Q379" s="112"/>
      <c r="R379" s="112"/>
      <c r="S379" s="112"/>
      <c r="T379" s="112"/>
      <c r="U379" s="112"/>
      <c r="V379" s="112"/>
      <c r="W379" s="112"/>
      <c r="X379" s="112"/>
      <c r="Y379" s="112"/>
      <c r="Z379" s="112"/>
    </row>
    <row r="380" spans="1:26">
      <c r="A380" s="112"/>
      <c r="B380" s="112"/>
      <c r="C380" s="112"/>
      <c r="D380" s="112"/>
      <c r="E380" s="112"/>
      <c r="F380" s="112"/>
      <c r="G380" s="112"/>
      <c r="H380" s="112"/>
      <c r="I380" s="112"/>
      <c r="J380" s="112"/>
      <c r="K380" s="112"/>
      <c r="L380" s="112"/>
      <c r="M380" s="112"/>
      <c r="N380" s="112"/>
      <c r="O380" s="112"/>
      <c r="P380" s="112"/>
      <c r="Q380" s="112"/>
      <c r="R380" s="112"/>
      <c r="S380" s="112"/>
      <c r="T380" s="112"/>
      <c r="U380" s="112"/>
      <c r="V380" s="112"/>
      <c r="W380" s="112"/>
      <c r="X380" s="112"/>
      <c r="Y380" s="112"/>
      <c r="Z380" s="112"/>
    </row>
    <row r="381" spans="1:26">
      <c r="A381" s="112"/>
      <c r="B381" s="112"/>
      <c r="C381" s="112"/>
      <c r="D381" s="112"/>
      <c r="E381" s="112"/>
      <c r="F381" s="112"/>
      <c r="G381" s="112"/>
      <c r="H381" s="112"/>
      <c r="I381" s="112"/>
      <c r="J381" s="112"/>
      <c r="K381" s="112"/>
      <c r="L381" s="112"/>
      <c r="M381" s="112"/>
      <c r="N381" s="112"/>
      <c r="O381" s="112"/>
      <c r="P381" s="112"/>
      <c r="Q381" s="112"/>
      <c r="R381" s="112"/>
      <c r="S381" s="112"/>
      <c r="T381" s="112"/>
      <c r="U381" s="112"/>
      <c r="V381" s="112"/>
      <c r="W381" s="112"/>
      <c r="X381" s="112"/>
      <c r="Y381" s="112"/>
      <c r="Z381" s="112"/>
    </row>
    <row r="382" spans="1:26">
      <c r="A382" s="112"/>
      <c r="B382" s="112"/>
      <c r="C382" s="112"/>
      <c r="D382" s="112"/>
      <c r="E382" s="112"/>
      <c r="F382" s="112"/>
      <c r="G382" s="112"/>
      <c r="H382" s="112"/>
      <c r="I382" s="112"/>
      <c r="J382" s="112"/>
      <c r="K382" s="112"/>
      <c r="L382" s="112"/>
      <c r="M382" s="112"/>
      <c r="N382" s="112"/>
      <c r="O382" s="112"/>
      <c r="P382" s="112"/>
      <c r="Q382" s="112"/>
      <c r="R382" s="112"/>
      <c r="S382" s="112"/>
      <c r="T382" s="112"/>
      <c r="U382" s="112"/>
      <c r="V382" s="112"/>
      <c r="W382" s="112"/>
      <c r="X382" s="112"/>
      <c r="Y382" s="112"/>
      <c r="Z382" s="112"/>
    </row>
    <row r="383" spans="1:26">
      <c r="A383" s="112"/>
      <c r="B383" s="112"/>
      <c r="C383" s="112"/>
      <c r="D383" s="112"/>
      <c r="E383" s="112"/>
      <c r="F383" s="112"/>
      <c r="G383" s="112"/>
      <c r="H383" s="112"/>
      <c r="I383" s="112"/>
      <c r="J383" s="112"/>
      <c r="K383" s="112"/>
      <c r="L383" s="112"/>
      <c r="M383" s="112"/>
      <c r="N383" s="112"/>
      <c r="O383" s="112"/>
      <c r="P383" s="112"/>
      <c r="Q383" s="112"/>
      <c r="R383" s="112"/>
      <c r="S383" s="112"/>
      <c r="T383" s="112"/>
      <c r="U383" s="112"/>
      <c r="V383" s="112"/>
      <c r="W383" s="112"/>
      <c r="X383" s="112"/>
      <c r="Y383" s="112"/>
      <c r="Z383" s="112"/>
    </row>
    <row r="384" spans="1:26">
      <c r="A384" s="112"/>
      <c r="B384" s="112"/>
      <c r="C384" s="112"/>
      <c r="D384" s="112"/>
      <c r="E384" s="112"/>
      <c r="F384" s="112"/>
      <c r="G384" s="112"/>
      <c r="H384" s="112"/>
      <c r="I384" s="112"/>
      <c r="J384" s="112"/>
      <c r="K384" s="112"/>
      <c r="L384" s="112"/>
      <c r="M384" s="112"/>
      <c r="N384" s="112"/>
      <c r="O384" s="112"/>
      <c r="P384" s="112"/>
      <c r="Q384" s="112"/>
      <c r="R384" s="112"/>
      <c r="S384" s="112"/>
      <c r="T384" s="112"/>
      <c r="U384" s="112"/>
      <c r="V384" s="112"/>
      <c r="W384" s="112"/>
      <c r="X384" s="112"/>
      <c r="Y384" s="112"/>
      <c r="Z384" s="112"/>
    </row>
    <row r="385" spans="1:26">
      <c r="A385" s="112"/>
      <c r="B385" s="112"/>
      <c r="C385" s="112"/>
      <c r="D385" s="112"/>
      <c r="E385" s="112"/>
      <c r="F385" s="112"/>
      <c r="G385" s="112"/>
      <c r="H385" s="112"/>
      <c r="I385" s="112"/>
      <c r="J385" s="112"/>
      <c r="K385" s="112"/>
      <c r="L385" s="112"/>
      <c r="M385" s="112"/>
      <c r="N385" s="112"/>
      <c r="O385" s="112"/>
      <c r="P385" s="112"/>
      <c r="Q385" s="112"/>
      <c r="R385" s="112"/>
      <c r="S385" s="112"/>
      <c r="T385" s="112"/>
      <c r="U385" s="112"/>
      <c r="V385" s="112"/>
      <c r="W385" s="112"/>
      <c r="X385" s="112"/>
      <c r="Y385" s="112"/>
      <c r="Z385" s="112"/>
    </row>
    <row r="386" spans="1:26">
      <c r="A386" s="112"/>
      <c r="B386" s="112"/>
      <c r="C386" s="112"/>
      <c r="D386" s="112"/>
      <c r="E386" s="112"/>
      <c r="F386" s="112"/>
      <c r="G386" s="112"/>
      <c r="H386" s="112"/>
      <c r="I386" s="112"/>
      <c r="J386" s="112"/>
      <c r="K386" s="112"/>
      <c r="L386" s="112"/>
      <c r="M386" s="112"/>
      <c r="N386" s="112"/>
      <c r="O386" s="112"/>
      <c r="P386" s="112"/>
      <c r="Q386" s="112"/>
      <c r="R386" s="112"/>
      <c r="S386" s="112"/>
      <c r="T386" s="112"/>
      <c r="U386" s="112"/>
      <c r="V386" s="112"/>
      <c r="W386" s="112"/>
      <c r="X386" s="112"/>
      <c r="Y386" s="112"/>
      <c r="Z386" s="112"/>
    </row>
    <row r="387" spans="1:26">
      <c r="A387" s="112"/>
      <c r="B387" s="112"/>
      <c r="C387" s="112"/>
      <c r="D387" s="112"/>
      <c r="E387" s="112"/>
      <c r="F387" s="112"/>
      <c r="G387" s="112"/>
      <c r="H387" s="112"/>
      <c r="I387" s="112"/>
      <c r="J387" s="112"/>
      <c r="K387" s="112"/>
      <c r="L387" s="112"/>
      <c r="M387" s="112"/>
      <c r="N387" s="112"/>
      <c r="O387" s="112"/>
      <c r="P387" s="112"/>
      <c r="Q387" s="112"/>
      <c r="R387" s="112"/>
      <c r="S387" s="112"/>
      <c r="T387" s="112"/>
      <c r="U387" s="112"/>
      <c r="V387" s="112"/>
      <c r="W387" s="112"/>
      <c r="X387" s="112"/>
      <c r="Y387" s="112"/>
      <c r="Z387" s="112"/>
    </row>
    <row r="388" spans="1:26">
      <c r="A388" s="112"/>
      <c r="B388" s="112"/>
      <c r="C388" s="112"/>
      <c r="D388" s="112"/>
      <c r="E388" s="112"/>
      <c r="F388" s="112"/>
      <c r="G388" s="112"/>
      <c r="H388" s="112"/>
      <c r="I388" s="112"/>
      <c r="J388" s="112"/>
      <c r="K388" s="112"/>
      <c r="L388" s="112"/>
      <c r="M388" s="112"/>
      <c r="N388" s="112"/>
      <c r="O388" s="112"/>
      <c r="P388" s="112"/>
      <c r="Q388" s="112"/>
      <c r="R388" s="112"/>
      <c r="S388" s="112"/>
      <c r="T388" s="112"/>
      <c r="U388" s="112"/>
      <c r="V388" s="112"/>
      <c r="W388" s="112"/>
      <c r="X388" s="112"/>
      <c r="Y388" s="112"/>
      <c r="Z388" s="112"/>
    </row>
    <row r="389" spans="1:26">
      <c r="A389" s="112"/>
      <c r="B389" s="112"/>
      <c r="C389" s="112"/>
      <c r="D389" s="112"/>
      <c r="E389" s="112"/>
      <c r="F389" s="112"/>
      <c r="G389" s="112"/>
      <c r="H389" s="112"/>
      <c r="I389" s="112"/>
      <c r="J389" s="112"/>
      <c r="K389" s="112"/>
      <c r="L389" s="112"/>
      <c r="M389" s="112"/>
      <c r="N389" s="112"/>
      <c r="O389" s="112"/>
      <c r="P389" s="112"/>
      <c r="Q389" s="112"/>
      <c r="R389" s="112"/>
      <c r="S389" s="112"/>
      <c r="T389" s="112"/>
      <c r="U389" s="112"/>
      <c r="V389" s="112"/>
      <c r="W389" s="112"/>
      <c r="X389" s="112"/>
      <c r="Y389" s="112"/>
      <c r="Z389" s="112"/>
    </row>
    <row r="390" spans="1:26">
      <c r="A390" s="112"/>
      <c r="B390" s="112"/>
      <c r="C390" s="112"/>
      <c r="D390" s="112"/>
      <c r="E390" s="112"/>
      <c r="F390" s="112"/>
      <c r="G390" s="112"/>
      <c r="H390" s="112"/>
      <c r="I390" s="112"/>
      <c r="J390" s="112"/>
      <c r="K390" s="112"/>
      <c r="L390" s="112"/>
      <c r="M390" s="112"/>
      <c r="N390" s="112"/>
      <c r="O390" s="112"/>
      <c r="P390" s="112"/>
      <c r="Q390" s="112"/>
      <c r="R390" s="112"/>
      <c r="S390" s="112"/>
      <c r="T390" s="112"/>
      <c r="U390" s="112"/>
      <c r="V390" s="112"/>
      <c r="W390" s="112"/>
      <c r="X390" s="112"/>
      <c r="Y390" s="112"/>
      <c r="Z390" s="112"/>
    </row>
    <row r="391" spans="1:26">
      <c r="A391" s="112"/>
      <c r="B391" s="112"/>
      <c r="C391" s="112"/>
      <c r="D391" s="112"/>
      <c r="E391" s="112"/>
      <c r="F391" s="112"/>
      <c r="G391" s="112"/>
      <c r="H391" s="112"/>
      <c r="I391" s="112"/>
      <c r="J391" s="112"/>
      <c r="K391" s="112"/>
      <c r="L391" s="112"/>
      <c r="M391" s="112"/>
      <c r="N391" s="112"/>
      <c r="O391" s="112"/>
      <c r="P391" s="112"/>
      <c r="Q391" s="112"/>
      <c r="R391" s="112"/>
      <c r="S391" s="112"/>
      <c r="T391" s="112"/>
      <c r="U391" s="112"/>
      <c r="V391" s="112"/>
      <c r="W391" s="112"/>
      <c r="X391" s="112"/>
      <c r="Y391" s="112"/>
      <c r="Z391" s="112"/>
    </row>
    <row r="392" spans="1:26">
      <c r="A392" s="112"/>
      <c r="B392" s="112"/>
      <c r="C392" s="112"/>
      <c r="D392" s="112"/>
      <c r="E392" s="112"/>
      <c r="F392" s="112"/>
      <c r="G392" s="112"/>
      <c r="H392" s="112"/>
      <c r="I392" s="112"/>
      <c r="J392" s="112"/>
      <c r="K392" s="112"/>
      <c r="L392" s="112"/>
      <c r="M392" s="112"/>
      <c r="N392" s="112"/>
      <c r="O392" s="112"/>
      <c r="P392" s="112"/>
      <c r="Q392" s="112"/>
      <c r="R392" s="112"/>
      <c r="S392" s="112"/>
      <c r="T392" s="112"/>
      <c r="U392" s="112"/>
      <c r="V392" s="112"/>
      <c r="W392" s="112"/>
      <c r="X392" s="112"/>
      <c r="Y392" s="112"/>
      <c r="Z392" s="112"/>
    </row>
    <row r="393" spans="1:26">
      <c r="A393" s="112"/>
      <c r="B393" s="112"/>
      <c r="C393" s="112"/>
      <c r="D393" s="112"/>
      <c r="E393" s="112"/>
      <c r="F393" s="112"/>
      <c r="G393" s="112"/>
      <c r="H393" s="112"/>
      <c r="I393" s="112"/>
      <c r="J393" s="112"/>
      <c r="K393" s="112"/>
      <c r="L393" s="112"/>
      <c r="M393" s="112"/>
      <c r="N393" s="112"/>
      <c r="O393" s="112"/>
      <c r="P393" s="112"/>
      <c r="Q393" s="112"/>
      <c r="R393" s="112"/>
      <c r="S393" s="112"/>
      <c r="T393" s="112"/>
      <c r="U393" s="112"/>
      <c r="V393" s="112"/>
      <c r="W393" s="112"/>
      <c r="X393" s="112"/>
      <c r="Y393" s="112"/>
      <c r="Z393" s="112"/>
    </row>
    <row r="394" spans="1:26">
      <c r="A394" s="112"/>
      <c r="B394" s="112"/>
      <c r="C394" s="112"/>
      <c r="D394" s="112"/>
      <c r="E394" s="112"/>
      <c r="F394" s="112"/>
      <c r="G394" s="112"/>
      <c r="H394" s="112"/>
      <c r="I394" s="112"/>
      <c r="J394" s="112"/>
      <c r="K394" s="112"/>
      <c r="L394" s="112"/>
      <c r="M394" s="112"/>
      <c r="N394" s="112"/>
      <c r="O394" s="112"/>
      <c r="P394" s="112"/>
      <c r="Q394" s="112"/>
      <c r="R394" s="112"/>
      <c r="S394" s="112"/>
      <c r="T394" s="112"/>
      <c r="U394" s="112"/>
      <c r="V394" s="112"/>
      <c r="W394" s="112"/>
      <c r="X394" s="112"/>
      <c r="Y394" s="112"/>
      <c r="Z394" s="112"/>
    </row>
    <row r="395" spans="1:26">
      <c r="A395" s="112"/>
      <c r="B395" s="112"/>
      <c r="C395" s="112"/>
      <c r="D395" s="112"/>
      <c r="E395" s="112"/>
      <c r="F395" s="112"/>
      <c r="G395" s="112"/>
      <c r="H395" s="112"/>
      <c r="I395" s="112"/>
      <c r="J395" s="112"/>
      <c r="K395" s="112"/>
      <c r="L395" s="112"/>
      <c r="M395" s="112"/>
      <c r="N395" s="112"/>
      <c r="O395" s="112"/>
      <c r="P395" s="112"/>
      <c r="Q395" s="112"/>
      <c r="R395" s="112"/>
      <c r="S395" s="112"/>
      <c r="T395" s="112"/>
      <c r="U395" s="112"/>
      <c r="V395" s="112"/>
      <c r="W395" s="112"/>
      <c r="X395" s="112"/>
      <c r="Y395" s="112"/>
      <c r="Z395" s="112"/>
    </row>
    <row r="396" spans="1:26">
      <c r="A396" s="112"/>
      <c r="B396" s="112"/>
      <c r="C396" s="112"/>
      <c r="D396" s="112"/>
      <c r="E396" s="112"/>
      <c r="F396" s="112"/>
      <c r="G396" s="112"/>
      <c r="H396" s="112"/>
      <c r="I396" s="112"/>
      <c r="J396" s="112"/>
      <c r="K396" s="112"/>
      <c r="L396" s="112"/>
      <c r="M396" s="112"/>
      <c r="N396" s="112"/>
      <c r="O396" s="112"/>
      <c r="P396" s="112"/>
      <c r="Q396" s="112"/>
      <c r="R396" s="112"/>
      <c r="S396" s="112"/>
      <c r="T396" s="112"/>
      <c r="U396" s="112"/>
      <c r="V396" s="112"/>
      <c r="W396" s="112"/>
      <c r="X396" s="112"/>
      <c r="Y396" s="112"/>
      <c r="Z396" s="112"/>
    </row>
    <row r="397" spans="1:26">
      <c r="A397" s="112"/>
      <c r="B397" s="112"/>
      <c r="C397" s="112"/>
      <c r="D397" s="112"/>
      <c r="E397" s="112"/>
      <c r="F397" s="112"/>
      <c r="G397" s="112"/>
      <c r="H397" s="112"/>
      <c r="I397" s="112"/>
      <c r="J397" s="112"/>
      <c r="K397" s="112"/>
      <c r="L397" s="112"/>
      <c r="M397" s="112"/>
      <c r="N397" s="112"/>
      <c r="O397" s="112"/>
      <c r="P397" s="112"/>
      <c r="Q397" s="112"/>
      <c r="R397" s="112"/>
      <c r="S397" s="112"/>
      <c r="T397" s="112"/>
      <c r="U397" s="112"/>
      <c r="V397" s="112"/>
      <c r="W397" s="112"/>
      <c r="X397" s="112"/>
      <c r="Y397" s="112"/>
      <c r="Z397" s="112"/>
    </row>
    <row r="398" spans="1:26">
      <c r="A398" s="112"/>
      <c r="B398" s="112"/>
      <c r="C398" s="112"/>
      <c r="D398" s="112"/>
      <c r="E398" s="112"/>
      <c r="F398" s="112"/>
      <c r="G398" s="112"/>
      <c r="H398" s="112"/>
      <c r="I398" s="112"/>
      <c r="J398" s="112"/>
      <c r="K398" s="112"/>
      <c r="L398" s="112"/>
      <c r="M398" s="112"/>
      <c r="N398" s="112"/>
      <c r="O398" s="112"/>
      <c r="P398" s="112"/>
      <c r="Q398" s="112"/>
      <c r="R398" s="112"/>
      <c r="S398" s="112"/>
      <c r="T398" s="112"/>
      <c r="U398" s="112"/>
      <c r="V398" s="112"/>
      <c r="W398" s="112"/>
      <c r="X398" s="112"/>
      <c r="Y398" s="112"/>
      <c r="Z398" s="112"/>
    </row>
    <row r="399" spans="1:26">
      <c r="A399" s="112"/>
      <c r="B399" s="112"/>
      <c r="C399" s="112"/>
      <c r="D399" s="112"/>
      <c r="E399" s="112"/>
      <c r="F399" s="112"/>
      <c r="G399" s="112"/>
      <c r="H399" s="112"/>
      <c r="I399" s="112"/>
      <c r="J399" s="112"/>
      <c r="K399" s="112"/>
      <c r="L399" s="112"/>
      <c r="M399" s="112"/>
      <c r="N399" s="112"/>
      <c r="O399" s="112"/>
      <c r="P399" s="112"/>
      <c r="Q399" s="112"/>
      <c r="R399" s="112"/>
      <c r="S399" s="112"/>
      <c r="T399" s="112"/>
      <c r="U399" s="112"/>
      <c r="V399" s="112"/>
      <c r="W399" s="112"/>
      <c r="X399" s="112"/>
      <c r="Y399" s="112"/>
      <c r="Z399" s="112"/>
    </row>
    <row r="400" spans="1:26">
      <c r="A400" s="112"/>
      <c r="B400" s="112"/>
      <c r="C400" s="112"/>
      <c r="D400" s="112"/>
      <c r="E400" s="112"/>
      <c r="F400" s="112"/>
      <c r="G400" s="112"/>
      <c r="H400" s="112"/>
      <c r="I400" s="112"/>
      <c r="J400" s="112"/>
      <c r="K400" s="112"/>
      <c r="L400" s="112"/>
      <c r="M400" s="112"/>
      <c r="N400" s="112"/>
      <c r="O400" s="112"/>
      <c r="P400" s="112"/>
      <c r="Q400" s="112"/>
      <c r="R400" s="112"/>
      <c r="S400" s="112"/>
      <c r="T400" s="112"/>
      <c r="U400" s="112"/>
      <c r="V400" s="112"/>
      <c r="W400" s="112"/>
      <c r="X400" s="112"/>
      <c r="Y400" s="112"/>
      <c r="Z400" s="112"/>
    </row>
    <row r="401" spans="1:26">
      <c r="A401" s="112"/>
      <c r="B401" s="112"/>
      <c r="C401" s="112"/>
      <c r="D401" s="112"/>
      <c r="E401" s="112"/>
      <c r="F401" s="112"/>
      <c r="G401" s="112"/>
      <c r="H401" s="112"/>
      <c r="I401" s="112"/>
      <c r="J401" s="112"/>
      <c r="K401" s="112"/>
      <c r="L401" s="112"/>
      <c r="M401" s="112"/>
      <c r="N401" s="112"/>
      <c r="O401" s="112"/>
      <c r="P401" s="112"/>
      <c r="Q401" s="112"/>
      <c r="R401" s="112"/>
      <c r="S401" s="112"/>
      <c r="T401" s="112"/>
      <c r="U401" s="112"/>
      <c r="V401" s="112"/>
      <c r="W401" s="112"/>
      <c r="X401" s="112"/>
      <c r="Y401" s="112"/>
      <c r="Z401" s="112"/>
    </row>
    <row r="402" spans="1:26">
      <c r="A402" s="112"/>
      <c r="B402" s="112"/>
      <c r="C402" s="112"/>
      <c r="D402" s="112"/>
      <c r="E402" s="112"/>
      <c r="F402" s="112"/>
      <c r="G402" s="112"/>
      <c r="H402" s="112"/>
      <c r="I402" s="112"/>
      <c r="J402" s="112"/>
      <c r="K402" s="112"/>
      <c r="L402" s="112"/>
      <c r="M402" s="112"/>
      <c r="N402" s="112"/>
      <c r="O402" s="112"/>
      <c r="P402" s="112"/>
      <c r="Q402" s="112"/>
      <c r="R402" s="112"/>
      <c r="S402" s="112"/>
      <c r="T402" s="112"/>
      <c r="U402" s="112"/>
      <c r="V402" s="112"/>
      <c r="W402" s="112"/>
      <c r="X402" s="112"/>
      <c r="Y402" s="112"/>
      <c r="Z402" s="112"/>
    </row>
    <row r="403" spans="1:26">
      <c r="A403" s="112"/>
      <c r="B403" s="112"/>
      <c r="C403" s="112"/>
      <c r="D403" s="112"/>
      <c r="E403" s="112"/>
      <c r="F403" s="112"/>
      <c r="G403" s="112"/>
      <c r="H403" s="112"/>
      <c r="I403" s="112"/>
      <c r="J403" s="112"/>
      <c r="K403" s="112"/>
      <c r="L403" s="112"/>
      <c r="M403" s="112"/>
      <c r="N403" s="112"/>
      <c r="O403" s="112"/>
      <c r="P403" s="112"/>
      <c r="Q403" s="112"/>
      <c r="R403" s="112"/>
      <c r="S403" s="112"/>
      <c r="T403" s="112"/>
      <c r="U403" s="112"/>
      <c r="V403" s="112"/>
      <c r="W403" s="112"/>
      <c r="X403" s="112"/>
      <c r="Y403" s="112"/>
      <c r="Z403" s="112"/>
    </row>
    <row r="404" spans="1:26">
      <c r="A404" s="112"/>
      <c r="B404" s="112"/>
      <c r="C404" s="112"/>
      <c r="D404" s="112"/>
      <c r="E404" s="112"/>
      <c r="F404" s="112"/>
      <c r="G404" s="112"/>
      <c r="H404" s="112"/>
      <c r="I404" s="112"/>
      <c r="J404" s="112"/>
      <c r="K404" s="112"/>
      <c r="L404" s="112"/>
      <c r="M404" s="112"/>
      <c r="N404" s="112"/>
      <c r="O404" s="112"/>
      <c r="P404" s="112"/>
      <c r="Q404" s="112"/>
      <c r="R404" s="112"/>
      <c r="S404" s="112"/>
      <c r="T404" s="112"/>
      <c r="U404" s="112"/>
      <c r="V404" s="112"/>
      <c r="W404" s="112"/>
      <c r="X404" s="112"/>
      <c r="Y404" s="112"/>
      <c r="Z404" s="112"/>
    </row>
    <row r="405" spans="1:26">
      <c r="A405" s="112"/>
      <c r="B405" s="112"/>
      <c r="C405" s="112"/>
      <c r="D405" s="112"/>
      <c r="E405" s="112"/>
      <c r="F405" s="112"/>
      <c r="G405" s="112"/>
      <c r="H405" s="112"/>
      <c r="I405" s="112"/>
      <c r="J405" s="112"/>
      <c r="K405" s="112"/>
      <c r="L405" s="112"/>
      <c r="M405" s="112"/>
      <c r="N405" s="112"/>
      <c r="O405" s="112"/>
      <c r="P405" s="112"/>
      <c r="Q405" s="112"/>
      <c r="R405" s="112"/>
      <c r="S405" s="112"/>
      <c r="T405" s="112"/>
      <c r="U405" s="112"/>
      <c r="V405" s="112"/>
      <c r="W405" s="112"/>
      <c r="X405" s="112"/>
      <c r="Y405" s="112"/>
      <c r="Z405" s="112"/>
    </row>
    <row r="406" spans="1:26">
      <c r="A406" s="112"/>
      <c r="B406" s="112"/>
      <c r="C406" s="112"/>
      <c r="D406" s="112"/>
      <c r="E406" s="112"/>
      <c r="F406" s="112"/>
      <c r="G406" s="112"/>
      <c r="H406" s="112"/>
      <c r="I406" s="112"/>
      <c r="J406" s="112"/>
      <c r="K406" s="112"/>
      <c r="L406" s="112"/>
      <c r="M406" s="112"/>
      <c r="N406" s="112"/>
      <c r="O406" s="112"/>
      <c r="P406" s="112"/>
      <c r="Q406" s="112"/>
      <c r="R406" s="112"/>
      <c r="S406" s="112"/>
      <c r="T406" s="112"/>
      <c r="U406" s="112"/>
      <c r="V406" s="112"/>
      <c r="W406" s="112"/>
      <c r="X406" s="112"/>
      <c r="Y406" s="112"/>
      <c r="Z406" s="112"/>
    </row>
    <row r="407" spans="1:26">
      <c r="A407" s="112"/>
      <c r="B407" s="112"/>
      <c r="C407" s="112"/>
      <c r="D407" s="112"/>
      <c r="E407" s="112"/>
      <c r="F407" s="112"/>
      <c r="G407" s="112"/>
      <c r="H407" s="112"/>
      <c r="I407" s="112"/>
      <c r="J407" s="112"/>
      <c r="K407" s="112"/>
      <c r="L407" s="112"/>
      <c r="M407" s="112"/>
      <c r="N407" s="112"/>
      <c r="O407" s="112"/>
      <c r="P407" s="112"/>
      <c r="Q407" s="112"/>
      <c r="R407" s="112"/>
      <c r="S407" s="112"/>
      <c r="T407" s="112"/>
      <c r="U407" s="112"/>
      <c r="V407" s="112"/>
      <c r="W407" s="112"/>
      <c r="X407" s="112"/>
      <c r="Y407" s="112"/>
      <c r="Z407" s="112"/>
    </row>
    <row r="408" spans="1:26">
      <c r="A408" s="112"/>
      <c r="B408" s="112"/>
      <c r="C408" s="112"/>
      <c r="D408" s="112"/>
      <c r="E408" s="112"/>
      <c r="F408" s="112"/>
      <c r="G408" s="112"/>
      <c r="H408" s="112"/>
      <c r="I408" s="112"/>
      <c r="J408" s="112"/>
      <c r="K408" s="112"/>
      <c r="L408" s="112"/>
      <c r="M408" s="112"/>
      <c r="N408" s="112"/>
      <c r="O408" s="112"/>
      <c r="P408" s="112"/>
      <c r="Q408" s="112"/>
      <c r="R408" s="112"/>
      <c r="S408" s="112"/>
      <c r="T408" s="112"/>
      <c r="U408" s="112"/>
      <c r="V408" s="112"/>
      <c r="W408" s="112"/>
      <c r="X408" s="112"/>
      <c r="Y408" s="112"/>
      <c r="Z408" s="112"/>
    </row>
    <row r="409" spans="1:26">
      <c r="A409" s="112"/>
      <c r="B409" s="112"/>
      <c r="C409" s="112"/>
      <c r="D409" s="112"/>
      <c r="E409" s="112"/>
      <c r="F409" s="112"/>
      <c r="G409" s="112"/>
      <c r="H409" s="112"/>
      <c r="I409" s="112"/>
      <c r="J409" s="112"/>
      <c r="K409" s="112"/>
      <c r="L409" s="112"/>
      <c r="M409" s="112"/>
      <c r="N409" s="112"/>
      <c r="O409" s="112"/>
      <c r="P409" s="112"/>
      <c r="Q409" s="112"/>
      <c r="R409" s="112"/>
      <c r="S409" s="112"/>
      <c r="T409" s="112"/>
      <c r="U409" s="112"/>
      <c r="V409" s="112"/>
      <c r="W409" s="112"/>
      <c r="X409" s="112"/>
      <c r="Y409" s="112"/>
      <c r="Z409" s="112"/>
    </row>
    <row r="410" spans="1:26">
      <c r="A410" s="112"/>
      <c r="B410" s="112"/>
      <c r="C410" s="112"/>
      <c r="D410" s="112"/>
      <c r="E410" s="112"/>
      <c r="F410" s="112"/>
      <c r="G410" s="112"/>
      <c r="H410" s="112"/>
      <c r="I410" s="112"/>
      <c r="J410" s="112"/>
      <c r="K410" s="112"/>
      <c r="L410" s="112"/>
      <c r="M410" s="112"/>
      <c r="N410" s="112"/>
      <c r="O410" s="112"/>
      <c r="P410" s="112"/>
      <c r="Q410" s="112"/>
      <c r="R410" s="112"/>
      <c r="S410" s="112"/>
      <c r="T410" s="112"/>
      <c r="U410" s="112"/>
      <c r="V410" s="112"/>
      <c r="W410" s="112"/>
      <c r="X410" s="112"/>
      <c r="Y410" s="112"/>
      <c r="Z410" s="112"/>
    </row>
    <row r="411" spans="1:26">
      <c r="A411" s="112"/>
      <c r="B411" s="112"/>
      <c r="C411" s="112"/>
      <c r="D411" s="112"/>
      <c r="E411" s="112"/>
      <c r="F411" s="112"/>
      <c r="G411" s="112"/>
      <c r="H411" s="112"/>
      <c r="I411" s="112"/>
      <c r="J411" s="112"/>
      <c r="K411" s="112"/>
      <c r="L411" s="112"/>
      <c r="M411" s="112"/>
      <c r="N411" s="112"/>
      <c r="O411" s="112"/>
      <c r="P411" s="112"/>
      <c r="Q411" s="112"/>
      <c r="R411" s="112"/>
      <c r="S411" s="112"/>
      <c r="T411" s="112"/>
      <c r="U411" s="112"/>
      <c r="V411" s="112"/>
      <c r="W411" s="112"/>
      <c r="X411" s="112"/>
      <c r="Y411" s="112"/>
      <c r="Z411" s="112"/>
    </row>
    <row r="412" spans="1:26">
      <c r="A412" s="112"/>
      <c r="B412" s="112"/>
      <c r="C412" s="112"/>
      <c r="D412" s="112"/>
      <c r="E412" s="112"/>
      <c r="F412" s="112"/>
      <c r="G412" s="112"/>
      <c r="H412" s="112"/>
      <c r="I412" s="112"/>
      <c r="J412" s="112"/>
      <c r="K412" s="112"/>
      <c r="L412" s="112"/>
      <c r="M412" s="112"/>
      <c r="N412" s="112"/>
      <c r="O412" s="112"/>
      <c r="P412" s="112"/>
      <c r="Q412" s="112"/>
      <c r="R412" s="112"/>
      <c r="S412" s="112"/>
      <c r="T412" s="112"/>
      <c r="U412" s="112"/>
      <c r="V412" s="112"/>
      <c r="W412" s="112"/>
      <c r="X412" s="112"/>
      <c r="Y412" s="112"/>
      <c r="Z412" s="112"/>
    </row>
    <row r="413" spans="1:26">
      <c r="A413" s="112"/>
      <c r="B413" s="112"/>
      <c r="C413" s="112"/>
      <c r="D413" s="112"/>
      <c r="E413" s="112"/>
      <c r="F413" s="112"/>
      <c r="G413" s="112"/>
      <c r="H413" s="112"/>
      <c r="I413" s="112"/>
      <c r="J413" s="112"/>
      <c r="K413" s="112"/>
      <c r="L413" s="112"/>
      <c r="M413" s="112"/>
      <c r="N413" s="112"/>
      <c r="O413" s="112"/>
      <c r="P413" s="112"/>
      <c r="Q413" s="112"/>
      <c r="R413" s="112"/>
      <c r="S413" s="112"/>
      <c r="T413" s="112"/>
      <c r="U413" s="112"/>
      <c r="V413" s="112"/>
      <c r="W413" s="112"/>
      <c r="X413" s="112"/>
      <c r="Y413" s="112"/>
      <c r="Z413" s="112"/>
    </row>
    <row r="414" spans="1:26">
      <c r="A414" s="112"/>
      <c r="B414" s="112"/>
      <c r="C414" s="112"/>
      <c r="D414" s="112"/>
      <c r="E414" s="112"/>
      <c r="F414" s="112"/>
      <c r="G414" s="112"/>
      <c r="H414" s="112"/>
      <c r="I414" s="112"/>
      <c r="J414" s="112"/>
      <c r="K414" s="112"/>
      <c r="L414" s="112"/>
      <c r="M414" s="112"/>
      <c r="N414" s="112"/>
      <c r="O414" s="112"/>
      <c r="P414" s="112"/>
      <c r="Q414" s="112"/>
      <c r="R414" s="112"/>
      <c r="S414" s="112"/>
      <c r="T414" s="112"/>
      <c r="U414" s="112"/>
      <c r="V414" s="112"/>
      <c r="W414" s="112"/>
      <c r="X414" s="112"/>
      <c r="Y414" s="112"/>
      <c r="Z414" s="112"/>
    </row>
    <row r="415" spans="1:26">
      <c r="A415" s="112"/>
      <c r="B415" s="112"/>
      <c r="C415" s="112"/>
      <c r="D415" s="112"/>
      <c r="E415" s="112"/>
      <c r="F415" s="112"/>
      <c r="G415" s="112"/>
      <c r="H415" s="112"/>
      <c r="I415" s="112"/>
      <c r="J415" s="112"/>
      <c r="K415" s="112"/>
      <c r="L415" s="112"/>
      <c r="M415" s="112"/>
      <c r="N415" s="112"/>
      <c r="O415" s="112"/>
      <c r="P415" s="112"/>
      <c r="Q415" s="112"/>
      <c r="R415" s="112"/>
      <c r="S415" s="112"/>
      <c r="T415" s="112"/>
      <c r="U415" s="112"/>
      <c r="V415" s="112"/>
      <c r="W415" s="112"/>
      <c r="X415" s="112"/>
      <c r="Y415" s="112"/>
      <c r="Z415" s="112"/>
    </row>
    <row r="416" spans="1:26">
      <c r="A416" s="112"/>
      <c r="B416" s="112"/>
      <c r="C416" s="112"/>
      <c r="D416" s="112"/>
      <c r="E416" s="112"/>
      <c r="F416" s="112"/>
      <c r="G416" s="112"/>
      <c r="H416" s="112"/>
      <c r="I416" s="112"/>
      <c r="J416" s="112"/>
      <c r="K416" s="112"/>
      <c r="L416" s="112"/>
      <c r="M416" s="112"/>
      <c r="N416" s="112"/>
      <c r="O416" s="112"/>
      <c r="P416" s="112"/>
      <c r="Q416" s="112"/>
      <c r="R416" s="112"/>
      <c r="S416" s="112"/>
      <c r="T416" s="112"/>
      <c r="U416" s="112"/>
      <c r="V416" s="112"/>
      <c r="W416" s="112"/>
      <c r="X416" s="112"/>
      <c r="Y416" s="112"/>
      <c r="Z416" s="112"/>
    </row>
    <row r="417" spans="1:26">
      <c r="A417" s="112"/>
      <c r="B417" s="112"/>
      <c r="C417" s="112"/>
      <c r="D417" s="112"/>
      <c r="E417" s="112"/>
      <c r="F417" s="112"/>
      <c r="G417" s="112"/>
      <c r="H417" s="112"/>
      <c r="I417" s="112"/>
      <c r="J417" s="112"/>
      <c r="K417" s="112"/>
      <c r="L417" s="112"/>
      <c r="M417" s="112"/>
      <c r="N417" s="112"/>
      <c r="O417" s="112"/>
      <c r="P417" s="112"/>
      <c r="Q417" s="112"/>
      <c r="R417" s="112"/>
      <c r="S417" s="112"/>
      <c r="T417" s="112"/>
      <c r="U417" s="112"/>
      <c r="V417" s="112"/>
      <c r="W417" s="112"/>
      <c r="X417" s="112"/>
      <c r="Y417" s="112"/>
      <c r="Z417" s="112"/>
    </row>
    <row r="418" spans="1:26">
      <c r="A418" s="112"/>
      <c r="B418" s="112"/>
      <c r="C418" s="112"/>
      <c r="D418" s="112"/>
      <c r="E418" s="112"/>
      <c r="F418" s="112"/>
      <c r="G418" s="112"/>
      <c r="H418" s="112"/>
      <c r="I418" s="112"/>
      <c r="J418" s="112"/>
      <c r="K418" s="112"/>
      <c r="L418" s="112"/>
      <c r="M418" s="112"/>
      <c r="N418" s="112"/>
      <c r="O418" s="112"/>
      <c r="P418" s="112"/>
      <c r="Q418" s="112"/>
      <c r="R418" s="112"/>
      <c r="S418" s="112"/>
      <c r="T418" s="112"/>
      <c r="U418" s="112"/>
      <c r="V418" s="112"/>
      <c r="W418" s="112"/>
      <c r="X418" s="112"/>
      <c r="Y418" s="112"/>
      <c r="Z418" s="112"/>
    </row>
    <row r="419" spans="1:26">
      <c r="A419" s="112"/>
      <c r="B419" s="112"/>
      <c r="C419" s="112"/>
      <c r="D419" s="112"/>
      <c r="E419" s="112"/>
      <c r="F419" s="112"/>
      <c r="G419" s="112"/>
      <c r="H419" s="112"/>
      <c r="I419" s="112"/>
      <c r="J419" s="112"/>
      <c r="K419" s="112"/>
      <c r="L419" s="112"/>
      <c r="M419" s="112"/>
      <c r="N419" s="112"/>
      <c r="O419" s="112"/>
      <c r="P419" s="112"/>
      <c r="Q419" s="112"/>
      <c r="R419" s="112"/>
      <c r="S419" s="112"/>
      <c r="T419" s="112"/>
      <c r="U419" s="112"/>
      <c r="V419" s="112"/>
      <c r="W419" s="112"/>
      <c r="X419" s="112"/>
      <c r="Y419" s="112"/>
      <c r="Z419" s="112"/>
    </row>
    <row r="420" spans="1:26">
      <c r="A420" s="112"/>
      <c r="B420" s="112"/>
      <c r="C420" s="112"/>
      <c r="D420" s="112"/>
      <c r="E420" s="112"/>
      <c r="F420" s="112"/>
      <c r="G420" s="112"/>
      <c r="H420" s="112"/>
      <c r="I420" s="112"/>
      <c r="J420" s="112"/>
      <c r="K420" s="112"/>
      <c r="L420" s="112"/>
      <c r="M420" s="112"/>
      <c r="N420" s="112"/>
      <c r="O420" s="112"/>
      <c r="P420" s="112"/>
      <c r="Q420" s="112"/>
      <c r="R420" s="112"/>
      <c r="S420" s="112"/>
      <c r="T420" s="112"/>
      <c r="U420" s="112"/>
      <c r="V420" s="112"/>
      <c r="W420" s="112"/>
      <c r="X420" s="112"/>
      <c r="Y420" s="112"/>
      <c r="Z420" s="112"/>
    </row>
    <row r="421" spans="1:26">
      <c r="A421" s="112"/>
      <c r="B421" s="112"/>
      <c r="C421" s="112"/>
      <c r="D421" s="112"/>
      <c r="E421" s="112"/>
      <c r="F421" s="112"/>
      <c r="G421" s="112"/>
      <c r="H421" s="112"/>
      <c r="I421" s="112"/>
      <c r="J421" s="112"/>
      <c r="K421" s="112"/>
      <c r="L421" s="112"/>
      <c r="M421" s="112"/>
      <c r="N421" s="112"/>
      <c r="O421" s="112"/>
      <c r="P421" s="112"/>
      <c r="Q421" s="112"/>
      <c r="R421" s="112"/>
      <c r="S421" s="112"/>
      <c r="T421" s="112"/>
      <c r="U421" s="112"/>
      <c r="V421" s="112"/>
      <c r="W421" s="112"/>
      <c r="X421" s="112"/>
      <c r="Y421" s="112"/>
      <c r="Z421" s="112"/>
    </row>
    <row r="422" spans="1:26">
      <c r="A422" s="112"/>
      <c r="B422" s="112"/>
      <c r="C422" s="112"/>
      <c r="D422" s="112"/>
      <c r="E422" s="112"/>
      <c r="F422" s="112"/>
      <c r="G422" s="112"/>
      <c r="H422" s="112"/>
      <c r="I422" s="112"/>
      <c r="J422" s="112"/>
      <c r="K422" s="112"/>
      <c r="L422" s="112"/>
      <c r="M422" s="112"/>
      <c r="N422" s="112"/>
      <c r="O422" s="112"/>
      <c r="P422" s="112"/>
      <c r="Q422" s="112"/>
      <c r="R422" s="112"/>
      <c r="S422" s="112"/>
      <c r="T422" s="112"/>
      <c r="U422" s="112"/>
      <c r="V422" s="112"/>
      <c r="W422" s="112"/>
      <c r="X422" s="112"/>
      <c r="Y422" s="112"/>
      <c r="Z422" s="112"/>
    </row>
    <row r="423" spans="1:26">
      <c r="A423" s="112"/>
      <c r="B423" s="112"/>
      <c r="C423" s="112"/>
      <c r="D423" s="112"/>
      <c r="E423" s="112"/>
      <c r="F423" s="112"/>
      <c r="G423" s="112"/>
      <c r="H423" s="112"/>
      <c r="I423" s="112"/>
      <c r="J423" s="112"/>
      <c r="K423" s="112"/>
      <c r="L423" s="112"/>
      <c r="M423" s="112"/>
      <c r="N423" s="112"/>
      <c r="O423" s="112"/>
      <c r="P423" s="112"/>
      <c r="Q423" s="112"/>
      <c r="R423" s="112"/>
      <c r="S423" s="112"/>
      <c r="T423" s="112"/>
      <c r="U423" s="112"/>
      <c r="V423" s="112"/>
      <c r="W423" s="112"/>
      <c r="X423" s="112"/>
      <c r="Y423" s="112"/>
      <c r="Z423" s="112"/>
    </row>
    <row r="424" spans="1:26">
      <c r="A424" s="112"/>
      <c r="B424" s="112"/>
      <c r="C424" s="112"/>
      <c r="D424" s="112"/>
      <c r="E424" s="112"/>
      <c r="F424" s="112"/>
      <c r="G424" s="112"/>
      <c r="H424" s="112"/>
      <c r="I424" s="112"/>
      <c r="J424" s="112"/>
      <c r="K424" s="112"/>
      <c r="L424" s="112"/>
      <c r="M424" s="112"/>
      <c r="N424" s="112"/>
      <c r="O424" s="112"/>
      <c r="P424" s="112"/>
      <c r="Q424" s="112"/>
      <c r="R424" s="112"/>
      <c r="S424" s="112"/>
      <c r="T424" s="112"/>
      <c r="U424" s="112"/>
      <c r="V424" s="112"/>
      <c r="W424" s="112"/>
      <c r="X424" s="112"/>
      <c r="Y424" s="112"/>
      <c r="Z424" s="112"/>
    </row>
    <row r="425" spans="1:26">
      <c r="A425" s="112"/>
      <c r="B425" s="112"/>
      <c r="C425" s="112"/>
      <c r="D425" s="112"/>
      <c r="E425" s="112"/>
      <c r="F425" s="112"/>
      <c r="G425" s="112"/>
      <c r="H425" s="112"/>
      <c r="I425" s="112"/>
      <c r="J425" s="112"/>
      <c r="K425" s="112"/>
      <c r="L425" s="112"/>
      <c r="M425" s="112"/>
      <c r="N425" s="112"/>
      <c r="O425" s="112"/>
      <c r="P425" s="112"/>
      <c r="Q425" s="112"/>
      <c r="R425" s="112"/>
      <c r="S425" s="112"/>
      <c r="T425" s="112"/>
      <c r="U425" s="112"/>
      <c r="V425" s="112"/>
      <c r="W425" s="112"/>
      <c r="X425" s="112"/>
      <c r="Y425" s="112"/>
      <c r="Z425" s="112"/>
    </row>
    <row r="426" spans="1:26">
      <c r="A426" s="112"/>
      <c r="B426" s="112"/>
      <c r="C426" s="112"/>
      <c r="D426" s="112"/>
      <c r="E426" s="112"/>
      <c r="F426" s="112"/>
      <c r="G426" s="112"/>
      <c r="H426" s="112"/>
      <c r="I426" s="112"/>
      <c r="J426" s="112"/>
      <c r="K426" s="112"/>
      <c r="L426" s="112"/>
      <c r="M426" s="112"/>
      <c r="N426" s="112"/>
      <c r="O426" s="112"/>
      <c r="P426" s="112"/>
      <c r="Q426" s="112"/>
      <c r="R426" s="112"/>
      <c r="S426" s="112"/>
      <c r="T426" s="112"/>
      <c r="U426" s="112"/>
      <c r="V426" s="112"/>
      <c r="W426" s="112"/>
      <c r="X426" s="112"/>
      <c r="Y426" s="112"/>
      <c r="Z426" s="112"/>
    </row>
    <row r="427" spans="1:26">
      <c r="A427" s="112"/>
      <c r="B427" s="112"/>
      <c r="C427" s="112"/>
      <c r="D427" s="112"/>
      <c r="E427" s="112"/>
      <c r="F427" s="112"/>
      <c r="G427" s="112"/>
      <c r="H427" s="112"/>
      <c r="I427" s="112"/>
      <c r="J427" s="112"/>
      <c r="K427" s="112"/>
      <c r="L427" s="112"/>
      <c r="M427" s="112"/>
      <c r="N427" s="112"/>
      <c r="O427" s="112"/>
      <c r="P427" s="112"/>
      <c r="Q427" s="112"/>
      <c r="R427" s="112"/>
      <c r="S427" s="112"/>
      <c r="T427" s="112"/>
      <c r="U427" s="112"/>
      <c r="V427" s="112"/>
      <c r="W427" s="112"/>
      <c r="X427" s="112"/>
      <c r="Y427" s="112"/>
      <c r="Z427" s="112"/>
    </row>
    <row r="428" spans="1:26">
      <c r="A428" s="112"/>
      <c r="B428" s="112"/>
      <c r="C428" s="112"/>
      <c r="D428" s="112"/>
      <c r="E428" s="112"/>
      <c r="F428" s="112"/>
      <c r="G428" s="112"/>
      <c r="H428" s="112"/>
      <c r="I428" s="112"/>
      <c r="J428" s="112"/>
      <c r="K428" s="112"/>
      <c r="L428" s="112"/>
      <c r="M428" s="112"/>
      <c r="N428" s="112"/>
      <c r="O428" s="112"/>
      <c r="P428" s="112"/>
      <c r="Q428" s="112"/>
      <c r="R428" s="112"/>
      <c r="S428" s="112"/>
      <c r="T428" s="112"/>
      <c r="U428" s="112"/>
      <c r="V428" s="112"/>
      <c r="W428" s="112"/>
      <c r="X428" s="112"/>
      <c r="Y428" s="112"/>
      <c r="Z428" s="112"/>
    </row>
    <row r="429" spans="1:26">
      <c r="A429" s="112"/>
      <c r="B429" s="112"/>
      <c r="C429" s="112"/>
      <c r="D429" s="112"/>
      <c r="E429" s="112"/>
      <c r="F429" s="112"/>
      <c r="G429" s="112"/>
      <c r="H429" s="112"/>
      <c r="I429" s="112"/>
      <c r="J429" s="112"/>
      <c r="K429" s="112"/>
      <c r="L429" s="112"/>
      <c r="M429" s="112"/>
      <c r="N429" s="112"/>
      <c r="O429" s="112"/>
      <c r="P429" s="112"/>
      <c r="Q429" s="112"/>
      <c r="R429" s="112"/>
      <c r="S429" s="112"/>
      <c r="T429" s="112"/>
      <c r="U429" s="112"/>
      <c r="V429" s="112"/>
      <c r="W429" s="112"/>
      <c r="X429" s="112"/>
      <c r="Y429" s="112"/>
      <c r="Z429" s="112"/>
    </row>
    <row r="430" spans="1:26">
      <c r="A430" s="112"/>
      <c r="B430" s="112"/>
      <c r="C430" s="112"/>
      <c r="D430" s="112"/>
      <c r="E430" s="112"/>
      <c r="F430" s="112"/>
      <c r="G430" s="112"/>
      <c r="H430" s="112"/>
      <c r="I430" s="112"/>
      <c r="J430" s="112"/>
      <c r="K430" s="112"/>
      <c r="L430" s="112"/>
      <c r="M430" s="112"/>
      <c r="N430" s="112"/>
      <c r="O430" s="112"/>
      <c r="P430" s="112"/>
      <c r="Q430" s="112"/>
      <c r="R430" s="112"/>
      <c r="S430" s="112"/>
      <c r="T430" s="112"/>
      <c r="U430" s="112"/>
      <c r="V430" s="112"/>
      <c r="W430" s="112"/>
      <c r="X430" s="112"/>
      <c r="Y430" s="112"/>
      <c r="Z430" s="112"/>
    </row>
    <row r="431" spans="1:26">
      <c r="A431" s="112"/>
      <c r="B431" s="112"/>
      <c r="C431" s="112"/>
      <c r="D431" s="112"/>
      <c r="E431" s="112"/>
      <c r="F431" s="112"/>
      <c r="G431" s="112"/>
      <c r="H431" s="112"/>
      <c r="I431" s="112"/>
      <c r="J431" s="112"/>
      <c r="K431" s="112"/>
      <c r="L431" s="112"/>
      <c r="M431" s="112"/>
      <c r="N431" s="112"/>
      <c r="O431" s="112"/>
      <c r="P431" s="112"/>
      <c r="Q431" s="112"/>
      <c r="R431" s="112"/>
      <c r="S431" s="112"/>
      <c r="T431" s="112"/>
      <c r="U431" s="112"/>
      <c r="V431" s="112"/>
      <c r="W431" s="112"/>
      <c r="X431" s="112"/>
      <c r="Y431" s="112"/>
      <c r="Z431" s="112"/>
    </row>
    <row r="432" spans="1:26">
      <c r="A432" s="112"/>
      <c r="B432" s="112"/>
      <c r="C432" s="112"/>
      <c r="D432" s="112"/>
      <c r="E432" s="112"/>
      <c r="F432" s="112"/>
      <c r="G432" s="112"/>
      <c r="H432" s="112"/>
      <c r="I432" s="112"/>
      <c r="J432" s="112"/>
      <c r="K432" s="112"/>
      <c r="L432" s="112"/>
      <c r="M432" s="112"/>
      <c r="N432" s="112"/>
      <c r="O432" s="112"/>
      <c r="P432" s="112"/>
      <c r="Q432" s="112"/>
      <c r="R432" s="112"/>
      <c r="S432" s="112"/>
      <c r="T432" s="112"/>
      <c r="U432" s="112"/>
      <c r="V432" s="112"/>
      <c r="W432" s="112"/>
      <c r="X432" s="112"/>
      <c r="Y432" s="112"/>
      <c r="Z432" s="112"/>
    </row>
    <row r="433" spans="1:26">
      <c r="A433" s="112"/>
      <c r="B433" s="112"/>
      <c r="C433" s="112"/>
      <c r="D433" s="112"/>
      <c r="E433" s="112"/>
      <c r="F433" s="112"/>
      <c r="G433" s="112"/>
      <c r="H433" s="112"/>
      <c r="I433" s="112"/>
      <c r="J433" s="112"/>
      <c r="K433" s="112"/>
      <c r="L433" s="112"/>
      <c r="M433" s="112"/>
      <c r="N433" s="112"/>
      <c r="O433" s="112"/>
      <c r="P433" s="112"/>
      <c r="Q433" s="112"/>
      <c r="R433" s="112"/>
      <c r="S433" s="112"/>
      <c r="T433" s="112"/>
      <c r="U433" s="112"/>
      <c r="V433" s="112"/>
      <c r="W433" s="112"/>
      <c r="X433" s="112"/>
      <c r="Y433" s="112"/>
      <c r="Z433" s="112"/>
    </row>
    <row r="434" spans="1:26">
      <c r="A434" s="112"/>
      <c r="B434" s="112"/>
      <c r="C434" s="112"/>
      <c r="D434" s="112"/>
      <c r="E434" s="112"/>
      <c r="F434" s="112"/>
      <c r="G434" s="112"/>
      <c r="H434" s="112"/>
      <c r="I434" s="112"/>
      <c r="J434" s="112"/>
      <c r="K434" s="112"/>
      <c r="L434" s="112"/>
      <c r="M434" s="112"/>
      <c r="N434" s="112"/>
      <c r="O434" s="112"/>
      <c r="P434" s="112"/>
      <c r="Q434" s="112"/>
      <c r="R434" s="112"/>
      <c r="S434" s="112"/>
      <c r="T434" s="112"/>
      <c r="U434" s="112"/>
      <c r="V434" s="112"/>
      <c r="W434" s="112"/>
      <c r="X434" s="112"/>
      <c r="Y434" s="112"/>
      <c r="Z434" s="112"/>
    </row>
    <row r="435" spans="1:26">
      <c r="A435" s="112"/>
      <c r="B435" s="112"/>
      <c r="C435" s="112"/>
      <c r="D435" s="112"/>
      <c r="E435" s="112"/>
      <c r="F435" s="112"/>
      <c r="G435" s="112"/>
      <c r="H435" s="112"/>
      <c r="I435" s="112"/>
      <c r="J435" s="112"/>
      <c r="K435" s="112"/>
      <c r="L435" s="112"/>
      <c r="M435" s="112"/>
      <c r="N435" s="112"/>
      <c r="O435" s="112"/>
      <c r="P435" s="112"/>
      <c r="Q435" s="112"/>
      <c r="R435" s="112"/>
      <c r="S435" s="112"/>
      <c r="T435" s="112"/>
      <c r="U435" s="112"/>
      <c r="V435" s="112"/>
      <c r="W435" s="112"/>
      <c r="X435" s="112"/>
      <c r="Y435" s="112"/>
      <c r="Z435" s="112"/>
    </row>
    <row r="436" spans="1:26">
      <c r="A436" s="112"/>
      <c r="B436" s="112"/>
      <c r="C436" s="112"/>
      <c r="D436" s="112"/>
      <c r="E436" s="112"/>
      <c r="F436" s="112"/>
      <c r="G436" s="112"/>
      <c r="H436" s="112"/>
      <c r="I436" s="112"/>
      <c r="J436" s="112"/>
      <c r="K436" s="112"/>
      <c r="L436" s="112"/>
      <c r="M436" s="112"/>
      <c r="N436" s="112"/>
      <c r="O436" s="112"/>
      <c r="P436" s="112"/>
      <c r="Q436" s="112"/>
      <c r="R436" s="112"/>
      <c r="S436" s="112"/>
      <c r="T436" s="112"/>
      <c r="U436" s="112"/>
      <c r="V436" s="112"/>
      <c r="W436" s="112"/>
      <c r="X436" s="112"/>
      <c r="Y436" s="112"/>
      <c r="Z436" s="112"/>
    </row>
    <row r="437" spans="1:26">
      <c r="A437" s="112"/>
      <c r="B437" s="112"/>
      <c r="C437" s="112"/>
      <c r="D437" s="112"/>
      <c r="E437" s="112"/>
      <c r="F437" s="112"/>
      <c r="G437" s="112"/>
      <c r="H437" s="112"/>
      <c r="I437" s="112"/>
      <c r="J437" s="112"/>
      <c r="K437" s="112"/>
      <c r="L437" s="112"/>
      <c r="M437" s="112"/>
      <c r="N437" s="112"/>
      <c r="O437" s="112"/>
      <c r="P437" s="112"/>
      <c r="Q437" s="112"/>
      <c r="R437" s="112"/>
      <c r="S437" s="112"/>
      <c r="T437" s="112"/>
      <c r="U437" s="112"/>
      <c r="V437" s="112"/>
      <c r="W437" s="112"/>
      <c r="X437" s="112"/>
      <c r="Y437" s="112"/>
      <c r="Z437" s="112"/>
    </row>
    <row r="438" spans="1:26">
      <c r="A438" s="112"/>
      <c r="B438" s="112"/>
      <c r="C438" s="112"/>
      <c r="D438" s="112"/>
      <c r="E438" s="112"/>
      <c r="F438" s="112"/>
      <c r="G438" s="112"/>
      <c r="H438" s="112"/>
      <c r="I438" s="112"/>
      <c r="J438" s="112"/>
      <c r="K438" s="112"/>
      <c r="L438" s="112"/>
      <c r="M438" s="112"/>
      <c r="N438" s="112"/>
      <c r="O438" s="112"/>
      <c r="P438" s="112"/>
      <c r="Q438" s="112"/>
      <c r="R438" s="112"/>
      <c r="S438" s="112"/>
      <c r="T438" s="112"/>
      <c r="U438" s="112"/>
      <c r="V438" s="112"/>
      <c r="W438" s="112"/>
      <c r="X438" s="112"/>
      <c r="Y438" s="112"/>
      <c r="Z438" s="112"/>
    </row>
    <row r="439" spans="1:26">
      <c r="A439" s="112"/>
      <c r="B439" s="112"/>
      <c r="C439" s="112"/>
      <c r="D439" s="112"/>
      <c r="E439" s="112"/>
      <c r="F439" s="112"/>
      <c r="G439" s="112"/>
      <c r="H439" s="112"/>
      <c r="I439" s="112"/>
      <c r="J439" s="112"/>
      <c r="K439" s="112"/>
      <c r="L439" s="112"/>
      <c r="M439" s="112"/>
      <c r="N439" s="112"/>
      <c r="O439" s="112"/>
      <c r="P439" s="112"/>
      <c r="Q439" s="112"/>
      <c r="R439" s="112"/>
      <c r="S439" s="112"/>
      <c r="T439" s="112"/>
      <c r="U439" s="112"/>
      <c r="V439" s="112"/>
      <c r="W439" s="112"/>
      <c r="X439" s="112"/>
      <c r="Y439" s="112"/>
      <c r="Z439" s="112"/>
    </row>
    <row r="440" spans="1:26">
      <c r="A440" s="112"/>
      <c r="B440" s="112"/>
      <c r="C440" s="112"/>
      <c r="D440" s="112"/>
      <c r="E440" s="112"/>
      <c r="F440" s="112"/>
      <c r="G440" s="112"/>
      <c r="H440" s="112"/>
      <c r="I440" s="112"/>
      <c r="J440" s="112"/>
      <c r="K440" s="112"/>
      <c r="L440" s="112"/>
      <c r="M440" s="112"/>
      <c r="N440" s="112"/>
      <c r="O440" s="112"/>
      <c r="P440" s="112"/>
      <c r="Q440" s="112"/>
      <c r="R440" s="112"/>
      <c r="S440" s="112"/>
      <c r="T440" s="112"/>
      <c r="U440" s="112"/>
      <c r="V440" s="112"/>
      <c r="W440" s="112"/>
      <c r="X440" s="112"/>
      <c r="Y440" s="112"/>
      <c r="Z440" s="112"/>
    </row>
    <row r="441" spans="1:26">
      <c r="A441" s="112"/>
      <c r="B441" s="112"/>
      <c r="C441" s="112"/>
      <c r="D441" s="112"/>
      <c r="E441" s="112"/>
      <c r="F441" s="112"/>
      <c r="G441" s="112"/>
      <c r="H441" s="112"/>
      <c r="I441" s="112"/>
      <c r="J441" s="112"/>
      <c r="K441" s="112"/>
      <c r="L441" s="112"/>
      <c r="M441" s="112"/>
      <c r="N441" s="112"/>
      <c r="O441" s="112"/>
      <c r="P441" s="112"/>
      <c r="Q441" s="112"/>
      <c r="R441" s="112"/>
      <c r="S441" s="112"/>
      <c r="T441" s="112"/>
      <c r="U441" s="112"/>
      <c r="V441" s="112"/>
      <c r="W441" s="112"/>
      <c r="X441" s="112"/>
      <c r="Y441" s="112"/>
      <c r="Z441" s="112"/>
    </row>
    <row r="442" spans="1:26">
      <c r="A442" s="112"/>
      <c r="B442" s="112"/>
      <c r="C442" s="112"/>
      <c r="D442" s="112"/>
      <c r="E442" s="112"/>
      <c r="F442" s="112"/>
      <c r="G442" s="112"/>
      <c r="H442" s="112"/>
      <c r="I442" s="112"/>
      <c r="J442" s="112"/>
      <c r="K442" s="112"/>
      <c r="L442" s="112"/>
      <c r="M442" s="112"/>
      <c r="N442" s="112"/>
      <c r="O442" s="112"/>
      <c r="P442" s="112"/>
      <c r="Q442" s="112"/>
      <c r="R442" s="112"/>
      <c r="S442" s="112"/>
      <c r="T442" s="112"/>
      <c r="U442" s="112"/>
      <c r="V442" s="112"/>
      <c r="W442" s="112"/>
      <c r="X442" s="112"/>
      <c r="Y442" s="112"/>
      <c r="Z442" s="112"/>
    </row>
    <row r="443" spans="1:26">
      <c r="A443" s="112"/>
      <c r="B443" s="112"/>
      <c r="C443" s="112"/>
      <c r="D443" s="112"/>
      <c r="E443" s="112"/>
      <c r="F443" s="112"/>
      <c r="G443" s="112"/>
      <c r="H443" s="112"/>
      <c r="I443" s="112"/>
      <c r="J443" s="112"/>
      <c r="K443" s="112"/>
      <c r="L443" s="112"/>
      <c r="M443" s="112"/>
      <c r="N443" s="112"/>
      <c r="O443" s="112"/>
      <c r="P443" s="112"/>
      <c r="Q443" s="112"/>
      <c r="R443" s="112"/>
      <c r="S443" s="112"/>
      <c r="T443" s="112"/>
      <c r="U443" s="112"/>
      <c r="V443" s="112"/>
      <c r="W443" s="112"/>
      <c r="X443" s="112"/>
      <c r="Y443" s="112"/>
      <c r="Z443" s="112"/>
    </row>
    <row r="444" spans="1:26">
      <c r="A444" s="112"/>
      <c r="B444" s="112"/>
      <c r="C444" s="112"/>
      <c r="D444" s="112"/>
      <c r="E444" s="112"/>
      <c r="F444" s="112"/>
      <c r="G444" s="112"/>
      <c r="H444" s="112"/>
      <c r="I444" s="112"/>
      <c r="J444" s="112"/>
      <c r="K444" s="112"/>
      <c r="L444" s="112"/>
      <c r="M444" s="112"/>
      <c r="N444" s="112"/>
      <c r="O444" s="112"/>
      <c r="P444" s="112"/>
      <c r="Q444" s="112"/>
      <c r="R444" s="112"/>
      <c r="S444" s="112"/>
      <c r="T444" s="112"/>
      <c r="U444" s="112"/>
      <c r="V444" s="112"/>
      <c r="W444" s="112"/>
      <c r="X444" s="112"/>
      <c r="Y444" s="112"/>
      <c r="Z444" s="112"/>
    </row>
    <row r="445" spans="1:26">
      <c r="A445" s="112"/>
      <c r="B445" s="112"/>
      <c r="C445" s="112"/>
      <c r="D445" s="112"/>
      <c r="E445" s="112"/>
      <c r="F445" s="112"/>
      <c r="G445" s="112"/>
      <c r="H445" s="112"/>
      <c r="I445" s="112"/>
      <c r="J445" s="112"/>
      <c r="K445" s="112"/>
      <c r="L445" s="112"/>
      <c r="M445" s="112"/>
      <c r="N445" s="112"/>
      <c r="O445" s="112"/>
      <c r="P445" s="112"/>
      <c r="Q445" s="112"/>
      <c r="R445" s="112"/>
      <c r="S445" s="112"/>
      <c r="T445" s="112"/>
      <c r="U445" s="112"/>
      <c r="V445" s="112"/>
      <c r="W445" s="112"/>
      <c r="X445" s="112"/>
      <c r="Y445" s="112"/>
      <c r="Z445" s="112"/>
    </row>
    <row r="446" spans="1:26">
      <c r="A446" s="112"/>
      <c r="B446" s="112"/>
      <c r="C446" s="112"/>
      <c r="D446" s="112"/>
      <c r="E446" s="112"/>
      <c r="F446" s="112"/>
      <c r="G446" s="112"/>
      <c r="H446" s="112"/>
      <c r="I446" s="112"/>
      <c r="J446" s="112"/>
      <c r="K446" s="112"/>
      <c r="L446" s="112"/>
      <c r="M446" s="112"/>
      <c r="N446" s="112"/>
      <c r="O446" s="112"/>
      <c r="P446" s="112"/>
      <c r="Q446" s="112"/>
      <c r="R446" s="112"/>
      <c r="S446" s="112"/>
      <c r="T446" s="112"/>
      <c r="U446" s="112"/>
      <c r="V446" s="112"/>
      <c r="W446" s="112"/>
      <c r="X446" s="112"/>
      <c r="Y446" s="112"/>
      <c r="Z446" s="112"/>
    </row>
    <row r="447" spans="1:26">
      <c r="A447" s="112"/>
      <c r="B447" s="112"/>
      <c r="C447" s="112"/>
      <c r="D447" s="112"/>
      <c r="E447" s="112"/>
      <c r="F447" s="112"/>
      <c r="G447" s="112"/>
      <c r="H447" s="112"/>
      <c r="I447" s="112"/>
      <c r="J447" s="112"/>
      <c r="K447" s="112"/>
      <c r="L447" s="112"/>
      <c r="M447" s="112"/>
      <c r="N447" s="112"/>
      <c r="O447" s="112"/>
      <c r="P447" s="112"/>
      <c r="Q447" s="112"/>
      <c r="R447" s="112"/>
      <c r="S447" s="112"/>
      <c r="T447" s="112"/>
      <c r="U447" s="112"/>
      <c r="V447" s="112"/>
      <c r="W447" s="112"/>
      <c r="X447" s="112"/>
      <c r="Y447" s="112"/>
      <c r="Z447" s="112"/>
    </row>
    <row r="448" spans="1:26">
      <c r="A448" s="112"/>
      <c r="B448" s="112"/>
      <c r="C448" s="112"/>
      <c r="D448" s="112"/>
      <c r="E448" s="112"/>
      <c r="F448" s="112"/>
      <c r="G448" s="112"/>
      <c r="H448" s="112"/>
      <c r="I448" s="112"/>
      <c r="J448" s="112"/>
      <c r="K448" s="112"/>
      <c r="L448" s="112"/>
      <c r="M448" s="112"/>
      <c r="N448" s="112"/>
      <c r="O448" s="112"/>
      <c r="P448" s="112"/>
      <c r="Q448" s="112"/>
      <c r="R448" s="112"/>
      <c r="S448" s="112"/>
      <c r="T448" s="112"/>
      <c r="U448" s="112"/>
      <c r="V448" s="112"/>
      <c r="W448" s="112"/>
      <c r="X448" s="112"/>
      <c r="Y448" s="112"/>
      <c r="Z448" s="112"/>
    </row>
    <row r="449" spans="1:26">
      <c r="A449" s="112"/>
      <c r="B449" s="112"/>
      <c r="C449" s="112"/>
      <c r="D449" s="112"/>
      <c r="E449" s="112"/>
      <c r="F449" s="112"/>
      <c r="G449" s="112"/>
      <c r="H449" s="112"/>
      <c r="I449" s="112"/>
      <c r="J449" s="112"/>
      <c r="K449" s="112"/>
      <c r="L449" s="112"/>
      <c r="M449" s="112"/>
      <c r="N449" s="112"/>
      <c r="O449" s="112"/>
      <c r="P449" s="112"/>
      <c r="Q449" s="112"/>
      <c r="R449" s="112"/>
      <c r="S449" s="112"/>
      <c r="T449" s="112"/>
      <c r="U449" s="112"/>
      <c r="V449" s="112"/>
      <c r="W449" s="112"/>
      <c r="X449" s="112"/>
      <c r="Y449" s="112"/>
      <c r="Z449" s="112"/>
    </row>
    <row r="450" spans="1:26">
      <c r="A450" s="112"/>
      <c r="B450" s="112"/>
      <c r="C450" s="112"/>
      <c r="D450" s="112"/>
      <c r="E450" s="112"/>
      <c r="F450" s="112"/>
      <c r="G450" s="112"/>
      <c r="H450" s="112"/>
      <c r="I450" s="112"/>
      <c r="J450" s="112"/>
      <c r="K450" s="112"/>
      <c r="L450" s="112"/>
      <c r="M450" s="112"/>
      <c r="N450" s="112"/>
      <c r="O450" s="112"/>
      <c r="P450" s="112"/>
      <c r="Q450" s="112"/>
      <c r="R450" s="112"/>
      <c r="S450" s="112"/>
      <c r="T450" s="112"/>
      <c r="U450" s="112"/>
      <c r="V450" s="112"/>
      <c r="W450" s="112"/>
      <c r="X450" s="112"/>
      <c r="Y450" s="112"/>
      <c r="Z450" s="112"/>
    </row>
    <row r="451" spans="1:26">
      <c r="A451" s="112"/>
      <c r="B451" s="112"/>
      <c r="C451" s="112"/>
      <c r="D451" s="112"/>
      <c r="E451" s="112"/>
      <c r="F451" s="112"/>
      <c r="G451" s="112"/>
      <c r="H451" s="112"/>
      <c r="I451" s="112"/>
      <c r="J451" s="112"/>
      <c r="K451" s="112"/>
      <c r="L451" s="112"/>
      <c r="M451" s="112"/>
      <c r="N451" s="112"/>
      <c r="O451" s="112"/>
      <c r="P451" s="112"/>
      <c r="Q451" s="112"/>
      <c r="R451" s="112"/>
      <c r="S451" s="112"/>
      <c r="T451" s="112"/>
      <c r="U451" s="112"/>
      <c r="V451" s="112"/>
      <c r="W451" s="112"/>
      <c r="X451" s="112"/>
      <c r="Y451" s="112"/>
      <c r="Z451" s="112"/>
    </row>
    <row r="452" spans="1:26">
      <c r="A452" s="112"/>
      <c r="B452" s="112"/>
      <c r="C452" s="112"/>
      <c r="D452" s="112"/>
      <c r="E452" s="112"/>
      <c r="F452" s="112"/>
      <c r="G452" s="112"/>
      <c r="H452" s="112"/>
      <c r="I452" s="112"/>
      <c r="J452" s="112"/>
      <c r="K452" s="112"/>
      <c r="L452" s="112"/>
      <c r="M452" s="112"/>
      <c r="N452" s="112"/>
      <c r="O452" s="112"/>
      <c r="P452" s="112"/>
      <c r="Q452" s="112"/>
      <c r="R452" s="112"/>
      <c r="S452" s="112"/>
      <c r="T452" s="112"/>
      <c r="U452" s="112"/>
      <c r="V452" s="112"/>
      <c r="W452" s="112"/>
      <c r="X452" s="112"/>
      <c r="Y452" s="112"/>
      <c r="Z452" s="112"/>
    </row>
    <row r="453" spans="1:26">
      <c r="A453" s="112"/>
      <c r="B453" s="112"/>
      <c r="C453" s="112"/>
      <c r="D453" s="112"/>
      <c r="E453" s="112"/>
      <c r="F453" s="112"/>
      <c r="G453" s="112"/>
      <c r="H453" s="112"/>
      <c r="I453" s="112"/>
      <c r="J453" s="112"/>
      <c r="K453" s="112"/>
      <c r="L453" s="112"/>
      <c r="M453" s="112"/>
      <c r="N453" s="112"/>
      <c r="O453" s="112"/>
      <c r="P453" s="112"/>
      <c r="Q453" s="112"/>
      <c r="R453" s="112"/>
      <c r="S453" s="112"/>
      <c r="T453" s="112"/>
      <c r="U453" s="112"/>
      <c r="V453" s="112"/>
      <c r="W453" s="112"/>
      <c r="X453" s="112"/>
      <c r="Y453" s="112"/>
      <c r="Z453" s="112"/>
    </row>
    <row r="454" spans="1:26">
      <c r="A454" s="112"/>
      <c r="B454" s="112"/>
      <c r="C454" s="112"/>
      <c r="D454" s="112"/>
      <c r="E454" s="112"/>
      <c r="F454" s="112"/>
      <c r="G454" s="112"/>
      <c r="H454" s="112"/>
      <c r="I454" s="112"/>
      <c r="J454" s="112"/>
      <c r="K454" s="112"/>
      <c r="L454" s="112"/>
      <c r="M454" s="112"/>
      <c r="N454" s="112"/>
      <c r="O454" s="112"/>
      <c r="P454" s="112"/>
      <c r="Q454" s="112"/>
      <c r="R454" s="112"/>
      <c r="S454" s="112"/>
      <c r="T454" s="112"/>
      <c r="U454" s="112"/>
      <c r="V454" s="112"/>
      <c r="W454" s="112"/>
      <c r="X454" s="112"/>
      <c r="Y454" s="112"/>
      <c r="Z454" s="112"/>
    </row>
    <row r="455" spans="1:26">
      <c r="A455" s="112"/>
      <c r="B455" s="112"/>
      <c r="C455" s="112"/>
      <c r="D455" s="112"/>
      <c r="E455" s="112"/>
      <c r="F455" s="112"/>
      <c r="G455" s="112"/>
      <c r="H455" s="112"/>
      <c r="I455" s="112"/>
      <c r="J455" s="112"/>
      <c r="K455" s="112"/>
      <c r="L455" s="112"/>
      <c r="M455" s="112"/>
      <c r="N455" s="112"/>
      <c r="O455" s="112"/>
      <c r="P455" s="112"/>
      <c r="Q455" s="112"/>
      <c r="R455" s="112"/>
      <c r="S455" s="112"/>
      <c r="T455" s="112"/>
      <c r="U455" s="112"/>
      <c r="V455" s="112"/>
      <c r="W455" s="112"/>
      <c r="X455" s="112"/>
      <c r="Y455" s="112"/>
      <c r="Z455" s="112"/>
    </row>
    <row r="456" spans="1:26">
      <c r="A456" s="112"/>
      <c r="B456" s="112"/>
      <c r="C456" s="112"/>
      <c r="D456" s="112"/>
      <c r="E456" s="112"/>
      <c r="F456" s="112"/>
      <c r="G456" s="112"/>
      <c r="H456" s="112"/>
      <c r="I456" s="112"/>
      <c r="J456" s="112"/>
      <c r="K456" s="112"/>
      <c r="L456" s="112"/>
      <c r="M456" s="112"/>
      <c r="N456" s="112"/>
      <c r="O456" s="112"/>
      <c r="P456" s="112"/>
      <c r="Q456" s="112"/>
      <c r="R456" s="112"/>
      <c r="S456" s="112"/>
      <c r="T456" s="112"/>
      <c r="U456" s="112"/>
      <c r="V456" s="112"/>
      <c r="W456" s="112"/>
      <c r="X456" s="112"/>
      <c r="Y456" s="112"/>
      <c r="Z456" s="112"/>
    </row>
    <row r="457" spans="1:26">
      <c r="A457" s="112"/>
      <c r="B457" s="112"/>
      <c r="C457" s="112"/>
      <c r="D457" s="112"/>
      <c r="E457" s="112"/>
      <c r="F457" s="112"/>
      <c r="G457" s="112"/>
      <c r="H457" s="112"/>
      <c r="I457" s="112"/>
      <c r="J457" s="112"/>
      <c r="K457" s="112"/>
      <c r="L457" s="112"/>
      <c r="M457" s="112"/>
      <c r="N457" s="112"/>
      <c r="O457" s="112"/>
      <c r="P457" s="112"/>
      <c r="Q457" s="112"/>
      <c r="R457" s="112"/>
      <c r="S457" s="112"/>
      <c r="T457" s="112"/>
      <c r="U457" s="112"/>
      <c r="V457" s="112"/>
      <c r="W457" s="112"/>
      <c r="X457" s="112"/>
      <c r="Y457" s="112"/>
      <c r="Z457" s="112"/>
    </row>
    <row r="458" spans="1:26">
      <c r="A458" s="112"/>
      <c r="B458" s="112"/>
      <c r="C458" s="112"/>
      <c r="D458" s="112"/>
      <c r="E458" s="112"/>
      <c r="F458" s="112"/>
      <c r="G458" s="112"/>
      <c r="H458" s="112"/>
      <c r="I458" s="112"/>
      <c r="J458" s="112"/>
      <c r="K458" s="112"/>
      <c r="L458" s="112"/>
      <c r="M458" s="112"/>
      <c r="N458" s="112"/>
      <c r="O458" s="112"/>
      <c r="P458" s="112"/>
      <c r="Q458" s="112"/>
      <c r="R458" s="112"/>
      <c r="S458" s="112"/>
      <c r="T458" s="112"/>
      <c r="U458" s="112"/>
      <c r="V458" s="112"/>
      <c r="W458" s="112"/>
      <c r="X458" s="112"/>
      <c r="Y458" s="112"/>
      <c r="Z458" s="112"/>
    </row>
    <row r="459" spans="1:26">
      <c r="A459" s="112"/>
      <c r="B459" s="112"/>
      <c r="C459" s="112"/>
      <c r="D459" s="112"/>
      <c r="E459" s="112"/>
      <c r="F459" s="112"/>
      <c r="G459" s="112"/>
      <c r="H459" s="112"/>
      <c r="I459" s="112"/>
      <c r="J459" s="112"/>
      <c r="K459" s="112"/>
      <c r="L459" s="112"/>
      <c r="M459" s="112"/>
      <c r="N459" s="112"/>
      <c r="O459" s="112"/>
      <c r="P459" s="112"/>
      <c r="Q459" s="112"/>
      <c r="R459" s="112"/>
      <c r="S459" s="112"/>
      <c r="T459" s="112"/>
      <c r="U459" s="112"/>
      <c r="V459" s="112"/>
      <c r="W459" s="112"/>
      <c r="X459" s="112"/>
      <c r="Y459" s="112"/>
      <c r="Z459" s="112"/>
    </row>
    <row r="460" spans="1:26">
      <c r="A460" s="112"/>
      <c r="B460" s="112"/>
      <c r="C460" s="112"/>
      <c r="D460" s="112"/>
      <c r="E460" s="112"/>
      <c r="F460" s="112"/>
      <c r="G460" s="112"/>
      <c r="H460" s="112"/>
      <c r="I460" s="112"/>
      <c r="J460" s="112"/>
      <c r="K460" s="112"/>
      <c r="L460" s="112"/>
      <c r="M460" s="112"/>
      <c r="N460" s="112"/>
      <c r="O460" s="112"/>
      <c r="P460" s="112"/>
      <c r="Q460" s="112"/>
      <c r="R460" s="112"/>
      <c r="S460" s="112"/>
      <c r="T460" s="112"/>
      <c r="U460" s="112"/>
      <c r="V460" s="112"/>
      <c r="W460" s="112"/>
      <c r="X460" s="112"/>
      <c r="Y460" s="112"/>
      <c r="Z460" s="112"/>
    </row>
    <row r="461" spans="1:26">
      <c r="A461" s="112"/>
      <c r="B461" s="112"/>
      <c r="C461" s="112"/>
      <c r="D461" s="112"/>
      <c r="E461" s="112"/>
      <c r="F461" s="112"/>
      <c r="G461" s="112"/>
      <c r="H461" s="112"/>
      <c r="I461" s="112"/>
      <c r="J461" s="112"/>
      <c r="K461" s="112"/>
      <c r="L461" s="112"/>
      <c r="M461" s="112"/>
      <c r="N461" s="112"/>
      <c r="O461" s="112"/>
      <c r="P461" s="112"/>
      <c r="Q461" s="112"/>
      <c r="R461" s="112"/>
      <c r="S461" s="112"/>
      <c r="T461" s="112"/>
      <c r="U461" s="112"/>
      <c r="V461" s="112"/>
      <c r="W461" s="112"/>
      <c r="X461" s="112"/>
      <c r="Y461" s="112"/>
      <c r="Z461" s="112"/>
    </row>
    <row r="462" spans="1:26">
      <c r="A462" s="112"/>
      <c r="B462" s="112"/>
      <c r="C462" s="112"/>
      <c r="D462" s="112"/>
      <c r="E462" s="112"/>
      <c r="F462" s="112"/>
      <c r="G462" s="112"/>
      <c r="H462" s="112"/>
      <c r="I462" s="112"/>
      <c r="J462" s="112"/>
      <c r="K462" s="112"/>
      <c r="L462" s="112"/>
      <c r="M462" s="112"/>
      <c r="N462" s="112"/>
      <c r="O462" s="112"/>
      <c r="P462" s="112"/>
      <c r="Q462" s="112"/>
      <c r="R462" s="112"/>
      <c r="S462" s="112"/>
      <c r="T462" s="112"/>
      <c r="U462" s="112"/>
      <c r="V462" s="112"/>
      <c r="W462" s="112"/>
      <c r="X462" s="112"/>
      <c r="Y462" s="112"/>
      <c r="Z462" s="112"/>
    </row>
    <row r="463" spans="1:26">
      <c r="A463" s="112"/>
      <c r="B463" s="112"/>
      <c r="C463" s="112"/>
      <c r="D463" s="112"/>
      <c r="E463" s="112"/>
      <c r="F463" s="112"/>
      <c r="G463" s="112"/>
      <c r="H463" s="112"/>
      <c r="I463" s="112"/>
      <c r="J463" s="112"/>
      <c r="K463" s="112"/>
      <c r="L463" s="112"/>
      <c r="M463" s="112"/>
      <c r="N463" s="112"/>
      <c r="O463" s="112"/>
      <c r="P463" s="112"/>
      <c r="Q463" s="112"/>
      <c r="R463" s="112"/>
      <c r="S463" s="112"/>
      <c r="T463" s="112"/>
      <c r="U463" s="112"/>
      <c r="V463" s="112"/>
      <c r="W463" s="112"/>
      <c r="X463" s="112"/>
      <c r="Y463" s="112"/>
      <c r="Z463" s="112"/>
    </row>
    <row r="464" spans="1:26">
      <c r="A464" s="112"/>
      <c r="B464" s="112"/>
      <c r="C464" s="112"/>
      <c r="D464" s="112"/>
      <c r="E464" s="112"/>
      <c r="F464" s="112"/>
      <c r="G464" s="112"/>
      <c r="H464" s="112"/>
      <c r="I464" s="112"/>
      <c r="J464" s="112"/>
      <c r="K464" s="112"/>
      <c r="L464" s="112"/>
      <c r="M464" s="112"/>
      <c r="N464" s="112"/>
      <c r="O464" s="112"/>
      <c r="P464" s="112"/>
      <c r="Q464" s="112"/>
      <c r="R464" s="112"/>
      <c r="S464" s="112"/>
      <c r="T464" s="112"/>
      <c r="U464" s="112"/>
      <c r="V464" s="112"/>
      <c r="W464" s="112"/>
      <c r="X464" s="112"/>
      <c r="Y464" s="112"/>
      <c r="Z464" s="112"/>
    </row>
    <row r="465" spans="1:26">
      <c r="A465" s="112"/>
      <c r="B465" s="112"/>
      <c r="C465" s="112"/>
      <c r="D465" s="112"/>
      <c r="E465" s="112"/>
      <c r="F465" s="112"/>
      <c r="G465" s="112"/>
      <c r="H465" s="112"/>
      <c r="I465" s="112"/>
      <c r="J465" s="112"/>
      <c r="K465" s="112"/>
      <c r="L465" s="112"/>
      <c r="M465" s="112"/>
      <c r="N465" s="112"/>
      <c r="O465" s="112"/>
      <c r="P465" s="112"/>
      <c r="Q465" s="112"/>
      <c r="R465" s="112"/>
      <c r="S465" s="112"/>
      <c r="T465" s="112"/>
      <c r="U465" s="112"/>
      <c r="V465" s="112"/>
      <c r="W465" s="112"/>
      <c r="X465" s="112"/>
      <c r="Y465" s="112"/>
      <c r="Z465" s="112"/>
    </row>
    <row r="466" spans="1:26">
      <c r="A466" s="112"/>
      <c r="B466" s="112"/>
      <c r="C466" s="112"/>
      <c r="D466" s="112"/>
      <c r="E466" s="112"/>
      <c r="F466" s="112"/>
      <c r="G466" s="112"/>
      <c r="H466" s="112"/>
      <c r="I466" s="112"/>
      <c r="J466" s="112"/>
      <c r="K466" s="112"/>
      <c r="L466" s="112"/>
      <c r="M466" s="112"/>
      <c r="N466" s="112"/>
      <c r="O466" s="112"/>
      <c r="P466" s="112"/>
      <c r="Q466" s="112"/>
      <c r="R466" s="112"/>
      <c r="S466" s="112"/>
      <c r="T466" s="112"/>
      <c r="U466" s="112"/>
      <c r="V466" s="112"/>
      <c r="W466" s="112"/>
      <c r="X466" s="112"/>
      <c r="Y466" s="112"/>
      <c r="Z466" s="112"/>
    </row>
    <row r="467" spans="1:26">
      <c r="A467" s="112"/>
      <c r="B467" s="112"/>
      <c r="C467" s="112"/>
      <c r="D467" s="112"/>
      <c r="E467" s="112"/>
      <c r="F467" s="112"/>
      <c r="G467" s="112"/>
      <c r="H467" s="112"/>
      <c r="I467" s="112"/>
      <c r="J467" s="112"/>
      <c r="K467" s="112"/>
      <c r="L467" s="112"/>
      <c r="M467" s="112"/>
      <c r="N467" s="112"/>
      <c r="O467" s="112"/>
      <c r="P467" s="112"/>
      <c r="Q467" s="112"/>
      <c r="R467" s="112"/>
      <c r="S467" s="112"/>
      <c r="T467" s="112"/>
      <c r="U467" s="112"/>
      <c r="V467" s="112"/>
      <c r="W467" s="112"/>
      <c r="X467" s="112"/>
      <c r="Y467" s="112"/>
      <c r="Z467" s="112"/>
    </row>
    <row r="468" spans="1:26">
      <c r="A468" s="112"/>
      <c r="B468" s="112"/>
      <c r="C468" s="112"/>
      <c r="D468" s="112"/>
      <c r="E468" s="112"/>
      <c r="F468" s="112"/>
      <c r="G468" s="112"/>
      <c r="H468" s="112"/>
      <c r="I468" s="112"/>
      <c r="J468" s="112"/>
      <c r="K468" s="112"/>
      <c r="L468" s="112"/>
      <c r="M468" s="112"/>
      <c r="N468" s="112"/>
      <c r="O468" s="112"/>
      <c r="P468" s="112"/>
      <c r="Q468" s="112"/>
      <c r="R468" s="112"/>
      <c r="S468" s="112"/>
      <c r="T468" s="112"/>
      <c r="U468" s="112"/>
      <c r="V468" s="112"/>
      <c r="W468" s="112"/>
      <c r="X468" s="112"/>
      <c r="Y468" s="112"/>
      <c r="Z468" s="112"/>
    </row>
    <row r="469" spans="1:26">
      <c r="A469" s="112"/>
      <c r="B469" s="112"/>
      <c r="C469" s="112"/>
      <c r="D469" s="112"/>
      <c r="E469" s="112"/>
      <c r="F469" s="112"/>
      <c r="G469" s="112"/>
      <c r="H469" s="112"/>
      <c r="I469" s="112"/>
      <c r="J469" s="112"/>
      <c r="K469" s="112"/>
      <c r="L469" s="112"/>
      <c r="M469" s="112"/>
      <c r="N469" s="112"/>
      <c r="O469" s="112"/>
      <c r="P469" s="112"/>
      <c r="Q469" s="112"/>
      <c r="R469" s="112"/>
      <c r="S469" s="112"/>
      <c r="T469" s="112"/>
      <c r="U469" s="112"/>
      <c r="V469" s="112"/>
      <c r="W469" s="112"/>
      <c r="X469" s="112"/>
      <c r="Y469" s="112"/>
      <c r="Z469" s="112"/>
    </row>
    <row r="470" spans="1:26">
      <c r="A470" s="112"/>
      <c r="B470" s="112"/>
      <c r="C470" s="112"/>
      <c r="D470" s="112"/>
      <c r="E470" s="112"/>
      <c r="F470" s="112"/>
      <c r="G470" s="112"/>
      <c r="H470" s="112"/>
      <c r="I470" s="112"/>
      <c r="J470" s="112"/>
      <c r="K470" s="112"/>
      <c r="L470" s="112"/>
      <c r="M470" s="112"/>
      <c r="N470" s="112"/>
      <c r="O470" s="112"/>
      <c r="P470" s="112"/>
      <c r="Q470" s="112"/>
      <c r="R470" s="112"/>
      <c r="S470" s="112"/>
      <c r="T470" s="112"/>
      <c r="U470" s="112"/>
      <c r="V470" s="112"/>
      <c r="W470" s="112"/>
      <c r="X470" s="112"/>
      <c r="Y470" s="112"/>
      <c r="Z470" s="112"/>
    </row>
    <row r="471" spans="1:26">
      <c r="A471" s="112"/>
      <c r="B471" s="112"/>
      <c r="C471" s="112"/>
      <c r="D471" s="112"/>
      <c r="E471" s="112"/>
      <c r="F471" s="112"/>
      <c r="G471" s="112"/>
      <c r="H471" s="112"/>
      <c r="I471" s="112"/>
      <c r="J471" s="112"/>
      <c r="K471" s="112"/>
      <c r="L471" s="112"/>
      <c r="M471" s="112"/>
      <c r="N471" s="112"/>
      <c r="O471" s="112"/>
      <c r="P471" s="112"/>
      <c r="Q471" s="112"/>
      <c r="R471" s="112"/>
      <c r="S471" s="112"/>
      <c r="T471" s="112"/>
      <c r="U471" s="112"/>
      <c r="V471" s="112"/>
      <c r="W471" s="112"/>
      <c r="X471" s="112"/>
      <c r="Y471" s="112"/>
      <c r="Z471" s="112"/>
    </row>
    <row r="472" spans="1:26">
      <c r="A472" s="112"/>
      <c r="B472" s="112"/>
      <c r="C472" s="112"/>
      <c r="D472" s="112"/>
      <c r="E472" s="112"/>
      <c r="F472" s="112"/>
      <c r="G472" s="112"/>
      <c r="H472" s="112"/>
      <c r="I472" s="112"/>
      <c r="J472" s="112"/>
      <c r="K472" s="112"/>
      <c r="L472" s="112"/>
      <c r="M472" s="112"/>
      <c r="N472" s="112"/>
      <c r="O472" s="112"/>
      <c r="P472" s="112"/>
      <c r="Q472" s="112"/>
      <c r="R472" s="112"/>
      <c r="S472" s="112"/>
      <c r="T472" s="112"/>
      <c r="U472" s="112"/>
      <c r="V472" s="112"/>
      <c r="W472" s="112"/>
      <c r="X472" s="112"/>
      <c r="Y472" s="112"/>
      <c r="Z472" s="112"/>
    </row>
    <row r="473" spans="1:26">
      <c r="A473" s="112"/>
      <c r="B473" s="112"/>
      <c r="C473" s="112"/>
      <c r="D473" s="112"/>
      <c r="E473" s="112"/>
      <c r="F473" s="112"/>
      <c r="G473" s="112"/>
      <c r="H473" s="112"/>
      <c r="I473" s="112"/>
      <c r="J473" s="112"/>
      <c r="K473" s="112"/>
      <c r="L473" s="112"/>
      <c r="M473" s="112"/>
      <c r="N473" s="112"/>
      <c r="O473" s="112"/>
      <c r="P473" s="112"/>
      <c r="Q473" s="112"/>
      <c r="R473" s="112"/>
      <c r="S473" s="112"/>
      <c r="T473" s="112"/>
      <c r="U473" s="112"/>
      <c r="V473" s="112"/>
      <c r="W473" s="112"/>
      <c r="X473" s="112"/>
      <c r="Y473" s="112"/>
      <c r="Z473" s="112"/>
    </row>
    <row r="474" spans="1:26">
      <c r="A474" s="112"/>
      <c r="B474" s="112"/>
      <c r="C474" s="112"/>
      <c r="D474" s="112"/>
      <c r="E474" s="112"/>
      <c r="F474" s="112"/>
      <c r="G474" s="112"/>
      <c r="H474" s="112"/>
      <c r="I474" s="112"/>
      <c r="J474" s="112"/>
      <c r="K474" s="112"/>
      <c r="L474" s="112"/>
      <c r="M474" s="112"/>
      <c r="N474" s="112"/>
      <c r="O474" s="112"/>
      <c r="P474" s="112"/>
      <c r="Q474" s="112"/>
      <c r="R474" s="112"/>
      <c r="S474" s="112"/>
      <c r="T474" s="112"/>
      <c r="U474" s="112"/>
      <c r="V474" s="112"/>
      <c r="W474" s="112"/>
      <c r="X474" s="112"/>
      <c r="Y474" s="112"/>
      <c r="Z474" s="112"/>
    </row>
    <row r="475" spans="1:26">
      <c r="A475" s="112"/>
      <c r="B475" s="112"/>
      <c r="C475" s="112"/>
      <c r="D475" s="112"/>
      <c r="E475" s="112"/>
      <c r="F475" s="112"/>
      <c r="G475" s="112"/>
      <c r="H475" s="112"/>
      <c r="I475" s="112"/>
      <c r="J475" s="112"/>
      <c r="K475" s="112"/>
      <c r="L475" s="112"/>
      <c r="M475" s="112"/>
      <c r="N475" s="112"/>
      <c r="O475" s="112"/>
      <c r="P475" s="112"/>
      <c r="Q475" s="112"/>
      <c r="R475" s="112"/>
      <c r="S475" s="112"/>
      <c r="T475" s="112"/>
      <c r="U475" s="112"/>
      <c r="V475" s="112"/>
      <c r="W475" s="112"/>
      <c r="X475" s="112"/>
      <c r="Y475" s="112"/>
      <c r="Z475" s="112"/>
    </row>
    <row r="476" spans="1:26">
      <c r="A476" s="112"/>
      <c r="B476" s="112"/>
      <c r="C476" s="112"/>
      <c r="D476" s="112"/>
      <c r="E476" s="112"/>
      <c r="F476" s="112"/>
      <c r="G476" s="112"/>
      <c r="H476" s="112"/>
      <c r="I476" s="112"/>
      <c r="J476" s="112"/>
      <c r="K476" s="112"/>
      <c r="L476" s="112"/>
      <c r="M476" s="112"/>
      <c r="N476" s="112"/>
      <c r="O476" s="112"/>
      <c r="P476" s="112"/>
      <c r="Q476" s="112"/>
      <c r="R476" s="112"/>
      <c r="S476" s="112"/>
      <c r="T476" s="112"/>
      <c r="U476" s="112"/>
      <c r="V476" s="112"/>
      <c r="W476" s="112"/>
      <c r="X476" s="112"/>
      <c r="Y476" s="112"/>
      <c r="Z476" s="112"/>
    </row>
    <row r="477" spans="1:26">
      <c r="A477" s="112"/>
      <c r="B477" s="112"/>
      <c r="C477" s="112"/>
      <c r="D477" s="112"/>
      <c r="E477" s="112"/>
      <c r="F477" s="112"/>
      <c r="G477" s="112"/>
      <c r="H477" s="112"/>
      <c r="I477" s="112"/>
      <c r="J477" s="112"/>
      <c r="K477" s="112"/>
      <c r="L477" s="112"/>
      <c r="M477" s="112"/>
      <c r="N477" s="112"/>
      <c r="O477" s="112"/>
      <c r="P477" s="112"/>
      <c r="Q477" s="112"/>
      <c r="R477" s="112"/>
      <c r="S477" s="112"/>
      <c r="T477" s="112"/>
      <c r="U477" s="112"/>
      <c r="V477" s="112"/>
      <c r="W477" s="112"/>
      <c r="X477" s="112"/>
      <c r="Y477" s="112"/>
      <c r="Z477" s="112"/>
    </row>
    <row r="478" spans="1:26">
      <c r="A478" s="112"/>
      <c r="B478" s="112"/>
      <c r="C478" s="112"/>
      <c r="D478" s="112"/>
      <c r="E478" s="112"/>
      <c r="F478" s="112"/>
      <c r="G478" s="112"/>
      <c r="H478" s="112"/>
      <c r="I478" s="112"/>
      <c r="J478" s="112"/>
      <c r="K478" s="112"/>
      <c r="L478" s="112"/>
      <c r="M478" s="112"/>
      <c r="N478" s="112"/>
      <c r="O478" s="112"/>
      <c r="P478" s="112"/>
      <c r="Q478" s="112"/>
      <c r="R478" s="112"/>
      <c r="S478" s="112"/>
      <c r="T478" s="112"/>
      <c r="U478" s="112"/>
      <c r="V478" s="112"/>
      <c r="W478" s="112"/>
      <c r="X478" s="112"/>
      <c r="Y478" s="112"/>
      <c r="Z478" s="112"/>
    </row>
    <row r="479" spans="1:26">
      <c r="A479" s="112"/>
      <c r="B479" s="112"/>
      <c r="C479" s="112"/>
      <c r="D479" s="112"/>
      <c r="E479" s="112"/>
      <c r="F479" s="112"/>
      <c r="G479" s="112"/>
      <c r="H479" s="112"/>
      <c r="I479" s="112"/>
      <c r="J479" s="112"/>
      <c r="K479" s="112"/>
      <c r="L479" s="112"/>
      <c r="M479" s="112"/>
      <c r="N479" s="112"/>
      <c r="O479" s="112"/>
      <c r="P479" s="112"/>
      <c r="Q479" s="112"/>
      <c r="R479" s="112"/>
      <c r="S479" s="112"/>
      <c r="T479" s="112"/>
      <c r="U479" s="112"/>
      <c r="V479" s="112"/>
      <c r="W479" s="112"/>
      <c r="X479" s="112"/>
      <c r="Y479" s="112"/>
      <c r="Z479" s="112"/>
    </row>
    <row r="480" spans="1:26">
      <c r="A480" s="112"/>
      <c r="B480" s="112"/>
      <c r="C480" s="112"/>
      <c r="D480" s="112"/>
      <c r="E480" s="112"/>
      <c r="F480" s="112"/>
      <c r="G480" s="112"/>
      <c r="H480" s="112"/>
      <c r="I480" s="112"/>
      <c r="J480" s="112"/>
      <c r="K480" s="112"/>
      <c r="L480" s="112"/>
      <c r="M480" s="112"/>
      <c r="N480" s="112"/>
      <c r="O480" s="112"/>
      <c r="P480" s="112"/>
      <c r="Q480" s="112"/>
      <c r="R480" s="112"/>
      <c r="S480" s="112"/>
      <c r="T480" s="112"/>
      <c r="U480" s="112"/>
      <c r="V480" s="112"/>
      <c r="W480" s="112"/>
      <c r="X480" s="112"/>
      <c r="Y480" s="112"/>
      <c r="Z480" s="112"/>
    </row>
    <row r="481" spans="1:26">
      <c r="A481" s="112"/>
      <c r="B481" s="112"/>
      <c r="C481" s="112"/>
      <c r="D481" s="112"/>
      <c r="E481" s="112"/>
      <c r="F481" s="112"/>
      <c r="G481" s="112"/>
      <c r="H481" s="112"/>
      <c r="I481" s="112"/>
      <c r="J481" s="112"/>
      <c r="K481" s="112"/>
      <c r="L481" s="112"/>
      <c r="M481" s="112"/>
      <c r="N481" s="112"/>
      <c r="O481" s="112"/>
      <c r="P481" s="112"/>
      <c r="Q481" s="112"/>
      <c r="R481" s="112"/>
      <c r="S481" s="112"/>
      <c r="T481" s="112"/>
      <c r="U481" s="112"/>
      <c r="V481" s="112"/>
      <c r="W481" s="112"/>
      <c r="X481" s="112"/>
      <c r="Y481" s="112"/>
      <c r="Z481" s="112"/>
    </row>
    <row r="482" spans="1:26">
      <c r="A482" s="112"/>
      <c r="B482" s="112"/>
      <c r="C482" s="112"/>
      <c r="D482" s="112"/>
      <c r="E482" s="112"/>
      <c r="F482" s="112"/>
      <c r="G482" s="112"/>
      <c r="H482" s="112"/>
      <c r="I482" s="112"/>
      <c r="J482" s="112"/>
      <c r="K482" s="112"/>
      <c r="L482" s="112"/>
      <c r="M482" s="112"/>
      <c r="N482" s="112"/>
      <c r="O482" s="112"/>
      <c r="P482" s="112"/>
      <c r="Q482" s="112"/>
      <c r="R482" s="112"/>
      <c r="S482" s="112"/>
      <c r="T482" s="112"/>
      <c r="U482" s="112"/>
      <c r="V482" s="112"/>
      <c r="W482" s="112"/>
      <c r="X482" s="112"/>
      <c r="Y482" s="112"/>
      <c r="Z482" s="112"/>
    </row>
    <row r="483" spans="1:26">
      <c r="A483" s="112"/>
      <c r="B483" s="112"/>
      <c r="C483" s="112"/>
      <c r="D483" s="112"/>
      <c r="E483" s="112"/>
      <c r="F483" s="112"/>
      <c r="G483" s="112"/>
      <c r="H483" s="112"/>
      <c r="I483" s="112"/>
      <c r="J483" s="112"/>
      <c r="K483" s="112"/>
      <c r="L483" s="112"/>
      <c r="M483" s="112"/>
      <c r="N483" s="112"/>
      <c r="O483" s="112"/>
      <c r="P483" s="112"/>
      <c r="Q483" s="112"/>
      <c r="R483" s="112"/>
      <c r="S483" s="112"/>
      <c r="T483" s="112"/>
      <c r="U483" s="112"/>
      <c r="V483" s="112"/>
      <c r="W483" s="112"/>
      <c r="X483" s="112"/>
      <c r="Y483" s="112"/>
      <c r="Z483" s="112"/>
    </row>
    <row r="484" spans="1:26">
      <c r="A484" s="112"/>
      <c r="B484" s="112"/>
      <c r="C484" s="112"/>
      <c r="D484" s="112"/>
      <c r="E484" s="112"/>
      <c r="F484" s="112"/>
      <c r="G484" s="112"/>
      <c r="H484" s="112"/>
      <c r="I484" s="112"/>
      <c r="J484" s="112"/>
      <c r="K484" s="112"/>
      <c r="L484" s="112"/>
      <c r="M484" s="112"/>
      <c r="N484" s="112"/>
      <c r="O484" s="112"/>
      <c r="P484" s="112"/>
      <c r="Q484" s="112"/>
      <c r="R484" s="112"/>
      <c r="S484" s="112"/>
      <c r="T484" s="112"/>
      <c r="U484" s="112"/>
      <c r="V484" s="112"/>
      <c r="W484" s="112"/>
      <c r="X484" s="112"/>
      <c r="Y484" s="112"/>
      <c r="Z484" s="112"/>
    </row>
    <row r="485" spans="1:26">
      <c r="A485" s="112"/>
      <c r="B485" s="112"/>
      <c r="C485" s="112"/>
      <c r="D485" s="112"/>
      <c r="E485" s="112"/>
      <c r="F485" s="112"/>
      <c r="G485" s="112"/>
      <c r="H485" s="112"/>
      <c r="I485" s="112"/>
      <c r="J485" s="112"/>
      <c r="K485" s="112"/>
      <c r="L485" s="112"/>
      <c r="M485" s="112"/>
      <c r="N485" s="112"/>
      <c r="O485" s="112"/>
      <c r="P485" s="112"/>
      <c r="Q485" s="112"/>
      <c r="R485" s="112"/>
      <c r="S485" s="112"/>
      <c r="T485" s="112"/>
      <c r="U485" s="112"/>
      <c r="V485" s="112"/>
      <c r="W485" s="112"/>
      <c r="X485" s="112"/>
      <c r="Y485" s="112"/>
      <c r="Z485" s="112"/>
    </row>
    <row r="486" spans="1:26">
      <c r="A486" s="112"/>
      <c r="B486" s="112"/>
      <c r="C486" s="112"/>
      <c r="D486" s="112"/>
      <c r="E486" s="112"/>
      <c r="F486" s="112"/>
      <c r="G486" s="112"/>
      <c r="H486" s="112"/>
      <c r="I486" s="112"/>
      <c r="J486" s="112"/>
      <c r="K486" s="112"/>
      <c r="L486" s="112"/>
      <c r="M486" s="112"/>
      <c r="N486" s="112"/>
      <c r="O486" s="112"/>
      <c r="P486" s="112"/>
      <c r="Q486" s="112"/>
      <c r="R486" s="112"/>
      <c r="S486" s="112"/>
      <c r="T486" s="112"/>
      <c r="U486" s="112"/>
      <c r="V486" s="112"/>
      <c r="W486" s="112"/>
      <c r="X486" s="112"/>
      <c r="Y486" s="112"/>
      <c r="Z486" s="112"/>
    </row>
    <row r="487" spans="1:26">
      <c r="A487" s="112"/>
      <c r="B487" s="112"/>
      <c r="C487" s="112"/>
      <c r="D487" s="112"/>
      <c r="E487" s="112"/>
      <c r="F487" s="112"/>
      <c r="G487" s="112"/>
      <c r="H487" s="112"/>
      <c r="I487" s="112"/>
      <c r="J487" s="112"/>
      <c r="K487" s="112"/>
      <c r="L487" s="112"/>
      <c r="M487" s="112"/>
      <c r="N487" s="112"/>
      <c r="O487" s="112"/>
      <c r="P487" s="112"/>
      <c r="Q487" s="112"/>
      <c r="R487" s="112"/>
      <c r="S487" s="112"/>
      <c r="T487" s="112"/>
      <c r="U487" s="112"/>
      <c r="V487" s="112"/>
      <c r="W487" s="112"/>
      <c r="X487" s="112"/>
      <c r="Y487" s="112"/>
      <c r="Z487" s="112"/>
    </row>
    <row r="488" spans="1:26">
      <c r="A488" s="112"/>
      <c r="B488" s="112"/>
      <c r="C488" s="112"/>
      <c r="D488" s="112"/>
      <c r="E488" s="112"/>
      <c r="F488" s="112"/>
      <c r="G488" s="112"/>
      <c r="H488" s="112"/>
      <c r="I488" s="112"/>
      <c r="J488" s="112"/>
      <c r="K488" s="112"/>
      <c r="L488" s="112"/>
      <c r="M488" s="112"/>
      <c r="N488" s="112"/>
      <c r="O488" s="112"/>
      <c r="P488" s="112"/>
      <c r="Q488" s="112"/>
      <c r="R488" s="112"/>
      <c r="S488" s="112"/>
      <c r="T488" s="112"/>
      <c r="U488" s="112"/>
      <c r="V488" s="112"/>
      <c r="W488" s="112"/>
      <c r="X488" s="112"/>
      <c r="Y488" s="112"/>
      <c r="Z488" s="112"/>
    </row>
    <row r="489" spans="1:26">
      <c r="A489" s="112"/>
      <c r="B489" s="112"/>
      <c r="C489" s="112"/>
      <c r="D489" s="112"/>
      <c r="E489" s="112"/>
      <c r="F489" s="112"/>
      <c r="G489" s="112"/>
      <c r="H489" s="112"/>
      <c r="I489" s="112"/>
      <c r="J489" s="112"/>
      <c r="K489" s="112"/>
      <c r="L489" s="112"/>
      <c r="M489" s="112"/>
      <c r="N489" s="112"/>
      <c r="O489" s="112"/>
      <c r="P489" s="112"/>
      <c r="Q489" s="112"/>
      <c r="R489" s="112"/>
      <c r="S489" s="112"/>
      <c r="T489" s="112"/>
      <c r="U489" s="112"/>
      <c r="V489" s="112"/>
      <c r="W489" s="112"/>
      <c r="X489" s="112"/>
      <c r="Y489" s="112"/>
      <c r="Z489" s="112"/>
    </row>
    <row r="490" spans="1:26">
      <c r="A490" s="112"/>
      <c r="B490" s="112"/>
      <c r="C490" s="112"/>
      <c r="D490" s="112"/>
      <c r="E490" s="112"/>
      <c r="F490" s="112"/>
      <c r="G490" s="112"/>
      <c r="H490" s="112"/>
      <c r="I490" s="112"/>
      <c r="J490" s="112"/>
      <c r="K490" s="112"/>
      <c r="L490" s="112"/>
      <c r="M490" s="112"/>
      <c r="N490" s="112"/>
      <c r="O490" s="112"/>
      <c r="P490" s="112"/>
      <c r="Q490" s="112"/>
      <c r="R490" s="112"/>
      <c r="S490" s="112"/>
      <c r="T490" s="112"/>
      <c r="U490" s="112"/>
      <c r="V490" s="112"/>
      <c r="W490" s="112"/>
      <c r="X490" s="112"/>
      <c r="Y490" s="112"/>
      <c r="Z490" s="112"/>
    </row>
    <row r="491" spans="1:26">
      <c r="A491" s="112"/>
      <c r="B491" s="112"/>
      <c r="C491" s="112"/>
      <c r="D491" s="112"/>
      <c r="E491" s="112"/>
      <c r="F491" s="112"/>
      <c r="G491" s="112"/>
      <c r="H491" s="112"/>
      <c r="I491" s="112"/>
      <c r="J491" s="112"/>
      <c r="K491" s="112"/>
      <c r="L491" s="112"/>
      <c r="M491" s="112"/>
      <c r="N491" s="112"/>
      <c r="O491" s="112"/>
      <c r="P491" s="112"/>
      <c r="Q491" s="112"/>
      <c r="R491" s="112"/>
      <c r="S491" s="112"/>
      <c r="T491" s="112"/>
      <c r="U491" s="112"/>
      <c r="V491" s="112"/>
      <c r="W491" s="112"/>
      <c r="X491" s="112"/>
      <c r="Y491" s="112"/>
      <c r="Z491" s="112"/>
    </row>
    <row r="492" spans="1:26">
      <c r="A492" s="112"/>
      <c r="B492" s="112"/>
      <c r="C492" s="112"/>
      <c r="D492" s="112"/>
      <c r="E492" s="112"/>
      <c r="F492" s="112"/>
      <c r="G492" s="112"/>
      <c r="H492" s="112"/>
      <c r="I492" s="112"/>
      <c r="J492" s="112"/>
      <c r="K492" s="112"/>
      <c r="L492" s="112"/>
      <c r="M492" s="112"/>
      <c r="N492" s="112"/>
      <c r="O492" s="112"/>
      <c r="P492" s="112"/>
      <c r="Q492" s="112"/>
      <c r="R492" s="112"/>
      <c r="S492" s="112"/>
      <c r="T492" s="112"/>
      <c r="U492" s="112"/>
      <c r="V492" s="112"/>
      <c r="W492" s="112"/>
      <c r="X492" s="112"/>
      <c r="Y492" s="112"/>
      <c r="Z492" s="112"/>
    </row>
    <row r="493" spans="1:26">
      <c r="A493" s="112"/>
      <c r="B493" s="112"/>
      <c r="C493" s="112"/>
      <c r="D493" s="112"/>
      <c r="E493" s="112"/>
      <c r="F493" s="112"/>
      <c r="G493" s="112"/>
      <c r="H493" s="112"/>
      <c r="I493" s="112"/>
      <c r="J493" s="112"/>
      <c r="K493" s="112"/>
      <c r="L493" s="112"/>
      <c r="M493" s="112"/>
      <c r="N493" s="112"/>
      <c r="O493" s="112"/>
      <c r="P493" s="112"/>
      <c r="Q493" s="112"/>
      <c r="R493" s="112"/>
      <c r="S493" s="112"/>
      <c r="T493" s="112"/>
      <c r="U493" s="112"/>
      <c r="V493" s="112"/>
      <c r="W493" s="112"/>
      <c r="X493" s="112"/>
      <c r="Y493" s="112"/>
      <c r="Z493" s="112"/>
    </row>
    <row r="494" spans="1:26">
      <c r="A494" s="112"/>
      <c r="B494" s="112"/>
      <c r="C494" s="112"/>
      <c r="D494" s="112"/>
      <c r="E494" s="112"/>
      <c r="F494" s="112"/>
      <c r="G494" s="112"/>
      <c r="H494" s="112"/>
      <c r="I494" s="112"/>
      <c r="J494" s="112"/>
      <c r="K494" s="112"/>
      <c r="L494" s="112"/>
      <c r="M494" s="112"/>
      <c r="N494" s="112"/>
      <c r="O494" s="112"/>
      <c r="P494" s="112"/>
      <c r="Q494" s="112"/>
      <c r="R494" s="112"/>
      <c r="S494" s="112"/>
      <c r="T494" s="112"/>
      <c r="U494" s="112"/>
      <c r="V494" s="112"/>
      <c r="W494" s="112"/>
      <c r="X494" s="112"/>
      <c r="Y494" s="112"/>
      <c r="Z494" s="112"/>
    </row>
    <row r="495" spans="1:26">
      <c r="A495" s="112"/>
      <c r="B495" s="112"/>
      <c r="C495" s="112"/>
      <c r="D495" s="112"/>
      <c r="E495" s="112"/>
      <c r="F495" s="112"/>
      <c r="G495" s="112"/>
      <c r="H495" s="112"/>
      <c r="I495" s="112"/>
      <c r="J495" s="112"/>
      <c r="K495" s="112"/>
      <c r="L495" s="112"/>
      <c r="M495" s="112"/>
      <c r="N495" s="112"/>
      <c r="O495" s="112"/>
      <c r="P495" s="112"/>
      <c r="Q495" s="112"/>
      <c r="R495" s="112"/>
      <c r="S495" s="112"/>
      <c r="T495" s="112"/>
      <c r="U495" s="112"/>
      <c r="V495" s="112"/>
      <c r="W495" s="112"/>
      <c r="X495" s="112"/>
      <c r="Y495" s="112"/>
      <c r="Z495" s="112"/>
    </row>
    <row r="496" spans="1:26">
      <c r="A496" s="112"/>
      <c r="B496" s="112"/>
      <c r="C496" s="112"/>
      <c r="D496" s="112"/>
      <c r="E496" s="112"/>
      <c r="F496" s="112"/>
      <c r="G496" s="112"/>
      <c r="H496" s="112"/>
      <c r="I496" s="112"/>
      <c r="J496" s="112"/>
      <c r="K496" s="112"/>
      <c r="L496" s="112"/>
      <c r="M496" s="112"/>
      <c r="N496" s="112"/>
      <c r="O496" s="112"/>
      <c r="P496" s="112"/>
      <c r="Q496" s="112"/>
      <c r="R496" s="112"/>
      <c r="S496" s="112"/>
      <c r="T496" s="112"/>
      <c r="U496" s="112"/>
      <c r="V496" s="112"/>
      <c r="W496" s="112"/>
      <c r="X496" s="112"/>
      <c r="Y496" s="112"/>
      <c r="Z496" s="112"/>
    </row>
    <row r="497" spans="1:26">
      <c r="A497" s="112"/>
      <c r="B497" s="112"/>
      <c r="C497" s="112"/>
      <c r="D497" s="112"/>
      <c r="E497" s="112"/>
      <c r="F497" s="112"/>
      <c r="G497" s="112"/>
      <c r="H497" s="112"/>
      <c r="I497" s="112"/>
      <c r="J497" s="112"/>
      <c r="K497" s="112"/>
      <c r="L497" s="112"/>
      <c r="M497" s="112"/>
      <c r="N497" s="112"/>
      <c r="O497" s="112"/>
      <c r="P497" s="112"/>
      <c r="Q497" s="112"/>
      <c r="R497" s="112"/>
      <c r="S497" s="112"/>
      <c r="T497" s="112"/>
      <c r="U497" s="112"/>
      <c r="V497" s="112"/>
      <c r="W497" s="112"/>
      <c r="X497" s="112"/>
      <c r="Y497" s="112"/>
      <c r="Z497" s="112"/>
    </row>
    <row r="498" spans="1:26">
      <c r="A498" s="112"/>
      <c r="B498" s="112"/>
      <c r="C498" s="112"/>
      <c r="D498" s="112"/>
      <c r="E498" s="112"/>
      <c r="F498" s="112"/>
      <c r="G498" s="112"/>
      <c r="H498" s="112"/>
      <c r="I498" s="112"/>
      <c r="J498" s="112"/>
      <c r="K498" s="112"/>
      <c r="L498" s="112"/>
      <c r="M498" s="112"/>
      <c r="N498" s="112"/>
      <c r="O498" s="112"/>
      <c r="P498" s="112"/>
      <c r="Q498" s="112"/>
      <c r="R498" s="112"/>
      <c r="S498" s="112"/>
      <c r="T498" s="112"/>
      <c r="U498" s="112"/>
      <c r="V498" s="112"/>
      <c r="W498" s="112"/>
      <c r="X498" s="112"/>
      <c r="Y498" s="112"/>
      <c r="Z498" s="112"/>
    </row>
    <row r="499" spans="1:26">
      <c r="A499" s="112"/>
      <c r="B499" s="112"/>
      <c r="C499" s="112"/>
      <c r="D499" s="112"/>
      <c r="E499" s="112"/>
      <c r="F499" s="112"/>
      <c r="G499" s="112"/>
      <c r="H499" s="112"/>
      <c r="I499" s="112"/>
      <c r="J499" s="112"/>
      <c r="K499" s="112"/>
      <c r="L499" s="112"/>
      <c r="M499" s="112"/>
      <c r="N499" s="112"/>
      <c r="O499" s="112"/>
      <c r="P499" s="112"/>
      <c r="Q499" s="112"/>
      <c r="R499" s="112"/>
      <c r="S499" s="112"/>
      <c r="T499" s="112"/>
      <c r="U499" s="112"/>
      <c r="V499" s="112"/>
      <c r="W499" s="112"/>
      <c r="X499" s="112"/>
      <c r="Y499" s="112"/>
      <c r="Z499" s="112"/>
    </row>
    <row r="500" spans="1:26">
      <c r="A500" s="112"/>
      <c r="B500" s="112"/>
      <c r="C500" s="112"/>
      <c r="D500" s="112"/>
      <c r="E500" s="112"/>
      <c r="F500" s="112"/>
      <c r="G500" s="112"/>
      <c r="H500" s="112"/>
      <c r="I500" s="112"/>
      <c r="J500" s="112"/>
      <c r="K500" s="112"/>
      <c r="L500" s="112"/>
      <c r="M500" s="112"/>
      <c r="N500" s="112"/>
      <c r="O500" s="112"/>
      <c r="P500" s="112"/>
      <c r="Q500" s="112"/>
      <c r="R500" s="112"/>
      <c r="S500" s="112"/>
      <c r="T500" s="112"/>
      <c r="U500" s="112"/>
      <c r="V500" s="112"/>
      <c r="W500" s="112"/>
      <c r="X500" s="112"/>
      <c r="Y500" s="112"/>
      <c r="Z500" s="112"/>
    </row>
    <row r="501" spans="1:26">
      <c r="A501" s="112"/>
      <c r="B501" s="112"/>
      <c r="C501" s="112"/>
      <c r="D501" s="112"/>
      <c r="E501" s="112"/>
      <c r="F501" s="112"/>
      <c r="G501" s="112"/>
      <c r="H501" s="112"/>
      <c r="I501" s="112"/>
      <c r="J501" s="112"/>
      <c r="K501" s="112"/>
      <c r="L501" s="112"/>
      <c r="M501" s="112"/>
      <c r="N501" s="112"/>
      <c r="O501" s="112"/>
      <c r="P501" s="112"/>
      <c r="Q501" s="112"/>
      <c r="R501" s="112"/>
      <c r="S501" s="112"/>
      <c r="T501" s="112"/>
      <c r="U501" s="112"/>
      <c r="V501" s="112"/>
      <c r="W501" s="112"/>
      <c r="X501" s="112"/>
      <c r="Y501" s="112"/>
      <c r="Z501" s="112"/>
    </row>
    <row r="502" spans="1:26">
      <c r="A502" s="112"/>
      <c r="B502" s="112"/>
      <c r="C502" s="112"/>
      <c r="D502" s="112"/>
      <c r="E502" s="112"/>
      <c r="F502" s="112"/>
      <c r="G502" s="112"/>
      <c r="H502" s="112"/>
      <c r="I502" s="112"/>
      <c r="J502" s="112"/>
      <c r="K502" s="112"/>
      <c r="L502" s="112"/>
      <c r="M502" s="112"/>
      <c r="N502" s="112"/>
      <c r="O502" s="112"/>
      <c r="P502" s="112"/>
      <c r="Q502" s="112"/>
      <c r="R502" s="112"/>
      <c r="S502" s="112"/>
      <c r="T502" s="112"/>
      <c r="U502" s="112"/>
      <c r="V502" s="112"/>
      <c r="W502" s="112"/>
      <c r="X502" s="112"/>
      <c r="Y502" s="112"/>
      <c r="Z502" s="112"/>
    </row>
    <row r="503" spans="1:26">
      <c r="A503" s="112"/>
      <c r="B503" s="112"/>
      <c r="C503" s="112"/>
      <c r="D503" s="112"/>
      <c r="E503" s="112"/>
      <c r="F503" s="112"/>
      <c r="G503" s="112"/>
      <c r="H503" s="112"/>
      <c r="I503" s="112"/>
      <c r="J503" s="112"/>
      <c r="K503" s="112"/>
      <c r="L503" s="112"/>
      <c r="M503" s="112"/>
      <c r="N503" s="112"/>
      <c r="O503" s="112"/>
      <c r="P503" s="112"/>
      <c r="Q503" s="112"/>
      <c r="R503" s="112"/>
      <c r="S503" s="112"/>
      <c r="T503" s="112"/>
      <c r="U503" s="112"/>
      <c r="V503" s="112"/>
      <c r="W503" s="112"/>
      <c r="X503" s="112"/>
      <c r="Y503" s="112"/>
      <c r="Z503" s="112"/>
    </row>
    <row r="504" spans="1:26">
      <c r="A504" s="112"/>
      <c r="B504" s="112"/>
      <c r="C504" s="112"/>
      <c r="D504" s="112"/>
      <c r="E504" s="112"/>
      <c r="F504" s="112"/>
      <c r="G504" s="112"/>
      <c r="H504" s="112"/>
      <c r="I504" s="112"/>
      <c r="J504" s="112"/>
      <c r="K504" s="112"/>
      <c r="L504" s="112"/>
      <c r="M504" s="112"/>
      <c r="N504" s="112"/>
      <c r="O504" s="112"/>
      <c r="P504" s="112"/>
      <c r="Q504" s="112"/>
      <c r="R504" s="112"/>
      <c r="S504" s="112"/>
      <c r="T504" s="112"/>
      <c r="U504" s="112"/>
      <c r="V504" s="112"/>
      <c r="W504" s="112"/>
      <c r="X504" s="112"/>
      <c r="Y504" s="112"/>
      <c r="Z504" s="112"/>
    </row>
    <row r="505" spans="1:26">
      <c r="A505" s="112"/>
      <c r="B505" s="112"/>
      <c r="C505" s="112"/>
      <c r="D505" s="112"/>
      <c r="E505" s="112"/>
      <c r="F505" s="112"/>
      <c r="G505" s="112"/>
      <c r="H505" s="112"/>
      <c r="I505" s="112"/>
      <c r="J505" s="112"/>
      <c r="K505" s="112"/>
      <c r="L505" s="112"/>
      <c r="M505" s="112"/>
      <c r="N505" s="112"/>
      <c r="O505" s="112"/>
      <c r="P505" s="112"/>
      <c r="Q505" s="112"/>
      <c r="R505" s="112"/>
      <c r="S505" s="112"/>
      <c r="T505" s="112"/>
      <c r="U505" s="112"/>
      <c r="V505" s="112"/>
      <c r="W505" s="112"/>
      <c r="X505" s="112"/>
      <c r="Y505" s="112"/>
      <c r="Z505" s="112"/>
    </row>
    <row r="506" spans="1:26">
      <c r="A506" s="112"/>
      <c r="B506" s="112"/>
      <c r="C506" s="112"/>
      <c r="D506" s="112"/>
      <c r="E506" s="112"/>
      <c r="F506" s="112"/>
      <c r="G506" s="112"/>
      <c r="H506" s="112"/>
      <c r="I506" s="112"/>
      <c r="J506" s="112"/>
      <c r="K506" s="112"/>
      <c r="L506" s="112"/>
      <c r="M506" s="112"/>
      <c r="N506" s="112"/>
      <c r="O506" s="112"/>
      <c r="P506" s="112"/>
      <c r="Q506" s="112"/>
      <c r="R506" s="112"/>
      <c r="S506" s="112"/>
      <c r="T506" s="112"/>
      <c r="U506" s="112"/>
      <c r="V506" s="112"/>
      <c r="W506" s="112"/>
      <c r="X506" s="112"/>
      <c r="Y506" s="112"/>
      <c r="Z506" s="112"/>
    </row>
    <row r="507" spans="1:26">
      <c r="A507" s="112"/>
      <c r="B507" s="112"/>
      <c r="C507" s="112"/>
      <c r="D507" s="112"/>
      <c r="E507" s="112"/>
      <c r="F507" s="112"/>
      <c r="G507" s="112"/>
      <c r="H507" s="112"/>
      <c r="I507" s="112"/>
      <c r="J507" s="112"/>
      <c r="K507" s="112"/>
      <c r="L507" s="112"/>
      <c r="M507" s="112"/>
      <c r="N507" s="112"/>
      <c r="O507" s="112"/>
      <c r="P507" s="112"/>
      <c r="Q507" s="112"/>
      <c r="R507" s="112"/>
      <c r="S507" s="112"/>
      <c r="T507" s="112"/>
      <c r="U507" s="112"/>
      <c r="V507" s="112"/>
      <c r="W507" s="112"/>
      <c r="X507" s="112"/>
      <c r="Y507" s="112"/>
      <c r="Z507" s="112"/>
    </row>
    <row r="508" spans="1:26">
      <c r="A508" s="112"/>
      <c r="B508" s="112"/>
      <c r="C508" s="112"/>
      <c r="D508" s="112"/>
      <c r="E508" s="112"/>
      <c r="F508" s="112"/>
      <c r="G508" s="112"/>
      <c r="H508" s="112"/>
      <c r="I508" s="112"/>
      <c r="J508" s="112"/>
      <c r="K508" s="112"/>
      <c r="L508" s="112"/>
      <c r="M508" s="112"/>
      <c r="N508" s="112"/>
      <c r="O508" s="112"/>
      <c r="P508" s="112"/>
      <c r="Q508" s="112"/>
      <c r="R508" s="112"/>
      <c r="S508" s="112"/>
      <c r="T508" s="112"/>
      <c r="U508" s="112"/>
      <c r="V508" s="112"/>
      <c r="W508" s="112"/>
      <c r="X508" s="112"/>
      <c r="Y508" s="112"/>
      <c r="Z508" s="112"/>
    </row>
    <row r="509" spans="1:26">
      <c r="A509" s="112"/>
      <c r="B509" s="112"/>
      <c r="C509" s="112"/>
      <c r="D509" s="112"/>
      <c r="E509" s="112"/>
      <c r="F509" s="112"/>
      <c r="G509" s="112"/>
      <c r="H509" s="112"/>
      <c r="I509" s="112"/>
      <c r="J509" s="112"/>
      <c r="K509" s="112"/>
      <c r="L509" s="112"/>
      <c r="M509" s="112"/>
      <c r="N509" s="112"/>
      <c r="O509" s="112"/>
      <c r="P509" s="112"/>
      <c r="Q509" s="112"/>
      <c r="R509" s="112"/>
      <c r="S509" s="112"/>
      <c r="T509" s="112"/>
      <c r="U509" s="112"/>
      <c r="V509" s="112"/>
      <c r="W509" s="112"/>
      <c r="X509" s="112"/>
      <c r="Y509" s="112"/>
      <c r="Z509" s="112"/>
    </row>
    <row r="510" spans="1:26">
      <c r="A510" s="112"/>
      <c r="B510" s="112"/>
      <c r="C510" s="112"/>
      <c r="D510" s="112"/>
      <c r="E510" s="112"/>
      <c r="F510" s="112"/>
      <c r="G510" s="112"/>
      <c r="H510" s="112"/>
      <c r="I510" s="112"/>
      <c r="J510" s="112"/>
      <c r="K510" s="112"/>
      <c r="L510" s="112"/>
      <c r="M510" s="112"/>
      <c r="N510" s="112"/>
      <c r="O510" s="112"/>
      <c r="P510" s="112"/>
      <c r="Q510" s="112"/>
      <c r="R510" s="112"/>
      <c r="S510" s="112"/>
      <c r="T510" s="112"/>
      <c r="U510" s="112"/>
      <c r="V510" s="112"/>
      <c r="W510" s="112"/>
      <c r="X510" s="112"/>
      <c r="Y510" s="112"/>
      <c r="Z510" s="112"/>
    </row>
    <row r="511" spans="1:26">
      <c r="A511" s="112"/>
      <c r="B511" s="112"/>
      <c r="C511" s="112"/>
      <c r="D511" s="112"/>
      <c r="E511" s="112"/>
      <c r="F511" s="112"/>
      <c r="G511" s="112"/>
      <c r="H511" s="112"/>
      <c r="I511" s="112"/>
      <c r="J511" s="112"/>
      <c r="K511" s="112"/>
      <c r="L511" s="112"/>
      <c r="M511" s="112"/>
      <c r="N511" s="112"/>
      <c r="O511" s="112"/>
      <c r="P511" s="112"/>
      <c r="Q511" s="112"/>
      <c r="R511" s="112"/>
      <c r="S511" s="112"/>
      <c r="T511" s="112"/>
      <c r="U511" s="112"/>
      <c r="V511" s="112"/>
      <c r="W511" s="112"/>
      <c r="X511" s="112"/>
      <c r="Y511" s="112"/>
      <c r="Z511" s="112"/>
    </row>
    <row r="512" spans="1:26">
      <c r="A512" s="112"/>
      <c r="B512" s="112"/>
      <c r="C512" s="112"/>
      <c r="D512" s="112"/>
      <c r="E512" s="112"/>
      <c r="F512" s="112"/>
      <c r="G512" s="112"/>
      <c r="H512" s="112"/>
      <c r="I512" s="112"/>
      <c r="J512" s="112"/>
      <c r="K512" s="112"/>
      <c r="L512" s="112"/>
      <c r="M512" s="112"/>
      <c r="N512" s="112"/>
      <c r="O512" s="112"/>
      <c r="P512" s="112"/>
      <c r="Q512" s="112"/>
      <c r="R512" s="112"/>
      <c r="S512" s="112"/>
      <c r="T512" s="112"/>
      <c r="U512" s="112"/>
      <c r="V512" s="112"/>
      <c r="W512" s="112"/>
      <c r="X512" s="112"/>
      <c r="Y512" s="112"/>
      <c r="Z512" s="112"/>
    </row>
    <row r="513" spans="1:26">
      <c r="A513" s="112"/>
      <c r="B513" s="112"/>
      <c r="C513" s="112"/>
      <c r="D513" s="112"/>
      <c r="E513" s="112"/>
      <c r="F513" s="112"/>
      <c r="G513" s="112"/>
      <c r="H513" s="112"/>
      <c r="I513" s="112"/>
      <c r="J513" s="112"/>
      <c r="K513" s="112"/>
      <c r="L513" s="112"/>
      <c r="M513" s="112"/>
      <c r="N513" s="112"/>
      <c r="O513" s="112"/>
      <c r="P513" s="112"/>
      <c r="Q513" s="112"/>
      <c r="R513" s="112"/>
      <c r="S513" s="112"/>
      <c r="T513" s="112"/>
      <c r="U513" s="112"/>
      <c r="V513" s="112"/>
      <c r="W513" s="112"/>
      <c r="X513" s="112"/>
      <c r="Y513" s="112"/>
      <c r="Z513" s="112"/>
    </row>
    <row r="514" spans="1:26">
      <c r="A514" s="112"/>
      <c r="B514" s="112"/>
      <c r="C514" s="112"/>
      <c r="D514" s="112"/>
      <c r="E514" s="112"/>
      <c r="F514" s="112"/>
      <c r="G514" s="112"/>
      <c r="H514" s="112"/>
      <c r="I514" s="112"/>
      <c r="J514" s="112"/>
      <c r="K514" s="112"/>
      <c r="L514" s="112"/>
      <c r="M514" s="112"/>
      <c r="N514" s="112"/>
      <c r="O514" s="112"/>
      <c r="P514" s="112"/>
      <c r="Q514" s="112"/>
      <c r="R514" s="112"/>
      <c r="S514" s="112"/>
      <c r="T514" s="112"/>
      <c r="U514" s="112"/>
      <c r="V514" s="112"/>
      <c r="W514" s="112"/>
      <c r="X514" s="112"/>
      <c r="Y514" s="112"/>
      <c r="Z514" s="112"/>
    </row>
    <row r="515" spans="1:26">
      <c r="A515" s="112"/>
      <c r="B515" s="112"/>
      <c r="C515" s="112"/>
      <c r="D515" s="112"/>
      <c r="E515" s="112"/>
      <c r="F515" s="112"/>
      <c r="G515" s="112"/>
      <c r="H515" s="112"/>
      <c r="I515" s="112"/>
      <c r="J515" s="112"/>
      <c r="K515" s="112"/>
      <c r="L515" s="112"/>
      <c r="M515" s="112"/>
      <c r="N515" s="112"/>
      <c r="O515" s="112"/>
      <c r="P515" s="112"/>
      <c r="Q515" s="112"/>
      <c r="R515" s="112"/>
      <c r="S515" s="112"/>
      <c r="T515" s="112"/>
      <c r="U515" s="112"/>
      <c r="V515" s="112"/>
      <c r="W515" s="112"/>
      <c r="X515" s="112"/>
      <c r="Y515" s="112"/>
      <c r="Z515" s="112"/>
    </row>
    <row r="516" spans="1:26">
      <c r="A516" s="112"/>
      <c r="B516" s="112"/>
      <c r="C516" s="112"/>
      <c r="D516" s="112"/>
      <c r="E516" s="112"/>
      <c r="F516" s="112"/>
      <c r="G516" s="112"/>
      <c r="H516" s="112"/>
      <c r="I516" s="112"/>
      <c r="J516" s="112"/>
      <c r="K516" s="112"/>
      <c r="L516" s="112"/>
      <c r="M516" s="112"/>
      <c r="N516" s="112"/>
      <c r="O516" s="112"/>
      <c r="P516" s="112"/>
      <c r="Q516" s="112"/>
      <c r="R516" s="112"/>
      <c r="S516" s="112"/>
      <c r="T516" s="112"/>
      <c r="U516" s="112"/>
      <c r="V516" s="112"/>
      <c r="W516" s="112"/>
      <c r="X516" s="112"/>
      <c r="Y516" s="112"/>
      <c r="Z516" s="112"/>
    </row>
    <row r="517" spans="1:26">
      <c r="A517" s="112"/>
      <c r="B517" s="112"/>
      <c r="C517" s="112"/>
      <c r="D517" s="112"/>
      <c r="E517" s="112"/>
      <c r="F517" s="112"/>
      <c r="G517" s="112"/>
      <c r="H517" s="112"/>
      <c r="I517" s="112"/>
      <c r="J517" s="112"/>
      <c r="K517" s="112"/>
      <c r="L517" s="112"/>
      <c r="M517" s="112"/>
      <c r="N517" s="112"/>
      <c r="O517" s="112"/>
      <c r="P517" s="112"/>
      <c r="Q517" s="112"/>
      <c r="R517" s="112"/>
      <c r="S517" s="112"/>
      <c r="T517" s="112"/>
      <c r="U517" s="112"/>
      <c r="V517" s="112"/>
      <c r="W517" s="112"/>
      <c r="X517" s="112"/>
      <c r="Y517" s="112"/>
      <c r="Z517" s="112"/>
    </row>
    <row r="518" spans="1:26">
      <c r="A518" s="112"/>
      <c r="B518" s="112"/>
      <c r="C518" s="112"/>
      <c r="D518" s="112"/>
      <c r="E518" s="112"/>
      <c r="F518" s="112"/>
      <c r="G518" s="112"/>
      <c r="H518" s="112"/>
      <c r="I518" s="112"/>
      <c r="J518" s="112"/>
      <c r="K518" s="112"/>
      <c r="L518" s="112"/>
      <c r="M518" s="112"/>
      <c r="N518" s="112"/>
      <c r="O518" s="112"/>
      <c r="P518" s="112"/>
      <c r="Q518" s="112"/>
      <c r="R518" s="112"/>
      <c r="S518" s="112"/>
      <c r="T518" s="112"/>
      <c r="U518" s="112"/>
      <c r="V518" s="112"/>
      <c r="W518" s="112"/>
      <c r="X518" s="112"/>
      <c r="Y518" s="112"/>
      <c r="Z518" s="112"/>
    </row>
    <row r="519" spans="1:26">
      <c r="A519" s="112"/>
      <c r="B519" s="112"/>
      <c r="C519" s="112"/>
      <c r="D519" s="112"/>
      <c r="E519" s="112"/>
      <c r="F519" s="112"/>
      <c r="G519" s="112"/>
      <c r="H519" s="112"/>
      <c r="I519" s="112"/>
      <c r="J519" s="112"/>
      <c r="K519" s="112"/>
      <c r="L519" s="112"/>
      <c r="M519" s="112"/>
      <c r="N519" s="112"/>
      <c r="O519" s="112"/>
      <c r="P519" s="112"/>
      <c r="Q519" s="112"/>
      <c r="R519" s="112"/>
      <c r="S519" s="112"/>
      <c r="T519" s="112"/>
      <c r="U519" s="112"/>
      <c r="V519" s="112"/>
      <c r="W519" s="112"/>
      <c r="X519" s="112"/>
      <c r="Y519" s="112"/>
      <c r="Z519" s="112"/>
    </row>
    <row r="520" spans="1:26">
      <c r="A520" s="112"/>
      <c r="B520" s="112"/>
      <c r="C520" s="112"/>
      <c r="D520" s="112"/>
      <c r="E520" s="112"/>
      <c r="F520" s="112"/>
      <c r="G520" s="112"/>
      <c r="H520" s="112"/>
      <c r="I520" s="112"/>
      <c r="J520" s="112"/>
      <c r="K520" s="112"/>
      <c r="L520" s="112"/>
      <c r="M520" s="112"/>
      <c r="N520" s="112"/>
      <c r="O520" s="112"/>
      <c r="P520" s="112"/>
      <c r="Q520" s="112"/>
      <c r="R520" s="112"/>
      <c r="S520" s="112"/>
      <c r="T520" s="112"/>
      <c r="U520" s="112"/>
      <c r="V520" s="112"/>
      <c r="W520" s="112"/>
      <c r="X520" s="112"/>
      <c r="Y520" s="112"/>
      <c r="Z520" s="112"/>
    </row>
    <row r="521" spans="1:26">
      <c r="A521" s="112"/>
      <c r="B521" s="112"/>
      <c r="C521" s="112"/>
      <c r="D521" s="112"/>
      <c r="E521" s="112"/>
      <c r="F521" s="112"/>
      <c r="G521" s="112"/>
      <c r="H521" s="112"/>
      <c r="I521" s="112"/>
      <c r="J521" s="112"/>
      <c r="K521" s="112"/>
      <c r="L521" s="112"/>
      <c r="M521" s="112"/>
      <c r="N521" s="112"/>
      <c r="O521" s="112"/>
      <c r="P521" s="112"/>
      <c r="Q521" s="112"/>
      <c r="R521" s="112"/>
      <c r="S521" s="112"/>
      <c r="T521" s="112"/>
      <c r="U521" s="112"/>
      <c r="V521" s="112"/>
      <c r="W521" s="112"/>
      <c r="X521" s="112"/>
      <c r="Y521" s="112"/>
      <c r="Z521" s="112"/>
    </row>
    <row r="522" spans="1:26">
      <c r="A522" s="112"/>
      <c r="B522" s="112"/>
      <c r="C522" s="112"/>
      <c r="D522" s="112"/>
      <c r="E522" s="112"/>
      <c r="F522" s="112"/>
      <c r="G522" s="112"/>
      <c r="H522" s="112"/>
      <c r="I522" s="112"/>
      <c r="J522" s="112"/>
      <c r="K522" s="112"/>
      <c r="L522" s="112"/>
      <c r="M522" s="112"/>
      <c r="N522" s="112"/>
      <c r="O522" s="112"/>
      <c r="P522" s="112"/>
      <c r="Q522" s="112"/>
      <c r="R522" s="112"/>
      <c r="S522" s="112"/>
      <c r="T522" s="112"/>
      <c r="U522" s="112"/>
      <c r="V522" s="112"/>
      <c r="W522" s="112"/>
      <c r="X522" s="112"/>
      <c r="Y522" s="112"/>
      <c r="Z522" s="112"/>
    </row>
    <row r="523" spans="1:26">
      <c r="A523" s="112"/>
      <c r="B523" s="112"/>
      <c r="C523" s="112"/>
      <c r="D523" s="112"/>
      <c r="E523" s="112"/>
      <c r="F523" s="112"/>
      <c r="G523" s="112"/>
      <c r="H523" s="112"/>
      <c r="I523" s="112"/>
      <c r="J523" s="112"/>
      <c r="K523" s="112"/>
      <c r="L523" s="112"/>
      <c r="M523" s="112"/>
      <c r="N523" s="112"/>
      <c r="O523" s="112"/>
      <c r="P523" s="112"/>
      <c r="Q523" s="112"/>
      <c r="R523" s="112"/>
      <c r="S523" s="112"/>
      <c r="T523" s="112"/>
      <c r="U523" s="112"/>
      <c r="V523" s="112"/>
      <c r="W523" s="112"/>
      <c r="X523" s="112"/>
      <c r="Y523" s="112"/>
      <c r="Z523" s="112"/>
    </row>
    <row r="524" spans="1:26">
      <c r="A524" s="112"/>
      <c r="B524" s="112"/>
      <c r="C524" s="112"/>
      <c r="D524" s="112"/>
      <c r="E524" s="112"/>
      <c r="F524" s="112"/>
      <c r="G524" s="112"/>
      <c r="H524" s="112"/>
      <c r="I524" s="112"/>
      <c r="J524" s="112"/>
      <c r="K524" s="112"/>
      <c r="L524" s="112"/>
      <c r="M524" s="112"/>
      <c r="N524" s="112"/>
      <c r="O524" s="112"/>
      <c r="P524" s="112"/>
      <c r="Q524" s="112"/>
      <c r="R524" s="112"/>
      <c r="S524" s="112"/>
      <c r="T524" s="112"/>
      <c r="U524" s="112"/>
      <c r="V524" s="112"/>
      <c r="W524" s="112"/>
      <c r="X524" s="112"/>
      <c r="Y524" s="112"/>
      <c r="Z524" s="112"/>
    </row>
    <row r="525" spans="1:26">
      <c r="A525" s="112"/>
      <c r="B525" s="112"/>
      <c r="C525" s="112"/>
      <c r="D525" s="112"/>
      <c r="E525" s="112"/>
      <c r="F525" s="112"/>
      <c r="G525" s="112"/>
      <c r="H525" s="112"/>
      <c r="I525" s="112"/>
      <c r="J525" s="112"/>
      <c r="K525" s="112"/>
      <c r="L525" s="112"/>
      <c r="M525" s="112"/>
      <c r="N525" s="112"/>
      <c r="O525" s="112"/>
      <c r="P525" s="112"/>
      <c r="Q525" s="112"/>
      <c r="R525" s="112"/>
      <c r="S525" s="112"/>
      <c r="T525" s="112"/>
      <c r="U525" s="112"/>
      <c r="V525" s="112"/>
      <c r="W525" s="112"/>
      <c r="X525" s="112"/>
      <c r="Y525" s="112"/>
      <c r="Z525" s="112"/>
    </row>
    <row r="526" spans="1:26">
      <c r="A526" s="112"/>
      <c r="B526" s="112"/>
      <c r="C526" s="112"/>
      <c r="D526" s="112"/>
      <c r="E526" s="112"/>
      <c r="F526" s="112"/>
      <c r="G526" s="112"/>
      <c r="H526" s="112"/>
      <c r="I526" s="112"/>
      <c r="J526" s="112"/>
      <c r="K526" s="112"/>
      <c r="L526" s="112"/>
      <c r="M526" s="112"/>
      <c r="N526" s="112"/>
      <c r="O526" s="112"/>
      <c r="P526" s="112"/>
      <c r="Q526" s="112"/>
      <c r="R526" s="112"/>
      <c r="S526" s="112"/>
      <c r="T526" s="112"/>
      <c r="U526" s="112"/>
      <c r="V526" s="112"/>
      <c r="W526" s="112"/>
      <c r="X526" s="112"/>
      <c r="Y526" s="112"/>
      <c r="Z526" s="112"/>
    </row>
    <row r="527" spans="1:26">
      <c r="A527" s="112"/>
      <c r="B527" s="112"/>
      <c r="C527" s="112"/>
      <c r="D527" s="112"/>
      <c r="E527" s="112"/>
      <c r="F527" s="112"/>
      <c r="G527" s="112"/>
      <c r="H527" s="112"/>
      <c r="I527" s="112"/>
      <c r="J527" s="112"/>
      <c r="K527" s="112"/>
      <c r="L527" s="112"/>
      <c r="M527" s="112"/>
      <c r="N527" s="112"/>
      <c r="O527" s="112"/>
      <c r="P527" s="112"/>
      <c r="Q527" s="112"/>
      <c r="R527" s="112"/>
      <c r="S527" s="112"/>
      <c r="T527" s="112"/>
      <c r="U527" s="112"/>
      <c r="V527" s="112"/>
      <c r="W527" s="112"/>
      <c r="X527" s="112"/>
      <c r="Y527" s="112"/>
      <c r="Z527" s="112"/>
    </row>
    <row r="528" spans="1:26">
      <c r="A528" s="112"/>
      <c r="B528" s="112"/>
      <c r="C528" s="112"/>
      <c r="D528" s="112"/>
      <c r="E528" s="112"/>
      <c r="F528" s="112"/>
      <c r="G528" s="112"/>
      <c r="H528" s="112"/>
      <c r="I528" s="112"/>
      <c r="J528" s="112"/>
      <c r="K528" s="112"/>
      <c r="L528" s="112"/>
      <c r="M528" s="112"/>
      <c r="N528" s="112"/>
      <c r="O528" s="112"/>
      <c r="P528" s="112"/>
      <c r="Q528" s="112"/>
      <c r="R528" s="112"/>
      <c r="S528" s="112"/>
      <c r="T528" s="112"/>
      <c r="U528" s="112"/>
      <c r="V528" s="112"/>
      <c r="W528" s="112"/>
      <c r="X528" s="112"/>
      <c r="Y528" s="112"/>
      <c r="Z528" s="112"/>
    </row>
    <row r="529" spans="1:26">
      <c r="A529" s="112"/>
      <c r="B529" s="112"/>
      <c r="C529" s="112"/>
      <c r="D529" s="112"/>
      <c r="E529" s="112"/>
      <c r="F529" s="112"/>
      <c r="G529" s="112"/>
      <c r="H529" s="112"/>
      <c r="I529" s="112"/>
      <c r="J529" s="112"/>
      <c r="K529" s="112"/>
      <c r="L529" s="112"/>
      <c r="M529" s="112"/>
      <c r="N529" s="112"/>
      <c r="O529" s="112"/>
      <c r="P529" s="112"/>
      <c r="Q529" s="112"/>
      <c r="R529" s="112"/>
      <c r="S529" s="112"/>
      <c r="T529" s="112"/>
      <c r="U529" s="112"/>
      <c r="V529" s="112"/>
      <c r="W529" s="112"/>
      <c r="X529" s="112"/>
      <c r="Y529" s="112"/>
      <c r="Z529" s="112"/>
    </row>
    <row r="530" spans="1:26">
      <c r="A530" s="112"/>
      <c r="B530" s="112"/>
      <c r="C530" s="112"/>
      <c r="D530" s="112"/>
      <c r="E530" s="112"/>
      <c r="F530" s="112"/>
      <c r="G530" s="112"/>
      <c r="H530" s="112"/>
      <c r="I530" s="112"/>
      <c r="J530" s="112"/>
      <c r="K530" s="112"/>
      <c r="L530" s="112"/>
      <c r="M530" s="112"/>
      <c r="N530" s="112"/>
      <c r="O530" s="112"/>
      <c r="P530" s="112"/>
      <c r="Q530" s="112"/>
      <c r="R530" s="112"/>
      <c r="S530" s="112"/>
      <c r="T530" s="112"/>
      <c r="U530" s="112"/>
      <c r="V530" s="112"/>
      <c r="W530" s="112"/>
      <c r="X530" s="112"/>
      <c r="Y530" s="112"/>
      <c r="Z530" s="112"/>
    </row>
    <row r="531" spans="1:26">
      <c r="A531" s="112"/>
      <c r="B531" s="112"/>
      <c r="C531" s="112"/>
      <c r="D531" s="112"/>
      <c r="E531" s="112"/>
      <c r="F531" s="112"/>
      <c r="G531" s="112"/>
      <c r="H531" s="112"/>
      <c r="I531" s="112"/>
      <c r="J531" s="112"/>
      <c r="K531" s="112"/>
      <c r="L531" s="112"/>
      <c r="M531" s="112"/>
      <c r="N531" s="112"/>
      <c r="O531" s="112"/>
      <c r="P531" s="112"/>
      <c r="Q531" s="112"/>
      <c r="R531" s="112"/>
      <c r="S531" s="112"/>
      <c r="T531" s="112"/>
      <c r="U531" s="112"/>
      <c r="V531" s="112"/>
      <c r="W531" s="112"/>
      <c r="X531" s="112"/>
      <c r="Y531" s="112"/>
      <c r="Z531" s="112"/>
    </row>
    <row r="532" spans="1:26">
      <c r="A532" s="112"/>
      <c r="B532" s="112"/>
      <c r="C532" s="112"/>
      <c r="D532" s="112"/>
      <c r="E532" s="112"/>
      <c r="F532" s="112"/>
      <c r="G532" s="112"/>
      <c r="H532" s="112"/>
      <c r="I532" s="112"/>
      <c r="J532" s="112"/>
      <c r="K532" s="112"/>
      <c r="L532" s="112"/>
      <c r="M532" s="112"/>
      <c r="N532" s="112"/>
      <c r="O532" s="112"/>
      <c r="P532" s="112"/>
      <c r="Q532" s="112"/>
      <c r="R532" s="112"/>
      <c r="S532" s="112"/>
      <c r="T532" s="112"/>
      <c r="U532" s="112"/>
      <c r="V532" s="112"/>
      <c r="W532" s="112"/>
      <c r="X532" s="112"/>
      <c r="Y532" s="112"/>
      <c r="Z532" s="112"/>
    </row>
    <row r="533" spans="1:26">
      <c r="A533" s="112"/>
      <c r="B533" s="112"/>
      <c r="C533" s="112"/>
      <c r="D533" s="112"/>
      <c r="E533" s="112"/>
      <c r="F533" s="112"/>
      <c r="G533" s="112"/>
      <c r="H533" s="112"/>
      <c r="I533" s="112"/>
      <c r="J533" s="112"/>
      <c r="K533" s="112"/>
      <c r="L533" s="112"/>
      <c r="M533" s="112"/>
      <c r="N533" s="112"/>
      <c r="O533" s="112"/>
      <c r="P533" s="112"/>
      <c r="Q533" s="112"/>
      <c r="R533" s="112"/>
      <c r="S533" s="112"/>
      <c r="T533" s="112"/>
      <c r="U533" s="112"/>
      <c r="V533" s="112"/>
      <c r="W533" s="112"/>
      <c r="X533" s="112"/>
      <c r="Y533" s="112"/>
      <c r="Z533" s="112"/>
    </row>
    <row r="534" spans="1:26">
      <c r="A534" s="112"/>
      <c r="B534" s="112"/>
      <c r="C534" s="112"/>
      <c r="D534" s="112"/>
      <c r="E534" s="112"/>
      <c r="F534" s="112"/>
      <c r="G534" s="112"/>
      <c r="H534" s="112"/>
      <c r="I534" s="112"/>
      <c r="J534" s="112"/>
      <c r="K534" s="112"/>
      <c r="L534" s="112"/>
      <c r="M534" s="112"/>
      <c r="N534" s="112"/>
      <c r="O534" s="112"/>
      <c r="P534" s="112"/>
      <c r="Q534" s="112"/>
      <c r="R534" s="112"/>
      <c r="S534" s="112"/>
      <c r="T534" s="112"/>
      <c r="U534" s="112"/>
      <c r="V534" s="112"/>
      <c r="W534" s="112"/>
      <c r="X534" s="112"/>
      <c r="Y534" s="112"/>
      <c r="Z534" s="112"/>
    </row>
    <row r="535" spans="1:26">
      <c r="A535" s="112"/>
      <c r="B535" s="112"/>
      <c r="C535" s="112"/>
      <c r="D535" s="112"/>
      <c r="E535" s="112"/>
      <c r="F535" s="112"/>
      <c r="G535" s="112"/>
      <c r="H535" s="112"/>
      <c r="I535" s="112"/>
      <c r="J535" s="112"/>
      <c r="K535" s="112"/>
      <c r="L535" s="112"/>
      <c r="M535" s="112"/>
      <c r="N535" s="112"/>
      <c r="O535" s="112"/>
      <c r="P535" s="112"/>
      <c r="Q535" s="112"/>
      <c r="R535" s="112"/>
      <c r="S535" s="112"/>
      <c r="T535" s="112"/>
      <c r="U535" s="112"/>
      <c r="V535" s="112"/>
      <c r="W535" s="112"/>
      <c r="X535" s="112"/>
      <c r="Y535" s="112"/>
      <c r="Z535" s="112"/>
    </row>
    <row r="536" spans="1:26">
      <c r="A536" s="112"/>
      <c r="B536" s="112"/>
      <c r="C536" s="112"/>
      <c r="D536" s="112"/>
      <c r="E536" s="112"/>
      <c r="F536" s="112"/>
      <c r="G536" s="112"/>
      <c r="H536" s="112"/>
      <c r="I536" s="112"/>
      <c r="J536" s="112"/>
      <c r="K536" s="112"/>
      <c r="L536" s="112"/>
      <c r="M536" s="112"/>
      <c r="N536" s="112"/>
      <c r="O536" s="112"/>
      <c r="P536" s="112"/>
      <c r="Q536" s="112"/>
      <c r="R536" s="112"/>
      <c r="S536" s="112"/>
      <c r="T536" s="112"/>
      <c r="U536" s="112"/>
      <c r="V536" s="112"/>
      <c r="W536" s="112"/>
      <c r="X536" s="112"/>
      <c r="Y536" s="112"/>
      <c r="Z536" s="112"/>
    </row>
    <row r="537" spans="1:26">
      <c r="A537" s="112"/>
      <c r="B537" s="112"/>
      <c r="C537" s="112"/>
      <c r="D537" s="112"/>
      <c r="E537" s="112"/>
      <c r="F537" s="112"/>
      <c r="G537" s="112"/>
      <c r="H537" s="112"/>
      <c r="I537" s="112"/>
      <c r="J537" s="112"/>
      <c r="K537" s="112"/>
      <c r="L537" s="112"/>
      <c r="M537" s="112"/>
      <c r="N537" s="112"/>
      <c r="O537" s="112"/>
      <c r="P537" s="112"/>
      <c r="Q537" s="112"/>
      <c r="R537" s="112"/>
      <c r="S537" s="112"/>
      <c r="T537" s="112"/>
      <c r="U537" s="112"/>
      <c r="V537" s="112"/>
      <c r="W537" s="112"/>
      <c r="X537" s="112"/>
      <c r="Y537" s="112"/>
      <c r="Z537" s="112"/>
    </row>
    <row r="538" spans="1:26">
      <c r="A538" s="112"/>
      <c r="B538" s="112"/>
      <c r="C538" s="112"/>
      <c r="D538" s="112"/>
      <c r="E538" s="112"/>
      <c r="F538" s="112"/>
      <c r="G538" s="112"/>
      <c r="H538" s="112"/>
      <c r="I538" s="112"/>
      <c r="J538" s="112"/>
      <c r="K538" s="112"/>
      <c r="L538" s="112"/>
      <c r="M538" s="112"/>
      <c r="N538" s="112"/>
      <c r="O538" s="112"/>
      <c r="P538" s="112"/>
      <c r="Q538" s="112"/>
      <c r="R538" s="112"/>
      <c r="S538" s="112"/>
      <c r="T538" s="112"/>
      <c r="U538" s="112"/>
      <c r="V538" s="112"/>
      <c r="W538" s="112"/>
      <c r="X538" s="112"/>
      <c r="Y538" s="112"/>
      <c r="Z538" s="112"/>
    </row>
    <row r="539" spans="1:26">
      <c r="A539" s="112"/>
      <c r="B539" s="112"/>
      <c r="C539" s="112"/>
      <c r="D539" s="112"/>
      <c r="E539" s="112"/>
      <c r="F539" s="112"/>
      <c r="G539" s="112"/>
      <c r="H539" s="112"/>
      <c r="I539" s="112"/>
      <c r="J539" s="112"/>
      <c r="K539" s="112"/>
      <c r="L539" s="112"/>
      <c r="M539" s="112"/>
      <c r="N539" s="112"/>
      <c r="O539" s="112"/>
      <c r="P539" s="112"/>
      <c r="Q539" s="112"/>
      <c r="R539" s="112"/>
      <c r="S539" s="112"/>
      <c r="T539" s="112"/>
      <c r="U539" s="112"/>
      <c r="V539" s="112"/>
      <c r="W539" s="112"/>
      <c r="X539" s="112"/>
      <c r="Y539" s="112"/>
      <c r="Z539" s="112"/>
    </row>
    <row r="540" spans="1:26">
      <c r="A540" s="112"/>
      <c r="B540" s="112"/>
      <c r="C540" s="112"/>
      <c r="D540" s="112"/>
      <c r="E540" s="112"/>
      <c r="F540" s="112"/>
      <c r="G540" s="112"/>
      <c r="H540" s="112"/>
      <c r="I540" s="112"/>
      <c r="J540" s="112"/>
      <c r="K540" s="112"/>
      <c r="L540" s="112"/>
      <c r="M540" s="112"/>
      <c r="N540" s="112"/>
      <c r="O540" s="112"/>
      <c r="P540" s="112"/>
      <c r="Q540" s="112"/>
      <c r="R540" s="112"/>
      <c r="S540" s="112"/>
      <c r="T540" s="112"/>
      <c r="U540" s="112"/>
      <c r="V540" s="112"/>
      <c r="W540" s="112"/>
      <c r="X540" s="112"/>
      <c r="Y540" s="112"/>
      <c r="Z540" s="112"/>
    </row>
    <row r="541" spans="1:26">
      <c r="A541" s="112"/>
      <c r="B541" s="112"/>
      <c r="C541" s="112"/>
      <c r="D541" s="112"/>
      <c r="E541" s="112"/>
      <c r="F541" s="112"/>
      <c r="G541" s="112"/>
      <c r="H541" s="112"/>
      <c r="I541" s="112"/>
      <c r="J541" s="112"/>
      <c r="K541" s="112"/>
      <c r="L541" s="112"/>
      <c r="M541" s="112"/>
      <c r="N541" s="112"/>
      <c r="O541" s="112"/>
      <c r="P541" s="112"/>
      <c r="Q541" s="112"/>
      <c r="R541" s="112"/>
      <c r="S541" s="112"/>
      <c r="T541" s="112"/>
      <c r="U541" s="112"/>
      <c r="V541" s="112"/>
      <c r="W541" s="112"/>
      <c r="X541" s="112"/>
      <c r="Y541" s="112"/>
      <c r="Z541" s="112"/>
    </row>
    <row r="542" spans="1:26">
      <c r="A542" s="112"/>
      <c r="B542" s="112"/>
      <c r="C542" s="112"/>
      <c r="D542" s="112"/>
      <c r="E542" s="112"/>
      <c r="F542" s="112"/>
      <c r="G542" s="112"/>
      <c r="H542" s="112"/>
      <c r="I542" s="112"/>
      <c r="J542" s="112"/>
      <c r="K542" s="112"/>
      <c r="L542" s="112"/>
      <c r="M542" s="112"/>
      <c r="N542" s="112"/>
      <c r="O542" s="112"/>
      <c r="P542" s="112"/>
      <c r="Q542" s="112"/>
      <c r="R542" s="112"/>
      <c r="S542" s="112"/>
      <c r="T542" s="112"/>
      <c r="U542" s="112"/>
      <c r="V542" s="112"/>
      <c r="W542" s="112"/>
      <c r="X542" s="112"/>
      <c r="Y542" s="112"/>
      <c r="Z542" s="112"/>
    </row>
    <row r="543" spans="1:26">
      <c r="A543" s="112"/>
      <c r="B543" s="112"/>
      <c r="C543" s="112"/>
      <c r="D543" s="112"/>
      <c r="E543" s="112"/>
      <c r="F543" s="112"/>
      <c r="G543" s="112"/>
      <c r="H543" s="112"/>
      <c r="I543" s="112"/>
      <c r="J543" s="112"/>
      <c r="K543" s="112"/>
      <c r="L543" s="112"/>
      <c r="M543" s="112"/>
      <c r="N543" s="112"/>
      <c r="O543" s="112"/>
      <c r="P543" s="112"/>
      <c r="Q543" s="112"/>
      <c r="R543" s="112"/>
      <c r="S543" s="112"/>
      <c r="T543" s="112"/>
      <c r="U543" s="112"/>
      <c r="V543" s="112"/>
      <c r="W543" s="112"/>
      <c r="X543" s="112"/>
      <c r="Y543" s="112"/>
      <c r="Z543" s="112"/>
    </row>
    <row r="544" spans="1:26">
      <c r="A544" s="112"/>
      <c r="B544" s="112"/>
      <c r="C544" s="112"/>
      <c r="D544" s="112"/>
      <c r="E544" s="112"/>
      <c r="F544" s="112"/>
      <c r="G544" s="112"/>
      <c r="H544" s="112"/>
      <c r="I544" s="112"/>
      <c r="J544" s="112"/>
      <c r="K544" s="112"/>
      <c r="L544" s="112"/>
      <c r="M544" s="112"/>
      <c r="N544" s="112"/>
      <c r="O544" s="112"/>
      <c r="P544" s="112"/>
      <c r="Q544" s="112"/>
      <c r="R544" s="112"/>
      <c r="S544" s="112"/>
      <c r="T544" s="112"/>
      <c r="U544" s="112"/>
      <c r="V544" s="112"/>
      <c r="W544" s="112"/>
      <c r="X544" s="112"/>
      <c r="Y544" s="112"/>
      <c r="Z544" s="112"/>
    </row>
    <row r="545" spans="1:26">
      <c r="A545" s="112"/>
      <c r="B545" s="112"/>
      <c r="C545" s="112"/>
      <c r="D545" s="112"/>
      <c r="E545" s="112"/>
      <c r="F545" s="112"/>
      <c r="G545" s="112"/>
      <c r="H545" s="112"/>
      <c r="I545" s="112"/>
      <c r="J545" s="112"/>
      <c r="K545" s="112"/>
      <c r="L545" s="112"/>
      <c r="M545" s="112"/>
      <c r="N545" s="112"/>
      <c r="O545" s="112"/>
      <c r="P545" s="112"/>
      <c r="Q545" s="112"/>
      <c r="R545" s="112"/>
      <c r="S545" s="112"/>
      <c r="T545" s="112"/>
      <c r="U545" s="112"/>
      <c r="V545" s="112"/>
      <c r="W545" s="112"/>
      <c r="X545" s="112"/>
      <c r="Y545" s="112"/>
      <c r="Z545" s="112"/>
    </row>
    <row r="546" spans="1:26">
      <c r="A546" s="112"/>
      <c r="B546" s="112"/>
      <c r="C546" s="112"/>
      <c r="D546" s="112"/>
      <c r="E546" s="112"/>
      <c r="F546" s="112"/>
      <c r="G546" s="112"/>
      <c r="H546" s="112"/>
      <c r="I546" s="112"/>
      <c r="J546" s="112"/>
      <c r="K546" s="112"/>
      <c r="L546" s="112"/>
      <c r="M546" s="112"/>
      <c r="N546" s="112"/>
      <c r="O546" s="112"/>
      <c r="P546" s="112"/>
      <c r="Q546" s="112"/>
      <c r="R546" s="112"/>
      <c r="S546" s="112"/>
      <c r="T546" s="112"/>
      <c r="U546" s="112"/>
      <c r="V546" s="112"/>
      <c r="W546" s="112"/>
      <c r="X546" s="112"/>
      <c r="Y546" s="112"/>
      <c r="Z546" s="112"/>
    </row>
    <row r="547" spans="1:26">
      <c r="A547" s="112"/>
      <c r="B547" s="112"/>
      <c r="C547" s="112"/>
      <c r="D547" s="112"/>
      <c r="E547" s="112"/>
      <c r="F547" s="112"/>
      <c r="G547" s="112"/>
      <c r="H547" s="112"/>
      <c r="I547" s="112"/>
      <c r="J547" s="112"/>
      <c r="K547" s="112"/>
      <c r="L547" s="112"/>
      <c r="M547" s="112"/>
      <c r="N547" s="112"/>
      <c r="O547" s="112"/>
      <c r="P547" s="112"/>
      <c r="Q547" s="112"/>
      <c r="R547" s="112"/>
      <c r="S547" s="112"/>
      <c r="T547" s="112"/>
      <c r="U547" s="112"/>
      <c r="V547" s="112"/>
      <c r="W547" s="112"/>
      <c r="X547" s="112"/>
      <c r="Y547" s="112"/>
      <c r="Z547" s="112"/>
    </row>
    <row r="548" spans="1:26">
      <c r="A548" s="112"/>
      <c r="B548" s="112"/>
      <c r="C548" s="112"/>
      <c r="D548" s="112"/>
      <c r="E548" s="112"/>
      <c r="F548" s="112"/>
      <c r="G548" s="112"/>
      <c r="H548" s="112"/>
      <c r="I548" s="112"/>
      <c r="J548" s="112"/>
      <c r="K548" s="112"/>
      <c r="L548" s="112"/>
      <c r="M548" s="112"/>
      <c r="N548" s="112"/>
      <c r="O548" s="112"/>
      <c r="P548" s="112"/>
      <c r="Q548" s="112"/>
      <c r="R548" s="112"/>
      <c r="S548" s="112"/>
      <c r="T548" s="112"/>
      <c r="U548" s="112"/>
      <c r="V548" s="112"/>
      <c r="W548" s="112"/>
      <c r="X548" s="112"/>
      <c r="Y548" s="112"/>
      <c r="Z548" s="112"/>
    </row>
    <row r="549" spans="1:26">
      <c r="A549" s="112"/>
      <c r="B549" s="112"/>
      <c r="C549" s="112"/>
      <c r="D549" s="112"/>
      <c r="E549" s="112"/>
      <c r="F549" s="112"/>
      <c r="G549" s="112"/>
      <c r="H549" s="112"/>
      <c r="I549" s="112"/>
      <c r="J549" s="112"/>
      <c r="K549" s="112"/>
      <c r="L549" s="112"/>
      <c r="M549" s="112"/>
      <c r="N549" s="112"/>
      <c r="O549" s="112"/>
      <c r="P549" s="112"/>
      <c r="Q549" s="112"/>
      <c r="R549" s="112"/>
      <c r="S549" s="112"/>
      <c r="T549" s="112"/>
      <c r="U549" s="112"/>
      <c r="V549" s="112"/>
      <c r="W549" s="112"/>
      <c r="X549" s="112"/>
      <c r="Y549" s="112"/>
      <c r="Z549" s="112"/>
    </row>
    <row r="550" spans="1:26">
      <c r="A550" s="112"/>
      <c r="B550" s="112"/>
      <c r="C550" s="112"/>
      <c r="D550" s="112"/>
      <c r="E550" s="112"/>
      <c r="F550" s="112"/>
      <c r="G550" s="112"/>
      <c r="H550" s="112"/>
      <c r="I550" s="112"/>
      <c r="J550" s="112"/>
      <c r="K550" s="112"/>
      <c r="L550" s="112"/>
      <c r="M550" s="112"/>
      <c r="N550" s="112"/>
      <c r="O550" s="112"/>
      <c r="P550" s="112"/>
      <c r="Q550" s="112"/>
      <c r="R550" s="112"/>
      <c r="S550" s="112"/>
      <c r="T550" s="112"/>
      <c r="U550" s="112"/>
      <c r="V550" s="112"/>
      <c r="W550" s="112"/>
      <c r="X550" s="112"/>
      <c r="Y550" s="112"/>
      <c r="Z550" s="112"/>
    </row>
    <row r="551" spans="1:26">
      <c r="A551" s="112"/>
      <c r="B551" s="112"/>
      <c r="C551" s="112"/>
      <c r="D551" s="112"/>
      <c r="E551" s="112"/>
      <c r="F551" s="112"/>
      <c r="G551" s="112"/>
      <c r="H551" s="112"/>
      <c r="I551" s="112"/>
      <c r="J551" s="112"/>
      <c r="K551" s="112"/>
      <c r="L551" s="112"/>
      <c r="M551" s="112"/>
      <c r="N551" s="112"/>
      <c r="O551" s="112"/>
      <c r="P551" s="112"/>
      <c r="Q551" s="112"/>
      <c r="R551" s="112"/>
      <c r="S551" s="112"/>
      <c r="T551" s="112"/>
      <c r="U551" s="112"/>
      <c r="V551" s="112"/>
      <c r="W551" s="112"/>
      <c r="X551" s="112"/>
      <c r="Y551" s="112"/>
      <c r="Z551" s="112"/>
    </row>
    <row r="552" spans="1:26">
      <c r="A552" s="112"/>
      <c r="B552" s="112"/>
      <c r="C552" s="112"/>
      <c r="D552" s="112"/>
      <c r="E552" s="112"/>
      <c r="F552" s="112"/>
      <c r="G552" s="112"/>
      <c r="H552" s="112"/>
      <c r="I552" s="112"/>
      <c r="J552" s="112"/>
      <c r="K552" s="112"/>
      <c r="L552" s="112"/>
      <c r="M552" s="112"/>
      <c r="N552" s="112"/>
      <c r="O552" s="112"/>
      <c r="P552" s="112"/>
      <c r="Q552" s="112"/>
      <c r="R552" s="112"/>
      <c r="S552" s="112"/>
      <c r="T552" s="112"/>
      <c r="U552" s="112"/>
      <c r="V552" s="112"/>
      <c r="W552" s="112"/>
      <c r="X552" s="112"/>
      <c r="Y552" s="112"/>
      <c r="Z552" s="112"/>
    </row>
    <row r="553" spans="1:26">
      <c r="A553" s="112"/>
      <c r="B553" s="112"/>
      <c r="C553" s="112"/>
      <c r="D553" s="112"/>
      <c r="E553" s="112"/>
      <c r="F553" s="112"/>
      <c r="G553" s="112"/>
      <c r="H553" s="112"/>
      <c r="I553" s="112"/>
      <c r="J553" s="112"/>
      <c r="K553" s="112"/>
      <c r="L553" s="112"/>
      <c r="M553" s="112"/>
      <c r="N553" s="112"/>
      <c r="O553" s="112"/>
      <c r="P553" s="112"/>
      <c r="Q553" s="112"/>
      <c r="R553" s="112"/>
      <c r="S553" s="112"/>
      <c r="T553" s="112"/>
      <c r="U553" s="112"/>
      <c r="V553" s="112"/>
      <c r="W553" s="112"/>
      <c r="X553" s="112"/>
      <c r="Y553" s="112"/>
      <c r="Z553" s="112"/>
    </row>
    <row r="554" spans="1:26">
      <c r="A554" s="112"/>
      <c r="B554" s="112"/>
      <c r="C554" s="112"/>
      <c r="D554" s="112"/>
      <c r="E554" s="112"/>
      <c r="F554" s="112"/>
      <c r="G554" s="112"/>
      <c r="H554" s="112"/>
      <c r="I554" s="112"/>
      <c r="J554" s="112"/>
      <c r="K554" s="112"/>
      <c r="L554" s="112"/>
      <c r="M554" s="112"/>
      <c r="N554" s="112"/>
      <c r="O554" s="112"/>
      <c r="P554" s="112"/>
      <c r="Q554" s="112"/>
      <c r="R554" s="112"/>
      <c r="S554" s="112"/>
      <c r="T554" s="112"/>
      <c r="U554" s="112"/>
      <c r="V554" s="112"/>
      <c r="W554" s="112"/>
      <c r="X554" s="112"/>
      <c r="Y554" s="112"/>
      <c r="Z554" s="112"/>
    </row>
    <row r="555" spans="1:26">
      <c r="A555" s="112"/>
      <c r="B555" s="112"/>
      <c r="C555" s="112"/>
      <c r="D555" s="112"/>
      <c r="E555" s="112"/>
      <c r="F555" s="112"/>
      <c r="G555" s="112"/>
      <c r="H555" s="112"/>
      <c r="I555" s="112"/>
      <c r="J555" s="112"/>
      <c r="K555" s="112"/>
      <c r="L555" s="112"/>
      <c r="M555" s="112"/>
      <c r="N555" s="112"/>
      <c r="O555" s="112"/>
      <c r="P555" s="112"/>
      <c r="Q555" s="112"/>
      <c r="R555" s="112"/>
      <c r="S555" s="112"/>
      <c r="T555" s="112"/>
      <c r="U555" s="112"/>
      <c r="V555" s="112"/>
      <c r="W555" s="112"/>
      <c r="X555" s="112"/>
      <c r="Y555" s="112"/>
      <c r="Z555" s="112"/>
    </row>
    <row r="556" spans="1:26">
      <c r="A556" s="112"/>
      <c r="B556" s="112"/>
      <c r="C556" s="112"/>
      <c r="D556" s="112"/>
      <c r="E556" s="112"/>
      <c r="F556" s="112"/>
      <c r="G556" s="112"/>
      <c r="H556" s="112"/>
      <c r="I556" s="112"/>
      <c r="J556" s="112"/>
      <c r="K556" s="112"/>
      <c r="L556" s="112"/>
      <c r="M556" s="112"/>
      <c r="N556" s="112"/>
      <c r="O556" s="112"/>
      <c r="P556" s="112"/>
      <c r="Q556" s="112"/>
      <c r="R556" s="112"/>
      <c r="S556" s="112"/>
      <c r="T556" s="112"/>
      <c r="U556" s="112"/>
      <c r="V556" s="112"/>
      <c r="W556" s="112"/>
      <c r="X556" s="112"/>
      <c r="Y556" s="112"/>
      <c r="Z556" s="112"/>
    </row>
    <row r="557" spans="1:26">
      <c r="A557" s="112"/>
      <c r="B557" s="112"/>
      <c r="C557" s="112"/>
      <c r="D557" s="112"/>
      <c r="E557" s="112"/>
      <c r="F557" s="112"/>
      <c r="G557" s="112"/>
      <c r="H557" s="112"/>
      <c r="I557" s="112"/>
      <c r="J557" s="112"/>
      <c r="K557" s="112"/>
      <c r="L557" s="112"/>
      <c r="M557" s="112"/>
      <c r="N557" s="112"/>
      <c r="O557" s="112"/>
      <c r="P557" s="112"/>
      <c r="Q557" s="112"/>
      <c r="R557" s="112"/>
      <c r="S557" s="112"/>
      <c r="T557" s="112"/>
      <c r="U557" s="112"/>
      <c r="V557" s="112"/>
      <c r="W557" s="112"/>
      <c r="X557" s="112"/>
      <c r="Y557" s="112"/>
      <c r="Z557" s="112"/>
    </row>
    <row r="558" spans="1:26">
      <c r="A558" s="112"/>
      <c r="B558" s="112"/>
      <c r="C558" s="112"/>
      <c r="D558" s="112"/>
      <c r="E558" s="112"/>
      <c r="F558" s="112"/>
      <c r="G558" s="112"/>
      <c r="H558" s="112"/>
      <c r="I558" s="112"/>
      <c r="J558" s="112"/>
      <c r="K558" s="112"/>
      <c r="L558" s="112"/>
      <c r="M558" s="112"/>
      <c r="N558" s="112"/>
      <c r="O558" s="112"/>
      <c r="P558" s="112"/>
      <c r="Q558" s="112"/>
      <c r="R558" s="112"/>
      <c r="S558" s="112"/>
      <c r="T558" s="112"/>
      <c r="U558" s="112"/>
      <c r="V558" s="112"/>
      <c r="W558" s="112"/>
      <c r="X558" s="112"/>
      <c r="Y558" s="112"/>
      <c r="Z558" s="112"/>
    </row>
    <row r="559" spans="1:26">
      <c r="A559" s="112"/>
      <c r="B559" s="112"/>
      <c r="C559" s="112"/>
      <c r="D559" s="112"/>
      <c r="E559" s="112"/>
      <c r="F559" s="112"/>
      <c r="G559" s="112"/>
      <c r="H559" s="112"/>
      <c r="I559" s="112"/>
      <c r="J559" s="112"/>
      <c r="K559" s="112"/>
      <c r="L559" s="112"/>
      <c r="M559" s="112"/>
      <c r="N559" s="112"/>
      <c r="O559" s="112"/>
      <c r="P559" s="112"/>
      <c r="Q559" s="112"/>
      <c r="R559" s="112"/>
      <c r="S559" s="112"/>
      <c r="T559" s="112"/>
      <c r="U559" s="112"/>
      <c r="V559" s="112"/>
      <c r="W559" s="112"/>
      <c r="X559" s="112"/>
      <c r="Y559" s="112"/>
      <c r="Z559" s="112"/>
    </row>
    <row r="560" spans="1:26">
      <c r="A560" s="112"/>
      <c r="B560" s="112"/>
      <c r="C560" s="112"/>
      <c r="D560" s="112"/>
      <c r="E560" s="112"/>
      <c r="F560" s="112"/>
      <c r="G560" s="112"/>
      <c r="H560" s="112"/>
      <c r="I560" s="112"/>
      <c r="J560" s="112"/>
      <c r="K560" s="112"/>
      <c r="L560" s="112"/>
      <c r="M560" s="112"/>
      <c r="N560" s="112"/>
      <c r="O560" s="112"/>
      <c r="P560" s="112"/>
      <c r="Q560" s="112"/>
      <c r="R560" s="112"/>
      <c r="S560" s="112"/>
      <c r="T560" s="112"/>
      <c r="U560" s="112"/>
      <c r="V560" s="112"/>
      <c r="W560" s="112"/>
      <c r="X560" s="112"/>
      <c r="Y560" s="112"/>
      <c r="Z560" s="112"/>
    </row>
    <row r="561" spans="1:26">
      <c r="A561" s="112"/>
      <c r="B561" s="112"/>
      <c r="C561" s="112"/>
      <c r="D561" s="112"/>
      <c r="E561" s="112"/>
      <c r="F561" s="112"/>
      <c r="G561" s="112"/>
      <c r="H561" s="112"/>
      <c r="I561" s="112"/>
      <c r="J561" s="112"/>
      <c r="K561" s="112"/>
      <c r="L561" s="112"/>
      <c r="M561" s="112"/>
      <c r="N561" s="112"/>
      <c r="O561" s="112"/>
      <c r="P561" s="112"/>
      <c r="Q561" s="112"/>
      <c r="R561" s="112"/>
      <c r="S561" s="112"/>
      <c r="T561" s="112"/>
      <c r="U561" s="112"/>
      <c r="V561" s="112"/>
      <c r="W561" s="112"/>
      <c r="X561" s="112"/>
      <c r="Y561" s="112"/>
      <c r="Z561" s="112"/>
    </row>
    <row r="562" spans="1:26">
      <c r="A562" s="112"/>
      <c r="B562" s="112"/>
      <c r="C562" s="112"/>
      <c r="D562" s="112"/>
      <c r="E562" s="112"/>
      <c r="F562" s="112"/>
      <c r="G562" s="112"/>
      <c r="H562" s="112"/>
      <c r="I562" s="112"/>
      <c r="J562" s="112"/>
      <c r="K562" s="112"/>
      <c r="L562" s="112"/>
      <c r="M562" s="112"/>
      <c r="N562" s="112"/>
      <c r="O562" s="112"/>
      <c r="P562" s="112"/>
      <c r="Q562" s="112"/>
      <c r="R562" s="112"/>
      <c r="S562" s="112"/>
      <c r="T562" s="112"/>
      <c r="U562" s="112"/>
      <c r="V562" s="112"/>
      <c r="W562" s="112"/>
      <c r="X562" s="112"/>
      <c r="Y562" s="112"/>
      <c r="Z562" s="112"/>
    </row>
    <row r="563" spans="1:26">
      <c r="A563" s="112"/>
      <c r="B563" s="112"/>
      <c r="C563" s="112"/>
      <c r="D563" s="112"/>
      <c r="E563" s="112"/>
      <c r="F563" s="112"/>
      <c r="G563" s="112"/>
      <c r="H563" s="112"/>
      <c r="I563" s="112"/>
      <c r="J563" s="112"/>
      <c r="K563" s="112"/>
      <c r="L563" s="112"/>
      <c r="M563" s="112"/>
      <c r="N563" s="112"/>
      <c r="O563" s="112"/>
      <c r="P563" s="112"/>
      <c r="Q563" s="112"/>
      <c r="R563" s="112"/>
      <c r="S563" s="112"/>
      <c r="T563" s="112"/>
      <c r="U563" s="112"/>
      <c r="V563" s="112"/>
      <c r="W563" s="112"/>
      <c r="X563" s="112"/>
      <c r="Y563" s="112"/>
      <c r="Z563" s="112"/>
    </row>
    <row r="564" spans="1:26">
      <c r="A564" s="112"/>
      <c r="B564" s="112"/>
      <c r="C564" s="112"/>
      <c r="D564" s="112"/>
      <c r="E564" s="112"/>
      <c r="F564" s="112"/>
      <c r="G564" s="112"/>
      <c r="H564" s="112"/>
      <c r="I564" s="112"/>
      <c r="J564" s="112"/>
      <c r="K564" s="112"/>
      <c r="L564" s="112"/>
      <c r="M564" s="112"/>
      <c r="N564" s="112"/>
      <c r="O564" s="112"/>
      <c r="P564" s="112"/>
      <c r="Q564" s="112"/>
      <c r="R564" s="112"/>
      <c r="S564" s="112"/>
      <c r="T564" s="112"/>
      <c r="U564" s="112"/>
      <c r="V564" s="112"/>
      <c r="W564" s="112"/>
      <c r="X564" s="112"/>
      <c r="Y564" s="112"/>
      <c r="Z564" s="112"/>
    </row>
    <row r="565" spans="1:26">
      <c r="A565" s="112"/>
      <c r="B565" s="112"/>
      <c r="C565" s="112"/>
      <c r="D565" s="112"/>
      <c r="E565" s="112"/>
      <c r="F565" s="112"/>
      <c r="G565" s="112"/>
      <c r="H565" s="112"/>
      <c r="I565" s="112"/>
      <c r="J565" s="112"/>
      <c r="K565" s="112"/>
      <c r="L565" s="112"/>
      <c r="M565" s="112"/>
      <c r="N565" s="112"/>
      <c r="O565" s="112"/>
      <c r="P565" s="112"/>
      <c r="Q565" s="112"/>
      <c r="R565" s="112"/>
      <c r="S565" s="112"/>
      <c r="T565" s="112"/>
      <c r="U565" s="112"/>
      <c r="V565" s="112"/>
      <c r="W565" s="112"/>
      <c r="X565" s="112"/>
      <c r="Y565" s="112"/>
      <c r="Z565" s="112"/>
    </row>
    <row r="566" spans="1:26">
      <c r="A566" s="112"/>
      <c r="B566" s="112"/>
      <c r="C566" s="112"/>
      <c r="D566" s="112"/>
      <c r="E566" s="112"/>
      <c r="F566" s="112"/>
      <c r="G566" s="112"/>
      <c r="H566" s="112"/>
      <c r="I566" s="112"/>
      <c r="J566" s="112"/>
      <c r="K566" s="112"/>
      <c r="L566" s="112"/>
      <c r="M566" s="112"/>
      <c r="N566" s="112"/>
      <c r="O566" s="112"/>
      <c r="P566" s="112"/>
      <c r="Q566" s="112"/>
      <c r="R566" s="112"/>
      <c r="S566" s="112"/>
      <c r="T566" s="112"/>
      <c r="U566" s="112"/>
      <c r="V566" s="112"/>
      <c r="W566" s="112"/>
      <c r="X566" s="112"/>
      <c r="Y566" s="112"/>
      <c r="Z566" s="112"/>
    </row>
    <row r="567" spans="1:26">
      <c r="A567" s="112"/>
      <c r="B567" s="112"/>
      <c r="C567" s="112"/>
      <c r="D567" s="112"/>
      <c r="E567" s="112"/>
      <c r="F567" s="112"/>
      <c r="G567" s="112"/>
      <c r="H567" s="112"/>
      <c r="I567" s="112"/>
      <c r="J567" s="112"/>
      <c r="K567" s="112"/>
      <c r="L567" s="112"/>
      <c r="M567" s="112"/>
      <c r="N567" s="112"/>
      <c r="O567" s="112"/>
      <c r="P567" s="112"/>
      <c r="Q567" s="112"/>
      <c r="R567" s="112"/>
      <c r="S567" s="112"/>
      <c r="T567" s="112"/>
      <c r="U567" s="112"/>
      <c r="V567" s="112"/>
      <c r="W567" s="112"/>
      <c r="X567" s="112"/>
      <c r="Y567" s="112"/>
      <c r="Z567" s="112"/>
    </row>
    <row r="568" spans="1:26">
      <c r="A568" s="112"/>
      <c r="B568" s="112"/>
      <c r="C568" s="112"/>
      <c r="D568" s="112"/>
      <c r="E568" s="112"/>
      <c r="F568" s="112"/>
      <c r="G568" s="112"/>
      <c r="H568" s="112"/>
      <c r="I568" s="112"/>
      <c r="J568" s="112"/>
      <c r="K568" s="112"/>
      <c r="L568" s="112"/>
      <c r="M568" s="112"/>
      <c r="N568" s="112"/>
      <c r="O568" s="112"/>
      <c r="P568" s="112"/>
      <c r="Q568" s="112"/>
      <c r="R568" s="112"/>
      <c r="S568" s="112"/>
      <c r="T568" s="112"/>
      <c r="U568" s="112"/>
      <c r="V568" s="112"/>
      <c r="W568" s="112"/>
      <c r="X568" s="112"/>
      <c r="Y568" s="112"/>
      <c r="Z568" s="112"/>
    </row>
    <row r="569" spans="1:26">
      <c r="A569" s="112"/>
      <c r="B569" s="112"/>
      <c r="C569" s="112"/>
      <c r="D569" s="112"/>
      <c r="E569" s="112"/>
      <c r="F569" s="112"/>
      <c r="G569" s="112"/>
      <c r="H569" s="112"/>
      <c r="I569" s="112"/>
      <c r="J569" s="112"/>
      <c r="K569" s="112"/>
      <c r="L569" s="112"/>
      <c r="M569" s="112"/>
      <c r="N569" s="112"/>
      <c r="O569" s="112"/>
      <c r="P569" s="112"/>
      <c r="Q569" s="112"/>
      <c r="R569" s="112"/>
      <c r="S569" s="112"/>
      <c r="T569" s="112"/>
      <c r="U569" s="112"/>
      <c r="V569" s="112"/>
      <c r="W569" s="112"/>
      <c r="X569" s="112"/>
      <c r="Y569" s="112"/>
      <c r="Z569" s="112"/>
    </row>
    <row r="570" spans="1:26">
      <c r="A570" s="112"/>
      <c r="B570" s="112"/>
      <c r="C570" s="112"/>
      <c r="D570" s="112"/>
      <c r="E570" s="112"/>
      <c r="F570" s="112"/>
      <c r="G570" s="112"/>
      <c r="H570" s="112"/>
      <c r="I570" s="112"/>
      <c r="J570" s="112"/>
      <c r="K570" s="112"/>
      <c r="L570" s="112"/>
      <c r="M570" s="112"/>
      <c r="N570" s="112"/>
      <c r="O570" s="112"/>
      <c r="P570" s="112"/>
      <c r="Q570" s="112"/>
      <c r="R570" s="112"/>
      <c r="S570" s="112"/>
      <c r="T570" s="112"/>
      <c r="U570" s="112"/>
      <c r="V570" s="112"/>
      <c r="W570" s="112"/>
      <c r="X570" s="112"/>
      <c r="Y570" s="112"/>
      <c r="Z570" s="112"/>
    </row>
    <row r="571" spans="1:26">
      <c r="A571" s="112"/>
      <c r="B571" s="112"/>
      <c r="C571" s="112"/>
      <c r="D571" s="112"/>
      <c r="E571" s="112"/>
      <c r="F571" s="112"/>
      <c r="G571" s="112"/>
      <c r="H571" s="112"/>
      <c r="I571" s="112"/>
      <c r="J571" s="112"/>
      <c r="K571" s="112"/>
      <c r="L571" s="112"/>
      <c r="M571" s="112"/>
      <c r="N571" s="112"/>
      <c r="O571" s="112"/>
      <c r="P571" s="112"/>
      <c r="Q571" s="112"/>
      <c r="R571" s="112"/>
      <c r="S571" s="112"/>
      <c r="T571" s="112"/>
      <c r="U571" s="112"/>
      <c r="V571" s="112"/>
      <c r="W571" s="112"/>
      <c r="X571" s="112"/>
      <c r="Y571" s="112"/>
      <c r="Z571" s="112"/>
    </row>
    <row r="572" spans="1:26">
      <c r="A572" s="112"/>
      <c r="B572" s="112"/>
      <c r="C572" s="112"/>
      <c r="D572" s="112"/>
      <c r="E572" s="112"/>
      <c r="F572" s="112"/>
      <c r="G572" s="112"/>
      <c r="H572" s="112"/>
      <c r="I572" s="112"/>
      <c r="J572" s="112"/>
      <c r="K572" s="112"/>
      <c r="L572" s="112"/>
      <c r="M572" s="112"/>
      <c r="N572" s="112"/>
      <c r="O572" s="112"/>
      <c r="P572" s="112"/>
      <c r="Q572" s="112"/>
      <c r="R572" s="112"/>
      <c r="S572" s="112"/>
      <c r="T572" s="112"/>
      <c r="U572" s="112"/>
      <c r="V572" s="112"/>
      <c r="W572" s="112"/>
      <c r="X572" s="112"/>
      <c r="Y572" s="112"/>
      <c r="Z572" s="112"/>
    </row>
    <row r="573" spans="1:26">
      <c r="A573" s="112"/>
      <c r="B573" s="112"/>
      <c r="C573" s="112"/>
      <c r="D573" s="112"/>
      <c r="E573" s="112"/>
      <c r="F573" s="112"/>
      <c r="G573" s="112"/>
      <c r="H573" s="112"/>
      <c r="I573" s="112"/>
      <c r="J573" s="112"/>
      <c r="K573" s="112"/>
      <c r="L573" s="112"/>
      <c r="M573" s="112"/>
      <c r="N573" s="112"/>
      <c r="O573" s="112"/>
      <c r="P573" s="112"/>
      <c r="Q573" s="112"/>
      <c r="R573" s="112"/>
      <c r="S573" s="112"/>
      <c r="T573" s="112"/>
      <c r="U573" s="112"/>
      <c r="V573" s="112"/>
      <c r="W573" s="112"/>
      <c r="X573" s="112"/>
      <c r="Y573" s="112"/>
      <c r="Z573" s="112"/>
    </row>
    <row r="574" spans="1:26">
      <c r="A574" s="112"/>
      <c r="B574" s="112"/>
      <c r="C574" s="112"/>
      <c r="D574" s="112"/>
      <c r="E574" s="112"/>
      <c r="F574" s="112"/>
      <c r="G574" s="112"/>
      <c r="H574" s="112"/>
      <c r="I574" s="112"/>
      <c r="J574" s="112"/>
      <c r="K574" s="112"/>
      <c r="L574" s="112"/>
      <c r="M574" s="112"/>
      <c r="N574" s="112"/>
      <c r="O574" s="112"/>
      <c r="P574" s="112"/>
      <c r="Q574" s="112"/>
      <c r="R574" s="112"/>
      <c r="S574" s="112"/>
      <c r="T574" s="112"/>
      <c r="U574" s="112"/>
      <c r="V574" s="112"/>
      <c r="W574" s="112"/>
      <c r="X574" s="112"/>
      <c r="Y574" s="112"/>
      <c r="Z574" s="112"/>
    </row>
    <row r="575" spans="1:26">
      <c r="A575" s="112"/>
      <c r="B575" s="112"/>
      <c r="C575" s="112"/>
      <c r="D575" s="112"/>
      <c r="E575" s="112"/>
      <c r="F575" s="112"/>
      <c r="G575" s="112"/>
      <c r="H575" s="112"/>
      <c r="I575" s="112"/>
      <c r="J575" s="112"/>
      <c r="K575" s="112"/>
      <c r="L575" s="112"/>
      <c r="M575" s="112"/>
      <c r="N575" s="112"/>
      <c r="O575" s="112"/>
      <c r="P575" s="112"/>
      <c r="Q575" s="112"/>
      <c r="R575" s="112"/>
      <c r="S575" s="112"/>
      <c r="T575" s="112"/>
      <c r="U575" s="112"/>
      <c r="V575" s="112"/>
      <c r="W575" s="112"/>
      <c r="X575" s="112"/>
      <c r="Y575" s="112"/>
      <c r="Z575" s="112"/>
    </row>
    <row r="576" spans="1:26">
      <c r="A576" s="112"/>
      <c r="B576" s="112"/>
      <c r="C576" s="112"/>
      <c r="D576" s="112"/>
      <c r="E576" s="112"/>
      <c r="F576" s="112"/>
      <c r="G576" s="112"/>
      <c r="H576" s="112"/>
      <c r="I576" s="112"/>
      <c r="J576" s="112"/>
      <c r="K576" s="112"/>
      <c r="L576" s="112"/>
      <c r="M576" s="112"/>
      <c r="N576" s="112"/>
      <c r="O576" s="112"/>
      <c r="P576" s="112"/>
      <c r="Q576" s="112"/>
      <c r="R576" s="112"/>
      <c r="S576" s="112"/>
      <c r="T576" s="112"/>
      <c r="U576" s="112"/>
      <c r="V576" s="112"/>
      <c r="W576" s="112"/>
      <c r="X576" s="112"/>
      <c r="Y576" s="112"/>
      <c r="Z576" s="112"/>
    </row>
    <row r="577" spans="1:26">
      <c r="A577" s="112"/>
      <c r="B577" s="112"/>
      <c r="C577" s="112"/>
      <c r="D577" s="112"/>
      <c r="E577" s="112"/>
      <c r="F577" s="112"/>
      <c r="G577" s="112"/>
      <c r="H577" s="112"/>
      <c r="I577" s="112"/>
      <c r="J577" s="112"/>
      <c r="K577" s="112"/>
      <c r="L577" s="112"/>
      <c r="M577" s="112"/>
      <c r="N577" s="112"/>
      <c r="O577" s="112"/>
      <c r="P577" s="112"/>
      <c r="Q577" s="112"/>
      <c r="R577" s="112"/>
      <c r="S577" s="112"/>
      <c r="T577" s="112"/>
      <c r="U577" s="112"/>
      <c r="V577" s="112"/>
      <c r="W577" s="112"/>
      <c r="X577" s="112"/>
      <c r="Y577" s="112"/>
      <c r="Z577" s="112"/>
    </row>
    <row r="578" spans="1:26">
      <c r="A578" s="112"/>
      <c r="B578" s="112"/>
      <c r="C578" s="112"/>
      <c r="D578" s="112"/>
      <c r="E578" s="112"/>
      <c r="F578" s="112"/>
      <c r="G578" s="112"/>
      <c r="H578" s="112"/>
      <c r="I578" s="112"/>
      <c r="J578" s="112"/>
      <c r="K578" s="112"/>
      <c r="L578" s="112"/>
      <c r="M578" s="112"/>
      <c r="N578" s="112"/>
      <c r="O578" s="112"/>
      <c r="P578" s="112"/>
      <c r="Q578" s="112"/>
      <c r="R578" s="112"/>
      <c r="S578" s="112"/>
      <c r="T578" s="112"/>
      <c r="U578" s="112"/>
      <c r="V578" s="112"/>
      <c r="W578" s="112"/>
      <c r="X578" s="112"/>
      <c r="Y578" s="112"/>
      <c r="Z578" s="112"/>
    </row>
    <row r="579" spans="1:26">
      <c r="A579" s="112"/>
      <c r="B579" s="112"/>
      <c r="C579" s="112"/>
      <c r="D579" s="112"/>
      <c r="E579" s="112"/>
      <c r="F579" s="112"/>
      <c r="G579" s="112"/>
      <c r="H579" s="112"/>
      <c r="I579" s="112"/>
      <c r="J579" s="112"/>
      <c r="K579" s="112"/>
      <c r="L579" s="112"/>
      <c r="M579" s="112"/>
      <c r="N579" s="112"/>
      <c r="O579" s="112"/>
      <c r="P579" s="112"/>
      <c r="Q579" s="112"/>
      <c r="R579" s="112"/>
      <c r="S579" s="112"/>
      <c r="T579" s="112"/>
      <c r="U579" s="112"/>
      <c r="V579" s="112"/>
      <c r="W579" s="112"/>
      <c r="X579" s="112"/>
      <c r="Y579" s="112"/>
      <c r="Z579" s="112"/>
    </row>
    <row r="580" spans="1:26">
      <c r="A580" s="112"/>
      <c r="B580" s="112"/>
      <c r="C580" s="112"/>
      <c r="D580" s="112"/>
      <c r="E580" s="112"/>
      <c r="F580" s="112"/>
      <c r="G580" s="112"/>
      <c r="H580" s="112"/>
      <c r="I580" s="112"/>
      <c r="J580" s="112"/>
      <c r="K580" s="112"/>
      <c r="L580" s="112"/>
      <c r="M580" s="112"/>
      <c r="N580" s="112"/>
      <c r="O580" s="112"/>
      <c r="P580" s="112"/>
      <c r="Q580" s="112"/>
      <c r="R580" s="112"/>
      <c r="S580" s="112"/>
      <c r="T580" s="112"/>
      <c r="U580" s="112"/>
      <c r="V580" s="112"/>
      <c r="W580" s="112"/>
      <c r="X580" s="112"/>
      <c r="Y580" s="112"/>
      <c r="Z580" s="112"/>
    </row>
    <row r="581" spans="1:26">
      <c r="A581" s="112"/>
      <c r="B581" s="112"/>
      <c r="C581" s="112"/>
      <c r="D581" s="112"/>
      <c r="E581" s="112"/>
      <c r="F581" s="112"/>
      <c r="G581" s="112"/>
      <c r="H581" s="112"/>
      <c r="I581" s="112"/>
      <c r="J581" s="112"/>
      <c r="K581" s="112"/>
      <c r="L581" s="112"/>
      <c r="M581" s="112"/>
      <c r="N581" s="112"/>
      <c r="O581" s="112"/>
      <c r="P581" s="112"/>
      <c r="Q581" s="112"/>
      <c r="R581" s="112"/>
      <c r="S581" s="112"/>
      <c r="T581" s="112"/>
      <c r="U581" s="112"/>
      <c r="V581" s="112"/>
      <c r="W581" s="112"/>
      <c r="X581" s="112"/>
      <c r="Y581" s="112"/>
      <c r="Z581" s="112"/>
    </row>
    <row r="582" spans="1:26">
      <c r="A582" s="112"/>
      <c r="B582" s="112"/>
      <c r="C582" s="112"/>
      <c r="D582" s="112"/>
      <c r="E582" s="112"/>
      <c r="F582" s="112"/>
      <c r="G582" s="112"/>
      <c r="H582" s="112"/>
      <c r="I582" s="112"/>
      <c r="J582" s="112"/>
      <c r="K582" s="112"/>
      <c r="L582" s="112"/>
      <c r="M582" s="112"/>
      <c r="N582" s="112"/>
      <c r="O582" s="112"/>
      <c r="P582" s="112"/>
      <c r="Q582" s="112"/>
      <c r="R582" s="112"/>
      <c r="S582" s="112"/>
      <c r="T582" s="112"/>
      <c r="U582" s="112"/>
      <c r="V582" s="112"/>
      <c r="W582" s="112"/>
      <c r="X582" s="112"/>
      <c r="Y582" s="112"/>
      <c r="Z582" s="112"/>
    </row>
    <row r="583" spans="1:26">
      <c r="A583" s="112"/>
      <c r="B583" s="112"/>
      <c r="C583" s="112"/>
      <c r="D583" s="112"/>
      <c r="E583" s="112"/>
      <c r="F583" s="112"/>
      <c r="G583" s="112"/>
      <c r="H583" s="112"/>
      <c r="I583" s="112"/>
      <c r="J583" s="112"/>
      <c r="K583" s="112"/>
      <c r="L583" s="112"/>
      <c r="M583" s="112"/>
      <c r="N583" s="112"/>
      <c r="O583" s="112"/>
      <c r="P583" s="112"/>
      <c r="Q583" s="112"/>
      <c r="R583" s="112"/>
      <c r="S583" s="112"/>
      <c r="T583" s="112"/>
      <c r="U583" s="112"/>
      <c r="V583" s="112"/>
      <c r="W583" s="112"/>
      <c r="X583" s="112"/>
      <c r="Y583" s="112"/>
      <c r="Z583" s="112"/>
    </row>
    <row r="584" spans="1:26">
      <c r="A584" s="112"/>
      <c r="B584" s="112"/>
      <c r="C584" s="112"/>
      <c r="D584" s="112"/>
      <c r="E584" s="112"/>
      <c r="F584" s="112"/>
      <c r="G584" s="112"/>
      <c r="H584" s="112"/>
      <c r="I584" s="112"/>
      <c r="J584" s="112"/>
      <c r="K584" s="112"/>
      <c r="L584" s="112"/>
      <c r="M584" s="112"/>
      <c r="N584" s="112"/>
      <c r="O584" s="112"/>
      <c r="P584" s="112"/>
      <c r="Q584" s="112"/>
      <c r="R584" s="112"/>
      <c r="S584" s="112"/>
      <c r="T584" s="112"/>
      <c r="U584" s="112"/>
      <c r="V584" s="112"/>
      <c r="W584" s="112"/>
      <c r="X584" s="112"/>
      <c r="Y584" s="112"/>
      <c r="Z584" s="112"/>
    </row>
    <row r="585" spans="1:26">
      <c r="A585" s="112"/>
      <c r="B585" s="112"/>
      <c r="C585" s="112"/>
      <c r="D585" s="112"/>
      <c r="E585" s="112"/>
      <c r="F585" s="112"/>
      <c r="G585" s="112"/>
      <c r="H585" s="112"/>
      <c r="I585" s="112"/>
      <c r="J585" s="112"/>
      <c r="K585" s="112"/>
      <c r="L585" s="112"/>
      <c r="M585" s="112"/>
      <c r="N585" s="112"/>
      <c r="O585" s="112"/>
      <c r="P585" s="112"/>
      <c r="Q585" s="112"/>
      <c r="R585" s="112"/>
      <c r="S585" s="112"/>
      <c r="T585" s="112"/>
      <c r="U585" s="112"/>
      <c r="V585" s="112"/>
      <c r="W585" s="112"/>
      <c r="X585" s="112"/>
      <c r="Y585" s="112"/>
      <c r="Z585" s="112"/>
    </row>
    <row r="586" spans="1:26">
      <c r="A586" s="112"/>
      <c r="B586" s="112"/>
      <c r="C586" s="112"/>
      <c r="D586" s="112"/>
      <c r="E586" s="112"/>
      <c r="F586" s="112"/>
      <c r="G586" s="112"/>
      <c r="H586" s="112"/>
      <c r="I586" s="112"/>
      <c r="J586" s="112"/>
      <c r="K586" s="112"/>
      <c r="L586" s="112"/>
      <c r="M586" s="112"/>
      <c r="N586" s="112"/>
      <c r="O586" s="112"/>
      <c r="P586" s="112"/>
      <c r="Q586" s="112"/>
      <c r="R586" s="112"/>
      <c r="S586" s="112"/>
      <c r="T586" s="112"/>
      <c r="U586" s="112"/>
      <c r="V586" s="112"/>
      <c r="W586" s="112"/>
      <c r="X586" s="112"/>
      <c r="Y586" s="112"/>
      <c r="Z586" s="112"/>
    </row>
    <row r="587" spans="1:26">
      <c r="A587" s="112"/>
      <c r="B587" s="112"/>
      <c r="C587" s="112"/>
      <c r="D587" s="112"/>
      <c r="E587" s="112"/>
      <c r="F587" s="112"/>
      <c r="G587" s="112"/>
      <c r="H587" s="112"/>
      <c r="I587" s="112"/>
      <c r="J587" s="112"/>
      <c r="K587" s="112"/>
      <c r="L587" s="112"/>
      <c r="M587" s="112"/>
      <c r="N587" s="112"/>
      <c r="O587" s="112"/>
      <c r="P587" s="112"/>
      <c r="Q587" s="112"/>
      <c r="R587" s="112"/>
      <c r="S587" s="112"/>
      <c r="T587" s="112"/>
      <c r="U587" s="112"/>
      <c r="V587" s="112"/>
      <c r="W587" s="112"/>
      <c r="X587" s="112"/>
      <c r="Y587" s="112"/>
      <c r="Z587" s="112"/>
    </row>
    <row r="588" spans="1:26">
      <c r="A588" s="112"/>
      <c r="B588" s="112"/>
      <c r="C588" s="112"/>
      <c r="D588" s="112"/>
      <c r="E588" s="112"/>
      <c r="F588" s="112"/>
      <c r="G588" s="112"/>
      <c r="H588" s="112"/>
      <c r="I588" s="112"/>
      <c r="J588" s="112"/>
      <c r="K588" s="112"/>
      <c r="L588" s="112"/>
      <c r="M588" s="112"/>
      <c r="N588" s="112"/>
      <c r="O588" s="112"/>
      <c r="P588" s="112"/>
      <c r="Q588" s="112"/>
      <c r="R588" s="112"/>
      <c r="S588" s="112"/>
      <c r="T588" s="112"/>
      <c r="U588" s="112"/>
      <c r="V588" s="112"/>
      <c r="W588" s="112"/>
      <c r="X588" s="112"/>
      <c r="Y588" s="112"/>
      <c r="Z588" s="112"/>
    </row>
    <row r="589" spans="1:26">
      <c r="A589" s="112"/>
      <c r="B589" s="112"/>
      <c r="C589" s="112"/>
      <c r="D589" s="112"/>
      <c r="E589" s="112"/>
      <c r="F589" s="112"/>
      <c r="G589" s="112"/>
      <c r="H589" s="112"/>
      <c r="I589" s="112"/>
      <c r="J589" s="112"/>
      <c r="K589" s="112"/>
      <c r="L589" s="112"/>
      <c r="M589" s="112"/>
      <c r="N589" s="112"/>
      <c r="O589" s="112"/>
      <c r="P589" s="112"/>
      <c r="Q589" s="112"/>
      <c r="R589" s="112"/>
      <c r="S589" s="112"/>
      <c r="T589" s="112"/>
      <c r="U589" s="112"/>
      <c r="V589" s="112"/>
      <c r="W589" s="112"/>
      <c r="X589" s="112"/>
      <c r="Y589" s="112"/>
      <c r="Z589" s="112"/>
    </row>
    <row r="590" spans="1:26">
      <c r="A590" s="112"/>
      <c r="B590" s="112"/>
      <c r="C590" s="112"/>
      <c r="D590" s="112"/>
      <c r="E590" s="112"/>
      <c r="F590" s="112"/>
      <c r="G590" s="112"/>
      <c r="H590" s="112"/>
      <c r="I590" s="112"/>
      <c r="J590" s="112"/>
      <c r="K590" s="112"/>
      <c r="L590" s="112"/>
      <c r="M590" s="112"/>
      <c r="N590" s="112"/>
      <c r="O590" s="112"/>
      <c r="P590" s="112"/>
      <c r="Q590" s="112"/>
      <c r="R590" s="112"/>
      <c r="S590" s="112"/>
      <c r="T590" s="112"/>
      <c r="U590" s="112"/>
      <c r="V590" s="112"/>
      <c r="W590" s="112"/>
      <c r="X590" s="112"/>
      <c r="Y590" s="112"/>
      <c r="Z590" s="112"/>
    </row>
    <row r="591" spans="1:26">
      <c r="A591" s="112"/>
      <c r="B591" s="112"/>
      <c r="C591" s="112"/>
      <c r="D591" s="112"/>
      <c r="E591" s="112"/>
      <c r="F591" s="112"/>
      <c r="G591" s="112"/>
      <c r="H591" s="112"/>
      <c r="I591" s="112"/>
      <c r="J591" s="112"/>
      <c r="K591" s="112"/>
      <c r="L591" s="112"/>
      <c r="M591" s="112"/>
      <c r="N591" s="112"/>
      <c r="O591" s="112"/>
      <c r="P591" s="112"/>
      <c r="Q591" s="112"/>
      <c r="R591" s="112"/>
      <c r="S591" s="112"/>
      <c r="T591" s="112"/>
      <c r="U591" s="112"/>
      <c r="V591" s="112"/>
      <c r="W591" s="112"/>
      <c r="X591" s="112"/>
      <c r="Y591" s="112"/>
      <c r="Z591" s="112"/>
    </row>
    <row r="592" spans="1:26">
      <c r="A592" s="112"/>
      <c r="B592" s="112"/>
      <c r="C592" s="112"/>
      <c r="D592" s="112"/>
      <c r="E592" s="112"/>
      <c r="F592" s="112"/>
      <c r="G592" s="112"/>
      <c r="H592" s="112"/>
      <c r="I592" s="112"/>
      <c r="J592" s="112"/>
      <c r="K592" s="112"/>
      <c r="L592" s="112"/>
      <c r="M592" s="112"/>
      <c r="N592" s="112"/>
      <c r="O592" s="112"/>
      <c r="P592" s="112"/>
      <c r="Q592" s="112"/>
      <c r="R592" s="112"/>
      <c r="S592" s="112"/>
      <c r="T592" s="112"/>
      <c r="U592" s="112"/>
      <c r="V592" s="112"/>
      <c r="W592" s="112"/>
      <c r="X592" s="112"/>
      <c r="Y592" s="112"/>
      <c r="Z592" s="112"/>
    </row>
    <row r="593" spans="1:26">
      <c r="A593" s="112"/>
      <c r="B593" s="112"/>
      <c r="C593" s="112"/>
      <c r="D593" s="112"/>
      <c r="E593" s="112"/>
      <c r="F593" s="112"/>
      <c r="G593" s="112"/>
      <c r="H593" s="112"/>
      <c r="I593" s="112"/>
      <c r="J593" s="112"/>
      <c r="K593" s="112"/>
      <c r="L593" s="112"/>
      <c r="M593" s="112"/>
      <c r="N593" s="112"/>
      <c r="O593" s="112"/>
      <c r="P593" s="112"/>
      <c r="Q593" s="112"/>
      <c r="R593" s="112"/>
      <c r="S593" s="112"/>
      <c r="T593" s="112"/>
      <c r="U593" s="112"/>
      <c r="V593" s="112"/>
      <c r="W593" s="112"/>
      <c r="X593" s="112"/>
      <c r="Y593" s="112"/>
      <c r="Z593" s="112"/>
    </row>
    <row r="594" spans="1:26">
      <c r="A594" s="112"/>
      <c r="B594" s="112"/>
      <c r="C594" s="112"/>
      <c r="D594" s="112"/>
      <c r="E594" s="112"/>
      <c r="F594" s="112"/>
      <c r="G594" s="112"/>
      <c r="H594" s="112"/>
      <c r="I594" s="112"/>
      <c r="J594" s="112"/>
      <c r="K594" s="112"/>
      <c r="L594" s="112"/>
      <c r="M594" s="112"/>
      <c r="N594" s="112"/>
      <c r="O594" s="112"/>
      <c r="P594" s="112"/>
      <c r="Q594" s="112"/>
      <c r="R594" s="112"/>
      <c r="S594" s="112"/>
      <c r="T594" s="112"/>
      <c r="U594" s="112"/>
      <c r="V594" s="112"/>
      <c r="W594" s="112"/>
      <c r="X594" s="112"/>
      <c r="Y594" s="112"/>
      <c r="Z594" s="112"/>
    </row>
    <row r="595" spans="1:26">
      <c r="A595" s="112"/>
      <c r="B595" s="112"/>
      <c r="C595" s="112"/>
      <c r="D595" s="112"/>
      <c r="E595" s="112"/>
      <c r="F595" s="112"/>
      <c r="G595" s="112"/>
      <c r="H595" s="112"/>
      <c r="I595" s="112"/>
      <c r="J595" s="112"/>
      <c r="K595" s="112"/>
      <c r="L595" s="112"/>
      <c r="M595" s="112"/>
      <c r="N595" s="112"/>
      <c r="O595" s="112"/>
      <c r="P595" s="112"/>
      <c r="Q595" s="112"/>
      <c r="R595" s="112"/>
      <c r="S595" s="112"/>
      <c r="T595" s="112"/>
      <c r="U595" s="112"/>
      <c r="V595" s="112"/>
      <c r="W595" s="112"/>
      <c r="X595" s="112"/>
      <c r="Y595" s="112"/>
      <c r="Z595" s="112"/>
    </row>
    <row r="596" spans="1:26">
      <c r="A596" s="112"/>
      <c r="B596" s="112"/>
      <c r="C596" s="112"/>
      <c r="D596" s="112"/>
      <c r="E596" s="112"/>
      <c r="F596" s="112"/>
      <c r="G596" s="112"/>
      <c r="H596" s="112"/>
      <c r="I596" s="112"/>
      <c r="J596" s="112"/>
      <c r="K596" s="112"/>
      <c r="L596" s="112"/>
      <c r="M596" s="112"/>
      <c r="N596" s="112"/>
      <c r="O596" s="112"/>
      <c r="P596" s="112"/>
      <c r="Q596" s="112"/>
      <c r="R596" s="112"/>
      <c r="S596" s="112"/>
      <c r="T596" s="112"/>
      <c r="U596" s="112"/>
      <c r="V596" s="112"/>
      <c r="W596" s="112"/>
      <c r="X596" s="112"/>
      <c r="Y596" s="112"/>
      <c r="Z596" s="112"/>
    </row>
    <row r="597" spans="1:26">
      <c r="A597" s="112"/>
      <c r="B597" s="112"/>
      <c r="C597" s="112"/>
      <c r="D597" s="112"/>
      <c r="E597" s="112"/>
      <c r="F597" s="112"/>
      <c r="G597" s="112"/>
      <c r="H597" s="112"/>
      <c r="I597" s="112"/>
      <c r="J597" s="112"/>
      <c r="K597" s="112"/>
      <c r="L597" s="112"/>
      <c r="M597" s="112"/>
      <c r="N597" s="112"/>
      <c r="O597" s="112"/>
      <c r="P597" s="112"/>
      <c r="Q597" s="112"/>
      <c r="R597" s="112"/>
      <c r="S597" s="112"/>
      <c r="T597" s="112"/>
      <c r="U597" s="112"/>
      <c r="V597" s="112"/>
      <c r="W597" s="112"/>
      <c r="X597" s="112"/>
      <c r="Y597" s="112"/>
      <c r="Z597" s="112"/>
    </row>
    <row r="598" spans="1:26">
      <c r="A598" s="112"/>
      <c r="B598" s="112"/>
      <c r="C598" s="112"/>
      <c r="D598" s="112"/>
      <c r="E598" s="112"/>
      <c r="F598" s="112"/>
      <c r="G598" s="112"/>
      <c r="H598" s="112"/>
      <c r="I598" s="112"/>
      <c r="J598" s="112"/>
      <c r="K598" s="112"/>
      <c r="L598" s="112"/>
      <c r="M598" s="112"/>
      <c r="N598" s="112"/>
      <c r="O598" s="112"/>
      <c r="P598" s="112"/>
      <c r="Q598" s="112"/>
      <c r="R598" s="112"/>
      <c r="S598" s="112"/>
      <c r="T598" s="112"/>
      <c r="U598" s="112"/>
      <c r="V598" s="112"/>
      <c r="W598" s="112"/>
      <c r="X598" s="112"/>
      <c r="Y598" s="112"/>
      <c r="Z598" s="112"/>
    </row>
    <row r="599" spans="1:26">
      <c r="A599" s="112"/>
      <c r="B599" s="112"/>
      <c r="C599" s="112"/>
      <c r="D599" s="112"/>
      <c r="E599" s="112"/>
      <c r="F599" s="112"/>
      <c r="G599" s="112"/>
      <c r="H599" s="112"/>
      <c r="I599" s="112"/>
      <c r="J599" s="112"/>
      <c r="K599" s="112"/>
      <c r="L599" s="112"/>
      <c r="M599" s="112"/>
      <c r="N599" s="112"/>
      <c r="O599" s="112"/>
      <c r="P599" s="112"/>
      <c r="Q599" s="112"/>
      <c r="R599" s="112"/>
      <c r="S599" s="112"/>
      <c r="T599" s="112"/>
      <c r="U599" s="112"/>
      <c r="V599" s="112"/>
      <c r="W599" s="112"/>
      <c r="X599" s="112"/>
      <c r="Y599" s="112"/>
      <c r="Z599" s="112"/>
    </row>
    <row r="600" spans="1:26">
      <c r="A600" s="112"/>
      <c r="B600" s="112"/>
      <c r="C600" s="112"/>
      <c r="D600" s="112"/>
      <c r="E600" s="112"/>
      <c r="F600" s="112"/>
      <c r="G600" s="112"/>
      <c r="H600" s="112"/>
      <c r="I600" s="112"/>
      <c r="J600" s="112"/>
      <c r="K600" s="112"/>
      <c r="L600" s="112"/>
      <c r="M600" s="112"/>
      <c r="N600" s="112"/>
      <c r="O600" s="112"/>
      <c r="P600" s="112"/>
      <c r="Q600" s="112"/>
      <c r="R600" s="112"/>
      <c r="S600" s="112"/>
      <c r="T600" s="112"/>
      <c r="U600" s="112"/>
      <c r="V600" s="112"/>
      <c r="W600" s="112"/>
      <c r="X600" s="112"/>
      <c r="Y600" s="112"/>
      <c r="Z600" s="112"/>
    </row>
    <row r="601" spans="1:26">
      <c r="A601" s="112"/>
      <c r="B601" s="112"/>
      <c r="C601" s="112"/>
      <c r="D601" s="112"/>
      <c r="E601" s="112"/>
      <c r="F601" s="112"/>
      <c r="G601" s="112"/>
      <c r="H601" s="112"/>
      <c r="I601" s="112"/>
      <c r="J601" s="112"/>
      <c r="K601" s="112"/>
      <c r="L601" s="112"/>
      <c r="M601" s="112"/>
      <c r="N601" s="112"/>
      <c r="O601" s="112"/>
      <c r="P601" s="112"/>
      <c r="Q601" s="112"/>
      <c r="R601" s="112"/>
      <c r="S601" s="112"/>
      <c r="T601" s="112"/>
      <c r="U601" s="112"/>
      <c r="V601" s="112"/>
      <c r="W601" s="112"/>
      <c r="X601" s="112"/>
      <c r="Y601" s="112"/>
      <c r="Z601" s="112"/>
    </row>
    <row r="602" spans="1:26">
      <c r="A602" s="112"/>
      <c r="B602" s="112"/>
      <c r="C602" s="112"/>
      <c r="D602" s="112"/>
      <c r="E602" s="112"/>
      <c r="F602" s="112"/>
      <c r="G602" s="112"/>
      <c r="H602" s="112"/>
      <c r="I602" s="112"/>
      <c r="J602" s="112"/>
      <c r="K602" s="112"/>
      <c r="L602" s="112"/>
      <c r="M602" s="112"/>
      <c r="N602" s="112"/>
      <c r="O602" s="112"/>
      <c r="P602" s="112"/>
      <c r="Q602" s="112"/>
      <c r="R602" s="112"/>
      <c r="S602" s="112"/>
      <c r="T602" s="112"/>
      <c r="U602" s="112"/>
      <c r="V602" s="112"/>
      <c r="W602" s="112"/>
      <c r="X602" s="112"/>
      <c r="Y602" s="112"/>
      <c r="Z602" s="112"/>
    </row>
    <row r="603" spans="1:26">
      <c r="A603" s="112"/>
      <c r="B603" s="112"/>
      <c r="C603" s="112"/>
      <c r="D603" s="112"/>
      <c r="E603" s="112"/>
      <c r="F603" s="112"/>
      <c r="G603" s="112"/>
      <c r="H603" s="112"/>
      <c r="I603" s="112"/>
      <c r="J603" s="112"/>
      <c r="K603" s="112"/>
      <c r="L603" s="112"/>
      <c r="M603" s="112"/>
      <c r="N603" s="112"/>
      <c r="O603" s="112"/>
      <c r="P603" s="112"/>
      <c r="Q603" s="112"/>
      <c r="R603" s="112"/>
      <c r="S603" s="112"/>
      <c r="T603" s="112"/>
      <c r="U603" s="112"/>
      <c r="V603" s="112"/>
      <c r="W603" s="112"/>
      <c r="X603" s="112"/>
      <c r="Y603" s="112"/>
      <c r="Z603" s="112"/>
    </row>
    <row r="604" spans="1:26">
      <c r="A604" s="112"/>
      <c r="B604" s="112"/>
      <c r="C604" s="112"/>
      <c r="D604" s="112"/>
      <c r="E604" s="112"/>
      <c r="F604" s="112"/>
      <c r="G604" s="112"/>
      <c r="H604" s="112"/>
      <c r="I604" s="112"/>
      <c r="J604" s="112"/>
      <c r="K604" s="112"/>
      <c r="L604" s="112"/>
      <c r="M604" s="112"/>
      <c r="N604" s="112"/>
      <c r="O604" s="112"/>
      <c r="P604" s="112"/>
      <c r="Q604" s="112"/>
      <c r="R604" s="112"/>
      <c r="S604" s="112"/>
      <c r="T604" s="112"/>
      <c r="U604" s="112"/>
      <c r="V604" s="112"/>
      <c r="W604" s="112"/>
      <c r="X604" s="112"/>
      <c r="Y604" s="112"/>
      <c r="Z604" s="112"/>
    </row>
    <row r="605" spans="1:26">
      <c r="A605" s="112"/>
      <c r="B605" s="112"/>
      <c r="C605" s="112"/>
      <c r="D605" s="112"/>
      <c r="E605" s="112"/>
      <c r="F605" s="112"/>
      <c r="G605" s="112"/>
      <c r="H605" s="112"/>
      <c r="I605" s="112"/>
      <c r="J605" s="112"/>
      <c r="K605" s="112"/>
      <c r="L605" s="112"/>
      <c r="M605" s="112"/>
      <c r="N605" s="112"/>
      <c r="O605" s="112"/>
      <c r="P605" s="112"/>
      <c r="Q605" s="112"/>
      <c r="R605" s="112"/>
      <c r="S605" s="112"/>
      <c r="T605" s="112"/>
      <c r="U605" s="112"/>
      <c r="V605" s="112"/>
      <c r="W605" s="112"/>
      <c r="X605" s="112"/>
      <c r="Y605" s="112"/>
      <c r="Z605" s="112"/>
    </row>
    <row r="606" spans="1:26">
      <c r="A606" s="112"/>
      <c r="B606" s="112"/>
      <c r="C606" s="112"/>
      <c r="D606" s="112"/>
      <c r="E606" s="112"/>
      <c r="F606" s="112"/>
      <c r="G606" s="112"/>
      <c r="H606" s="112"/>
      <c r="I606" s="112"/>
      <c r="J606" s="112"/>
      <c r="K606" s="112"/>
      <c r="L606" s="112"/>
      <c r="M606" s="112"/>
      <c r="N606" s="112"/>
      <c r="O606" s="112"/>
      <c r="P606" s="112"/>
      <c r="Q606" s="112"/>
      <c r="R606" s="112"/>
      <c r="S606" s="112"/>
      <c r="T606" s="112"/>
      <c r="U606" s="112"/>
      <c r="V606" s="112"/>
      <c r="W606" s="112"/>
      <c r="X606" s="112"/>
      <c r="Y606" s="112"/>
      <c r="Z606" s="112"/>
    </row>
    <row r="607" spans="1:26">
      <c r="A607" s="112"/>
      <c r="B607" s="112"/>
      <c r="C607" s="112"/>
      <c r="D607" s="112"/>
      <c r="E607" s="112"/>
      <c r="F607" s="112"/>
      <c r="G607" s="112"/>
      <c r="H607" s="112"/>
      <c r="I607" s="112"/>
      <c r="J607" s="112"/>
      <c r="K607" s="112"/>
      <c r="L607" s="112"/>
      <c r="M607" s="112"/>
      <c r="N607" s="112"/>
      <c r="O607" s="112"/>
      <c r="P607" s="112"/>
      <c r="Q607" s="112"/>
      <c r="R607" s="112"/>
      <c r="S607" s="112"/>
      <c r="T607" s="112"/>
      <c r="U607" s="112"/>
      <c r="V607" s="112"/>
      <c r="W607" s="112"/>
      <c r="X607" s="112"/>
      <c r="Y607" s="112"/>
      <c r="Z607" s="112"/>
    </row>
    <row r="608" spans="1:26">
      <c r="A608" s="112"/>
      <c r="B608" s="112"/>
      <c r="C608" s="112"/>
      <c r="D608" s="112"/>
      <c r="E608" s="112"/>
      <c r="F608" s="112"/>
      <c r="G608" s="112"/>
      <c r="H608" s="112"/>
      <c r="I608" s="112"/>
      <c r="J608" s="112"/>
      <c r="K608" s="112"/>
      <c r="L608" s="112"/>
      <c r="M608" s="112"/>
      <c r="N608" s="112"/>
      <c r="O608" s="112"/>
      <c r="P608" s="112"/>
      <c r="Q608" s="112"/>
      <c r="R608" s="112"/>
      <c r="S608" s="112"/>
      <c r="T608" s="112"/>
      <c r="U608" s="112"/>
      <c r="V608" s="112"/>
      <c r="W608" s="112"/>
      <c r="X608" s="112"/>
      <c r="Y608" s="112"/>
      <c r="Z608" s="112"/>
    </row>
    <row r="609" spans="1:26">
      <c r="A609" s="112"/>
      <c r="B609" s="112"/>
      <c r="C609" s="112"/>
      <c r="D609" s="112"/>
      <c r="E609" s="112"/>
      <c r="F609" s="112"/>
      <c r="G609" s="112"/>
      <c r="H609" s="112"/>
      <c r="I609" s="112"/>
      <c r="J609" s="112"/>
      <c r="K609" s="112"/>
      <c r="L609" s="112"/>
      <c r="M609" s="112"/>
      <c r="N609" s="112"/>
      <c r="O609" s="112"/>
      <c r="P609" s="112"/>
      <c r="Q609" s="112"/>
      <c r="R609" s="112"/>
      <c r="S609" s="112"/>
      <c r="T609" s="112"/>
      <c r="U609" s="112"/>
      <c r="V609" s="112"/>
      <c r="W609" s="112"/>
      <c r="X609" s="112"/>
      <c r="Y609" s="112"/>
      <c r="Z609" s="112"/>
    </row>
    <row r="610" spans="1:26">
      <c r="A610" s="112"/>
      <c r="B610" s="112"/>
      <c r="C610" s="112"/>
      <c r="D610" s="112"/>
      <c r="E610" s="112"/>
      <c r="F610" s="112"/>
      <c r="G610" s="112"/>
      <c r="H610" s="112"/>
      <c r="I610" s="112"/>
      <c r="J610" s="112"/>
      <c r="K610" s="112"/>
      <c r="L610" s="112"/>
      <c r="M610" s="112"/>
      <c r="N610" s="112"/>
      <c r="O610" s="112"/>
      <c r="P610" s="112"/>
      <c r="Q610" s="112"/>
      <c r="R610" s="112"/>
      <c r="S610" s="112"/>
      <c r="T610" s="112"/>
      <c r="U610" s="112"/>
      <c r="V610" s="112"/>
      <c r="W610" s="112"/>
      <c r="X610" s="112"/>
      <c r="Y610" s="112"/>
      <c r="Z610" s="112"/>
    </row>
    <row r="611" spans="1:26">
      <c r="A611" s="112"/>
      <c r="B611" s="112"/>
      <c r="C611" s="112"/>
      <c r="D611" s="112"/>
      <c r="E611" s="112"/>
      <c r="F611" s="112"/>
      <c r="G611" s="112"/>
      <c r="H611" s="112"/>
      <c r="I611" s="112"/>
      <c r="J611" s="112"/>
      <c r="K611" s="112"/>
      <c r="L611" s="112"/>
      <c r="M611" s="112"/>
      <c r="N611" s="112"/>
      <c r="O611" s="112"/>
      <c r="P611" s="112"/>
      <c r="Q611" s="112"/>
      <c r="R611" s="112"/>
      <c r="S611" s="112"/>
      <c r="T611" s="112"/>
      <c r="U611" s="112"/>
      <c r="V611" s="112"/>
      <c r="W611" s="112"/>
      <c r="X611" s="112"/>
      <c r="Y611" s="112"/>
      <c r="Z611" s="112"/>
    </row>
    <row r="612" spans="1:26">
      <c r="A612" s="112"/>
      <c r="B612" s="112"/>
      <c r="C612" s="112"/>
      <c r="D612" s="112"/>
      <c r="E612" s="112"/>
      <c r="F612" s="112"/>
      <c r="G612" s="112"/>
      <c r="H612" s="112"/>
      <c r="I612" s="112"/>
      <c r="J612" s="112"/>
      <c r="K612" s="112"/>
      <c r="L612" s="112"/>
      <c r="M612" s="112"/>
      <c r="N612" s="112"/>
      <c r="O612" s="112"/>
      <c r="P612" s="112"/>
      <c r="Q612" s="112"/>
      <c r="R612" s="112"/>
      <c r="S612" s="112"/>
      <c r="T612" s="112"/>
      <c r="U612" s="112"/>
      <c r="V612" s="112"/>
      <c r="W612" s="112"/>
      <c r="X612" s="112"/>
      <c r="Y612" s="112"/>
      <c r="Z612" s="112"/>
    </row>
    <row r="613" spans="1:26">
      <c r="A613" s="112"/>
      <c r="B613" s="112"/>
      <c r="C613" s="112"/>
      <c r="D613" s="112"/>
      <c r="E613" s="112"/>
      <c r="F613" s="112"/>
      <c r="G613" s="112"/>
      <c r="H613" s="112"/>
      <c r="I613" s="112"/>
      <c r="J613" s="112"/>
      <c r="K613" s="112"/>
      <c r="L613" s="112"/>
      <c r="M613" s="112"/>
      <c r="N613" s="112"/>
      <c r="O613" s="112"/>
      <c r="P613" s="112"/>
      <c r="Q613" s="112"/>
      <c r="R613" s="112"/>
      <c r="S613" s="112"/>
      <c r="T613" s="112"/>
      <c r="U613" s="112"/>
      <c r="V613" s="112"/>
      <c r="W613" s="112"/>
      <c r="X613" s="112"/>
      <c r="Y613" s="112"/>
      <c r="Z613" s="112"/>
    </row>
    <row r="614" spans="1:26">
      <c r="A614" s="112"/>
      <c r="B614" s="112"/>
      <c r="C614" s="112"/>
      <c r="D614" s="112"/>
      <c r="E614" s="112"/>
      <c r="F614" s="112"/>
      <c r="G614" s="112"/>
      <c r="H614" s="112"/>
      <c r="I614" s="112"/>
      <c r="J614" s="112"/>
      <c r="K614" s="112"/>
      <c r="L614" s="112"/>
      <c r="M614" s="112"/>
      <c r="N614" s="112"/>
      <c r="O614" s="112"/>
      <c r="P614" s="112"/>
      <c r="Q614" s="112"/>
      <c r="R614" s="112"/>
      <c r="S614" s="112"/>
      <c r="T614" s="112"/>
      <c r="U614" s="112"/>
      <c r="V614" s="112"/>
      <c r="W614" s="112"/>
      <c r="X614" s="112"/>
      <c r="Y614" s="112"/>
      <c r="Z614" s="112"/>
    </row>
    <row r="615" spans="1:26">
      <c r="A615" s="112"/>
      <c r="B615" s="112"/>
      <c r="C615" s="112"/>
      <c r="D615" s="112"/>
      <c r="E615" s="112"/>
      <c r="F615" s="112"/>
      <c r="G615" s="112"/>
      <c r="H615" s="112"/>
      <c r="I615" s="112"/>
      <c r="J615" s="112"/>
      <c r="K615" s="112"/>
      <c r="L615" s="112"/>
      <c r="M615" s="112"/>
      <c r="N615" s="112"/>
      <c r="O615" s="112"/>
      <c r="P615" s="112"/>
      <c r="Q615" s="112"/>
      <c r="R615" s="112"/>
      <c r="S615" s="112"/>
      <c r="T615" s="112"/>
      <c r="U615" s="112"/>
      <c r="V615" s="112"/>
      <c r="W615" s="112"/>
      <c r="X615" s="112"/>
      <c r="Y615" s="112"/>
      <c r="Z615" s="112"/>
    </row>
    <row r="616" spans="1:26">
      <c r="A616" s="112"/>
      <c r="B616" s="112"/>
      <c r="C616" s="112"/>
      <c r="D616" s="112"/>
      <c r="E616" s="112"/>
      <c r="F616" s="112"/>
      <c r="G616" s="112"/>
      <c r="H616" s="112"/>
      <c r="I616" s="112"/>
      <c r="J616" s="112"/>
      <c r="K616" s="112"/>
      <c r="L616" s="112"/>
      <c r="M616" s="112"/>
      <c r="N616" s="112"/>
      <c r="O616" s="112"/>
      <c r="P616" s="112"/>
      <c r="Q616" s="112"/>
      <c r="R616" s="112"/>
      <c r="S616" s="112"/>
      <c r="T616" s="112"/>
      <c r="U616" s="112"/>
      <c r="V616" s="112"/>
      <c r="W616" s="112"/>
      <c r="X616" s="112"/>
      <c r="Y616" s="112"/>
      <c r="Z616" s="112"/>
    </row>
    <row r="617" spans="1:26">
      <c r="A617" s="112"/>
      <c r="B617" s="112"/>
      <c r="C617" s="112"/>
      <c r="D617" s="112"/>
      <c r="E617" s="112"/>
      <c r="F617" s="112"/>
      <c r="G617" s="112"/>
      <c r="H617" s="112"/>
      <c r="I617" s="112"/>
      <c r="J617" s="112"/>
      <c r="K617" s="112"/>
      <c r="L617" s="112"/>
      <c r="M617" s="112"/>
      <c r="N617" s="112"/>
      <c r="O617" s="112"/>
      <c r="P617" s="112"/>
      <c r="Q617" s="112"/>
      <c r="R617" s="112"/>
      <c r="S617" s="112"/>
      <c r="T617" s="112"/>
      <c r="U617" s="112"/>
      <c r="V617" s="112"/>
      <c r="W617" s="112"/>
      <c r="X617" s="112"/>
      <c r="Y617" s="112"/>
      <c r="Z617" s="112"/>
    </row>
    <row r="618" spans="1:26">
      <c r="A618" s="112"/>
      <c r="B618" s="112"/>
      <c r="C618" s="112"/>
      <c r="D618" s="112"/>
      <c r="E618" s="112"/>
      <c r="F618" s="112"/>
      <c r="G618" s="112"/>
      <c r="H618" s="112"/>
      <c r="I618" s="112"/>
      <c r="J618" s="112"/>
      <c r="K618" s="112"/>
      <c r="L618" s="112"/>
      <c r="M618" s="112"/>
      <c r="N618" s="112"/>
      <c r="O618" s="112"/>
      <c r="P618" s="112"/>
      <c r="Q618" s="112"/>
      <c r="R618" s="112"/>
      <c r="S618" s="112"/>
      <c r="T618" s="112"/>
      <c r="U618" s="112"/>
      <c r="V618" s="112"/>
      <c r="W618" s="112"/>
      <c r="X618" s="112"/>
      <c r="Y618" s="112"/>
      <c r="Z618" s="112"/>
    </row>
    <row r="619" spans="1:26">
      <c r="A619" s="112"/>
      <c r="B619" s="112"/>
      <c r="C619" s="112"/>
      <c r="D619" s="112"/>
      <c r="E619" s="112"/>
      <c r="F619" s="112"/>
      <c r="G619" s="112"/>
      <c r="H619" s="112"/>
      <c r="I619" s="112"/>
      <c r="J619" s="112"/>
      <c r="K619" s="112"/>
      <c r="L619" s="112"/>
      <c r="M619" s="112"/>
      <c r="N619" s="112"/>
      <c r="O619" s="112"/>
      <c r="P619" s="112"/>
      <c r="Q619" s="112"/>
      <c r="R619" s="112"/>
      <c r="S619" s="112"/>
      <c r="T619" s="112"/>
      <c r="U619" s="112"/>
      <c r="V619" s="112"/>
      <c r="W619" s="112"/>
      <c r="X619" s="112"/>
      <c r="Y619" s="112"/>
      <c r="Z619" s="112"/>
    </row>
    <row r="620" spans="1:26">
      <c r="A620" s="112"/>
      <c r="B620" s="112"/>
      <c r="C620" s="112"/>
      <c r="D620" s="112"/>
      <c r="E620" s="112"/>
      <c r="F620" s="112"/>
      <c r="G620" s="112"/>
      <c r="H620" s="112"/>
      <c r="I620" s="112"/>
      <c r="J620" s="112"/>
      <c r="K620" s="112"/>
      <c r="L620" s="112"/>
      <c r="M620" s="112"/>
      <c r="N620" s="112"/>
      <c r="O620" s="112"/>
      <c r="P620" s="112"/>
      <c r="Q620" s="112"/>
      <c r="R620" s="112"/>
      <c r="S620" s="112"/>
      <c r="T620" s="112"/>
      <c r="U620" s="112"/>
      <c r="V620" s="112"/>
      <c r="W620" s="112"/>
      <c r="X620" s="112"/>
      <c r="Y620" s="112"/>
      <c r="Z620" s="112"/>
    </row>
    <row r="621" spans="1:26">
      <c r="A621" s="112"/>
      <c r="B621" s="112"/>
      <c r="C621" s="112"/>
      <c r="D621" s="112"/>
      <c r="E621" s="112"/>
      <c r="F621" s="112"/>
      <c r="G621" s="112"/>
      <c r="H621" s="112"/>
      <c r="I621" s="112"/>
      <c r="J621" s="112"/>
      <c r="K621" s="112"/>
      <c r="L621" s="112"/>
      <c r="M621" s="112"/>
      <c r="N621" s="112"/>
      <c r="O621" s="112"/>
      <c r="P621" s="112"/>
      <c r="Q621" s="112"/>
      <c r="R621" s="112"/>
      <c r="S621" s="112"/>
      <c r="T621" s="112"/>
      <c r="U621" s="112"/>
      <c r="V621" s="112"/>
      <c r="W621" s="112"/>
      <c r="X621" s="112"/>
      <c r="Y621" s="112"/>
      <c r="Z621" s="112"/>
    </row>
    <row r="622" spans="1:26">
      <c r="A622" s="112"/>
      <c r="B622" s="112"/>
      <c r="C622" s="112"/>
      <c r="D622" s="112"/>
      <c r="E622" s="112"/>
      <c r="F622" s="112"/>
      <c r="G622" s="112"/>
      <c r="H622" s="112"/>
      <c r="I622" s="112"/>
      <c r="J622" s="112"/>
      <c r="K622" s="112"/>
      <c r="L622" s="112"/>
      <c r="M622" s="112"/>
      <c r="N622" s="112"/>
      <c r="O622" s="112"/>
      <c r="P622" s="112"/>
      <c r="Q622" s="112"/>
      <c r="R622" s="112"/>
      <c r="S622" s="112"/>
      <c r="T622" s="112"/>
      <c r="U622" s="112"/>
      <c r="V622" s="112"/>
      <c r="W622" s="112"/>
      <c r="X622" s="112"/>
      <c r="Y622" s="112"/>
      <c r="Z622" s="112"/>
    </row>
    <row r="623" spans="1:26">
      <c r="A623" s="112"/>
      <c r="B623" s="112"/>
      <c r="C623" s="112"/>
      <c r="D623" s="112"/>
      <c r="E623" s="112"/>
      <c r="F623" s="112"/>
      <c r="G623" s="112"/>
      <c r="H623" s="112"/>
      <c r="I623" s="112"/>
      <c r="J623" s="112"/>
      <c r="K623" s="112"/>
      <c r="L623" s="112"/>
      <c r="M623" s="112"/>
      <c r="N623" s="112"/>
      <c r="O623" s="112"/>
      <c r="P623" s="112"/>
      <c r="Q623" s="112"/>
      <c r="R623" s="112"/>
      <c r="S623" s="112"/>
      <c r="T623" s="112"/>
      <c r="U623" s="112"/>
      <c r="V623" s="112"/>
      <c r="W623" s="112"/>
      <c r="X623" s="112"/>
      <c r="Y623" s="112"/>
      <c r="Z623" s="112"/>
    </row>
    <row r="624" spans="1:26">
      <c r="A624" s="112"/>
      <c r="B624" s="112"/>
      <c r="C624" s="112"/>
      <c r="D624" s="112"/>
      <c r="E624" s="112"/>
      <c r="F624" s="112"/>
      <c r="G624" s="112"/>
      <c r="H624" s="112"/>
      <c r="I624" s="112"/>
      <c r="J624" s="112"/>
      <c r="K624" s="112"/>
      <c r="L624" s="112"/>
      <c r="M624" s="112"/>
      <c r="N624" s="112"/>
      <c r="O624" s="112"/>
      <c r="P624" s="112"/>
      <c r="Q624" s="112"/>
      <c r="R624" s="112"/>
      <c r="S624" s="112"/>
      <c r="T624" s="112"/>
      <c r="U624" s="112"/>
      <c r="V624" s="112"/>
      <c r="W624" s="112"/>
      <c r="X624" s="112"/>
      <c r="Y624" s="112"/>
      <c r="Z624" s="112"/>
    </row>
    <row r="625" spans="1:26">
      <c r="A625" s="112"/>
      <c r="B625" s="112"/>
      <c r="C625" s="112"/>
      <c r="D625" s="112"/>
      <c r="E625" s="112"/>
      <c r="F625" s="112"/>
      <c r="G625" s="112"/>
      <c r="H625" s="112"/>
      <c r="I625" s="112"/>
      <c r="J625" s="112"/>
      <c r="K625" s="112"/>
      <c r="L625" s="112"/>
      <c r="M625" s="112"/>
      <c r="N625" s="112"/>
      <c r="O625" s="112"/>
      <c r="P625" s="112"/>
      <c r="Q625" s="112"/>
      <c r="R625" s="112"/>
      <c r="S625" s="112"/>
      <c r="T625" s="112"/>
      <c r="U625" s="112"/>
      <c r="V625" s="112"/>
      <c r="W625" s="112"/>
      <c r="X625" s="112"/>
      <c r="Y625" s="112"/>
      <c r="Z625" s="112"/>
    </row>
    <row r="626" spans="1:26">
      <c r="A626" s="112"/>
      <c r="B626" s="112"/>
      <c r="C626" s="112"/>
      <c r="D626" s="112"/>
      <c r="E626" s="112"/>
      <c r="F626" s="112"/>
      <c r="G626" s="112"/>
      <c r="H626" s="112"/>
      <c r="I626" s="112"/>
      <c r="J626" s="112"/>
      <c r="K626" s="112"/>
      <c r="L626" s="112"/>
      <c r="M626" s="112"/>
      <c r="N626" s="112"/>
      <c r="O626" s="112"/>
      <c r="P626" s="112"/>
      <c r="Q626" s="112"/>
      <c r="R626" s="112"/>
      <c r="S626" s="112"/>
      <c r="T626" s="112"/>
      <c r="U626" s="112"/>
      <c r="V626" s="112"/>
      <c r="W626" s="112"/>
      <c r="X626" s="112"/>
      <c r="Y626" s="112"/>
      <c r="Z626" s="112"/>
    </row>
    <row r="627" spans="1:26">
      <c r="A627" s="112"/>
      <c r="B627" s="112"/>
      <c r="C627" s="112"/>
      <c r="D627" s="112"/>
      <c r="E627" s="112"/>
      <c r="F627" s="112"/>
      <c r="G627" s="112"/>
      <c r="H627" s="112"/>
      <c r="I627" s="112"/>
      <c r="J627" s="112"/>
      <c r="K627" s="112"/>
      <c r="L627" s="112"/>
      <c r="M627" s="112"/>
      <c r="N627" s="112"/>
      <c r="O627" s="112"/>
      <c r="P627" s="112"/>
      <c r="Q627" s="112"/>
      <c r="R627" s="112"/>
      <c r="S627" s="112"/>
      <c r="T627" s="112"/>
      <c r="U627" s="112"/>
      <c r="V627" s="112"/>
      <c r="W627" s="112"/>
      <c r="X627" s="112"/>
      <c r="Y627" s="112"/>
      <c r="Z627" s="112"/>
    </row>
    <row r="628" spans="1:26">
      <c r="A628" s="112"/>
      <c r="B628" s="112"/>
      <c r="C628" s="112"/>
      <c r="D628" s="112"/>
      <c r="E628" s="112"/>
      <c r="F628" s="112"/>
      <c r="G628" s="112"/>
      <c r="H628" s="112"/>
      <c r="I628" s="112"/>
      <c r="J628" s="112"/>
      <c r="K628" s="112"/>
      <c r="L628" s="112"/>
      <c r="M628" s="112"/>
      <c r="N628" s="112"/>
      <c r="O628" s="112"/>
      <c r="P628" s="112"/>
      <c r="Q628" s="112"/>
      <c r="R628" s="112"/>
      <c r="S628" s="112"/>
      <c r="T628" s="112"/>
      <c r="U628" s="112"/>
      <c r="V628" s="112"/>
      <c r="W628" s="112"/>
      <c r="X628" s="112"/>
      <c r="Y628" s="112"/>
      <c r="Z628" s="112"/>
    </row>
    <row r="629" spans="1:26">
      <c r="A629" s="112"/>
      <c r="B629" s="112"/>
      <c r="C629" s="112"/>
      <c r="D629" s="112"/>
      <c r="E629" s="112"/>
      <c r="F629" s="112"/>
      <c r="G629" s="112"/>
      <c r="H629" s="112"/>
      <c r="I629" s="112"/>
      <c r="J629" s="112"/>
      <c r="K629" s="112"/>
      <c r="L629" s="112"/>
      <c r="M629" s="112"/>
      <c r="N629" s="112"/>
      <c r="O629" s="112"/>
      <c r="P629" s="112"/>
      <c r="Q629" s="112"/>
      <c r="R629" s="112"/>
      <c r="S629" s="112"/>
      <c r="T629" s="112"/>
      <c r="U629" s="112"/>
      <c r="V629" s="112"/>
      <c r="W629" s="112"/>
      <c r="X629" s="112"/>
      <c r="Y629" s="112"/>
      <c r="Z629" s="112"/>
    </row>
    <row r="630" spans="1:26">
      <c r="A630" s="112"/>
      <c r="B630" s="112"/>
      <c r="C630" s="112"/>
      <c r="D630" s="112"/>
      <c r="E630" s="112"/>
      <c r="F630" s="112"/>
      <c r="G630" s="112"/>
      <c r="H630" s="112"/>
      <c r="I630" s="112"/>
      <c r="J630" s="112"/>
      <c r="K630" s="112"/>
      <c r="L630" s="112"/>
      <c r="M630" s="112"/>
      <c r="N630" s="112"/>
      <c r="O630" s="112"/>
      <c r="P630" s="112"/>
      <c r="Q630" s="112"/>
      <c r="R630" s="112"/>
      <c r="S630" s="112"/>
      <c r="T630" s="112"/>
      <c r="U630" s="112"/>
      <c r="V630" s="112"/>
      <c r="W630" s="112"/>
      <c r="X630" s="112"/>
      <c r="Y630" s="112"/>
      <c r="Z630" s="112"/>
    </row>
    <row r="631" spans="1:26">
      <c r="A631" s="112"/>
      <c r="B631" s="112"/>
      <c r="C631" s="112"/>
      <c r="D631" s="112"/>
      <c r="E631" s="112"/>
      <c r="F631" s="112"/>
      <c r="G631" s="112"/>
      <c r="H631" s="112"/>
      <c r="I631" s="112"/>
      <c r="J631" s="112"/>
      <c r="K631" s="112"/>
      <c r="L631" s="112"/>
      <c r="M631" s="112"/>
      <c r="N631" s="112"/>
      <c r="O631" s="112"/>
      <c r="P631" s="112"/>
      <c r="Q631" s="112"/>
      <c r="R631" s="112"/>
      <c r="S631" s="112"/>
      <c r="T631" s="112"/>
      <c r="U631" s="112"/>
      <c r="V631" s="112"/>
      <c r="W631" s="112"/>
      <c r="X631" s="112"/>
      <c r="Y631" s="112"/>
      <c r="Z631" s="112"/>
    </row>
    <row r="632" spans="1:26">
      <c r="A632" s="112"/>
      <c r="B632" s="112"/>
      <c r="C632" s="112"/>
      <c r="D632" s="112"/>
      <c r="E632" s="112"/>
      <c r="F632" s="112"/>
      <c r="G632" s="112"/>
      <c r="H632" s="112"/>
      <c r="I632" s="112"/>
      <c r="J632" s="112"/>
      <c r="K632" s="112"/>
      <c r="L632" s="112"/>
      <c r="M632" s="112"/>
      <c r="N632" s="112"/>
      <c r="O632" s="112"/>
      <c r="P632" s="112"/>
      <c r="Q632" s="112"/>
      <c r="R632" s="112"/>
      <c r="S632" s="112"/>
      <c r="T632" s="112"/>
      <c r="U632" s="112"/>
      <c r="V632" s="112"/>
      <c r="W632" s="112"/>
      <c r="X632" s="112"/>
      <c r="Y632" s="112"/>
      <c r="Z632" s="112"/>
    </row>
    <row r="633" spans="1:26">
      <c r="A633" s="112"/>
      <c r="B633" s="112"/>
      <c r="C633" s="112"/>
      <c r="D633" s="112"/>
      <c r="E633" s="112"/>
      <c r="F633" s="112"/>
      <c r="G633" s="112"/>
      <c r="H633" s="112"/>
      <c r="I633" s="112"/>
      <c r="J633" s="112"/>
      <c r="K633" s="112"/>
      <c r="L633" s="112"/>
      <c r="M633" s="112"/>
      <c r="N633" s="112"/>
      <c r="O633" s="112"/>
      <c r="P633" s="112"/>
      <c r="Q633" s="112"/>
      <c r="R633" s="112"/>
      <c r="S633" s="112"/>
      <c r="T633" s="112"/>
      <c r="U633" s="112"/>
      <c r="V633" s="112"/>
      <c r="W633" s="112"/>
      <c r="X633" s="112"/>
      <c r="Y633" s="112"/>
      <c r="Z633" s="112"/>
    </row>
    <row r="634" spans="1:26">
      <c r="A634" s="112"/>
      <c r="B634" s="112"/>
      <c r="C634" s="112"/>
      <c r="D634" s="112"/>
      <c r="E634" s="112"/>
      <c r="F634" s="112"/>
      <c r="G634" s="112"/>
      <c r="H634" s="112"/>
      <c r="I634" s="112"/>
      <c r="J634" s="112"/>
      <c r="K634" s="112"/>
      <c r="L634" s="112"/>
      <c r="M634" s="112"/>
      <c r="N634" s="112"/>
      <c r="O634" s="112"/>
      <c r="P634" s="112"/>
      <c r="Q634" s="112"/>
      <c r="R634" s="112"/>
      <c r="S634" s="112"/>
      <c r="T634" s="112"/>
      <c r="U634" s="112"/>
      <c r="V634" s="112"/>
      <c r="W634" s="112"/>
      <c r="X634" s="112"/>
      <c r="Y634" s="112"/>
      <c r="Z634" s="112"/>
    </row>
    <row r="635" spans="1:26">
      <c r="A635" s="112"/>
      <c r="B635" s="112"/>
      <c r="C635" s="112"/>
      <c r="D635" s="112"/>
      <c r="E635" s="112"/>
      <c r="F635" s="112"/>
      <c r="G635" s="112"/>
      <c r="H635" s="112"/>
      <c r="I635" s="112"/>
      <c r="J635" s="112"/>
      <c r="K635" s="112"/>
      <c r="L635" s="112"/>
      <c r="M635" s="112"/>
      <c r="N635" s="112"/>
      <c r="O635" s="112"/>
      <c r="P635" s="112"/>
      <c r="Q635" s="112"/>
      <c r="R635" s="112"/>
      <c r="S635" s="112"/>
      <c r="T635" s="112"/>
      <c r="U635" s="112"/>
      <c r="V635" s="112"/>
      <c r="W635" s="112"/>
      <c r="X635" s="112"/>
      <c r="Y635" s="112"/>
      <c r="Z635" s="112"/>
    </row>
    <row r="636" spans="1:26">
      <c r="A636" s="112"/>
      <c r="B636" s="112"/>
      <c r="C636" s="112"/>
      <c r="D636" s="112"/>
      <c r="E636" s="112"/>
      <c r="F636" s="112"/>
      <c r="G636" s="112"/>
      <c r="H636" s="112"/>
      <c r="I636" s="112"/>
      <c r="J636" s="112"/>
      <c r="K636" s="112"/>
      <c r="L636" s="112"/>
      <c r="M636" s="112"/>
      <c r="N636" s="112"/>
      <c r="O636" s="112"/>
      <c r="P636" s="112"/>
      <c r="Q636" s="112"/>
      <c r="R636" s="112"/>
      <c r="S636" s="112"/>
      <c r="T636" s="112"/>
      <c r="U636" s="112"/>
      <c r="V636" s="112"/>
      <c r="W636" s="112"/>
      <c r="X636" s="112"/>
      <c r="Y636" s="112"/>
      <c r="Z636" s="112"/>
    </row>
  </sheetData>
  <pageMargins left="0.118055555555556" right="0.118055555555556" top="0.15763888888888899" bottom="0.15763888888888899" header="0.51180555555555496" footer="0.51180555555555496"/>
  <pageSetup paperSize="9" scale="90" firstPageNumber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A1:AS436"/>
  <sheetViews>
    <sheetView view="pageBreakPreview" zoomScale="60" workbookViewId="0">
      <pane xSplit="1" topLeftCell="B1" activePane="topRight" state="frozen"/>
      <selection pane="topRight" sqref="A1:XFD1"/>
    </sheetView>
  </sheetViews>
  <sheetFormatPr defaultRowHeight="14.4"/>
  <cols>
    <col min="1" max="1" width="4" customWidth="1"/>
    <col min="2" max="2" width="29.88671875" customWidth="1"/>
    <col min="3" max="3" width="8.33203125" customWidth="1"/>
    <col min="4" max="4" width="6.44140625" customWidth="1"/>
    <col min="5" max="5" width="6.109375" customWidth="1"/>
    <col min="6" max="8" width="6.44140625" customWidth="1"/>
    <col min="9" max="9" width="6.33203125" customWidth="1"/>
    <col min="10" max="10" width="6.44140625" customWidth="1"/>
    <col min="11" max="12" width="5.6640625" customWidth="1"/>
    <col min="13" max="13" width="6.33203125" customWidth="1"/>
    <col min="14" max="14" width="5.6640625" customWidth="1"/>
    <col min="15" max="15" width="6.44140625" customWidth="1"/>
    <col min="16" max="16" width="6.5546875" customWidth="1"/>
    <col min="17" max="19" width="6.44140625" customWidth="1"/>
    <col min="20" max="20" width="3" customWidth="1"/>
    <col min="21" max="21" width="7.88671875" customWidth="1"/>
    <col min="22" max="22" width="7.5546875" customWidth="1"/>
    <col min="23" max="23" width="6.6640625" customWidth="1"/>
    <col min="24" max="24" width="6.88671875" customWidth="1"/>
    <col min="25" max="25" width="7.33203125" customWidth="1"/>
    <col min="26" max="26" width="7.5546875" customWidth="1"/>
    <col min="27" max="27" width="14.5546875" customWidth="1"/>
    <col min="28" max="28" width="8.33203125" customWidth="1"/>
    <col min="29" max="29" width="14.5546875" customWidth="1"/>
    <col min="30" max="30" width="7.5546875" customWidth="1"/>
    <col min="31" max="31" width="8.33203125" customWidth="1"/>
    <col min="32" max="32" width="10.88671875" customWidth="1"/>
  </cols>
  <sheetData>
    <row r="1" spans="1:38" ht="15" thickBot="1">
      <c r="A1" s="105" t="s">
        <v>833</v>
      </c>
      <c r="D1" s="105" t="s">
        <v>19</v>
      </c>
      <c r="J1" t="s">
        <v>266</v>
      </c>
      <c r="S1" s="38"/>
      <c r="T1" s="11"/>
      <c r="U1" s="98"/>
      <c r="V1" s="1167"/>
      <c r="W1" s="98"/>
      <c r="AG1" s="112"/>
      <c r="AH1" s="112"/>
      <c r="AI1" s="112"/>
    </row>
    <row r="2" spans="1:38" ht="13.5" customHeight="1">
      <c r="A2" s="90"/>
      <c r="B2" s="1169"/>
      <c r="C2" s="184" t="s">
        <v>20</v>
      </c>
      <c r="D2" s="535" t="s">
        <v>240</v>
      </c>
      <c r="E2" s="75"/>
      <c r="F2" s="75"/>
      <c r="G2" s="75"/>
      <c r="H2" s="75"/>
      <c r="I2" s="75"/>
      <c r="J2" s="75"/>
      <c r="K2" s="75"/>
      <c r="L2" s="59"/>
      <c r="M2" s="59"/>
      <c r="N2" s="76"/>
      <c r="O2" s="62"/>
      <c r="P2" s="184" t="s">
        <v>21</v>
      </c>
      <c r="Q2" s="184" t="s">
        <v>22</v>
      </c>
      <c r="R2" s="1166" t="s">
        <v>358</v>
      </c>
      <c r="S2" s="1181" t="s">
        <v>358</v>
      </c>
      <c r="U2" s="104"/>
      <c r="V2" s="104"/>
      <c r="W2" s="132"/>
      <c r="X2" s="112"/>
      <c r="Y2" s="408"/>
      <c r="Z2" s="132"/>
      <c r="AA2" s="112"/>
      <c r="AB2" s="112"/>
      <c r="AC2" s="112"/>
      <c r="AD2" s="112"/>
      <c r="AE2" s="112"/>
      <c r="AF2" s="112"/>
      <c r="AG2" s="104"/>
      <c r="AH2" s="104"/>
      <c r="AI2" s="102"/>
      <c r="AJ2" s="102"/>
      <c r="AK2" s="104"/>
      <c r="AL2" s="104"/>
    </row>
    <row r="3" spans="1:38" ht="13.5" customHeight="1">
      <c r="A3" s="69"/>
      <c r="B3" s="1170"/>
      <c r="C3" s="561" t="s">
        <v>207</v>
      </c>
      <c r="D3" s="2766" t="s">
        <v>254</v>
      </c>
      <c r="E3" s="20"/>
      <c r="F3" s="20"/>
      <c r="G3" s="20"/>
      <c r="H3" s="20" t="s">
        <v>220</v>
      </c>
      <c r="I3" s="20"/>
      <c r="J3" s="20"/>
      <c r="K3" s="20"/>
      <c r="L3" s="19"/>
      <c r="M3" s="19"/>
      <c r="N3" s="11"/>
      <c r="O3" s="79"/>
      <c r="P3" s="561" t="s">
        <v>221</v>
      </c>
      <c r="Q3" s="561" t="s">
        <v>23</v>
      </c>
      <c r="R3" s="1165" t="s">
        <v>108</v>
      </c>
      <c r="S3" s="1182" t="s">
        <v>108</v>
      </c>
      <c r="U3" s="104"/>
      <c r="V3" s="104"/>
      <c r="W3" s="132"/>
      <c r="X3" s="112"/>
      <c r="Y3" s="408"/>
      <c r="Z3" s="132"/>
      <c r="AA3" s="112"/>
      <c r="AB3" s="112"/>
      <c r="AC3" s="112"/>
      <c r="AD3" s="112"/>
      <c r="AE3" s="112"/>
      <c r="AF3" s="112"/>
      <c r="AG3" s="104"/>
      <c r="AH3" s="104"/>
      <c r="AI3" s="102"/>
      <c r="AJ3" s="102"/>
      <c r="AK3" s="104"/>
      <c r="AL3" s="104"/>
    </row>
    <row r="4" spans="1:38" ht="12.75" customHeight="1" thickBot="1">
      <c r="A4" s="69"/>
      <c r="B4" s="1171" t="s">
        <v>24</v>
      </c>
      <c r="C4" s="561" t="s">
        <v>21</v>
      </c>
      <c r="E4" s="38" t="s">
        <v>921</v>
      </c>
      <c r="F4" s="80"/>
      <c r="G4" s="80"/>
      <c r="I4" s="38" t="s">
        <v>1145</v>
      </c>
      <c r="J4" s="80"/>
      <c r="L4" s="1721" t="s">
        <v>1146</v>
      </c>
      <c r="M4" s="60"/>
      <c r="N4" s="38"/>
      <c r="O4" s="81"/>
      <c r="P4" s="561" t="s">
        <v>26</v>
      </c>
      <c r="Q4" s="561" t="s">
        <v>25</v>
      </c>
      <c r="R4" s="1157" t="s">
        <v>359</v>
      </c>
      <c r="S4" s="1182" t="s">
        <v>359</v>
      </c>
      <c r="U4" s="104"/>
      <c r="V4" s="104"/>
      <c r="W4" s="408"/>
      <c r="X4" s="112"/>
      <c r="Y4" s="408"/>
      <c r="Z4" s="132"/>
      <c r="AA4" s="112"/>
      <c r="AB4" s="112"/>
      <c r="AC4" s="112"/>
      <c r="AD4" s="112"/>
      <c r="AE4" s="112"/>
      <c r="AF4" s="784"/>
      <c r="AG4" s="104"/>
      <c r="AH4" s="104"/>
      <c r="AI4" s="110"/>
      <c r="AJ4" s="102"/>
      <c r="AK4" s="104"/>
      <c r="AL4" s="104"/>
    </row>
    <row r="5" spans="1:38">
      <c r="A5" s="69" t="s">
        <v>208</v>
      </c>
      <c r="B5" s="1170"/>
      <c r="C5" s="561" t="s">
        <v>38</v>
      </c>
      <c r="D5" s="36" t="s">
        <v>27</v>
      </c>
      <c r="E5" s="36" t="s">
        <v>28</v>
      </c>
      <c r="F5" s="36" t="s">
        <v>29</v>
      </c>
      <c r="G5" s="36" t="s">
        <v>30</v>
      </c>
      <c r="H5" s="35" t="s">
        <v>31</v>
      </c>
      <c r="I5" s="36" t="s">
        <v>32</v>
      </c>
      <c r="J5" s="35" t="s">
        <v>33</v>
      </c>
      <c r="K5" s="36" t="s">
        <v>34</v>
      </c>
      <c r="L5" s="35" t="s">
        <v>35</v>
      </c>
      <c r="M5" s="36" t="s">
        <v>36</v>
      </c>
      <c r="N5" s="1175" t="s">
        <v>920</v>
      </c>
      <c r="O5" s="36" t="s">
        <v>922</v>
      </c>
      <c r="P5" s="561">
        <v>12</v>
      </c>
      <c r="Q5" s="561" t="s">
        <v>37</v>
      </c>
      <c r="R5" s="561" t="s">
        <v>26</v>
      </c>
      <c r="S5" s="1183" t="s">
        <v>360</v>
      </c>
      <c r="U5" s="104"/>
      <c r="V5" s="104"/>
      <c r="W5" s="408"/>
      <c r="X5" s="112"/>
      <c r="Y5" s="408"/>
      <c r="Z5" s="132"/>
      <c r="AA5" s="112"/>
      <c r="AB5" s="112"/>
      <c r="AC5" s="112"/>
      <c r="AD5" s="369"/>
      <c r="AE5" s="112"/>
      <c r="AF5" s="784"/>
      <c r="AG5" s="104"/>
      <c r="AH5" s="104"/>
      <c r="AI5" s="104"/>
      <c r="AJ5" s="122"/>
      <c r="AK5" s="104"/>
      <c r="AL5" s="104"/>
    </row>
    <row r="6" spans="1:38" ht="12" customHeight="1">
      <c r="A6" s="69"/>
      <c r="B6" s="1171" t="s">
        <v>209</v>
      </c>
      <c r="C6" s="561" t="s">
        <v>210</v>
      </c>
      <c r="D6" s="78" t="s">
        <v>39</v>
      </c>
      <c r="E6" s="78" t="s">
        <v>39</v>
      </c>
      <c r="F6" s="78" t="s">
        <v>39</v>
      </c>
      <c r="G6" s="78" t="s">
        <v>39</v>
      </c>
      <c r="H6" s="31" t="s">
        <v>39</v>
      </c>
      <c r="I6" s="78" t="s">
        <v>39</v>
      </c>
      <c r="J6" s="78" t="s">
        <v>39</v>
      </c>
      <c r="K6" s="31" t="s">
        <v>39</v>
      </c>
      <c r="L6" s="78" t="s">
        <v>39</v>
      </c>
      <c r="M6" s="78" t="s">
        <v>39</v>
      </c>
      <c r="N6" s="539" t="s">
        <v>39</v>
      </c>
      <c r="O6" s="78" t="s">
        <v>39</v>
      </c>
      <c r="P6" s="561" t="s">
        <v>357</v>
      </c>
      <c r="Q6" s="561" t="s">
        <v>201</v>
      </c>
      <c r="R6" s="561">
        <v>12</v>
      </c>
      <c r="S6" s="1183"/>
      <c r="U6" s="104"/>
      <c r="V6" s="104"/>
      <c r="W6" s="132"/>
      <c r="X6" s="112"/>
      <c r="Y6" s="408"/>
      <c r="Z6" s="132"/>
      <c r="AA6" s="112"/>
      <c r="AB6" s="112"/>
      <c r="AC6" s="112"/>
      <c r="AD6" s="369"/>
      <c r="AE6" s="112"/>
      <c r="AF6" s="785"/>
      <c r="AG6" s="104"/>
      <c r="AH6" s="104"/>
      <c r="AI6" s="104"/>
      <c r="AJ6" s="122"/>
      <c r="AK6" s="104"/>
      <c r="AL6" s="104"/>
    </row>
    <row r="7" spans="1:38" ht="14.25" customHeight="1" thickBot="1">
      <c r="A7" s="69"/>
      <c r="B7" s="1172"/>
      <c r="C7" s="1174">
        <v>0.35</v>
      </c>
      <c r="D7" s="60"/>
      <c r="E7" s="61"/>
      <c r="F7" s="60"/>
      <c r="G7" s="61"/>
      <c r="H7" s="97"/>
      <c r="I7" s="892"/>
      <c r="J7" s="61"/>
      <c r="K7" s="61"/>
      <c r="L7" s="60"/>
      <c r="M7" s="61"/>
      <c r="N7" s="97"/>
      <c r="O7" s="820"/>
      <c r="P7" s="561"/>
      <c r="Q7" s="561" t="s">
        <v>202</v>
      </c>
      <c r="R7" s="561" t="s">
        <v>357</v>
      </c>
      <c r="S7" s="2603">
        <v>1</v>
      </c>
      <c r="U7" s="104"/>
      <c r="V7" s="104"/>
      <c r="W7" s="214"/>
      <c r="X7" s="132"/>
      <c r="Y7" s="408"/>
      <c r="Z7" s="132"/>
      <c r="AA7" s="112"/>
      <c r="AB7" s="300"/>
      <c r="AC7" s="408"/>
      <c r="AD7" s="786"/>
      <c r="AE7" s="112"/>
      <c r="AF7" s="785"/>
      <c r="AG7" s="104"/>
      <c r="AH7" s="104"/>
      <c r="AI7" s="104"/>
      <c r="AJ7" s="636"/>
      <c r="AK7" s="104"/>
      <c r="AL7" s="104"/>
    </row>
    <row r="8" spans="1:38">
      <c r="A8" s="564">
        <v>1</v>
      </c>
      <c r="B8" s="2597" t="s">
        <v>211</v>
      </c>
      <c r="C8" s="2594">
        <f t="shared" ref="C8:C44" si="0">(S8/100)*35</f>
        <v>42</v>
      </c>
      <c r="D8" s="2799">
        <f>'12 л. РАСКЛАДКА'!R13</f>
        <v>40</v>
      </c>
      <c r="E8" s="2797">
        <f>'12 л. РАСКЛАДКА'!R71</f>
        <v>50</v>
      </c>
      <c r="F8" s="2797">
        <f>'12 л. РАСКЛАДКА'!R130</f>
        <v>50</v>
      </c>
      <c r="G8" s="2797">
        <f>'12 л. РАСКЛАДКА'!R186</f>
        <v>40</v>
      </c>
      <c r="H8" s="2800">
        <f>'12 л. РАСКЛАДКА'!R243</f>
        <v>30</v>
      </c>
      <c r="I8" s="2798">
        <f>'12 л. РАСКЛАДКА'!R299</f>
        <v>44</v>
      </c>
      <c r="J8" s="2797">
        <f>'12 л. РАСКЛАДКА'!R355</f>
        <v>50</v>
      </c>
      <c r="K8" s="2797">
        <f>'12 л. РАСКЛАДКА'!R411</f>
        <v>40</v>
      </c>
      <c r="L8" s="2797">
        <f>'12 л. РАСКЛАДКА'!R464</f>
        <v>40</v>
      </c>
      <c r="M8" s="2797">
        <f>'12 л. РАСКЛАДКА'!R518</f>
        <v>40</v>
      </c>
      <c r="N8" s="2800">
        <f>'12 л. РАСКЛАДКА'!R571</f>
        <v>40</v>
      </c>
      <c r="O8" s="2811">
        <f>'12 л. РАСКЛАДКА'!R628</f>
        <v>54</v>
      </c>
      <c r="P8" s="1161">
        <f>D8+E8+F8+G8+H8+I8+J8+K8+L8+M8+N8+O8</f>
        <v>518</v>
      </c>
      <c r="Q8" s="2835">
        <f>(P8*100/R8)-100</f>
        <v>2.7777777777777715</v>
      </c>
      <c r="R8" s="2833">
        <f>(S8*35/100)*12</f>
        <v>504</v>
      </c>
      <c r="S8" s="2588">
        <v>120</v>
      </c>
      <c r="U8" s="787"/>
      <c r="V8" s="408"/>
      <c r="W8" s="408"/>
      <c r="X8" s="613"/>
      <c r="Y8" s="112"/>
      <c r="Z8" s="112"/>
      <c r="AA8" s="112"/>
      <c r="AB8" s="789"/>
      <c r="AC8" s="132"/>
      <c r="AD8" s="790"/>
      <c r="AE8" s="112"/>
      <c r="AF8" s="3223"/>
      <c r="AG8" s="112"/>
      <c r="AH8" s="112"/>
      <c r="AI8" s="112"/>
      <c r="AJ8" s="112"/>
      <c r="AK8" s="112"/>
      <c r="AL8" s="112"/>
    </row>
    <row r="9" spans="1:38">
      <c r="A9" s="527">
        <v>2</v>
      </c>
      <c r="B9" s="2598" t="s">
        <v>41</v>
      </c>
      <c r="C9" s="2595">
        <f t="shared" si="0"/>
        <v>70</v>
      </c>
      <c r="D9" s="174">
        <f>'12 л. РАСКЛАДКА'!R14</f>
        <v>60</v>
      </c>
      <c r="E9" s="813">
        <f>'12 л. РАСКЛАДКА'!R72</f>
        <v>70</v>
      </c>
      <c r="F9" s="813">
        <f>'12 л. РАСКЛАДКА'!R131</f>
        <v>70</v>
      </c>
      <c r="G9" s="813">
        <f>'12 л. РАСКЛАДКА'!R187</f>
        <v>71</v>
      </c>
      <c r="H9" s="1158">
        <f>'12 л. РАСКЛАДКА'!R244</f>
        <v>35</v>
      </c>
      <c r="I9" s="2768">
        <f>'12 л. РАСКЛАДКА'!R300</f>
        <v>70</v>
      </c>
      <c r="J9" s="813">
        <f>'12 л. РАСКЛАДКА'!R356</f>
        <v>87.2</v>
      </c>
      <c r="K9" s="813">
        <f>'12 л. РАСКЛАДКА'!R412</f>
        <v>70</v>
      </c>
      <c r="L9" s="813">
        <f>'12 л. РАСКЛАДКА'!R465</f>
        <v>80.5</v>
      </c>
      <c r="M9" s="813">
        <f>'12 л. РАСКЛАДКА'!R519</f>
        <v>77.3</v>
      </c>
      <c r="N9" s="1158">
        <f>'12 л. РАСКЛАДКА'!R572</f>
        <v>79</v>
      </c>
      <c r="O9" s="2772">
        <f>'12 л. РАСКЛАДКА'!R629</f>
        <v>70</v>
      </c>
      <c r="P9" s="1162">
        <f t="shared" ref="P9:P43" si="1">D9+E9+F9+G9+H9+I9+J9+K9+L9+M9+N9+O9</f>
        <v>840</v>
      </c>
      <c r="Q9" s="2836">
        <f t="shared" ref="Q9:Q44" si="2">(P9*100/R9)-100</f>
        <v>0</v>
      </c>
      <c r="R9" s="1164">
        <f t="shared" ref="R9:R44" si="3">(S9*35/100)*12</f>
        <v>840</v>
      </c>
      <c r="S9" s="2589">
        <v>200</v>
      </c>
      <c r="U9" s="792"/>
      <c r="V9" s="793"/>
      <c r="W9" s="408"/>
      <c r="X9" s="112"/>
      <c r="Y9" s="112"/>
      <c r="Z9" s="112"/>
      <c r="AA9" s="112"/>
      <c r="AB9" s="789"/>
      <c r="AC9" s="132"/>
      <c r="AD9" s="790"/>
      <c r="AE9" s="112"/>
      <c r="AF9" s="3223"/>
      <c r="AG9" s="112"/>
      <c r="AH9" s="112"/>
      <c r="AI9" s="112"/>
      <c r="AJ9" s="112"/>
      <c r="AK9" s="112"/>
      <c r="AL9" s="112"/>
    </row>
    <row r="10" spans="1:38">
      <c r="A10" s="527">
        <v>3</v>
      </c>
      <c r="B10" s="2598" t="s">
        <v>42</v>
      </c>
      <c r="C10" s="2595">
        <f t="shared" si="0"/>
        <v>7</v>
      </c>
      <c r="D10" s="174">
        <f>'12 л. РАСКЛАДКА'!R15</f>
        <v>4.05</v>
      </c>
      <c r="E10" s="813">
        <f>'12 л. РАСКЛАДКА'!R73</f>
        <v>10.5</v>
      </c>
      <c r="F10" s="813">
        <f>'12 л. РАСКЛАДКА'!R132</f>
        <v>2</v>
      </c>
      <c r="G10" s="813">
        <f>'12 л. РАСКЛАДКА'!R188</f>
        <v>21.56</v>
      </c>
      <c r="H10" s="1158">
        <f>'12 л. РАСКЛАДКА'!R245</f>
        <v>14</v>
      </c>
      <c r="I10" s="2768">
        <f>'12 л. РАСКЛАДКА'!R301</f>
        <v>0</v>
      </c>
      <c r="J10" s="813">
        <f>'12 л. РАСКЛАДКА'!R357</f>
        <v>1.35</v>
      </c>
      <c r="K10" s="813">
        <f>'12 л. РАСКЛАДКА'!R413</f>
        <v>2.5</v>
      </c>
      <c r="L10" s="813">
        <f>'12 л. РАСКЛАДКА'!R466</f>
        <v>4.5200000000000005</v>
      </c>
      <c r="M10" s="813">
        <f>'12 л. РАСКЛАДКА'!R520</f>
        <v>0</v>
      </c>
      <c r="N10" s="1158">
        <f>'12 л. РАСКЛАДКА'!R573</f>
        <v>0</v>
      </c>
      <c r="O10" s="2772">
        <f>'12 л. РАСКЛАДКА'!R630</f>
        <v>2.4</v>
      </c>
      <c r="P10" s="1162">
        <f t="shared" si="1"/>
        <v>62.88</v>
      </c>
      <c r="Q10" s="2837">
        <f t="shared" si="2"/>
        <v>-25.142857142857139</v>
      </c>
      <c r="R10" s="1164">
        <f t="shared" si="3"/>
        <v>84</v>
      </c>
      <c r="S10" s="2589">
        <v>20</v>
      </c>
      <c r="U10" s="787"/>
      <c r="V10" s="793"/>
      <c r="W10" s="408"/>
      <c r="X10" s="112"/>
      <c r="Y10" s="112"/>
      <c r="Z10" s="112"/>
      <c r="AA10" s="112"/>
      <c r="AB10" s="789"/>
      <c r="AC10" s="132"/>
      <c r="AD10" s="790"/>
      <c r="AE10" s="112"/>
      <c r="AF10" s="3224"/>
      <c r="AG10" s="112"/>
      <c r="AH10" s="112"/>
      <c r="AI10" s="112"/>
      <c r="AJ10" s="112"/>
      <c r="AK10" s="112"/>
      <c r="AL10" s="112"/>
    </row>
    <row r="11" spans="1:38">
      <c r="A11" s="527">
        <v>4</v>
      </c>
      <c r="B11" s="2598" t="s">
        <v>43</v>
      </c>
      <c r="C11" s="2595">
        <f t="shared" si="0"/>
        <v>17.5</v>
      </c>
      <c r="D11" s="174">
        <f>'12 л. РАСКЛАДКА'!R16</f>
        <v>0</v>
      </c>
      <c r="E11" s="813">
        <f>'12 л. РАСКЛАДКА'!R74</f>
        <v>0</v>
      </c>
      <c r="F11" s="813">
        <f>'12 л. РАСКЛАДКА'!R133</f>
        <v>39.72</v>
      </c>
      <c r="G11" s="813">
        <f>'12 л. РАСКЛАДКА'!R189</f>
        <v>0</v>
      </c>
      <c r="H11" s="1158">
        <f>'12 л. РАСКЛАДКА'!R246</f>
        <v>14.93</v>
      </c>
      <c r="I11" s="2768">
        <f>'12 л. РАСКЛАДКА'!R302</f>
        <v>40</v>
      </c>
      <c r="J11" s="813">
        <f>'12 л. РАСКЛАДКА'!R358</f>
        <v>0</v>
      </c>
      <c r="K11" s="813">
        <f>'12 л. РАСКЛАДКА'!R414</f>
        <v>45.5</v>
      </c>
      <c r="L11" s="813">
        <f>'12 л. РАСКЛАДКА'!R467</f>
        <v>42.22</v>
      </c>
      <c r="M11" s="813">
        <f>'12 л. РАСКЛАДКА'!R521</f>
        <v>0</v>
      </c>
      <c r="N11" s="1158">
        <f>'12 л. РАСКЛАДКА'!R574</f>
        <v>44.1</v>
      </c>
      <c r="O11" s="2772">
        <f>'12 л. РАСКЛАДКА'!R631</f>
        <v>5.7</v>
      </c>
      <c r="P11" s="1162">
        <f t="shared" si="1"/>
        <v>232.17</v>
      </c>
      <c r="Q11" s="2836">
        <f t="shared" si="2"/>
        <v>10.557142857142864</v>
      </c>
      <c r="R11" s="1164">
        <f t="shared" si="3"/>
        <v>210</v>
      </c>
      <c r="S11" s="2589">
        <v>50</v>
      </c>
      <c r="U11" s="792"/>
      <c r="V11" s="793"/>
      <c r="W11" s="408"/>
      <c r="X11" s="112"/>
      <c r="Y11" s="112"/>
      <c r="Z11" s="112"/>
      <c r="AA11" s="112"/>
      <c r="AB11" s="789"/>
      <c r="AC11" s="132"/>
      <c r="AD11" s="790"/>
      <c r="AE11" s="112"/>
      <c r="AF11" s="3223"/>
      <c r="AG11" s="112"/>
      <c r="AH11" s="112"/>
      <c r="AI11" s="112"/>
      <c r="AJ11" s="112"/>
      <c r="AK11" s="112"/>
      <c r="AL11" s="112"/>
    </row>
    <row r="12" spans="1:38">
      <c r="A12" s="527">
        <v>5</v>
      </c>
      <c r="B12" s="2598" t="s">
        <v>44</v>
      </c>
      <c r="C12" s="2595">
        <f t="shared" si="0"/>
        <v>7</v>
      </c>
      <c r="D12" s="174">
        <f>'12 л. РАСКЛАДКА'!R17</f>
        <v>0</v>
      </c>
      <c r="E12" s="813">
        <f>'12 л. РАСКЛАДКА'!R75</f>
        <v>0</v>
      </c>
      <c r="F12" s="813">
        <f>'12 л. РАСКЛАДКА'!R134</f>
        <v>0</v>
      </c>
      <c r="G12" s="813">
        <f>'12 л. РАСКЛАДКА'!R190</f>
        <v>0</v>
      </c>
      <c r="H12" s="1158">
        <f>'12 л. РАСКЛАДКА'!R247</f>
        <v>54.87</v>
      </c>
      <c r="I12" s="2768">
        <f>'12 л. РАСКЛАДКА'!R303</f>
        <v>0</v>
      </c>
      <c r="J12" s="813">
        <f>'12 л. РАСКЛАДКА'!R359</f>
        <v>18.309999999999999</v>
      </c>
      <c r="K12" s="813">
        <f>'12 л. РАСКЛАДКА'!R415</f>
        <v>0</v>
      </c>
      <c r="L12" s="813">
        <f>'12 л. РАСКЛАДКА'!R468</f>
        <v>0</v>
      </c>
      <c r="M12" s="813">
        <f>'12 л. РАСКЛАДКА'!R522</f>
        <v>0</v>
      </c>
      <c r="N12" s="1158">
        <f>'12 л. РАСКЛАДКА'!R575</f>
        <v>0</v>
      </c>
      <c r="O12" s="2772">
        <f>'12 л. РАСКЛАДКА'!R632</f>
        <v>0</v>
      </c>
      <c r="P12" s="1162">
        <f t="shared" si="1"/>
        <v>73.179999999999993</v>
      </c>
      <c r="Q12" s="2836">
        <f t="shared" si="2"/>
        <v>-12.880952380952394</v>
      </c>
      <c r="R12" s="1164">
        <f t="shared" si="3"/>
        <v>84</v>
      </c>
      <c r="S12" s="2589">
        <v>20</v>
      </c>
      <c r="U12" s="787"/>
      <c r="V12" s="793"/>
      <c r="W12" s="408"/>
      <c r="X12" s="112"/>
      <c r="Y12" s="112"/>
      <c r="Z12" s="112"/>
      <c r="AA12" s="112"/>
      <c r="AB12" s="789"/>
      <c r="AC12" s="132"/>
      <c r="AD12" s="790"/>
      <c r="AE12" s="112"/>
      <c r="AF12" s="3101"/>
      <c r="AG12" s="112"/>
      <c r="AH12" s="112"/>
      <c r="AI12" s="112"/>
      <c r="AJ12" s="112"/>
      <c r="AK12" s="112"/>
      <c r="AL12" s="112"/>
    </row>
    <row r="13" spans="1:38">
      <c r="A13" s="2488">
        <v>6</v>
      </c>
      <c r="B13" s="3102" t="s">
        <v>45</v>
      </c>
      <c r="C13" s="2604">
        <f t="shared" si="0"/>
        <v>65.45</v>
      </c>
      <c r="D13" s="2495">
        <f>'12 л. РАСКЛАДКА'!R18</f>
        <v>88</v>
      </c>
      <c r="E13" s="2496">
        <f>'12 л. РАСКЛАДКА'!R76</f>
        <v>130</v>
      </c>
      <c r="F13" s="2496">
        <f>'12 л. РАСКЛАДКА'!R135</f>
        <v>0</v>
      </c>
      <c r="G13" s="2496">
        <f>'12 л. РАСКЛАДКА'!R191</f>
        <v>136</v>
      </c>
      <c r="H13" s="2497">
        <f>'12 л. РАСКЛАДКА'!R248</f>
        <v>0</v>
      </c>
      <c r="I13" s="2769">
        <f>'12 л. РАСКЛАДКА'!R304</f>
        <v>25</v>
      </c>
      <c r="J13" s="2496">
        <f>'12 л. РАСКЛАДКА'!R360</f>
        <v>105.68</v>
      </c>
      <c r="K13" s="2496">
        <f>'12 л. РАСКЛАДКА'!R416</f>
        <v>0</v>
      </c>
      <c r="L13" s="2496">
        <f>'12 л. РАСКЛАДКА'!R469</f>
        <v>40</v>
      </c>
      <c r="M13" s="2496">
        <f>'12 л. РАСКЛАДКА'!R523</f>
        <v>124.32</v>
      </c>
      <c r="N13" s="2497">
        <f>'12 л. РАСКЛАДКА'!R576</f>
        <v>16</v>
      </c>
      <c r="O13" s="2773">
        <f>'12 л. РАСКЛАДКА'!R633</f>
        <v>122.07</v>
      </c>
      <c r="P13" s="2498">
        <f t="shared" si="1"/>
        <v>787.06999999999994</v>
      </c>
      <c r="Q13" s="2838">
        <f t="shared" si="2"/>
        <v>0.2126305067481411</v>
      </c>
      <c r="R13" s="949">
        <f t="shared" si="3"/>
        <v>785.40000000000009</v>
      </c>
      <c r="S13" s="2590">
        <v>187</v>
      </c>
      <c r="U13" s="787"/>
      <c r="V13" s="793"/>
      <c r="W13" s="408"/>
      <c r="X13" s="112"/>
      <c r="Y13" s="112"/>
      <c r="Z13" s="112"/>
      <c r="AA13" s="112"/>
      <c r="AB13" s="789"/>
      <c r="AC13" s="132"/>
      <c r="AD13" s="790"/>
      <c r="AE13" s="112"/>
      <c r="AF13" s="3224"/>
      <c r="AG13" s="112"/>
      <c r="AH13" s="112"/>
      <c r="AI13" s="112"/>
      <c r="AJ13" s="112"/>
      <c r="AK13" s="112"/>
      <c r="AL13" s="112"/>
    </row>
    <row r="14" spans="1:38" ht="12" customHeight="1">
      <c r="A14" s="2488">
        <v>7</v>
      </c>
      <c r="B14" s="1934" t="s">
        <v>792</v>
      </c>
      <c r="C14" s="3017">
        <f t="shared" si="0"/>
        <v>100.8</v>
      </c>
      <c r="D14" s="3096">
        <f>'12 л. РАСКЛАДКА'!R19</f>
        <v>206.88</v>
      </c>
      <c r="E14" s="3083">
        <f>'12 л. РАСКЛАДКА'!R77</f>
        <v>249.35</v>
      </c>
      <c r="F14" s="3082">
        <f>'12 л. РАСКЛАДКА'!R136</f>
        <v>180.02500000000003</v>
      </c>
      <c r="G14" s="3083">
        <f>'12 л. РАСКЛАДКА'!R192</f>
        <v>117.8</v>
      </c>
      <c r="H14" s="3082">
        <f>'12 л. РАСКЛАДКА'!R249</f>
        <v>86.325000000000003</v>
      </c>
      <c r="I14" s="3004">
        <f>'12 л. РАСКЛАДКА'!R305</f>
        <v>185.108</v>
      </c>
      <c r="J14" s="3082">
        <f>'12 л. РАСКЛАДКА'!R361</f>
        <v>173.53</v>
      </c>
      <c r="K14" s="3083">
        <f>'12 л. РАСКЛАДКА'!R417</f>
        <v>174.72</v>
      </c>
      <c r="L14" s="3082">
        <f>'12 л. РАСКЛАДКА'!R470</f>
        <v>176.26</v>
      </c>
      <c r="M14" s="3083">
        <f>'12 л. РАСКЛАДКА'!R524</f>
        <v>119.7</v>
      </c>
      <c r="N14" s="3082">
        <f>'12 л. РАСКЛАДКА'!R577</f>
        <v>186.72499999999999</v>
      </c>
      <c r="O14" s="3004">
        <f>'12 л. РАСКЛАДКА'!R634</f>
        <v>105.4</v>
      </c>
      <c r="P14" s="3086">
        <f t="shared" si="1"/>
        <v>1961.8230000000001</v>
      </c>
      <c r="Q14" s="3087">
        <f>(P14*100/R14)-100</f>
        <v>62.187748015873041</v>
      </c>
      <c r="R14" s="3105">
        <f t="shared" si="3"/>
        <v>1209.5999999999999</v>
      </c>
      <c r="S14" s="2997">
        <f>S16-S15</f>
        <v>288</v>
      </c>
      <c r="T14" s="11"/>
      <c r="U14" s="3219"/>
      <c r="V14" s="801"/>
      <c r="W14" s="801"/>
      <c r="X14" s="112"/>
      <c r="Y14" s="112"/>
      <c r="Z14" s="112"/>
      <c r="AA14" s="112"/>
      <c r="AB14" s="789"/>
      <c r="AC14" s="3228"/>
      <c r="AD14" s="790"/>
      <c r="AE14" s="3213"/>
      <c r="AF14" s="3229"/>
      <c r="AG14" s="3075"/>
      <c r="AH14" s="3076"/>
      <c r="AI14" s="166"/>
      <c r="AJ14" s="166"/>
      <c r="AK14" s="191"/>
      <c r="AL14" s="191"/>
    </row>
    <row r="15" spans="1:38" ht="12" customHeight="1">
      <c r="A15" s="3018"/>
      <c r="B15" s="3005" t="s">
        <v>923</v>
      </c>
      <c r="C15" s="3019">
        <f t="shared" si="0"/>
        <v>11.200000000000001</v>
      </c>
      <c r="D15" s="3097">
        <f>'12 л. РАСКЛАДКА'!R20</f>
        <v>60</v>
      </c>
      <c r="E15" s="3090">
        <f>'12 л. РАСКЛАДКА'!R78</f>
        <v>0</v>
      </c>
      <c r="F15" s="3089">
        <f>'12 л. РАСКЛАДКА'!R137</f>
        <v>0</v>
      </c>
      <c r="G15" s="3090">
        <f>'12 л. РАСКЛАДКА'!R193</f>
        <v>0</v>
      </c>
      <c r="H15" s="3089">
        <f>'12 л. РАСКЛАДКА'!R250</f>
        <v>0</v>
      </c>
      <c r="I15" s="3002">
        <f>'12 л. РАСКЛАДКА'!R306</f>
        <v>0</v>
      </c>
      <c r="J15" s="3089">
        <f>'12 л. РАСКЛАДКА'!R362</f>
        <v>48.6</v>
      </c>
      <c r="K15" s="3090">
        <f>'12 л. РАСКЛАДКА'!R418</f>
        <v>0</v>
      </c>
      <c r="L15" s="3089">
        <f>'12 л. РАСКЛАДКА'!R471</f>
        <v>60</v>
      </c>
      <c r="M15" s="3090">
        <f>'12 л. РАСКЛАДКА'!R525</f>
        <v>0</v>
      </c>
      <c r="N15" s="3089">
        <f>'12 л. РАСКЛАДКА'!R578</f>
        <v>0</v>
      </c>
      <c r="O15" s="3002">
        <f>'12 л. РАСКЛАДКА'!R635</f>
        <v>22.39</v>
      </c>
      <c r="P15" s="3093">
        <f>D15+E15+F15+G15+H15+I15+J15+K15+L15+M15+N15+O15</f>
        <v>190.99</v>
      </c>
      <c r="Q15" s="3094">
        <f>(P15*100/R15)-100</f>
        <v>42.105654761904788</v>
      </c>
      <c r="R15" s="3106">
        <f>(S15*35/100)*12</f>
        <v>134.39999999999998</v>
      </c>
      <c r="S15" s="3008">
        <f>(S16/100)*10</f>
        <v>32</v>
      </c>
      <c r="T15" s="11"/>
      <c r="U15" s="3219"/>
      <c r="V15" s="801"/>
      <c r="W15" s="801"/>
      <c r="X15" s="112"/>
      <c r="Y15" s="112"/>
      <c r="Z15" s="112"/>
      <c r="AA15" s="112"/>
      <c r="AB15" s="789"/>
      <c r="AC15" s="3228"/>
      <c r="AD15" s="790"/>
      <c r="AE15" s="3213"/>
      <c r="AF15" s="3229"/>
      <c r="AG15" s="112"/>
      <c r="AH15" s="112"/>
      <c r="AI15" s="112"/>
      <c r="AJ15" s="166"/>
      <c r="AK15" s="112"/>
      <c r="AL15" s="112"/>
    </row>
    <row r="16" spans="1:38" ht="14.25" customHeight="1">
      <c r="A16" s="2489"/>
      <c r="B16" s="3080" t="s">
        <v>1042</v>
      </c>
      <c r="C16" s="3020">
        <f>(S16/100)*35</f>
        <v>112</v>
      </c>
      <c r="D16" s="774">
        <f>D14+D15</f>
        <v>266.88</v>
      </c>
      <c r="E16" s="2507">
        <f t="shared" ref="E16:O16" si="4">E14+E15</f>
        <v>249.35</v>
      </c>
      <c r="F16" s="2501">
        <f>F14+F15</f>
        <v>180.02500000000003</v>
      </c>
      <c r="G16" s="2507">
        <f t="shared" si="4"/>
        <v>117.8</v>
      </c>
      <c r="H16" s="2501">
        <f t="shared" si="4"/>
        <v>86.325000000000003</v>
      </c>
      <c r="I16" s="2507">
        <f t="shared" si="4"/>
        <v>185.108</v>
      </c>
      <c r="J16" s="2501">
        <f t="shared" si="4"/>
        <v>222.13</v>
      </c>
      <c r="K16" s="3079">
        <f t="shared" si="4"/>
        <v>174.72</v>
      </c>
      <c r="L16" s="2501">
        <f t="shared" si="4"/>
        <v>236.26</v>
      </c>
      <c r="M16" s="2507">
        <f t="shared" si="4"/>
        <v>119.7</v>
      </c>
      <c r="N16" s="2501">
        <f t="shared" si="4"/>
        <v>186.72499999999999</v>
      </c>
      <c r="O16" s="2507">
        <f t="shared" si="4"/>
        <v>127.79</v>
      </c>
      <c r="P16" s="3081">
        <f>D16+E16+F16+G16+H16+I16+J16+K16+L16+M16+N16+O16</f>
        <v>2152.8130000000001</v>
      </c>
      <c r="Q16" s="2500">
        <f>(P16*100/R16)-100</f>
        <v>60.179538690476193</v>
      </c>
      <c r="R16" s="1726">
        <f t="shared" si="3"/>
        <v>1344</v>
      </c>
      <c r="S16" s="2591">
        <v>320</v>
      </c>
      <c r="T16" s="11"/>
      <c r="U16" s="3219"/>
      <c r="V16" s="801"/>
      <c r="W16" s="801"/>
      <c r="X16" s="112"/>
      <c r="Y16" s="112"/>
      <c r="Z16" s="112"/>
      <c r="AA16" s="112"/>
      <c r="AB16" s="789"/>
      <c r="AC16" s="301"/>
      <c r="AD16" s="210"/>
      <c r="AE16" s="112"/>
      <c r="AF16" s="3101"/>
      <c r="AG16" s="3101"/>
      <c r="AH16" s="112"/>
      <c r="AI16" s="112"/>
      <c r="AJ16" s="166"/>
      <c r="AK16" s="112"/>
      <c r="AL16" s="112"/>
    </row>
    <row r="17" spans="1:38">
      <c r="A17" s="2489">
        <v>8</v>
      </c>
      <c r="B17" s="3103" t="s">
        <v>212</v>
      </c>
      <c r="C17" s="2601">
        <f>(S17/100)*35</f>
        <v>64.75</v>
      </c>
      <c r="D17" s="174">
        <f>'12 л. РАСКЛАДКА'!R21</f>
        <v>0</v>
      </c>
      <c r="E17" s="813">
        <f>'12 л. РАСКЛАДКА'!R79</f>
        <v>0</v>
      </c>
      <c r="F17" s="813">
        <f>'12 л. РАСКЛАДКА'!R138</f>
        <v>100</v>
      </c>
      <c r="G17" s="813">
        <f>'12 л. РАСКЛАДКА'!R194</f>
        <v>120</v>
      </c>
      <c r="H17" s="1158">
        <f>'12 л. РАСКЛАДКА'!R251</f>
        <v>105</v>
      </c>
      <c r="I17" s="2770">
        <f>'12 л. РАСКЛАДКА'!R307</f>
        <v>0</v>
      </c>
      <c r="J17" s="813">
        <f>'12 л. РАСКЛАДКА'!R363</f>
        <v>0</v>
      </c>
      <c r="K17" s="813">
        <f>'12 л. РАСКЛАДКА'!R419</f>
        <v>100</v>
      </c>
      <c r="L17" s="813">
        <f>'12 л. РАСКЛАДКА'!R472</f>
        <v>1.5</v>
      </c>
      <c r="M17" s="813">
        <f>'12 л. РАСКЛАДКА'!R526</f>
        <v>120</v>
      </c>
      <c r="N17" s="1158">
        <f>'12 л. РАСКЛАДКА'!R579</f>
        <v>100</v>
      </c>
      <c r="O17" s="2771">
        <f>'12 л. РАСКЛАДКА'!R636</f>
        <v>134</v>
      </c>
      <c r="P17" s="1176">
        <f t="shared" si="1"/>
        <v>780.5</v>
      </c>
      <c r="Q17" s="2839">
        <f t="shared" si="2"/>
        <v>0.45045045045044674</v>
      </c>
      <c r="R17" s="2841">
        <f t="shared" si="3"/>
        <v>777</v>
      </c>
      <c r="S17" s="2591">
        <v>185</v>
      </c>
      <c r="U17" s="3219"/>
      <c r="V17" s="801"/>
      <c r="W17" s="801"/>
      <c r="X17" s="112"/>
      <c r="Y17" s="112"/>
      <c r="Z17" s="112"/>
      <c r="AA17" s="112"/>
      <c r="AB17" s="789"/>
      <c r="AC17" s="132"/>
      <c r="AD17" s="790"/>
      <c r="AE17" s="112"/>
      <c r="AF17" s="3101"/>
      <c r="AG17" s="112"/>
      <c r="AH17" s="112"/>
      <c r="AI17" s="112"/>
      <c r="AJ17" s="112"/>
      <c r="AK17" s="112"/>
      <c r="AL17" s="112"/>
    </row>
    <row r="18" spans="1:38">
      <c r="A18" s="527">
        <v>9</v>
      </c>
      <c r="B18" s="2598" t="s">
        <v>104</v>
      </c>
      <c r="C18" s="2595">
        <f t="shared" si="0"/>
        <v>7</v>
      </c>
      <c r="D18" s="174">
        <f>'12 л. РАСКЛАДКА'!R22</f>
        <v>0</v>
      </c>
      <c r="E18" s="813">
        <f>'12 л. РАСКЛАДКА'!R80</f>
        <v>25</v>
      </c>
      <c r="F18" s="813">
        <f>'12 л. РАСКЛАДКА'!R139</f>
        <v>0</v>
      </c>
      <c r="G18" s="813">
        <f>'12 л. РАСКЛАДКА'!R195</f>
        <v>0</v>
      </c>
      <c r="H18" s="1158">
        <f>'12 л. РАСКЛАДКА'!R252</f>
        <v>0</v>
      </c>
      <c r="I18" s="2768">
        <f>'12 л. РАСКЛАДКА'!R308</f>
        <v>0</v>
      </c>
      <c r="J18" s="813">
        <f>'12 л. РАСКЛАДКА'!R364</f>
        <v>0</v>
      </c>
      <c r="K18" s="813">
        <f>'12 л. РАСКЛАДКА'!R420</f>
        <v>0</v>
      </c>
      <c r="L18" s="813">
        <f>'12 л. РАСКЛАДКА'!R473</f>
        <v>11</v>
      </c>
      <c r="M18" s="813">
        <f>'12 л. РАСКЛАДКА'!R527</f>
        <v>25</v>
      </c>
      <c r="N18" s="1158">
        <f>'12 л. РАСКЛАДКА'!R580</f>
        <v>0</v>
      </c>
      <c r="O18" s="2772">
        <f>'12 л. РАСКЛАДКА'!R637</f>
        <v>21</v>
      </c>
      <c r="P18" s="1162">
        <f t="shared" si="1"/>
        <v>82</v>
      </c>
      <c r="Q18" s="2836">
        <f t="shared" si="2"/>
        <v>-2.3809523809523796</v>
      </c>
      <c r="R18" s="1164">
        <f t="shared" si="3"/>
        <v>84</v>
      </c>
      <c r="S18" s="2589">
        <v>20</v>
      </c>
      <c r="U18" s="787"/>
      <c r="V18" s="793"/>
      <c r="W18" s="408"/>
      <c r="X18" s="112"/>
      <c r="Y18" s="112"/>
      <c r="Z18" s="112"/>
      <c r="AA18" s="112"/>
      <c r="AB18" s="789"/>
      <c r="AC18" s="132"/>
      <c r="AD18" s="790"/>
      <c r="AE18" s="112"/>
      <c r="AF18" s="3230"/>
      <c r="AG18" s="112"/>
      <c r="AH18" s="112"/>
      <c r="AI18" s="112"/>
    </row>
    <row r="19" spans="1:38">
      <c r="A19" s="527">
        <v>10</v>
      </c>
      <c r="B19" s="2599" t="s">
        <v>447</v>
      </c>
      <c r="C19" s="2595">
        <f t="shared" si="0"/>
        <v>70</v>
      </c>
      <c r="D19" s="174">
        <f>'12 л. РАСКЛАДКА'!R23</f>
        <v>200</v>
      </c>
      <c r="E19" s="813">
        <f>'12 л. РАСКЛАДКА'!R81</f>
        <v>0</v>
      </c>
      <c r="F19" s="813">
        <f>'12 л. РАСКЛАДКА'!R140</f>
        <v>0</v>
      </c>
      <c r="G19" s="813">
        <f>'12 л. РАСКЛАДКА'!R196</f>
        <v>200</v>
      </c>
      <c r="H19" s="1158">
        <f>'12 л. РАСКЛАДКА'!R253</f>
        <v>0</v>
      </c>
      <c r="I19" s="2768">
        <f>'12 л. РАСКЛАДКА'!R309</f>
        <v>200</v>
      </c>
      <c r="J19" s="813">
        <f>'12 л. РАСКЛАДКА'!R365</f>
        <v>200</v>
      </c>
      <c r="K19" s="813">
        <f>'12 л. РАСКЛАДКА'!R421</f>
        <v>0</v>
      </c>
      <c r="L19" s="813">
        <f>'12 л. РАСКЛАДКА'!R474</f>
        <v>100</v>
      </c>
      <c r="M19" s="813">
        <f>'12 л. РАСКЛАДКА'!R528</f>
        <v>0</v>
      </c>
      <c r="N19" s="1158">
        <f>'12 л. РАСКЛАДКА'!R581</f>
        <v>0</v>
      </c>
      <c r="O19" s="2772">
        <f>'12 л. РАСКЛАДКА'!R638</f>
        <v>80</v>
      </c>
      <c r="P19" s="1162">
        <f t="shared" si="1"/>
        <v>980</v>
      </c>
      <c r="Q19" s="2836">
        <f t="shared" si="2"/>
        <v>16.666666666666671</v>
      </c>
      <c r="R19" s="1164">
        <f t="shared" si="3"/>
        <v>840</v>
      </c>
      <c r="S19" s="2589">
        <v>200</v>
      </c>
      <c r="U19" s="787"/>
      <c r="V19" s="793"/>
      <c r="W19" s="408"/>
      <c r="X19" s="112"/>
      <c r="Y19" s="112"/>
      <c r="Z19" s="112"/>
      <c r="AA19" s="112"/>
      <c r="AB19" s="789"/>
      <c r="AC19" s="132"/>
      <c r="AD19" s="790"/>
      <c r="AE19" s="112"/>
      <c r="AF19" s="3223"/>
      <c r="AG19" s="112"/>
      <c r="AH19" s="112"/>
      <c r="AI19" s="112"/>
    </row>
    <row r="20" spans="1:38">
      <c r="A20" s="527">
        <v>11</v>
      </c>
      <c r="B20" s="2598" t="s">
        <v>112</v>
      </c>
      <c r="C20" s="2595">
        <f t="shared" si="0"/>
        <v>27.3</v>
      </c>
      <c r="D20" s="174">
        <f>'12 л. РАСКЛАДКА'!R24</f>
        <v>0</v>
      </c>
      <c r="E20" s="813">
        <f>'12 л. РАСКЛАДКА'!R82</f>
        <v>0</v>
      </c>
      <c r="F20" s="813">
        <f>'12 л. РАСКЛАДКА'!R141</f>
        <v>80.34</v>
      </c>
      <c r="G20" s="813">
        <f>'12 л. РАСКЛАДКА'!R197</f>
        <v>77.7</v>
      </c>
      <c r="H20" s="1158">
        <f>'12 л. РАСКЛАДКА'!R254</f>
        <v>40.299999999999997</v>
      </c>
      <c r="I20" s="2768">
        <f>'12 л. РАСКЛАДКА'!R310</f>
        <v>0</v>
      </c>
      <c r="J20" s="813">
        <f>'12 л. РАСКЛАДКА'!R366</f>
        <v>0</v>
      </c>
      <c r="K20" s="813">
        <f>'12 л. РАСКЛАДКА'!R422</f>
        <v>0</v>
      </c>
      <c r="L20" s="813">
        <f>'12 л. РАСКЛАДКА'!R475</f>
        <v>0</v>
      </c>
      <c r="M20" s="813">
        <f>'12 л. РАСКЛАДКА'!R529</f>
        <v>74.66</v>
      </c>
      <c r="N20" s="1158">
        <f>'12 л. РАСКЛАДКА'!R582</f>
        <v>0</v>
      </c>
      <c r="O20" s="2772">
        <f>'12 л. РАСКЛАДКА'!R639</f>
        <v>83.34</v>
      </c>
      <c r="P20" s="1162">
        <f t="shared" si="1"/>
        <v>356.34000000000003</v>
      </c>
      <c r="Q20" s="2836">
        <f t="shared" si="2"/>
        <v>8.7728937728937666</v>
      </c>
      <c r="R20" s="1164">
        <f t="shared" si="3"/>
        <v>327.60000000000002</v>
      </c>
      <c r="S20" s="2589">
        <v>78</v>
      </c>
      <c r="U20" s="787"/>
      <c r="V20" s="801"/>
      <c r="W20" s="408"/>
      <c r="X20" s="112"/>
      <c r="Y20" s="112"/>
      <c r="Z20" s="112"/>
      <c r="AA20" s="112"/>
      <c r="AB20" s="789"/>
      <c r="AC20" s="132"/>
      <c r="AD20" s="790"/>
      <c r="AE20" s="112"/>
      <c r="AF20" s="3223"/>
      <c r="AG20" s="112"/>
      <c r="AH20" s="112"/>
      <c r="AI20" s="112"/>
    </row>
    <row r="21" spans="1:38">
      <c r="A21" s="527">
        <v>12</v>
      </c>
      <c r="B21" s="2598" t="s">
        <v>113</v>
      </c>
      <c r="C21" s="2595">
        <f t="shared" si="0"/>
        <v>18.55</v>
      </c>
      <c r="D21" s="174">
        <f>'12 л. РАСКЛАДКА'!R25</f>
        <v>50</v>
      </c>
      <c r="E21" s="813">
        <f>'12 л. РАСКЛАДКА'!R83</f>
        <v>0</v>
      </c>
      <c r="F21" s="813">
        <f>'12 л. РАСКЛАДКА'!R142</f>
        <v>0</v>
      </c>
      <c r="G21" s="813">
        <f>'12 л. РАСКЛАДКА'!R198</f>
        <v>0</v>
      </c>
      <c r="H21" s="1158">
        <f>'12 л. РАСКЛАДКА'!R255</f>
        <v>0</v>
      </c>
      <c r="I21" s="2768">
        <f>'12 л. РАСКЛАДКА'!R311</f>
        <v>0</v>
      </c>
      <c r="J21" s="813">
        <f>'12 л. РАСКЛАДКА'!R367</f>
        <v>0</v>
      </c>
      <c r="K21" s="813">
        <f>'12 л. РАСКЛАДКА'!R423</f>
        <v>135.5</v>
      </c>
      <c r="L21" s="813">
        <f>'12 л. РАСКЛАДКА'!R476</f>
        <v>0</v>
      </c>
      <c r="M21" s="813">
        <f>'12 л. РАСКЛАДКА'!R530</f>
        <v>0</v>
      </c>
      <c r="N21" s="1158">
        <f>'12 л. РАСКЛАДКА'!R583</f>
        <v>0</v>
      </c>
      <c r="O21" s="2772">
        <f>'12 л. РАСКЛАДКА'!R640</f>
        <v>17.760000000000002</v>
      </c>
      <c r="P21" s="1162">
        <f t="shared" si="1"/>
        <v>203.26</v>
      </c>
      <c r="Q21" s="2836">
        <f t="shared" si="2"/>
        <v>-8.688230008984732</v>
      </c>
      <c r="R21" s="1164">
        <f t="shared" si="3"/>
        <v>222.60000000000002</v>
      </c>
      <c r="S21" s="2589">
        <v>53</v>
      </c>
      <c r="U21" s="787"/>
      <c r="V21" s="793"/>
      <c r="W21" s="408"/>
      <c r="X21" s="112"/>
      <c r="Y21" s="112"/>
      <c r="Z21" s="112"/>
      <c r="AA21" s="112"/>
      <c r="AB21" s="789"/>
      <c r="AC21" s="132"/>
      <c r="AD21" s="790"/>
      <c r="AE21" s="112"/>
      <c r="AF21" s="3223"/>
      <c r="AG21" s="112"/>
      <c r="AH21" s="112"/>
      <c r="AI21" s="112"/>
    </row>
    <row r="22" spans="1:38" ht="12.75" customHeight="1">
      <c r="A22" s="527">
        <v>13</v>
      </c>
      <c r="B22" s="2598" t="s">
        <v>46</v>
      </c>
      <c r="C22" s="2595">
        <f t="shared" si="0"/>
        <v>26.95</v>
      </c>
      <c r="D22" s="174">
        <f>'12 л. РАСКЛАДКА'!R26</f>
        <v>41.87</v>
      </c>
      <c r="E22" s="813">
        <f>'12 л. РАСКЛАДКА'!R84</f>
        <v>0</v>
      </c>
      <c r="F22" s="813">
        <f>'12 л. РАСКЛАДКА'!R143</f>
        <v>0</v>
      </c>
      <c r="G22" s="813">
        <f>'12 л. РАСКЛАДКА'!R199</f>
        <v>0</v>
      </c>
      <c r="H22" s="1158">
        <f>'12 л. РАСКЛАДКА'!R256</f>
        <v>0</v>
      </c>
      <c r="I22" s="2768">
        <f>'12 л. РАСКЛАДКА'!R312</f>
        <v>107.8</v>
      </c>
      <c r="J22" s="813">
        <f>'12 л. РАСКЛАДКА'!R368</f>
        <v>92.4</v>
      </c>
      <c r="K22" s="813">
        <f>'12 л. РАСКЛАДКА'!R424</f>
        <v>0</v>
      </c>
      <c r="L22" s="813">
        <f>'12 л. РАСКЛАДКА'!R477</f>
        <v>52</v>
      </c>
      <c r="M22" s="813">
        <f>'12 л. РАСКЛАДКА'!R531</f>
        <v>0</v>
      </c>
      <c r="N22" s="1158">
        <f>'12 л. РАСКЛАДКА'!R584</f>
        <v>70.8</v>
      </c>
      <c r="O22" s="2772">
        <f>'12 л. РАСКЛАДКА'!R641</f>
        <v>0</v>
      </c>
      <c r="P22" s="1162">
        <f t="shared" si="1"/>
        <v>364.87</v>
      </c>
      <c r="Q22" s="2837">
        <f t="shared" si="2"/>
        <v>12.823129251700692</v>
      </c>
      <c r="R22" s="1164">
        <f t="shared" si="3"/>
        <v>323.39999999999998</v>
      </c>
      <c r="S22" s="2589">
        <v>77</v>
      </c>
      <c r="U22" s="787"/>
      <c r="V22" s="793"/>
      <c r="W22" s="408"/>
      <c r="X22" s="112"/>
      <c r="Y22" s="112"/>
      <c r="Z22" s="112"/>
      <c r="AA22" s="112"/>
      <c r="AB22" s="789"/>
      <c r="AC22" s="132"/>
      <c r="AD22" s="790"/>
      <c r="AE22" s="112"/>
      <c r="AF22" s="3223"/>
      <c r="AG22" s="112"/>
      <c r="AH22" s="112"/>
      <c r="AI22" s="112"/>
    </row>
    <row r="23" spans="1:38" ht="13.5" customHeight="1">
      <c r="A23" s="527">
        <v>14</v>
      </c>
      <c r="B23" s="2598" t="s">
        <v>114</v>
      </c>
      <c r="C23" s="2595">
        <f t="shared" si="0"/>
        <v>14</v>
      </c>
      <c r="D23" s="174">
        <f>'12 л. РАСКЛАДКА'!R27</f>
        <v>0</v>
      </c>
      <c r="E23" s="813">
        <f>'12 л. РАСКЛАДКА'!R85</f>
        <v>124.8</v>
      </c>
      <c r="F23" s="813">
        <f>'12 л. РАСКЛАДКА'!R144</f>
        <v>0</v>
      </c>
      <c r="G23" s="813">
        <f>'12 л. РАСКЛАДКА'!R200</f>
        <v>0</v>
      </c>
      <c r="H23" s="1158">
        <f>'12 л. РАСКЛАДКА'!R257</f>
        <v>0</v>
      </c>
      <c r="I23" s="2768">
        <f>'12 л. РАСКЛАДКА'!R313</f>
        <v>0</v>
      </c>
      <c r="J23" s="813">
        <f>'12 л. РАСКЛАДКА'!R369</f>
        <v>0</v>
      </c>
      <c r="K23" s="813">
        <f>'12 л. РАСКЛАДКА'!R425</f>
        <v>0</v>
      </c>
      <c r="L23" s="813">
        <f>'12 л. РАСКЛАДКА'!R478</f>
        <v>0</v>
      </c>
      <c r="M23" s="813">
        <f>'12 л. РАСКЛАДКА'!R532</f>
        <v>0</v>
      </c>
      <c r="N23" s="1158">
        <f>'12 л. РАСКЛАДКА'!R585</f>
        <v>0</v>
      </c>
      <c r="O23" s="2772">
        <f>'12 л. РАСКЛАДКА'!R642</f>
        <v>0</v>
      </c>
      <c r="P23" s="1162">
        <f t="shared" si="1"/>
        <v>124.8</v>
      </c>
      <c r="Q23" s="2837">
        <f t="shared" si="2"/>
        <v>-25.714285714285708</v>
      </c>
      <c r="R23" s="1164">
        <f t="shared" si="3"/>
        <v>168</v>
      </c>
      <c r="S23" s="2589">
        <v>40</v>
      </c>
      <c r="U23" s="787"/>
      <c r="V23" s="793"/>
      <c r="W23" s="408"/>
      <c r="X23" s="112"/>
      <c r="Y23" s="112"/>
      <c r="Z23" s="112"/>
      <c r="AA23" s="112"/>
      <c r="AB23" s="789"/>
      <c r="AC23" s="132"/>
      <c r="AD23" s="790"/>
      <c r="AE23" s="112"/>
      <c r="AF23" s="3223"/>
      <c r="AG23" s="112"/>
      <c r="AH23" s="112"/>
      <c r="AI23" s="112"/>
    </row>
    <row r="24" spans="1:38" ht="12" customHeight="1">
      <c r="A24" s="527">
        <v>15</v>
      </c>
      <c r="B24" s="2598" t="s">
        <v>213</v>
      </c>
      <c r="C24" s="2595">
        <f t="shared" si="0"/>
        <v>122.5</v>
      </c>
      <c r="D24" s="174">
        <f>'12 л. РАСКЛАДКА'!R28</f>
        <v>6.01</v>
      </c>
      <c r="E24" s="813">
        <f>'12 л. РАСКЛАДКА'!R86</f>
        <v>0</v>
      </c>
      <c r="F24" s="813">
        <f>'12 л. РАСКЛАДКА'!R145</f>
        <v>200</v>
      </c>
      <c r="G24" s="813">
        <f>'12 л. РАСКЛАДКА'!R201</f>
        <v>96.81</v>
      </c>
      <c r="H24" s="1158">
        <f>'12 л. РАСКЛАДКА'!R258</f>
        <v>200</v>
      </c>
      <c r="I24" s="2768">
        <f>'12 л. РАСКЛАДКА'!R314</f>
        <v>0</v>
      </c>
      <c r="J24" s="813">
        <f>'12 л. РАСКЛАДКА'!R370</f>
        <v>22.4</v>
      </c>
      <c r="K24" s="813">
        <f>'12 л. РАСКЛАДКА'!R426</f>
        <v>100</v>
      </c>
      <c r="L24" s="813">
        <f>'12 л. РАСКЛАДКА'!R479</f>
        <v>40</v>
      </c>
      <c r="M24" s="813">
        <f>'12 л. РАСКЛАДКА'!R533</f>
        <v>63.870000000000005</v>
      </c>
      <c r="N24" s="1158">
        <f>'12 л. РАСКЛАДКА'!R586</f>
        <v>203</v>
      </c>
      <c r="O24" s="2772">
        <f>'12 л. РАСКЛАДКА'!R643</f>
        <v>0</v>
      </c>
      <c r="P24" s="1162">
        <f t="shared" si="1"/>
        <v>932.09</v>
      </c>
      <c r="Q24" s="2837">
        <f t="shared" si="2"/>
        <v>-36.592517006802723</v>
      </c>
      <c r="R24" s="1164">
        <f t="shared" si="3"/>
        <v>1470</v>
      </c>
      <c r="S24" s="2589">
        <v>350</v>
      </c>
      <c r="U24" s="792"/>
      <c r="V24" s="801"/>
      <c r="W24" s="408"/>
      <c r="X24" s="112"/>
      <c r="Y24" s="112"/>
      <c r="Z24" s="112"/>
      <c r="AA24" s="112"/>
      <c r="AB24" s="789"/>
      <c r="AC24" s="132"/>
      <c r="AD24" s="790"/>
      <c r="AE24" s="112"/>
      <c r="AF24" s="3224"/>
      <c r="AG24" s="112"/>
      <c r="AH24" s="112"/>
      <c r="AI24" s="112"/>
    </row>
    <row r="25" spans="1:38" ht="14.25" customHeight="1">
      <c r="A25" s="527">
        <v>16</v>
      </c>
      <c r="B25" s="2598" t="s">
        <v>214</v>
      </c>
      <c r="C25" s="2595">
        <f t="shared" si="0"/>
        <v>63</v>
      </c>
      <c r="D25" s="174">
        <f>'12 л. РАСКЛАДКА'!R29</f>
        <v>0</v>
      </c>
      <c r="E25" s="813">
        <f>'12 л. РАСКЛАДКА'!R87</f>
        <v>0</v>
      </c>
      <c r="F25" s="813">
        <f>'12 л. РАСКЛАДКА'!R146</f>
        <v>0</v>
      </c>
      <c r="G25" s="813">
        <f>'12 л. РАСКЛАДКА'!R202</f>
        <v>0</v>
      </c>
      <c r="H25" s="1158">
        <f>'12 л. РАСКЛАДКА'!R259</f>
        <v>0</v>
      </c>
      <c r="I25" s="2768">
        <f>'12 л. РАСКЛАДКА'!R315</f>
        <v>0</v>
      </c>
      <c r="J25" s="813">
        <f>'12 л. РАСКЛАДКА'!R371</f>
        <v>0</v>
      </c>
      <c r="K25" s="813">
        <f>'12 л. РАСКЛАДКА'!R427</f>
        <v>0</v>
      </c>
      <c r="L25" s="813">
        <f>'12 л. РАСКЛАДКА'!R480</f>
        <v>0</v>
      </c>
      <c r="M25" s="813">
        <f>'12 л. РАСКЛАДКА'!R534</f>
        <v>0</v>
      </c>
      <c r="N25" s="1158">
        <f>'12 л. РАСКЛАДКА'!R587</f>
        <v>0</v>
      </c>
      <c r="O25" s="2772">
        <f>'12 л. РАСКЛАДКА'!R644</f>
        <v>0</v>
      </c>
      <c r="P25" s="1162">
        <f t="shared" si="1"/>
        <v>0</v>
      </c>
      <c r="Q25" s="2585">
        <f t="shared" si="2"/>
        <v>-100</v>
      </c>
      <c r="R25" s="1164">
        <f t="shared" si="3"/>
        <v>756</v>
      </c>
      <c r="S25" s="2589">
        <v>180</v>
      </c>
      <c r="U25" s="792"/>
      <c r="V25" s="801"/>
      <c r="W25" s="408"/>
      <c r="X25" s="112"/>
      <c r="Y25" s="112"/>
      <c r="Z25" s="112"/>
      <c r="AA25" s="112"/>
      <c r="AB25" s="789"/>
      <c r="AC25" s="132"/>
      <c r="AD25" s="790"/>
      <c r="AE25" s="112"/>
      <c r="AF25" s="3231"/>
      <c r="AG25" s="223"/>
      <c r="AH25" s="112"/>
      <c r="AI25" s="112"/>
    </row>
    <row r="26" spans="1:38">
      <c r="A26" s="527">
        <v>17</v>
      </c>
      <c r="B26" s="2598" t="s">
        <v>215</v>
      </c>
      <c r="C26" s="2595">
        <f t="shared" si="0"/>
        <v>21</v>
      </c>
      <c r="D26" s="174">
        <f>'12 л. РАСКЛАДКА'!R30</f>
        <v>0</v>
      </c>
      <c r="E26" s="813">
        <f>'12 л. РАСКЛАДКА'!R88</f>
        <v>0</v>
      </c>
      <c r="F26" s="813">
        <f>'12 л. РАСКЛАДКА'!R147</f>
        <v>0</v>
      </c>
      <c r="G26" s="813">
        <f>'12 л. РАСКЛАДКА'!R203</f>
        <v>0</v>
      </c>
      <c r="H26" s="1158">
        <f>'12 л. РАСКЛАДКА'!R260</f>
        <v>109.7</v>
      </c>
      <c r="I26" s="2768">
        <f>'12 л. РАСКЛАДКА'!R316</f>
        <v>0</v>
      </c>
      <c r="J26" s="813">
        <f>'12 л. РАСКЛАДКА'!R372</f>
        <v>0</v>
      </c>
      <c r="K26" s="813">
        <f>'12 л. РАСКЛАДКА'!R428</f>
        <v>0</v>
      </c>
      <c r="L26" s="813">
        <f>'12 л. РАСКЛАДКА'!R481</f>
        <v>45</v>
      </c>
      <c r="M26" s="813">
        <f>'12 л. РАСКЛАДКА'!R535</f>
        <v>0</v>
      </c>
      <c r="N26" s="1158">
        <f>'12 л. РАСКЛАДКА'!R588</f>
        <v>28.56</v>
      </c>
      <c r="O26" s="2772">
        <f>'12 л. РАСКЛАДКА'!R645</f>
        <v>0</v>
      </c>
      <c r="P26" s="1162">
        <f t="shared" si="1"/>
        <v>183.26</v>
      </c>
      <c r="Q26" s="2837">
        <f t="shared" si="2"/>
        <v>-27.277777777777771</v>
      </c>
      <c r="R26" s="1164">
        <f t="shared" si="3"/>
        <v>252</v>
      </c>
      <c r="S26" s="2589">
        <v>60</v>
      </c>
      <c r="U26" s="787"/>
      <c r="V26" s="793"/>
      <c r="W26" s="408"/>
      <c r="X26" s="112"/>
      <c r="Y26" s="112"/>
      <c r="Z26" s="112"/>
      <c r="AA26" s="112"/>
      <c r="AB26" s="789"/>
      <c r="AC26" s="132"/>
      <c r="AD26" s="790"/>
      <c r="AE26" s="112"/>
      <c r="AF26" s="3223"/>
      <c r="AG26" s="112"/>
      <c r="AH26" s="112"/>
      <c r="AI26" s="112"/>
    </row>
    <row r="27" spans="1:38">
      <c r="A27" s="527">
        <v>18</v>
      </c>
      <c r="B27" s="2598" t="s">
        <v>47</v>
      </c>
      <c r="C27" s="2595">
        <f t="shared" si="0"/>
        <v>5.25</v>
      </c>
      <c r="D27" s="174">
        <f>'12 л. РАСКЛАДКА'!R31</f>
        <v>21.56</v>
      </c>
      <c r="E27" s="813">
        <f>'12 л. РАСКЛАДКА'!R89</f>
        <v>0</v>
      </c>
      <c r="F27" s="813">
        <f>'12 л. РАСКЛАДКА'!R148</f>
        <v>0</v>
      </c>
      <c r="G27" s="813">
        <f>'12 л. РАСКЛАДКА'!R204</f>
        <v>0</v>
      </c>
      <c r="H27" s="1158">
        <f>'12 л. РАСКЛАДКА'!R261</f>
        <v>28.44</v>
      </c>
      <c r="I27" s="2768">
        <f>'12 л. РАСКЛАДКА'!R317</f>
        <v>11</v>
      </c>
      <c r="J27" s="813">
        <f>'12 л. РАСКЛАДКА'!R373</f>
        <v>0</v>
      </c>
      <c r="K27" s="813">
        <f>'12 л. РАСКЛАДКА'!R429</f>
        <v>0</v>
      </c>
      <c r="L27" s="813">
        <f>'12 л. РАСКЛАДКА'!R482</f>
        <v>0</v>
      </c>
      <c r="M27" s="813">
        <f>'12 л. РАСКЛАДКА'!R536</f>
        <v>0</v>
      </c>
      <c r="N27" s="1158">
        <f>'12 л. РАСКЛАДКА'!R589</f>
        <v>0</v>
      </c>
      <c r="O27" s="2772">
        <f>'12 л. РАСКЛАДКА'!R646</f>
        <v>0</v>
      </c>
      <c r="P27" s="1162">
        <f t="shared" si="1"/>
        <v>61</v>
      </c>
      <c r="Q27" s="2836">
        <f t="shared" si="2"/>
        <v>-3.1746031746031775</v>
      </c>
      <c r="R27" s="1164">
        <f t="shared" si="3"/>
        <v>63</v>
      </c>
      <c r="S27" s="2589">
        <v>15</v>
      </c>
      <c r="U27" s="787"/>
      <c r="V27" s="793"/>
      <c r="W27" s="408"/>
      <c r="X27" s="112"/>
      <c r="Y27" s="112"/>
      <c r="Z27" s="112"/>
      <c r="AA27" s="112"/>
      <c r="AB27" s="789"/>
      <c r="AC27" s="132"/>
      <c r="AD27" s="790"/>
      <c r="AE27" s="112"/>
      <c r="AF27" s="3223"/>
      <c r="AG27" s="112"/>
      <c r="AH27" s="112"/>
      <c r="AI27" s="112"/>
    </row>
    <row r="28" spans="1:38">
      <c r="A28" s="527">
        <v>19</v>
      </c>
      <c r="B28" s="2598" t="s">
        <v>216</v>
      </c>
      <c r="C28" s="2595">
        <f t="shared" si="0"/>
        <v>3.5</v>
      </c>
      <c r="D28" s="174">
        <f>'12 л. РАСКЛАДКА'!R32</f>
        <v>13.5</v>
      </c>
      <c r="E28" s="813">
        <f>'12 л. РАСКЛАДКА'!R90</f>
        <v>17.899999999999999</v>
      </c>
      <c r="F28" s="813">
        <f>'12 л. РАСКЛАДКА'!R149</f>
        <v>0</v>
      </c>
      <c r="G28" s="813">
        <f>'12 л. РАСКЛАДКА'!R205</f>
        <v>0</v>
      </c>
      <c r="H28" s="1158">
        <f>'12 л. РАСКЛАДКА'!R262</f>
        <v>3.6</v>
      </c>
      <c r="I28" s="2768">
        <f>'12 л. РАСКЛАДКА'!R318</f>
        <v>0</v>
      </c>
      <c r="J28" s="813">
        <f>'12 л. РАСКЛАДКА'!R374</f>
        <v>0</v>
      </c>
      <c r="K28" s="813">
        <f>'12 л. РАСКЛАДКА'!R430</f>
        <v>0</v>
      </c>
      <c r="L28" s="813">
        <f>'12 л. РАСКЛАДКА'!R483</f>
        <v>0</v>
      </c>
      <c r="M28" s="813">
        <f>'12 л. РАСКЛАДКА'!R537</f>
        <v>0</v>
      </c>
      <c r="N28" s="1158">
        <f>'12 л. РАСКЛАДКА'!R590</f>
        <v>0</v>
      </c>
      <c r="O28" s="2772">
        <f>'12 л. РАСКЛАДКА'!R647</f>
        <v>0</v>
      </c>
      <c r="P28" s="1162">
        <f t="shared" si="1"/>
        <v>35</v>
      </c>
      <c r="Q28" s="2836">
        <f t="shared" si="2"/>
        <v>-16.666666666666671</v>
      </c>
      <c r="R28" s="1164">
        <f t="shared" si="3"/>
        <v>42</v>
      </c>
      <c r="S28" s="2589">
        <v>10</v>
      </c>
      <c r="U28" s="787"/>
      <c r="V28" s="793"/>
      <c r="W28" s="408"/>
      <c r="X28" s="112"/>
      <c r="Y28" s="112"/>
      <c r="Z28" s="112"/>
      <c r="AA28" s="112"/>
      <c r="AB28" s="789"/>
      <c r="AC28" s="132"/>
      <c r="AD28" s="790"/>
      <c r="AE28" s="112"/>
      <c r="AF28" s="3101"/>
      <c r="AG28" s="112"/>
      <c r="AH28" s="112"/>
      <c r="AI28" s="112"/>
    </row>
    <row r="29" spans="1:38">
      <c r="A29" s="527">
        <v>20</v>
      </c>
      <c r="B29" s="2598" t="s">
        <v>48</v>
      </c>
      <c r="C29" s="2595">
        <f t="shared" si="0"/>
        <v>12.25</v>
      </c>
      <c r="D29" s="174">
        <f>'12 л. РАСКЛАДКА'!R33</f>
        <v>12.2</v>
      </c>
      <c r="E29" s="813">
        <f>'12 л. РАСКЛАДКА'!R91</f>
        <v>13.3</v>
      </c>
      <c r="F29" s="813">
        <f>'12 л. РАСКЛАДКА'!R150</f>
        <v>13</v>
      </c>
      <c r="G29" s="813">
        <f>'12 л. РАСКЛАДКА'!R206</f>
        <v>17.149999999999999</v>
      </c>
      <c r="H29" s="1158">
        <f>'12 л. РАСКЛАДКА'!R263</f>
        <v>4.8</v>
      </c>
      <c r="I29" s="2768">
        <f>'12 л. РАСКЛАДКА'!R319</f>
        <v>6.3</v>
      </c>
      <c r="J29" s="813">
        <f>'12 л. РАСКЛАДКА'!R375</f>
        <v>22.55</v>
      </c>
      <c r="K29" s="813">
        <f>'12 л. РАСКЛАДКА'!R431</f>
        <v>8.3000000000000007</v>
      </c>
      <c r="L29" s="813">
        <f>'12 л. РАСКЛАДКА'!R484</f>
        <v>9.4600000000000009</v>
      </c>
      <c r="M29" s="813">
        <f>'12 л. РАСКЛАДКА'!R538</f>
        <v>13.9</v>
      </c>
      <c r="N29" s="1158">
        <f>'12 л. РАСКЛАДКА'!R591</f>
        <v>11</v>
      </c>
      <c r="O29" s="2772">
        <f>'12 л. РАСКЛАДКА'!R648</f>
        <v>2.02</v>
      </c>
      <c r="P29" s="1162">
        <f t="shared" si="1"/>
        <v>133.98000000000002</v>
      </c>
      <c r="Q29" s="2836">
        <f t="shared" si="2"/>
        <v>-8.857142857142847</v>
      </c>
      <c r="R29" s="1164">
        <f t="shared" si="3"/>
        <v>147</v>
      </c>
      <c r="S29" s="2589">
        <v>35</v>
      </c>
      <c r="U29" s="787"/>
      <c r="V29" s="793"/>
      <c r="W29" s="408"/>
      <c r="X29" s="112"/>
      <c r="Y29" s="112"/>
      <c r="Z29" s="112"/>
      <c r="AA29" s="112"/>
      <c r="AB29" s="789"/>
      <c r="AC29" s="132"/>
      <c r="AD29" s="790"/>
      <c r="AE29" s="112"/>
      <c r="AF29" s="3223"/>
      <c r="AG29" s="112"/>
      <c r="AH29" s="112"/>
      <c r="AI29" s="112"/>
    </row>
    <row r="30" spans="1:38">
      <c r="A30" s="527">
        <v>21</v>
      </c>
      <c r="B30" s="2598" t="s">
        <v>49</v>
      </c>
      <c r="C30" s="2595">
        <f t="shared" si="0"/>
        <v>6.3</v>
      </c>
      <c r="D30" s="174">
        <f>'12 л. РАСКЛАДКА'!R34</f>
        <v>6</v>
      </c>
      <c r="E30" s="813">
        <f>'12 л. РАСКЛАДКА'!R92</f>
        <v>5</v>
      </c>
      <c r="F30" s="813">
        <f>'12 л. РАСКЛАДКА'!R151</f>
        <v>8</v>
      </c>
      <c r="G30" s="813">
        <f>'12 л. РАСКЛАДКА'!R207</f>
        <v>5</v>
      </c>
      <c r="H30" s="1158">
        <f>'12 л. РАСКЛАДКА'!R264</f>
        <v>7.4</v>
      </c>
      <c r="I30" s="2768">
        <f>'12 л. РАСКЛАДКА'!R320</f>
        <v>13</v>
      </c>
      <c r="J30" s="813">
        <f>'12 л. РАСКЛАДКА'!R376</f>
        <v>3</v>
      </c>
      <c r="K30" s="813">
        <f>'12 л. РАСКЛАДКА'!R432</f>
        <v>11</v>
      </c>
      <c r="L30" s="813">
        <f>'12 л. РАСКЛАДКА'!R485</f>
        <v>4.9000000000000004</v>
      </c>
      <c r="M30" s="813">
        <f>'12 л. РАСКЛАДКА'!R539</f>
        <v>0</v>
      </c>
      <c r="N30" s="1158">
        <f>'12 л. РАСКЛАДКА'!R592</f>
        <v>11</v>
      </c>
      <c r="O30" s="2772">
        <f>'12 л. РАСКЛАДКА'!R649</f>
        <v>12.2</v>
      </c>
      <c r="P30" s="1162">
        <f t="shared" si="1"/>
        <v>86.5</v>
      </c>
      <c r="Q30" s="2837">
        <f t="shared" si="2"/>
        <v>14.417989417989432</v>
      </c>
      <c r="R30" s="1164">
        <f t="shared" si="3"/>
        <v>75.599999999999994</v>
      </c>
      <c r="S30" s="2589">
        <v>18</v>
      </c>
      <c r="U30" s="787"/>
      <c r="V30" s="793"/>
      <c r="W30" s="408"/>
      <c r="X30" s="112"/>
      <c r="Y30" s="112"/>
      <c r="Z30" s="112"/>
      <c r="AA30" s="112"/>
      <c r="AB30" s="789"/>
      <c r="AC30" s="132"/>
      <c r="AD30" s="790"/>
      <c r="AE30" s="112"/>
      <c r="AF30" s="3101"/>
      <c r="AG30" s="112"/>
      <c r="AH30" s="112"/>
      <c r="AI30" s="112"/>
    </row>
    <row r="31" spans="1:38" ht="12" customHeight="1">
      <c r="A31" s="527">
        <v>22</v>
      </c>
      <c r="B31" s="2598" t="s">
        <v>217</v>
      </c>
      <c r="C31" s="2595">
        <f t="shared" si="0"/>
        <v>14</v>
      </c>
      <c r="D31" s="174">
        <f>'12 л. РАСКЛАДКА'!R35</f>
        <v>7.08</v>
      </c>
      <c r="E31" s="813">
        <f>'12 л. РАСКЛАДКА'!R93</f>
        <v>0</v>
      </c>
      <c r="F31" s="813">
        <f>'12 л. РАСКЛАДКА'!R152</f>
        <v>0</v>
      </c>
      <c r="G31" s="813">
        <f>'12 л. РАСКЛАДКА'!R208</f>
        <v>16.16</v>
      </c>
      <c r="H31" s="1158">
        <f>'12 л. РАСКЛАДКА'!R265</f>
        <v>7.28</v>
      </c>
      <c r="I31" s="2768">
        <f>'12 л. РАСКЛАДКА'!R321</f>
        <v>0</v>
      </c>
      <c r="J31" s="813">
        <f>'12 л. РАСКЛАДКА'!R377</f>
        <v>0</v>
      </c>
      <c r="K31" s="813">
        <f>'12 л. РАСКЛАДКА'!R433</f>
        <v>0</v>
      </c>
      <c r="L31" s="813">
        <f>'12 л. РАСКЛАДКА'!R486</f>
        <v>8.4</v>
      </c>
      <c r="M31" s="813">
        <f>'12 л. РАСКЛАДКА'!R540</f>
        <v>79.763999999999996</v>
      </c>
      <c r="N31" s="1158">
        <f>'12 л. РАСКЛАДКА'!R593</f>
        <v>14.4</v>
      </c>
      <c r="O31" s="2772">
        <f>'12 л. РАСКЛАДКА'!R650</f>
        <v>0</v>
      </c>
      <c r="P31" s="1162">
        <f t="shared" si="1"/>
        <v>133.084</v>
      </c>
      <c r="Q31" s="2837">
        <f t="shared" si="2"/>
        <v>-20.783333333333331</v>
      </c>
      <c r="R31" s="1164">
        <f t="shared" si="3"/>
        <v>168</v>
      </c>
      <c r="S31" s="2589">
        <v>40</v>
      </c>
      <c r="U31" s="787"/>
      <c r="V31" s="793"/>
      <c r="W31" s="408"/>
      <c r="X31" s="112"/>
      <c r="Y31" s="112"/>
      <c r="Z31" s="112"/>
      <c r="AA31" s="112"/>
      <c r="AB31" s="789"/>
      <c r="AC31" s="132"/>
      <c r="AD31" s="790"/>
      <c r="AE31" s="112"/>
      <c r="AF31" s="3223"/>
      <c r="AG31" s="112"/>
      <c r="AH31" s="112"/>
      <c r="AI31" s="112"/>
    </row>
    <row r="32" spans="1:38" ht="13.5" customHeight="1">
      <c r="A32" s="527">
        <v>23</v>
      </c>
      <c r="B32" s="2598" t="s">
        <v>50</v>
      </c>
      <c r="C32" s="2595">
        <f t="shared" si="0"/>
        <v>12.25</v>
      </c>
      <c r="D32" s="174">
        <f>'12 л. РАСКЛАДКА'!R36</f>
        <v>0</v>
      </c>
      <c r="E32" s="813">
        <f>'12 л. РАСКЛАДКА'!R94</f>
        <v>9.5</v>
      </c>
      <c r="F32" s="813">
        <f>'12 л. РАСКЛАДКА'!R153</f>
        <v>13.22</v>
      </c>
      <c r="G32" s="813">
        <f>'12 л. РАСКЛАДКА'!R209</f>
        <v>0.72</v>
      </c>
      <c r="H32" s="1158">
        <f>'12 л. РАСКЛАДКА'!R266</f>
        <v>19.600000000000001</v>
      </c>
      <c r="I32" s="2768">
        <f>'12 л. РАСКЛАДКА'!R322</f>
        <v>1.1000000000000001</v>
      </c>
      <c r="J32" s="813">
        <f>'12 л. РАСКЛАДКА'!R378</f>
        <v>3</v>
      </c>
      <c r="K32" s="813">
        <f>'12 л. РАСКЛАДКА'!R434</f>
        <v>9.1</v>
      </c>
      <c r="L32" s="813">
        <f>'12 л. РАСКЛАДКА'!R487</f>
        <v>13.3</v>
      </c>
      <c r="M32" s="813">
        <f>'12 л. РАСКЛАДКА'!R541</f>
        <v>7</v>
      </c>
      <c r="N32" s="1158">
        <f>'12 л. РАСКЛАДКА'!R594</f>
        <v>13.7</v>
      </c>
      <c r="O32" s="2772">
        <f>'12 л. РАСКЛАДКА'!R651</f>
        <v>16</v>
      </c>
      <c r="P32" s="1162">
        <f t="shared" si="1"/>
        <v>106.24000000000001</v>
      </c>
      <c r="Q32" s="2837">
        <f t="shared" si="2"/>
        <v>-27.72789115646259</v>
      </c>
      <c r="R32" s="1164">
        <f t="shared" si="3"/>
        <v>147</v>
      </c>
      <c r="S32" s="2589">
        <v>35</v>
      </c>
      <c r="U32" s="787"/>
      <c r="V32" s="793"/>
      <c r="W32" s="408"/>
      <c r="X32" s="112"/>
      <c r="Y32" s="112"/>
      <c r="Z32" s="112"/>
      <c r="AA32" s="112"/>
      <c r="AB32" s="789"/>
      <c r="AC32" s="132"/>
      <c r="AD32" s="790"/>
      <c r="AE32" s="112"/>
      <c r="AF32" s="3223"/>
      <c r="AG32" s="112"/>
      <c r="AH32" s="112"/>
      <c r="AI32" s="112"/>
    </row>
    <row r="33" spans="1:35" ht="12.75" customHeight="1">
      <c r="A33" s="527">
        <v>24</v>
      </c>
      <c r="B33" s="2598" t="s">
        <v>51</v>
      </c>
      <c r="C33" s="2595">
        <f t="shared" si="0"/>
        <v>5.25</v>
      </c>
      <c r="D33" s="174">
        <f>'12 л. РАСКЛАДКА'!R37</f>
        <v>0</v>
      </c>
      <c r="E33" s="813">
        <f>'12 л. РАСКЛАДКА'!R95</f>
        <v>0</v>
      </c>
      <c r="F33" s="813">
        <f>'12 л. РАСКЛАДКА'!R154</f>
        <v>0</v>
      </c>
      <c r="G33" s="813">
        <f>'12 л. РАСКЛАДКА'!R210</f>
        <v>0</v>
      </c>
      <c r="H33" s="1158">
        <f>'12 л. РАСКЛАДКА'!R267</f>
        <v>0</v>
      </c>
      <c r="I33" s="2768">
        <f>'12 л. РАСКЛАДКА'!R323</f>
        <v>0</v>
      </c>
      <c r="J33" s="813">
        <f>'12 л. РАСКЛАДКА'!R379</f>
        <v>0</v>
      </c>
      <c r="K33" s="813">
        <f>'12 л. РАСКЛАДКА'!R435</f>
        <v>50</v>
      </c>
      <c r="L33" s="813">
        <f>'12 л. РАСКЛАДКА'!R488</f>
        <v>0</v>
      </c>
      <c r="M33" s="813">
        <f>'12 л. РАСКЛАДКА'!R542</f>
        <v>0</v>
      </c>
      <c r="N33" s="1158">
        <f>'12 л. РАСКЛАДКА'!R595</f>
        <v>0</v>
      </c>
      <c r="O33" s="2772">
        <f>'12 л. РАСКЛАДКА'!R652</f>
        <v>0</v>
      </c>
      <c r="P33" s="1162">
        <f t="shared" si="1"/>
        <v>50</v>
      </c>
      <c r="Q33" s="2837">
        <f t="shared" si="2"/>
        <v>-20.634920634920633</v>
      </c>
      <c r="R33" s="1164">
        <f t="shared" si="3"/>
        <v>63</v>
      </c>
      <c r="S33" s="2589">
        <v>15</v>
      </c>
      <c r="U33" s="787"/>
      <c r="V33" s="793"/>
      <c r="W33" s="408"/>
      <c r="X33" s="112"/>
      <c r="Y33" s="112"/>
      <c r="Z33" s="112"/>
      <c r="AA33" s="112"/>
      <c r="AB33" s="789"/>
      <c r="AC33" s="132"/>
      <c r="AD33" s="790"/>
      <c r="AE33" s="112"/>
      <c r="AF33" s="3223"/>
      <c r="AG33" s="112"/>
      <c r="AH33" s="112"/>
      <c r="AI33" s="112"/>
    </row>
    <row r="34" spans="1:35" ht="12" customHeight="1">
      <c r="A34" s="527">
        <v>25</v>
      </c>
      <c r="B34" s="2598" t="s">
        <v>52</v>
      </c>
      <c r="C34" s="2595">
        <f t="shared" si="0"/>
        <v>0.70000000000000007</v>
      </c>
      <c r="D34" s="174">
        <f>'12 л. РАСКЛАДКА'!R38</f>
        <v>0</v>
      </c>
      <c r="E34" s="813">
        <f>'12 л. РАСКЛАДКА'!R96</f>
        <v>0</v>
      </c>
      <c r="F34" s="813">
        <f>'12 л. РАСКЛАДКА'!R155</f>
        <v>0</v>
      </c>
      <c r="G34" s="813">
        <f>'12 л. РАСКЛАДКА'!R211</f>
        <v>0</v>
      </c>
      <c r="H34" s="1158">
        <f>'12 л. РАСКЛАДКА'!R268</f>
        <v>0</v>
      </c>
      <c r="I34" s="2768">
        <f>'12 л. РАСКЛАДКА'!R324</f>
        <v>0</v>
      </c>
      <c r="J34" s="813">
        <f>'12 л. РАСКЛАДКА'!R380</f>
        <v>0</v>
      </c>
      <c r="K34" s="813">
        <f>'12 л. РАСКЛАДКА'!R436</f>
        <v>1.5</v>
      </c>
      <c r="L34" s="813">
        <f>'12 л. РАСКЛАДКА'!R489</f>
        <v>0</v>
      </c>
      <c r="M34" s="813">
        <f>'12 л. РАСКЛАДКА'!R543</f>
        <v>0</v>
      </c>
      <c r="N34" s="1158">
        <f>'12 л. РАСКЛАДКА'!R596</f>
        <v>0</v>
      </c>
      <c r="O34" s="2772">
        <f>'12 л. РАСКЛАДКА'!R653</f>
        <v>0</v>
      </c>
      <c r="P34" s="1162">
        <f t="shared" si="1"/>
        <v>1.5</v>
      </c>
      <c r="Q34" s="2837">
        <f t="shared" si="2"/>
        <v>-82.142857142857139</v>
      </c>
      <c r="R34" s="1164">
        <f t="shared" si="3"/>
        <v>8.3999999999999986</v>
      </c>
      <c r="S34" s="2589">
        <v>2</v>
      </c>
      <c r="U34" s="787"/>
      <c r="V34" s="801"/>
      <c r="W34" s="408"/>
      <c r="X34" s="112"/>
      <c r="Y34" s="112"/>
      <c r="Z34" s="112"/>
      <c r="AA34" s="112"/>
      <c r="AB34" s="789"/>
      <c r="AC34" s="132"/>
      <c r="AD34" s="790"/>
      <c r="AE34" s="112"/>
      <c r="AF34" s="3225"/>
      <c r="AG34" s="112"/>
      <c r="AH34" s="112"/>
      <c r="AI34" s="112"/>
    </row>
    <row r="35" spans="1:35" ht="15.75" customHeight="1">
      <c r="A35" s="527">
        <v>26</v>
      </c>
      <c r="B35" s="2598" t="s">
        <v>218</v>
      </c>
      <c r="C35" s="2595">
        <f t="shared" si="0"/>
        <v>0.42</v>
      </c>
      <c r="D35" s="174">
        <f>'12 л. РАСКЛАДКА'!R39</f>
        <v>0</v>
      </c>
      <c r="E35" s="813">
        <f>'12 л. РАСКЛАДКА'!R97</f>
        <v>0</v>
      </c>
      <c r="F35" s="813">
        <f>'12 л. РАСКЛАДКА'!R156</f>
        <v>0</v>
      </c>
      <c r="G35" s="813">
        <f>'12 л. РАСКЛАДКА'!R212</f>
        <v>0</v>
      </c>
      <c r="H35" s="1158">
        <f>'12 л. РАСКЛАДКА'!R269</f>
        <v>4</v>
      </c>
      <c r="I35" s="2768">
        <f>'12 л. РАСКЛАДКА'!R325</f>
        <v>0</v>
      </c>
      <c r="J35" s="813">
        <f>'12 л. РАСКЛАДКА'!R381</f>
        <v>0</v>
      </c>
      <c r="K35" s="813">
        <f>'12 л. РАСКЛАДКА'!R437</f>
        <v>0</v>
      </c>
      <c r="L35" s="813">
        <f>'12 л. РАСКЛАДКА'!R490</f>
        <v>0</v>
      </c>
      <c r="M35" s="813">
        <f>'12 л. РАСКЛАДКА'!R544</f>
        <v>0</v>
      </c>
      <c r="N35" s="1158">
        <f>'12 л. РАСКЛАДКА'!R597</f>
        <v>0</v>
      </c>
      <c r="O35" s="2772">
        <f>'12 л. РАСКЛАДКА'!R654</f>
        <v>0</v>
      </c>
      <c r="P35" s="1162">
        <f t="shared" si="1"/>
        <v>4</v>
      </c>
      <c r="Q35" s="2837">
        <f t="shared" si="2"/>
        <v>-20.634920634920633</v>
      </c>
      <c r="R35" s="1164">
        <f t="shared" si="3"/>
        <v>5.04</v>
      </c>
      <c r="S35" s="2589">
        <v>1.2</v>
      </c>
      <c r="U35" s="787"/>
      <c r="V35" s="793"/>
      <c r="W35" s="408"/>
      <c r="X35" s="112"/>
      <c r="Y35" s="112"/>
      <c r="Z35" s="112"/>
      <c r="AA35" s="112"/>
      <c r="AB35" s="789"/>
      <c r="AC35" s="132"/>
      <c r="AD35" s="790"/>
      <c r="AE35" s="112"/>
      <c r="AF35" s="3223"/>
      <c r="AG35" s="112"/>
      <c r="AH35" s="112"/>
      <c r="AI35" s="112"/>
    </row>
    <row r="36" spans="1:35" ht="12" customHeight="1">
      <c r="A36" s="527">
        <v>27</v>
      </c>
      <c r="B36" s="2598" t="s">
        <v>115</v>
      </c>
      <c r="C36" s="2595">
        <f t="shared" si="0"/>
        <v>0.70000000000000007</v>
      </c>
      <c r="D36" s="174">
        <f>'12 л. РАСКЛАДКА'!R40</f>
        <v>0</v>
      </c>
      <c r="E36" s="813">
        <f>'12 л. РАСКЛАДКА'!R98</f>
        <v>0</v>
      </c>
      <c r="F36" s="813">
        <f>'12 л. РАСКЛАДКА'!R157</f>
        <v>3</v>
      </c>
      <c r="G36" s="813">
        <f>'12 л. РАСКЛАДКА'!R213</f>
        <v>0</v>
      </c>
      <c r="H36" s="1158">
        <f>'12 л. РАСКЛАДКА'!R270</f>
        <v>0</v>
      </c>
      <c r="I36" s="2768">
        <f>'12 л. РАСКЛАДКА'!R326</f>
        <v>0</v>
      </c>
      <c r="J36" s="813">
        <f>'12 л. РАСКЛАДКА'!R382</f>
        <v>0</v>
      </c>
      <c r="K36" s="813">
        <f>'12 л. РАСКЛАДКА'!R438</f>
        <v>0</v>
      </c>
      <c r="L36" s="813">
        <f>'12 л. РАСКЛАДКА'!R491</f>
        <v>0</v>
      </c>
      <c r="M36" s="813">
        <f>'12 л. РАСКЛАДКА'!R545</f>
        <v>0</v>
      </c>
      <c r="N36" s="1158">
        <f>'12 л. РАСКЛАДКА'!R598</f>
        <v>3</v>
      </c>
      <c r="O36" s="2772">
        <f>'12 л. РАСКЛАДКА'!R655</f>
        <v>0</v>
      </c>
      <c r="P36" s="1162">
        <f t="shared" si="1"/>
        <v>6</v>
      </c>
      <c r="Q36" s="2585">
        <f t="shared" si="2"/>
        <v>-28.571428571428555</v>
      </c>
      <c r="R36" s="1164">
        <f t="shared" si="3"/>
        <v>8.3999999999999986</v>
      </c>
      <c r="S36" s="2589">
        <v>2</v>
      </c>
      <c r="U36" s="787"/>
      <c r="V36" s="801"/>
      <c r="W36" s="408"/>
      <c r="X36" s="112"/>
      <c r="Y36" s="112"/>
      <c r="Z36" s="112"/>
      <c r="AA36" s="112"/>
      <c r="AB36" s="789"/>
      <c r="AC36" s="132"/>
      <c r="AD36" s="790"/>
      <c r="AE36" s="112"/>
      <c r="AF36" s="3230"/>
      <c r="AG36" s="112"/>
      <c r="AH36" s="112"/>
      <c r="AI36" s="112"/>
    </row>
    <row r="37" spans="1:35" ht="12" hidden="1" customHeight="1">
      <c r="A37" s="527">
        <v>28</v>
      </c>
      <c r="B37" s="2598" t="s">
        <v>53</v>
      </c>
      <c r="C37" s="2595">
        <f t="shared" si="0"/>
        <v>0.105</v>
      </c>
      <c r="D37" s="174">
        <f>'12 л. РАСКЛАДКА'!R41</f>
        <v>0</v>
      </c>
      <c r="E37" s="813">
        <f>'12 л. РАСКЛАДКА'!R99</f>
        <v>0</v>
      </c>
      <c r="F37" s="813">
        <f>'12 л. РАСКЛАДКА'!R158</f>
        <v>0</v>
      </c>
      <c r="G37" s="813">
        <f>'12 л. РАСКЛАДКА'!R214</f>
        <v>0</v>
      </c>
      <c r="H37" s="1158">
        <f>'12 л. РАСКЛАДКА'!R271</f>
        <v>0</v>
      </c>
      <c r="I37" s="2768">
        <f>'12 л. РАСКЛАДКА'!R327</f>
        <v>0</v>
      </c>
      <c r="J37" s="813">
        <f>'12 л. РАСКЛАДКА'!R383</f>
        <v>0</v>
      </c>
      <c r="K37" s="813">
        <f>'12 л. РАСКЛАДКА'!R439</f>
        <v>0</v>
      </c>
      <c r="L37" s="813">
        <f>'12 л. РАСКЛАДКА'!R492</f>
        <v>0</v>
      </c>
      <c r="M37" s="813">
        <f>'12 л. РАСКЛАДКА'!R546</f>
        <v>0</v>
      </c>
      <c r="N37" s="1158">
        <f>'12 л. РАСКЛАДКА'!R599</f>
        <v>0</v>
      </c>
      <c r="O37" s="2772">
        <f>'12 л. РАСКЛАДКА'!R656</f>
        <v>0</v>
      </c>
      <c r="P37" s="1162">
        <f t="shared" si="1"/>
        <v>0</v>
      </c>
      <c r="Q37" s="2585">
        <f t="shared" si="2"/>
        <v>-100</v>
      </c>
      <c r="R37" s="1164">
        <f t="shared" si="3"/>
        <v>1.26</v>
      </c>
      <c r="S37" s="2589">
        <v>0.3</v>
      </c>
      <c r="U37" s="787"/>
      <c r="V37" s="793"/>
      <c r="W37" s="408"/>
      <c r="X37" s="112"/>
      <c r="Y37" s="112"/>
      <c r="Z37" s="112"/>
      <c r="AA37" s="112"/>
      <c r="AB37" s="789"/>
      <c r="AC37" s="132"/>
      <c r="AD37" s="790"/>
      <c r="AE37" s="112"/>
      <c r="AF37" s="3101"/>
      <c r="AG37" s="112"/>
      <c r="AH37" s="112"/>
      <c r="AI37" s="112"/>
    </row>
    <row r="38" spans="1:35" ht="12.75" customHeight="1">
      <c r="A38" s="527">
        <v>29</v>
      </c>
      <c r="B38" s="566" t="s">
        <v>924</v>
      </c>
      <c r="C38" s="2595">
        <f t="shared" si="0"/>
        <v>1.75</v>
      </c>
      <c r="D38" s="174">
        <f>'12 л. РАСКЛАДКА'!R42</f>
        <v>2.2200000000000002</v>
      </c>
      <c r="E38" s="813">
        <f>'12 л. РАСКЛАДКА'!R100</f>
        <v>1.7</v>
      </c>
      <c r="F38" s="813">
        <f>'12 л. РАСКЛАДКА'!R159</f>
        <v>1.6900000000000002</v>
      </c>
      <c r="G38" s="813">
        <f>'12 л. РАСКЛАДКА'!R215</f>
        <v>2.17</v>
      </c>
      <c r="H38" s="1158">
        <f>'12 л. РАСКЛАДКА'!R272</f>
        <v>1.5630000000000002</v>
      </c>
      <c r="I38" s="2768">
        <f>'12 л. РАСКЛАДКА'!R328</f>
        <v>1.6600000000000001</v>
      </c>
      <c r="J38" s="813">
        <f>'12 л. РАСКЛАДКА'!R384</f>
        <v>2.3159999999999998</v>
      </c>
      <c r="K38" s="813">
        <f>'12 л. РАСКЛАДКА'!R440</f>
        <v>1.8940000000000001</v>
      </c>
      <c r="L38" s="813">
        <f>'12 л. РАСКЛАДКА'!R493</f>
        <v>2.41</v>
      </c>
      <c r="M38" s="813">
        <f>'12 л. РАСКЛАДКА'!R547</f>
        <v>1.45</v>
      </c>
      <c r="N38" s="1158">
        <f>'12 л. РАСКЛАДКА'!R600</f>
        <v>2.44</v>
      </c>
      <c r="O38" s="2772">
        <f>'12 л. РАСКЛАДКА'!R657</f>
        <v>1.45</v>
      </c>
      <c r="P38" s="1162">
        <f t="shared" si="1"/>
        <v>22.962999999999997</v>
      </c>
      <c r="Q38" s="2585">
        <f t="shared" si="2"/>
        <v>9.3476190476190339</v>
      </c>
      <c r="R38" s="1164">
        <f t="shared" si="3"/>
        <v>21</v>
      </c>
      <c r="S38" s="2589">
        <v>5</v>
      </c>
      <c r="U38" s="787"/>
      <c r="V38" s="793"/>
      <c r="W38" s="408"/>
      <c r="X38" s="112"/>
      <c r="Y38" s="112"/>
      <c r="Z38" s="112"/>
      <c r="AA38" s="112"/>
      <c r="AB38" s="789"/>
      <c r="AC38" s="132"/>
      <c r="AD38" s="790"/>
      <c r="AE38" s="112"/>
      <c r="AF38" s="3101"/>
      <c r="AG38" s="112"/>
      <c r="AH38" s="112"/>
      <c r="AI38" s="112"/>
    </row>
    <row r="39" spans="1:35" ht="13.5" customHeight="1">
      <c r="A39" s="527">
        <v>30</v>
      </c>
      <c r="B39" s="2598" t="s">
        <v>116</v>
      </c>
      <c r="C39" s="2595">
        <f t="shared" si="0"/>
        <v>1.4000000000000001</v>
      </c>
      <c r="D39" s="174">
        <f>'12 л. РАСКЛАДКА'!R43</f>
        <v>0</v>
      </c>
      <c r="E39" s="813">
        <f>'12 л. РАСКЛАДКА'!R101</f>
        <v>0</v>
      </c>
      <c r="F39" s="813">
        <f>'12 л. РАСКЛАДКА'!R160</f>
        <v>0</v>
      </c>
      <c r="G39" s="813">
        <f>'12 л. РАСКЛАДКА'!R216</f>
        <v>0</v>
      </c>
      <c r="H39" s="1158">
        <f>'12 л. РАСКЛАДКА'!R273</f>
        <v>0</v>
      </c>
      <c r="I39" s="2768">
        <f>'12 л. РАСКЛАДКА'!R329</f>
        <v>0</v>
      </c>
      <c r="J39" s="813">
        <f>'12 л. РАСКЛАДКА'!R385</f>
        <v>0</v>
      </c>
      <c r="K39" s="813">
        <f>'12 л. РАСКЛАДКА'!R441</f>
        <v>0</v>
      </c>
      <c r="L39" s="813">
        <f>'12 л. РАСКЛАДКА'!R494</f>
        <v>10</v>
      </c>
      <c r="M39" s="813">
        <f>'12 л. РАСКЛАДКА'!R548</f>
        <v>0</v>
      </c>
      <c r="N39" s="1158">
        <f>'12 л. РАСКЛАДКА'!R601</f>
        <v>0.6</v>
      </c>
      <c r="O39" s="2772">
        <f>'12 л. РАСКЛАДКА'!R658</f>
        <v>10</v>
      </c>
      <c r="P39" s="1162">
        <f t="shared" si="1"/>
        <v>20.6</v>
      </c>
      <c r="Q39" s="2837">
        <f t="shared" si="2"/>
        <v>22.619047619047635</v>
      </c>
      <c r="R39" s="1164">
        <f t="shared" si="3"/>
        <v>16.799999999999997</v>
      </c>
      <c r="S39" s="2589">
        <v>4</v>
      </c>
      <c r="U39" s="792"/>
      <c r="V39" s="801"/>
      <c r="W39" s="408"/>
      <c r="X39" s="112"/>
      <c r="Y39" s="112"/>
      <c r="Z39" s="112"/>
      <c r="AA39" s="112"/>
      <c r="AB39" s="789"/>
      <c r="AC39" s="132"/>
      <c r="AD39" s="790"/>
      <c r="AE39" s="112"/>
      <c r="AF39" s="3223"/>
      <c r="AG39" s="112"/>
      <c r="AH39" s="112"/>
      <c r="AI39" s="112"/>
    </row>
    <row r="40" spans="1:35" ht="14.25" customHeight="1">
      <c r="A40" s="527">
        <v>31</v>
      </c>
      <c r="B40" s="2598" t="s">
        <v>117</v>
      </c>
      <c r="C40" s="2595">
        <f t="shared" si="0"/>
        <v>0.70000000000000007</v>
      </c>
      <c r="D40" s="174">
        <f>'12 л. РАСКЛАДКА'!R44</f>
        <v>0.91420000000000001</v>
      </c>
      <c r="E40" s="813">
        <f>'12 л. РАСКЛАДКА'!R102</f>
        <v>0.98599999999999999</v>
      </c>
      <c r="F40" s="813">
        <f>'12 л. РАСКЛАДКА'!R161</f>
        <v>1.1356999999999999</v>
      </c>
      <c r="G40" s="813">
        <f>'12 л. РАСКЛАДКА'!R217</f>
        <v>0.16</v>
      </c>
      <c r="H40" s="1158">
        <f>'12 л. РАСКЛАДКА'!R274</f>
        <v>2.1999999999999999E-2</v>
      </c>
      <c r="I40" s="2768">
        <f>'12 л. РАСКЛАДКА'!R330</f>
        <v>1.1095999999999999</v>
      </c>
      <c r="J40" s="813">
        <f>'12 л. РАСКЛАДКА'!R386</f>
        <v>8.199999999999999E-2</v>
      </c>
      <c r="K40" s="813">
        <f>'12 л. РАСКЛАДКА'!R442</f>
        <v>2.387</v>
      </c>
      <c r="L40" s="813">
        <f>'12 л. РАСКЛАДКА'!R495</f>
        <v>1.127</v>
      </c>
      <c r="M40" s="813">
        <f>'12 л. РАСКЛАДКА'!R549</f>
        <v>1.01</v>
      </c>
      <c r="N40" s="1158">
        <f>'12 л. РАСКЛАДКА'!R602</f>
        <v>1.3759999999999999</v>
      </c>
      <c r="O40" s="2772">
        <f>'12 л. РАСКЛАДКА'!R659</f>
        <v>1.69</v>
      </c>
      <c r="P40" s="1162">
        <f>D40+E40+F40+G40+H40+I40+J40+K40+L40+M40+N40+O40</f>
        <v>11.999499999999999</v>
      </c>
      <c r="Q40" s="2837">
        <f t="shared" si="2"/>
        <v>42.85119047619051</v>
      </c>
      <c r="R40" s="1164">
        <f t="shared" si="3"/>
        <v>8.3999999999999986</v>
      </c>
      <c r="S40" s="2589">
        <v>2</v>
      </c>
      <c r="U40" s="3232"/>
      <c r="V40" s="801"/>
      <c r="W40" s="408"/>
      <c r="X40" s="112"/>
      <c r="Y40" s="112"/>
      <c r="Z40" s="112"/>
      <c r="AA40" s="112"/>
      <c r="AB40" s="789"/>
      <c r="AC40" s="132"/>
      <c r="AD40" s="790"/>
      <c r="AE40" s="112"/>
      <c r="AF40" s="3227"/>
      <c r="AG40" s="112"/>
      <c r="AH40" s="112"/>
      <c r="AI40" s="112"/>
    </row>
    <row r="41" spans="1:35" ht="15" customHeight="1">
      <c r="A41" s="527">
        <v>32</v>
      </c>
      <c r="B41" s="2598" t="s">
        <v>55</v>
      </c>
      <c r="C41" s="2595">
        <f t="shared" si="0"/>
        <v>31.5</v>
      </c>
      <c r="D41" s="3098">
        <f>'12 л. МЕНЮ '!D83</f>
        <v>27.707000000000001</v>
      </c>
      <c r="E41" s="814">
        <f>'12 л. МЕНЮ '!D134</f>
        <v>31.275999999999996</v>
      </c>
      <c r="F41" s="814">
        <f>'12 л. МЕНЮ '!D191</f>
        <v>30.324000000000002</v>
      </c>
      <c r="G41" s="814">
        <f>'12 л. МЕНЮ '!D246</f>
        <v>31.889999999999997</v>
      </c>
      <c r="H41" s="814">
        <f>'12 л. МЕНЮ '!D300</f>
        <v>36.303000000000004</v>
      </c>
      <c r="I41" s="2783">
        <f>'12 л. МЕНЮ '!D355</f>
        <v>31.5</v>
      </c>
      <c r="J41" s="814">
        <f>'12 л. МЕНЮ '!D470</f>
        <v>30.266000000000002</v>
      </c>
      <c r="K41" s="814">
        <f>'12 л. МЕНЮ '!D524</f>
        <v>31.111000000000001</v>
      </c>
      <c r="L41" s="814">
        <f>'12 л. МЕНЮ '!D581</f>
        <v>32.616999999999997</v>
      </c>
      <c r="M41" s="814">
        <f>'12 л. МЕНЮ '!D635</f>
        <v>31.860000000000003</v>
      </c>
      <c r="N41" s="1159">
        <f>'12 л. МЕНЮ '!D689</f>
        <v>31.646000000000004</v>
      </c>
      <c r="O41" s="2787">
        <f>'12 л. МЕНЮ '!D750</f>
        <v>31.5</v>
      </c>
      <c r="P41" s="1162">
        <f t="shared" si="1"/>
        <v>378</v>
      </c>
      <c r="Q41" s="2018">
        <f t="shared" si="2"/>
        <v>0</v>
      </c>
      <c r="R41" s="1164">
        <f t="shared" si="3"/>
        <v>378</v>
      </c>
      <c r="S41" s="2589">
        <v>90</v>
      </c>
      <c r="U41" s="3219"/>
      <c r="V41" s="801"/>
      <c r="W41" s="408"/>
      <c r="X41" s="112"/>
      <c r="Y41" s="112"/>
      <c r="Z41" s="112"/>
      <c r="AA41" s="112"/>
      <c r="AB41" s="789"/>
      <c r="AC41" s="132"/>
      <c r="AD41" s="790"/>
      <c r="AE41" s="112"/>
      <c r="AF41" s="3223"/>
      <c r="AG41" s="112"/>
      <c r="AH41" s="112"/>
      <c r="AI41" s="112"/>
    </row>
    <row r="42" spans="1:35" ht="12.75" customHeight="1">
      <c r="A42" s="527">
        <v>33</v>
      </c>
      <c r="B42" s="2598" t="s">
        <v>56</v>
      </c>
      <c r="C42" s="2595">
        <f t="shared" si="0"/>
        <v>32.200000000000003</v>
      </c>
      <c r="D42" s="3098">
        <f>'12 л. МЕНЮ '!E83</f>
        <v>30.527000000000001</v>
      </c>
      <c r="E42" s="814">
        <f>'12 л. МЕНЮ '!E134</f>
        <v>31.601900000000001</v>
      </c>
      <c r="F42" s="814">
        <f>'12 л. МЕНЮ '!E191</f>
        <v>33.903000000000006</v>
      </c>
      <c r="G42" s="814">
        <f>'12 л. МЕНЮ '!E246</f>
        <v>29.948</v>
      </c>
      <c r="H42" s="814">
        <f>'12 л. МЕНЮ '!E300</f>
        <v>35.020099999999999</v>
      </c>
      <c r="I42" s="2768">
        <f>'12 л. МЕНЮ '!E355</f>
        <v>32.200000000000003</v>
      </c>
      <c r="J42" s="814">
        <f>'12 л. МЕНЮ '!E470</f>
        <v>31.884000000000004</v>
      </c>
      <c r="K42" s="814">
        <f>'12 л. МЕНЮ '!E524</f>
        <v>28.896000000000001</v>
      </c>
      <c r="L42" s="814">
        <f>'12 л. МЕНЮ '!E581</f>
        <v>32.045000000000002</v>
      </c>
      <c r="M42" s="814">
        <f>'12 л. МЕНЮ '!E635</f>
        <v>32.786999999999999</v>
      </c>
      <c r="N42" s="1159">
        <f>'12 л. МЕНЮ '!E689</f>
        <v>35.388000000000005</v>
      </c>
      <c r="O42" s="2772">
        <f>'12 л. МЕНЮ '!E750</f>
        <v>32.200000000000003</v>
      </c>
      <c r="P42" s="1162">
        <f t="shared" si="1"/>
        <v>386.40000000000003</v>
      </c>
      <c r="Q42" s="2018">
        <f t="shared" si="2"/>
        <v>0</v>
      </c>
      <c r="R42" s="1164">
        <f t="shared" si="3"/>
        <v>386.40000000000003</v>
      </c>
      <c r="S42" s="2589">
        <v>92</v>
      </c>
      <c r="U42" s="3219"/>
      <c r="V42" s="801"/>
      <c r="W42" s="408"/>
      <c r="X42" s="112"/>
      <c r="Y42" s="112"/>
      <c r="Z42" s="112"/>
      <c r="AA42" s="112"/>
      <c r="AB42" s="789"/>
      <c r="AC42" s="132"/>
      <c r="AD42" s="790"/>
      <c r="AE42" s="112"/>
      <c r="AF42" s="3223"/>
      <c r="AG42" s="112"/>
      <c r="AH42" s="112"/>
      <c r="AI42" s="112"/>
    </row>
    <row r="43" spans="1:35" ht="12.75" customHeight="1">
      <c r="A43" s="527">
        <v>34</v>
      </c>
      <c r="B43" s="2598" t="s">
        <v>57</v>
      </c>
      <c r="C43" s="2595">
        <f t="shared" si="0"/>
        <v>134.05000000000001</v>
      </c>
      <c r="D43" s="3099">
        <f>'12 л. МЕНЮ '!F83</f>
        <v>129.44800000000001</v>
      </c>
      <c r="E43" s="814">
        <f>'12 л. МЕНЮ '!F134</f>
        <v>138.572</v>
      </c>
      <c r="F43" s="814">
        <f>'12 л. МЕНЮ '!F191</f>
        <v>130.83199999999999</v>
      </c>
      <c r="G43" s="814">
        <f>'12 л. МЕНЮ '!F246</f>
        <v>141.161</v>
      </c>
      <c r="H43" s="814">
        <f>'12 л. МЕНЮ '!F300</f>
        <v>130.23699999999999</v>
      </c>
      <c r="I43" s="2783">
        <f>'12 л. МЕНЮ '!F355</f>
        <v>134.05000000000001</v>
      </c>
      <c r="J43" s="814">
        <f>'12 л. МЕНЮ '!F470</f>
        <v>134.19199999999998</v>
      </c>
      <c r="K43" s="814">
        <f>'12 л. МЕНЮ '!F524</f>
        <v>141.66300000000001</v>
      </c>
      <c r="L43" s="814">
        <f>'12 л. МЕНЮ '!F581</f>
        <v>133.245</v>
      </c>
      <c r="M43" s="814">
        <f>'12 л. МЕНЮ '!F635</f>
        <v>131.27199999999999</v>
      </c>
      <c r="N43" s="1159">
        <f>'12 л. МЕНЮ '!F689</f>
        <v>129.87799999999999</v>
      </c>
      <c r="O43" s="2787">
        <f>'12 л. МЕНЮ '!F750</f>
        <v>134.05000000000001</v>
      </c>
      <c r="P43" s="1162">
        <f t="shared" si="1"/>
        <v>1608.6</v>
      </c>
      <c r="Q43" s="2018">
        <f t="shared" si="2"/>
        <v>0</v>
      </c>
      <c r="R43" s="1164">
        <f t="shared" si="3"/>
        <v>1608.6000000000001</v>
      </c>
      <c r="S43" s="2589">
        <v>383</v>
      </c>
      <c r="U43" s="3219"/>
      <c r="V43" s="801"/>
      <c r="W43" s="408"/>
      <c r="X43" s="112"/>
      <c r="Y43" s="112"/>
      <c r="Z43" s="112"/>
      <c r="AA43" s="112"/>
      <c r="AB43" s="789"/>
      <c r="AC43" s="132"/>
      <c r="AD43" s="790"/>
      <c r="AE43" s="112"/>
      <c r="AF43" s="3223"/>
      <c r="AG43" s="112"/>
      <c r="AH43" s="112"/>
      <c r="AI43" s="112"/>
    </row>
    <row r="44" spans="1:35" ht="15" customHeight="1" thickBot="1">
      <c r="A44" s="567">
        <v>35</v>
      </c>
      <c r="B44" s="2600" t="s">
        <v>58</v>
      </c>
      <c r="C44" s="2596">
        <f t="shared" si="0"/>
        <v>952</v>
      </c>
      <c r="D44" s="3100">
        <f>'12 л. МЕНЮ '!G83</f>
        <v>952.86620000000005</v>
      </c>
      <c r="E44" s="815">
        <f>'12 л. МЕНЮ '!G134</f>
        <v>952.70909999999992</v>
      </c>
      <c r="F44" s="815">
        <f>'12 л. МЕНЮ '!G191</f>
        <v>951.899</v>
      </c>
      <c r="G44" s="815">
        <f>'12 л. МЕНЮ '!G246</f>
        <v>951.04300000000001</v>
      </c>
      <c r="H44" s="815">
        <f>'12 л. МЕНЮ '!G300</f>
        <v>951.48270000000002</v>
      </c>
      <c r="I44" s="2806">
        <f>'12 л. МЕНЮ '!G355</f>
        <v>952</v>
      </c>
      <c r="J44" s="815">
        <f>'12 л. МЕНЮ '!G470</f>
        <v>947.91500000000008</v>
      </c>
      <c r="K44" s="816">
        <f>'12 л. МЕНЮ '!G524</f>
        <v>955.62300000000005</v>
      </c>
      <c r="L44" s="815">
        <f>'12 л. МЕНЮ '!G581</f>
        <v>952.03100000000006</v>
      </c>
      <c r="M44" s="815">
        <f>'12 л. МЕНЮ '!G635</f>
        <v>948.84199999999998</v>
      </c>
      <c r="N44" s="1160">
        <f>'12 л. МЕНЮ '!G689</f>
        <v>955.58900000000006</v>
      </c>
      <c r="O44" s="2840">
        <f>'12 л. МЕНЮ '!G750</f>
        <v>952</v>
      </c>
      <c r="P44" s="2790">
        <f>D44+E44+F44+G44+H44+I44+J44+K44+L44+M44+N44+O44</f>
        <v>11424.000000000002</v>
      </c>
      <c r="Q44" s="2190">
        <f t="shared" si="2"/>
        <v>0</v>
      </c>
      <c r="R44" s="2834">
        <f t="shared" si="3"/>
        <v>11424</v>
      </c>
      <c r="S44" s="2592">
        <v>2720</v>
      </c>
      <c r="U44" s="795"/>
      <c r="V44" s="801"/>
      <c r="W44" s="408"/>
      <c r="X44" s="112"/>
      <c r="Y44" s="112"/>
      <c r="Z44" s="112"/>
      <c r="AA44" s="112"/>
      <c r="AB44" s="808"/>
      <c r="AC44" s="132"/>
      <c r="AD44" s="790"/>
      <c r="AE44" s="112"/>
      <c r="AF44" s="3223"/>
      <c r="AG44" s="112"/>
      <c r="AH44" s="112"/>
      <c r="AI44" s="112"/>
    </row>
    <row r="46" spans="1:35">
      <c r="B46" s="11"/>
      <c r="C46" s="11"/>
      <c r="D46" s="11"/>
      <c r="E46" s="11"/>
      <c r="F46" s="11"/>
      <c r="G46" s="11"/>
      <c r="H46" s="11"/>
      <c r="I46" s="11"/>
      <c r="J46" s="11"/>
      <c r="K46" s="11"/>
      <c r="L46" s="11"/>
      <c r="M46" s="11"/>
      <c r="N46" s="11"/>
      <c r="O46" s="11"/>
    </row>
    <row r="47" spans="1:35" ht="13.5" customHeight="1">
      <c r="B47" s="11"/>
      <c r="C47" s="11"/>
      <c r="D47" s="11"/>
      <c r="E47" s="11"/>
      <c r="F47" s="11"/>
      <c r="G47" s="11"/>
      <c r="H47" s="11"/>
      <c r="I47" s="11"/>
      <c r="J47" s="11"/>
      <c r="K47" s="11"/>
      <c r="L47" s="11"/>
      <c r="M47" s="11"/>
      <c r="N47" s="11"/>
      <c r="O47" s="11"/>
    </row>
    <row r="48" spans="1:35" ht="12.75" customHeight="1">
      <c r="B48" s="11"/>
      <c r="C48" s="11"/>
      <c r="D48" s="11"/>
      <c r="E48" s="11"/>
      <c r="F48" s="11"/>
      <c r="G48" s="11"/>
      <c r="H48" s="11"/>
      <c r="I48" s="11"/>
      <c r="J48" s="11"/>
      <c r="K48" s="11"/>
      <c r="L48" s="11"/>
      <c r="M48" s="11"/>
      <c r="N48" s="11"/>
      <c r="O48" s="11"/>
      <c r="S48" s="446"/>
      <c r="W48" s="446"/>
    </row>
    <row r="49" spans="1:20" ht="12.75" customHeight="1">
      <c r="B49" s="11"/>
      <c r="C49" s="11"/>
      <c r="D49" s="11"/>
      <c r="E49" s="11"/>
      <c r="F49" s="11"/>
      <c r="G49" s="11"/>
      <c r="H49" s="11"/>
      <c r="I49" s="11"/>
      <c r="J49" s="11"/>
      <c r="K49" s="11"/>
      <c r="L49" s="11"/>
      <c r="M49" s="11"/>
      <c r="N49" s="11"/>
      <c r="O49" s="11"/>
    </row>
    <row r="50" spans="1:20" ht="11.25" customHeight="1">
      <c r="B50" s="11"/>
      <c r="C50" s="11"/>
      <c r="D50" s="11"/>
      <c r="E50" s="11"/>
      <c r="F50" s="11"/>
      <c r="G50" s="11"/>
      <c r="H50" s="11"/>
      <c r="I50" s="11"/>
      <c r="J50" s="11"/>
      <c r="K50" s="11"/>
      <c r="L50" s="11"/>
      <c r="M50" s="11"/>
      <c r="N50" s="11"/>
      <c r="O50" s="11"/>
    </row>
    <row r="51" spans="1:20" ht="11.25" customHeight="1">
      <c r="B51" s="11"/>
      <c r="C51" s="11"/>
      <c r="D51" s="11"/>
      <c r="E51" s="11"/>
      <c r="F51" s="11"/>
      <c r="G51" s="11"/>
      <c r="H51" s="11"/>
      <c r="I51" s="11"/>
      <c r="J51" s="11"/>
      <c r="K51" s="11"/>
      <c r="L51" s="11"/>
      <c r="M51" s="11"/>
      <c r="N51" s="11"/>
      <c r="O51" s="11"/>
    </row>
    <row r="52" spans="1:20">
      <c r="B52" s="11"/>
      <c r="C52" s="11"/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11"/>
    </row>
    <row r="53" spans="1:20">
      <c r="A53" t="s">
        <v>222</v>
      </c>
    </row>
    <row r="54" spans="1:20">
      <c r="A54" t="s">
        <v>223</v>
      </c>
      <c r="C54" s="291"/>
      <c r="D54" s="291"/>
      <c r="E54" s="291"/>
      <c r="F54" s="291"/>
      <c r="G54" s="291"/>
      <c r="H54" s="291"/>
      <c r="I54" s="291"/>
      <c r="J54" s="291"/>
      <c r="K54" s="291"/>
      <c r="L54" s="291"/>
      <c r="M54" s="291"/>
      <c r="N54" s="291"/>
      <c r="O54" s="291"/>
      <c r="P54" s="291"/>
      <c r="Q54" s="291"/>
      <c r="R54" s="291"/>
      <c r="S54" s="291"/>
    </row>
    <row r="55" spans="1:20">
      <c r="A55" t="s">
        <v>224</v>
      </c>
      <c r="N55" s="291"/>
      <c r="O55" s="291"/>
    </row>
    <row r="56" spans="1:20">
      <c r="A56" s="17"/>
      <c r="B56" s="17"/>
      <c r="C56" s="17"/>
      <c r="D56" s="17"/>
      <c r="E56" s="17"/>
      <c r="F56" s="17"/>
      <c r="G56" s="17"/>
      <c r="H56" s="17"/>
      <c r="I56" s="17"/>
      <c r="J56" s="17"/>
      <c r="K56" s="17"/>
      <c r="L56" s="17"/>
      <c r="M56" s="17"/>
      <c r="N56" s="17"/>
      <c r="O56" s="17"/>
      <c r="P56" s="291"/>
      <c r="Q56" s="291"/>
      <c r="R56" s="291"/>
      <c r="S56" s="291"/>
    </row>
    <row r="57" spans="1:20">
      <c r="A57" s="1" t="s">
        <v>225</v>
      </c>
    </row>
    <row r="58" spans="1:20">
      <c r="A58" t="s">
        <v>226</v>
      </c>
      <c r="D58" s="17"/>
      <c r="E58" s="17"/>
      <c r="F58" s="17"/>
      <c r="G58" s="17"/>
      <c r="H58" s="17"/>
      <c r="I58" s="17"/>
      <c r="J58" s="17"/>
      <c r="K58" s="17"/>
      <c r="L58" s="17"/>
      <c r="M58" s="17"/>
      <c r="N58" s="17"/>
      <c r="O58" s="17"/>
    </row>
    <row r="59" spans="1:20">
      <c r="A59" s="17"/>
      <c r="B59" s="17"/>
      <c r="C59" s="17"/>
      <c r="D59" s="17"/>
      <c r="E59" s="17"/>
      <c r="F59" s="17"/>
      <c r="G59" s="17"/>
      <c r="H59" s="17"/>
      <c r="I59" s="17"/>
      <c r="J59" s="17"/>
      <c r="K59" s="17"/>
      <c r="L59" s="17"/>
      <c r="M59" s="17"/>
      <c r="N59" s="17"/>
      <c r="O59" s="17"/>
      <c r="P59" s="291"/>
      <c r="Q59" s="291"/>
      <c r="R59" s="291"/>
      <c r="S59" s="291"/>
      <c r="T59" s="396"/>
    </row>
    <row r="67" ht="13.5" customHeight="1"/>
    <row r="69" ht="13.5" customHeight="1"/>
    <row r="70" ht="12" customHeight="1"/>
    <row r="72" ht="12.75" customHeight="1"/>
    <row r="74" ht="12.75" customHeight="1"/>
    <row r="76" ht="12.75" customHeight="1"/>
    <row r="78" ht="12.75" customHeight="1"/>
    <row r="79" hidden="1"/>
    <row r="86" spans="1:45">
      <c r="A86" s="112"/>
      <c r="B86" s="112"/>
      <c r="C86" s="112"/>
      <c r="D86" s="112"/>
      <c r="E86" s="112"/>
      <c r="F86" s="112"/>
      <c r="G86" s="112"/>
      <c r="H86" s="112"/>
      <c r="I86" s="112"/>
      <c r="J86" s="112"/>
      <c r="K86" s="112"/>
      <c r="L86" s="112"/>
      <c r="M86" s="112"/>
      <c r="N86" s="112"/>
      <c r="O86" s="112"/>
      <c r="P86" s="112"/>
      <c r="Q86" s="112"/>
      <c r="R86" s="112"/>
      <c r="S86" s="112"/>
      <c r="T86" s="112"/>
      <c r="U86" s="112"/>
      <c r="V86" s="112"/>
      <c r="W86" s="112"/>
      <c r="X86" s="112"/>
      <c r="Y86" s="112"/>
      <c r="Z86" s="112"/>
      <c r="AA86" s="112"/>
      <c r="AB86" s="112"/>
      <c r="AC86" s="112"/>
      <c r="AD86" s="112"/>
      <c r="AE86" s="112"/>
      <c r="AF86" s="112"/>
      <c r="AG86" s="112"/>
      <c r="AH86" s="112"/>
      <c r="AI86" s="112"/>
      <c r="AJ86" s="112"/>
      <c r="AK86" s="112"/>
      <c r="AL86" s="112"/>
      <c r="AM86" s="112"/>
      <c r="AN86" s="112"/>
      <c r="AO86" s="112"/>
      <c r="AP86" s="112"/>
      <c r="AQ86" s="112"/>
      <c r="AR86" s="112"/>
      <c r="AS86" s="112"/>
    </row>
    <row r="87" spans="1:45">
      <c r="A87" s="210"/>
      <c r="B87" s="112"/>
      <c r="C87" s="210"/>
      <c r="D87" s="112"/>
      <c r="E87" s="112"/>
      <c r="F87" s="112"/>
      <c r="G87" s="112"/>
      <c r="H87" s="112"/>
      <c r="I87" s="112"/>
      <c r="J87" s="112"/>
      <c r="K87" s="112"/>
      <c r="L87" s="112"/>
      <c r="M87" s="112"/>
      <c r="N87" s="112"/>
      <c r="O87" s="112"/>
      <c r="P87" s="112"/>
      <c r="Q87" s="208"/>
      <c r="R87" s="112"/>
      <c r="S87" s="112"/>
      <c r="T87" s="112"/>
      <c r="U87" s="112"/>
      <c r="V87" s="112"/>
      <c r="W87" s="112"/>
      <c r="X87" s="112"/>
      <c r="Y87" s="112"/>
      <c r="Z87" s="112"/>
      <c r="AA87" s="112"/>
      <c r="AB87" s="112"/>
      <c r="AC87" s="112"/>
      <c r="AD87" s="112"/>
      <c r="AE87" s="112"/>
      <c r="AF87" s="112"/>
      <c r="AG87" s="112"/>
      <c r="AH87" s="112"/>
      <c r="AI87" s="112"/>
      <c r="AJ87" s="112"/>
      <c r="AK87" s="112"/>
      <c r="AL87" s="112"/>
      <c r="AM87" s="112"/>
      <c r="AN87" s="112"/>
      <c r="AO87" s="112"/>
      <c r="AP87" s="112"/>
      <c r="AQ87" s="112"/>
      <c r="AR87" s="112"/>
      <c r="AS87" s="112"/>
    </row>
    <row r="88" spans="1:45">
      <c r="A88" s="112"/>
      <c r="B88" s="132"/>
      <c r="C88" s="408"/>
      <c r="D88" s="214"/>
      <c r="E88" s="214"/>
      <c r="F88" s="214"/>
      <c r="G88" s="214"/>
      <c r="H88" s="214"/>
      <c r="I88" s="214"/>
      <c r="J88" s="214"/>
      <c r="K88" s="214"/>
      <c r="L88" s="132"/>
      <c r="M88" s="132"/>
      <c r="N88" s="104"/>
      <c r="O88" s="104"/>
      <c r="P88" s="132"/>
      <c r="Q88" s="408"/>
      <c r="R88" s="112"/>
      <c r="S88" s="408"/>
      <c r="T88" s="132"/>
      <c r="U88" s="112"/>
      <c r="V88" s="112"/>
      <c r="W88" s="112"/>
      <c r="X88" s="112"/>
      <c r="Y88" s="112"/>
      <c r="Z88" s="112"/>
      <c r="AA88" s="112"/>
      <c r="AB88" s="112"/>
      <c r="AC88" s="112"/>
      <c r="AD88" s="112"/>
      <c r="AE88" s="112"/>
      <c r="AF88" s="112"/>
      <c r="AG88" s="112"/>
      <c r="AH88" s="112"/>
      <c r="AI88" s="112"/>
      <c r="AJ88" s="112"/>
      <c r="AK88" s="112"/>
      <c r="AL88" s="112"/>
      <c r="AM88" s="112"/>
      <c r="AN88" s="112"/>
      <c r="AO88" s="112"/>
      <c r="AP88" s="112"/>
      <c r="AQ88" s="112"/>
      <c r="AR88" s="112"/>
      <c r="AS88" s="112"/>
    </row>
    <row r="89" spans="1:45">
      <c r="A89" s="112"/>
      <c r="B89" s="132"/>
      <c r="C89" s="104"/>
      <c r="D89" s="214"/>
      <c r="E89" s="214"/>
      <c r="F89" s="214"/>
      <c r="G89" s="214"/>
      <c r="H89" s="214"/>
      <c r="I89" s="214"/>
      <c r="J89" s="214"/>
      <c r="K89" s="214"/>
      <c r="L89" s="132"/>
      <c r="M89" s="132"/>
      <c r="N89" s="104"/>
      <c r="O89" s="104"/>
      <c r="P89" s="132"/>
      <c r="Q89" s="408"/>
      <c r="R89" s="112"/>
      <c r="S89" s="408"/>
      <c r="T89" s="132"/>
      <c r="U89" s="112"/>
      <c r="V89" s="112"/>
      <c r="W89" s="112"/>
      <c r="X89" s="112"/>
      <c r="Y89" s="112"/>
      <c r="Z89" s="112"/>
      <c r="AA89" s="112"/>
      <c r="AB89" s="112"/>
      <c r="AC89" s="112"/>
      <c r="AD89" s="112"/>
      <c r="AE89" s="112"/>
      <c r="AF89" s="112"/>
      <c r="AG89" s="112"/>
      <c r="AH89" s="112"/>
      <c r="AI89" s="112"/>
      <c r="AJ89" s="112"/>
      <c r="AK89" s="112"/>
      <c r="AL89" s="112"/>
      <c r="AM89" s="112"/>
      <c r="AN89" s="112"/>
      <c r="AO89" s="112"/>
      <c r="AP89" s="112"/>
      <c r="AQ89" s="112"/>
      <c r="AR89" s="112"/>
      <c r="AS89" s="112"/>
    </row>
    <row r="90" spans="1:45">
      <c r="A90" s="112"/>
      <c r="B90" s="408"/>
      <c r="C90" s="408"/>
      <c r="D90" s="214"/>
      <c r="E90" s="214"/>
      <c r="F90" s="214"/>
      <c r="G90" s="214"/>
      <c r="H90" s="112"/>
      <c r="I90" s="112"/>
      <c r="J90" s="214"/>
      <c r="K90" s="110"/>
      <c r="L90" s="132"/>
      <c r="M90" s="132"/>
      <c r="N90" s="104"/>
      <c r="O90" s="104"/>
      <c r="P90" s="408"/>
      <c r="Q90" s="408"/>
      <c r="R90" s="112"/>
      <c r="S90" s="408"/>
      <c r="T90" s="132"/>
      <c r="U90" s="112"/>
      <c r="V90" s="112"/>
      <c r="W90" s="112"/>
      <c r="X90" s="112"/>
      <c r="Y90" s="112"/>
      <c r="Z90" s="112"/>
      <c r="AA90" s="784"/>
      <c r="AB90" s="112"/>
      <c r="AC90" s="112"/>
      <c r="AD90" s="112"/>
      <c r="AE90" s="112"/>
      <c r="AF90" s="112"/>
      <c r="AG90" s="112"/>
      <c r="AH90" s="112"/>
      <c r="AI90" s="112"/>
      <c r="AJ90" s="112"/>
      <c r="AK90" s="112"/>
      <c r="AL90" s="112"/>
      <c r="AM90" s="112"/>
      <c r="AN90" s="112"/>
      <c r="AO90" s="112"/>
      <c r="AP90" s="112"/>
      <c r="AQ90" s="112"/>
      <c r="AR90" s="112"/>
      <c r="AS90" s="112"/>
    </row>
    <row r="91" spans="1:45">
      <c r="A91" s="112"/>
      <c r="B91" s="132"/>
      <c r="C91" s="132"/>
      <c r="D91" s="408"/>
      <c r="E91" s="408"/>
      <c r="F91" s="408"/>
      <c r="G91" s="408"/>
      <c r="H91" s="408"/>
      <c r="I91" s="408"/>
      <c r="J91" s="408"/>
      <c r="K91" s="408"/>
      <c r="L91" s="408"/>
      <c r="M91" s="408"/>
      <c r="N91" s="104"/>
      <c r="O91" s="104"/>
      <c r="P91" s="408"/>
      <c r="Q91" s="408"/>
      <c r="R91" s="112"/>
      <c r="S91" s="408"/>
      <c r="T91" s="132"/>
      <c r="U91" s="112"/>
      <c r="V91" s="112"/>
      <c r="W91" s="112"/>
      <c r="X91" s="112"/>
      <c r="Y91" s="369"/>
      <c r="Z91" s="112"/>
      <c r="AA91" s="784"/>
      <c r="AB91" s="112"/>
      <c r="AC91" s="112"/>
      <c r="AD91" s="112"/>
      <c r="AE91" s="112"/>
      <c r="AF91" s="112"/>
      <c r="AG91" s="112"/>
      <c r="AH91" s="112"/>
      <c r="AI91" s="112"/>
      <c r="AJ91" s="112"/>
      <c r="AK91" s="112"/>
      <c r="AL91" s="112"/>
      <c r="AM91" s="112"/>
      <c r="AN91" s="112"/>
      <c r="AO91" s="112"/>
      <c r="AP91" s="112"/>
      <c r="AQ91" s="112"/>
      <c r="AR91" s="112"/>
      <c r="AS91" s="112"/>
    </row>
    <row r="92" spans="1:45">
      <c r="A92" s="112"/>
      <c r="B92" s="408"/>
      <c r="C92" s="112"/>
      <c r="D92" s="408"/>
      <c r="E92" s="408"/>
      <c r="F92" s="408"/>
      <c r="G92" s="408"/>
      <c r="H92" s="408"/>
      <c r="I92" s="408"/>
      <c r="J92" s="408"/>
      <c r="K92" s="408"/>
      <c r="L92" s="408"/>
      <c r="M92" s="408"/>
      <c r="N92" s="104"/>
      <c r="O92" s="104"/>
      <c r="P92" s="132"/>
      <c r="Q92" s="408"/>
      <c r="R92" s="112"/>
      <c r="S92" s="408"/>
      <c r="T92" s="132"/>
      <c r="U92" s="112"/>
      <c r="V92" s="112"/>
      <c r="W92" s="112"/>
      <c r="X92" s="112"/>
      <c r="Y92" s="369"/>
      <c r="Z92" s="112"/>
      <c r="AA92" s="785"/>
      <c r="AB92" s="112"/>
      <c r="AC92" s="112"/>
      <c r="AD92" s="112"/>
      <c r="AE92" s="112"/>
      <c r="AF92" s="112"/>
      <c r="AG92" s="112"/>
      <c r="AH92" s="112"/>
      <c r="AI92" s="112"/>
      <c r="AJ92" s="112"/>
      <c r="AK92" s="112"/>
      <c r="AL92" s="112"/>
      <c r="AM92" s="112"/>
      <c r="AN92" s="112"/>
      <c r="AO92" s="112"/>
      <c r="AP92" s="112"/>
      <c r="AQ92" s="112"/>
      <c r="AR92" s="112"/>
      <c r="AS92" s="112"/>
    </row>
    <row r="93" spans="1:45">
      <c r="A93" s="112"/>
      <c r="B93" s="132"/>
      <c r="C93" s="214"/>
      <c r="D93" s="132"/>
      <c r="E93" s="132"/>
      <c r="F93" s="132"/>
      <c r="G93" s="132"/>
      <c r="H93" s="107"/>
      <c r="I93" s="132"/>
      <c r="J93" s="132"/>
      <c r="K93" s="132"/>
      <c r="L93" s="132"/>
      <c r="M93" s="107"/>
      <c r="N93" s="104"/>
      <c r="O93" s="104"/>
      <c r="P93" s="214"/>
      <c r="Q93" s="408"/>
      <c r="R93" s="132"/>
      <c r="S93" s="408"/>
      <c r="T93" s="132"/>
      <c r="U93" s="112"/>
      <c r="V93" s="300"/>
      <c r="W93" s="408"/>
      <c r="X93" s="166"/>
      <c r="Y93" s="786"/>
      <c r="Z93" s="112"/>
      <c r="AA93" s="785"/>
      <c r="AB93" s="112"/>
      <c r="AC93" s="112"/>
      <c r="AD93" s="112"/>
      <c r="AE93" s="112"/>
      <c r="AF93" s="112"/>
      <c r="AG93" s="112"/>
      <c r="AH93" s="112"/>
      <c r="AI93" s="112"/>
      <c r="AJ93" s="112"/>
      <c r="AK93" s="112"/>
      <c r="AL93" s="112"/>
      <c r="AM93" s="112"/>
      <c r="AN93" s="112"/>
      <c r="AO93" s="112"/>
      <c r="AP93" s="112"/>
      <c r="AQ93" s="112"/>
      <c r="AR93" s="112"/>
      <c r="AS93" s="112"/>
    </row>
    <row r="94" spans="1:45">
      <c r="A94" s="166"/>
      <c r="B94" s="132"/>
      <c r="C94" s="787"/>
      <c r="D94" s="803"/>
      <c r="E94" s="788"/>
      <c r="F94" s="788"/>
      <c r="G94" s="788"/>
      <c r="H94" s="788"/>
      <c r="I94" s="788"/>
      <c r="J94" s="788"/>
      <c r="K94" s="788"/>
      <c r="L94" s="788"/>
      <c r="M94" s="788"/>
      <c r="N94" s="787"/>
      <c r="O94" s="408"/>
      <c r="P94" s="408"/>
      <c r="Q94" s="112"/>
      <c r="R94" s="613"/>
      <c r="S94" s="112"/>
      <c r="T94" s="112"/>
      <c r="U94" s="112"/>
      <c r="V94" s="789"/>
      <c r="W94" s="132"/>
      <c r="X94" s="127"/>
      <c r="Y94" s="790"/>
      <c r="Z94" s="112"/>
      <c r="AA94" s="791"/>
      <c r="AB94" s="112"/>
      <c r="AC94" s="112"/>
      <c r="AD94" s="112"/>
      <c r="AE94" s="112"/>
      <c r="AF94" s="112"/>
      <c r="AG94" s="112"/>
      <c r="AH94" s="112"/>
      <c r="AI94" s="112"/>
      <c r="AJ94" s="112"/>
      <c r="AK94" s="112"/>
      <c r="AL94" s="112"/>
      <c r="AM94" s="112"/>
      <c r="AN94" s="112"/>
      <c r="AO94" s="112"/>
      <c r="AP94" s="112"/>
      <c r="AQ94" s="112"/>
      <c r="AR94" s="112"/>
      <c r="AS94" s="112"/>
    </row>
    <row r="95" spans="1:45">
      <c r="A95" s="166"/>
      <c r="B95" s="132"/>
      <c r="C95" s="787"/>
      <c r="D95" s="803"/>
      <c r="E95" s="788"/>
      <c r="F95" s="788"/>
      <c r="G95" s="788"/>
      <c r="H95" s="788"/>
      <c r="I95" s="788"/>
      <c r="J95" s="788"/>
      <c r="K95" s="788"/>
      <c r="L95" s="788"/>
      <c r="M95" s="788"/>
      <c r="N95" s="792"/>
      <c r="O95" s="793"/>
      <c r="P95" s="408"/>
      <c r="Q95" s="112"/>
      <c r="R95" s="112"/>
      <c r="S95" s="112"/>
      <c r="T95" s="112"/>
      <c r="U95" s="112"/>
      <c r="V95" s="789"/>
      <c r="W95" s="132"/>
      <c r="X95" s="127"/>
      <c r="Y95" s="790"/>
      <c r="Z95" s="112"/>
      <c r="AA95" s="791"/>
      <c r="AB95" s="112"/>
      <c r="AC95" s="112"/>
      <c r="AD95" s="112"/>
      <c r="AE95" s="112"/>
      <c r="AF95" s="112"/>
      <c r="AG95" s="112"/>
      <c r="AH95" s="112"/>
      <c r="AI95" s="112"/>
      <c r="AJ95" s="112"/>
      <c r="AK95" s="112"/>
      <c r="AL95" s="112"/>
      <c r="AM95" s="112"/>
      <c r="AN95" s="112"/>
      <c r="AO95" s="112"/>
      <c r="AP95" s="112"/>
      <c r="AQ95" s="112"/>
      <c r="AR95" s="112"/>
      <c r="AS95" s="112"/>
    </row>
    <row r="96" spans="1:45">
      <c r="A96" s="166"/>
      <c r="B96" s="132"/>
      <c r="C96" s="787"/>
      <c r="D96" s="803"/>
      <c r="E96" s="788"/>
      <c r="F96" s="788"/>
      <c r="G96" s="803"/>
      <c r="H96" s="788"/>
      <c r="I96" s="788"/>
      <c r="J96" s="803"/>
      <c r="K96" s="788"/>
      <c r="L96" s="788"/>
      <c r="M96" s="788"/>
      <c r="N96" s="787"/>
      <c r="O96" s="793"/>
      <c r="P96" s="408"/>
      <c r="Q96" s="112"/>
      <c r="R96" s="112"/>
      <c r="S96" s="112"/>
      <c r="T96" s="112"/>
      <c r="U96" s="112"/>
      <c r="V96" s="789"/>
      <c r="W96" s="132"/>
      <c r="X96" s="127"/>
      <c r="Y96" s="790"/>
      <c r="Z96" s="112"/>
      <c r="AA96" s="794"/>
      <c r="AB96" s="112"/>
      <c r="AC96" s="112"/>
      <c r="AD96" s="112"/>
      <c r="AE96" s="112"/>
      <c r="AF96" s="112"/>
      <c r="AG96" s="112"/>
      <c r="AH96" s="112"/>
      <c r="AI96" s="112"/>
      <c r="AJ96" s="112"/>
      <c r="AK96" s="112"/>
      <c r="AL96" s="112"/>
      <c r="AM96" s="112"/>
      <c r="AN96" s="112"/>
      <c r="AO96" s="112"/>
      <c r="AP96" s="112"/>
      <c r="AQ96" s="112"/>
      <c r="AR96" s="112"/>
      <c r="AS96" s="112"/>
    </row>
    <row r="97" spans="1:45">
      <c r="A97" s="166"/>
      <c r="B97" s="132"/>
      <c r="C97" s="787"/>
      <c r="D97" s="803"/>
      <c r="E97" s="788"/>
      <c r="F97" s="788"/>
      <c r="G97" s="788"/>
      <c r="H97" s="788"/>
      <c r="I97" s="788"/>
      <c r="J97" s="788"/>
      <c r="K97" s="788"/>
      <c r="L97" s="788"/>
      <c r="M97" s="803"/>
      <c r="N97" s="795"/>
      <c r="O97" s="793"/>
      <c r="P97" s="408"/>
      <c r="Q97" s="112"/>
      <c r="R97" s="112"/>
      <c r="S97" s="112"/>
      <c r="T97" s="112"/>
      <c r="U97" s="112"/>
      <c r="V97" s="789"/>
      <c r="W97" s="132"/>
      <c r="X97" s="127"/>
      <c r="Y97" s="790"/>
      <c r="Z97" s="112"/>
      <c r="AA97" s="791"/>
      <c r="AB97" s="112"/>
      <c r="AC97" s="112"/>
      <c r="AD97" s="112"/>
      <c r="AE97" s="112"/>
      <c r="AF97" s="112"/>
      <c r="AG97" s="112"/>
      <c r="AH97" s="112"/>
      <c r="AI97" s="112"/>
      <c r="AJ97" s="112"/>
      <c r="AK97" s="112"/>
      <c r="AL97" s="112"/>
      <c r="AM97" s="112"/>
      <c r="AN97" s="112"/>
      <c r="AO97" s="112"/>
      <c r="AP97" s="112"/>
      <c r="AQ97" s="112"/>
      <c r="AR97" s="112"/>
      <c r="AS97" s="112"/>
    </row>
    <row r="98" spans="1:45">
      <c r="A98" s="166"/>
      <c r="B98" s="132"/>
      <c r="C98" s="787"/>
      <c r="D98" s="803"/>
      <c r="E98" s="788"/>
      <c r="F98" s="788"/>
      <c r="G98" s="788"/>
      <c r="H98" s="788"/>
      <c r="I98" s="788"/>
      <c r="J98" s="788"/>
      <c r="K98" s="788"/>
      <c r="L98" s="788"/>
      <c r="M98" s="788"/>
      <c r="N98" s="787"/>
      <c r="O98" s="793"/>
      <c r="P98" s="408"/>
      <c r="Q98" s="112"/>
      <c r="R98" s="112"/>
      <c r="S98" s="112"/>
      <c r="T98" s="112"/>
      <c r="U98" s="112"/>
      <c r="V98" s="789"/>
      <c r="W98" s="132"/>
      <c r="X98" s="127"/>
      <c r="Y98" s="790"/>
      <c r="Z98" s="112"/>
      <c r="AA98" s="796"/>
      <c r="AB98" s="112"/>
      <c r="AC98" s="112"/>
      <c r="AD98" s="112"/>
      <c r="AE98" s="112"/>
      <c r="AF98" s="112"/>
      <c r="AG98" s="112"/>
      <c r="AH98" s="112"/>
      <c r="AI98" s="112"/>
      <c r="AJ98" s="112"/>
      <c r="AK98" s="112"/>
      <c r="AL98" s="112"/>
      <c r="AM98" s="112"/>
      <c r="AN98" s="112"/>
      <c r="AO98" s="112"/>
      <c r="AP98" s="112"/>
      <c r="AQ98" s="112"/>
      <c r="AR98" s="112"/>
      <c r="AS98" s="112"/>
    </row>
    <row r="99" spans="1:45">
      <c r="A99" s="166"/>
      <c r="B99" s="132"/>
      <c r="C99" s="787"/>
      <c r="D99" s="803"/>
      <c r="E99" s="788"/>
      <c r="F99" s="788"/>
      <c r="G99" s="788"/>
      <c r="H99" s="788"/>
      <c r="I99" s="788"/>
      <c r="J99" s="788"/>
      <c r="K99" s="788"/>
      <c r="L99" s="788"/>
      <c r="M99" s="788"/>
      <c r="N99" s="787"/>
      <c r="O99" s="793"/>
      <c r="P99" s="408"/>
      <c r="Q99" s="112"/>
      <c r="R99" s="112"/>
      <c r="S99" s="112"/>
      <c r="T99" s="112"/>
      <c r="U99" s="112"/>
      <c r="V99" s="789"/>
      <c r="W99" s="132"/>
      <c r="X99" s="127"/>
      <c r="Y99" s="790"/>
      <c r="Z99" s="112"/>
      <c r="AA99" s="794"/>
      <c r="AB99" s="112"/>
      <c r="AC99" s="112"/>
      <c r="AD99" s="112"/>
      <c r="AE99" s="112"/>
      <c r="AF99" s="112"/>
      <c r="AG99" s="112"/>
      <c r="AH99" s="112"/>
      <c r="AI99" s="112"/>
      <c r="AJ99" s="112"/>
      <c r="AK99" s="112"/>
      <c r="AL99" s="112"/>
      <c r="AM99" s="112"/>
      <c r="AN99" s="112"/>
      <c r="AO99" s="112"/>
      <c r="AP99" s="112"/>
      <c r="AQ99" s="112"/>
      <c r="AR99" s="112"/>
      <c r="AS99" s="112"/>
    </row>
    <row r="100" spans="1:45">
      <c r="A100" s="166"/>
      <c r="B100" s="132"/>
      <c r="C100" s="787"/>
      <c r="D100" s="803"/>
      <c r="E100" s="788"/>
      <c r="F100" s="104"/>
      <c r="G100" s="798"/>
      <c r="H100" s="803"/>
      <c r="I100" s="788"/>
      <c r="J100" s="788"/>
      <c r="K100" s="788"/>
      <c r="L100" s="788"/>
      <c r="M100" s="788"/>
      <c r="N100" s="797"/>
      <c r="O100" s="793"/>
      <c r="P100" s="408"/>
      <c r="Q100" s="112"/>
      <c r="R100" s="112"/>
      <c r="S100" s="112"/>
      <c r="T100" s="112"/>
      <c r="U100" s="112"/>
      <c r="V100" s="789"/>
      <c r="W100" s="132"/>
      <c r="X100" s="127"/>
      <c r="Y100" s="790"/>
      <c r="Z100" s="112"/>
      <c r="AA100" s="796"/>
      <c r="AB100" s="112"/>
      <c r="AC100" s="112"/>
      <c r="AD100" s="112"/>
      <c r="AE100" s="112"/>
      <c r="AF100" s="112"/>
      <c r="AG100" s="112"/>
      <c r="AH100" s="112"/>
      <c r="AI100" s="112"/>
      <c r="AJ100" s="112"/>
      <c r="AK100" s="112"/>
      <c r="AL100" s="112"/>
      <c r="AM100" s="112"/>
      <c r="AN100" s="112"/>
      <c r="AO100" s="112"/>
      <c r="AP100" s="112"/>
      <c r="AQ100" s="112"/>
      <c r="AR100" s="112"/>
      <c r="AS100" s="112"/>
    </row>
    <row r="101" spans="1:45">
      <c r="A101" s="166"/>
      <c r="B101" s="132"/>
      <c r="C101" s="787"/>
      <c r="D101" s="803"/>
      <c r="E101" s="788"/>
      <c r="F101" s="788"/>
      <c r="G101" s="788"/>
      <c r="H101" s="788"/>
      <c r="I101" s="788"/>
      <c r="J101" s="788"/>
      <c r="K101" s="788"/>
      <c r="L101" s="788"/>
      <c r="M101" s="788"/>
      <c r="N101" s="787"/>
      <c r="O101" s="793"/>
      <c r="P101" s="408"/>
      <c r="Q101" s="112"/>
      <c r="R101" s="112"/>
      <c r="S101" s="112"/>
      <c r="T101" s="112"/>
      <c r="U101" s="112"/>
      <c r="V101" s="789"/>
      <c r="W101" s="132"/>
      <c r="X101" s="127"/>
      <c r="Y101" s="790"/>
      <c r="Z101" s="112"/>
      <c r="AA101" s="791"/>
      <c r="AB101" s="112"/>
      <c r="AC101" s="112"/>
      <c r="AD101" s="112"/>
      <c r="AE101" s="112"/>
      <c r="AF101" s="112"/>
      <c r="AG101" s="112"/>
      <c r="AH101" s="112"/>
      <c r="AI101" s="112"/>
      <c r="AJ101" s="112"/>
      <c r="AK101" s="112"/>
      <c r="AL101" s="112"/>
      <c r="AM101" s="112"/>
      <c r="AN101" s="112"/>
      <c r="AO101" s="112"/>
      <c r="AP101" s="112"/>
      <c r="AQ101" s="112"/>
      <c r="AR101" s="112"/>
      <c r="AS101" s="112"/>
    </row>
    <row r="102" spans="1:45">
      <c r="A102" s="166"/>
      <c r="B102" s="132"/>
      <c r="C102" s="787"/>
      <c r="D102" s="803"/>
      <c r="E102" s="788"/>
      <c r="F102" s="788"/>
      <c r="G102" s="788"/>
      <c r="H102" s="788"/>
      <c r="I102" s="788"/>
      <c r="J102" s="788"/>
      <c r="K102" s="788"/>
      <c r="L102" s="788"/>
      <c r="M102" s="788"/>
      <c r="N102" s="787"/>
      <c r="O102" s="793"/>
      <c r="P102" s="408"/>
      <c r="Q102" s="112"/>
      <c r="R102" s="112"/>
      <c r="S102" s="112"/>
      <c r="T102" s="112"/>
      <c r="U102" s="112"/>
      <c r="V102" s="789"/>
      <c r="W102" s="132"/>
      <c r="X102" s="127"/>
      <c r="Y102" s="790"/>
      <c r="Z102" s="112"/>
      <c r="AA102" s="791"/>
      <c r="AB102" s="112"/>
      <c r="AC102" s="112"/>
      <c r="AD102" s="112"/>
      <c r="AE102" s="112"/>
      <c r="AF102" s="112"/>
      <c r="AG102" s="112"/>
      <c r="AH102" s="112"/>
      <c r="AI102" s="112"/>
      <c r="AJ102" s="112"/>
      <c r="AK102" s="112"/>
      <c r="AL102" s="112"/>
      <c r="AM102" s="112"/>
      <c r="AN102" s="112"/>
      <c r="AO102" s="112"/>
      <c r="AP102" s="112"/>
      <c r="AQ102" s="112"/>
      <c r="AR102" s="112"/>
      <c r="AS102" s="112"/>
    </row>
    <row r="103" spans="1:45" ht="12.75" customHeight="1">
      <c r="A103" s="166"/>
      <c r="B103" s="132"/>
      <c r="C103" s="787"/>
      <c r="D103" s="803"/>
      <c r="E103" s="788"/>
      <c r="F103" s="788"/>
      <c r="G103" s="788"/>
      <c r="H103" s="788"/>
      <c r="I103" s="788"/>
      <c r="J103" s="788"/>
      <c r="K103" s="788"/>
      <c r="L103" s="788"/>
      <c r="M103" s="788"/>
      <c r="N103" s="787"/>
      <c r="O103" s="793"/>
      <c r="P103" s="408"/>
      <c r="Q103" s="112"/>
      <c r="R103" s="112"/>
      <c r="S103" s="112"/>
      <c r="T103" s="112"/>
      <c r="U103" s="112"/>
      <c r="V103" s="789"/>
      <c r="W103" s="132"/>
      <c r="X103" s="127"/>
      <c r="Y103" s="790"/>
      <c r="Z103" s="112"/>
      <c r="AA103" s="791"/>
      <c r="AB103" s="112"/>
      <c r="AC103" s="112"/>
      <c r="AD103" s="112"/>
      <c r="AE103" s="112"/>
      <c r="AF103" s="112"/>
      <c r="AG103" s="112"/>
      <c r="AH103" s="112"/>
      <c r="AI103" s="112"/>
      <c r="AJ103" s="112"/>
      <c r="AK103" s="112"/>
      <c r="AL103" s="112"/>
      <c r="AM103" s="112"/>
      <c r="AN103" s="112"/>
      <c r="AO103" s="112"/>
      <c r="AP103" s="112"/>
      <c r="AQ103" s="112"/>
      <c r="AR103" s="112"/>
      <c r="AS103" s="112"/>
    </row>
    <row r="104" spans="1:45" ht="13.5" customHeight="1">
      <c r="A104" s="166"/>
      <c r="B104" s="132"/>
      <c r="C104" s="787"/>
      <c r="D104" s="803"/>
      <c r="E104" s="788"/>
      <c r="F104" s="788"/>
      <c r="G104" s="788"/>
      <c r="H104" s="788"/>
      <c r="I104" s="788"/>
      <c r="J104" s="788"/>
      <c r="K104" s="788"/>
      <c r="L104" s="788"/>
      <c r="M104" s="788"/>
      <c r="N104" s="787"/>
      <c r="O104" s="793"/>
      <c r="P104" s="408"/>
      <c r="Q104" s="112"/>
      <c r="R104" s="112"/>
      <c r="S104" s="112"/>
      <c r="T104" s="112"/>
      <c r="U104" s="112"/>
      <c r="V104" s="789"/>
      <c r="W104" s="132"/>
      <c r="X104" s="127"/>
      <c r="Y104" s="790"/>
      <c r="Z104" s="112"/>
      <c r="AA104" s="791"/>
      <c r="AB104" s="112"/>
      <c r="AC104" s="112"/>
      <c r="AD104" s="112"/>
      <c r="AE104" s="112"/>
      <c r="AF104" s="112"/>
      <c r="AG104" s="112"/>
      <c r="AH104" s="112"/>
      <c r="AI104" s="112"/>
      <c r="AJ104" s="112"/>
      <c r="AK104" s="112"/>
      <c r="AL104" s="112"/>
      <c r="AM104" s="112"/>
      <c r="AN104" s="112"/>
      <c r="AO104" s="112"/>
      <c r="AP104" s="112"/>
      <c r="AQ104" s="112"/>
      <c r="AR104" s="112"/>
      <c r="AS104" s="112"/>
    </row>
    <row r="105" spans="1:45" ht="12.75" customHeight="1">
      <c r="A105" s="166"/>
      <c r="B105" s="132"/>
      <c r="C105" s="787"/>
      <c r="D105" s="803"/>
      <c r="E105" s="788"/>
      <c r="F105" s="788"/>
      <c r="G105" s="788"/>
      <c r="H105" s="788"/>
      <c r="I105" s="788"/>
      <c r="J105" s="788"/>
      <c r="K105" s="788"/>
      <c r="L105" s="788"/>
      <c r="M105" s="788"/>
      <c r="N105" s="787"/>
      <c r="O105" s="793"/>
      <c r="P105" s="408"/>
      <c r="Q105" s="112"/>
      <c r="R105" s="112"/>
      <c r="S105" s="112"/>
      <c r="T105" s="112"/>
      <c r="U105" s="112"/>
      <c r="V105" s="789"/>
      <c r="W105" s="132"/>
      <c r="X105" s="127"/>
      <c r="Y105" s="790"/>
      <c r="Z105" s="112"/>
      <c r="AA105" s="791"/>
      <c r="AB105" s="112"/>
      <c r="AC105" s="112"/>
      <c r="AD105" s="112"/>
      <c r="AE105" s="112"/>
      <c r="AF105" s="112"/>
      <c r="AG105" s="112"/>
      <c r="AH105" s="112"/>
      <c r="AI105" s="112"/>
      <c r="AJ105" s="112"/>
      <c r="AK105" s="112"/>
      <c r="AL105" s="112"/>
      <c r="AM105" s="112"/>
      <c r="AN105" s="112"/>
      <c r="AO105" s="112"/>
      <c r="AP105" s="112"/>
      <c r="AQ105" s="112"/>
      <c r="AR105" s="112"/>
      <c r="AS105" s="112"/>
    </row>
    <row r="106" spans="1:45">
      <c r="A106" s="166"/>
      <c r="B106" s="132"/>
      <c r="C106" s="787"/>
      <c r="D106" s="803"/>
      <c r="E106" s="788"/>
      <c r="F106" s="788"/>
      <c r="G106" s="788"/>
      <c r="H106" s="788"/>
      <c r="I106" s="788"/>
      <c r="J106" s="788"/>
      <c r="K106" s="788"/>
      <c r="L106" s="788"/>
      <c r="M106" s="788"/>
      <c r="N106" s="787"/>
      <c r="O106" s="793"/>
      <c r="P106" s="408"/>
      <c r="Q106" s="112"/>
      <c r="R106" s="112"/>
      <c r="S106" s="112"/>
      <c r="T106" s="112"/>
      <c r="U106" s="112"/>
      <c r="V106" s="789"/>
      <c r="W106" s="132"/>
      <c r="X106" s="127"/>
      <c r="Y106" s="790"/>
      <c r="Z106" s="112"/>
      <c r="AA106" s="791"/>
      <c r="AB106" s="112"/>
      <c r="AC106" s="112"/>
      <c r="AD106" s="112"/>
      <c r="AE106" s="112"/>
      <c r="AF106" s="112"/>
      <c r="AG106" s="112"/>
      <c r="AH106" s="112"/>
      <c r="AI106" s="112"/>
      <c r="AJ106" s="112"/>
      <c r="AK106" s="112"/>
      <c r="AL106" s="112"/>
      <c r="AM106" s="112"/>
      <c r="AN106" s="112"/>
      <c r="AO106" s="112"/>
      <c r="AP106" s="112"/>
      <c r="AQ106" s="112"/>
      <c r="AR106" s="112"/>
      <c r="AS106" s="112"/>
    </row>
    <row r="107" spans="1:45">
      <c r="A107" s="166"/>
      <c r="B107" s="132"/>
      <c r="C107" s="787"/>
      <c r="D107" s="803"/>
      <c r="E107" s="788"/>
      <c r="F107" s="788"/>
      <c r="G107" s="788"/>
      <c r="H107" s="788"/>
      <c r="I107" s="788"/>
      <c r="J107" s="788"/>
      <c r="K107" s="788"/>
      <c r="L107" s="788"/>
      <c r="M107" s="788"/>
      <c r="N107" s="787"/>
      <c r="O107" s="793"/>
      <c r="P107" s="408"/>
      <c r="Q107" s="112"/>
      <c r="R107" s="112"/>
      <c r="S107" s="112"/>
      <c r="T107" s="112"/>
      <c r="U107" s="112"/>
      <c r="V107" s="789"/>
      <c r="W107" s="132"/>
      <c r="X107" s="127"/>
      <c r="Y107" s="790"/>
      <c r="Z107" s="112"/>
      <c r="AA107" s="791"/>
      <c r="AB107" s="112"/>
      <c r="AC107" s="112"/>
      <c r="AD107" s="112"/>
      <c r="AE107" s="112"/>
      <c r="AF107" s="112"/>
      <c r="AG107" s="112"/>
      <c r="AH107" s="112"/>
      <c r="AI107" s="112"/>
      <c r="AJ107" s="112"/>
      <c r="AK107" s="112"/>
      <c r="AL107" s="112"/>
      <c r="AM107" s="112"/>
      <c r="AN107" s="112"/>
      <c r="AO107" s="112"/>
      <c r="AP107" s="112"/>
      <c r="AQ107" s="112"/>
      <c r="AR107" s="112"/>
      <c r="AS107" s="112"/>
    </row>
    <row r="108" spans="1:45">
      <c r="A108" s="166"/>
      <c r="B108" s="132"/>
      <c r="C108" s="787"/>
      <c r="D108" s="803"/>
      <c r="E108" s="788"/>
      <c r="F108" s="788"/>
      <c r="G108" s="788"/>
      <c r="H108" s="788"/>
      <c r="I108" s="788"/>
      <c r="J108" s="788"/>
      <c r="K108" s="788"/>
      <c r="L108" s="788"/>
      <c r="M108" s="788"/>
      <c r="N108" s="787"/>
      <c r="O108" s="793"/>
      <c r="P108" s="408"/>
      <c r="Q108" s="112"/>
      <c r="R108" s="112"/>
      <c r="S108" s="112"/>
      <c r="T108" s="112"/>
      <c r="U108" s="112"/>
      <c r="V108" s="789"/>
      <c r="W108" s="132"/>
      <c r="X108" s="127"/>
      <c r="Y108" s="790"/>
      <c r="Z108" s="112"/>
      <c r="AA108" s="794"/>
      <c r="AB108" s="112"/>
      <c r="AC108" s="112"/>
      <c r="AD108" s="112"/>
      <c r="AE108" s="112"/>
      <c r="AF108" s="112"/>
      <c r="AG108" s="112"/>
      <c r="AH108" s="112"/>
      <c r="AI108" s="112"/>
      <c r="AJ108" s="112"/>
      <c r="AK108" s="112"/>
      <c r="AL108" s="112"/>
      <c r="AM108" s="112"/>
      <c r="AN108" s="112"/>
      <c r="AO108" s="112"/>
      <c r="AP108" s="112"/>
      <c r="AQ108" s="112"/>
      <c r="AR108" s="112"/>
      <c r="AS108" s="112"/>
    </row>
    <row r="109" spans="1:45" ht="12.75" customHeight="1">
      <c r="A109" s="166"/>
      <c r="B109" s="132"/>
      <c r="C109" s="787"/>
      <c r="D109" s="806"/>
      <c r="E109" s="798"/>
      <c r="F109" s="799"/>
      <c r="G109" s="788"/>
      <c r="H109" s="788"/>
      <c r="I109" s="788"/>
      <c r="J109" s="788"/>
      <c r="K109" s="798"/>
      <c r="L109" s="798"/>
      <c r="M109" s="788"/>
      <c r="N109" s="792"/>
      <c r="O109" s="793"/>
      <c r="P109" s="408"/>
      <c r="Q109" s="112"/>
      <c r="R109" s="112"/>
      <c r="S109" s="112"/>
      <c r="T109" s="112"/>
      <c r="U109" s="112"/>
      <c r="V109" s="789"/>
      <c r="W109" s="132"/>
      <c r="X109" s="127"/>
      <c r="Y109" s="790"/>
      <c r="Z109" s="112"/>
      <c r="AA109" s="800"/>
      <c r="AB109" s="112"/>
      <c r="AC109" s="112"/>
      <c r="AD109" s="112"/>
      <c r="AE109" s="112"/>
      <c r="AF109" s="112"/>
      <c r="AG109" s="112"/>
      <c r="AH109" s="112"/>
      <c r="AI109" s="112"/>
      <c r="AJ109" s="112"/>
      <c r="AK109" s="112"/>
      <c r="AL109" s="112"/>
      <c r="AM109" s="112"/>
      <c r="AN109" s="112"/>
      <c r="AO109" s="112"/>
      <c r="AP109" s="112"/>
      <c r="AQ109" s="112"/>
      <c r="AR109" s="112"/>
      <c r="AS109" s="112"/>
    </row>
    <row r="110" spans="1:45" ht="12.75" customHeight="1">
      <c r="A110" s="166"/>
      <c r="B110" s="132"/>
      <c r="C110" s="787"/>
      <c r="D110" s="806"/>
      <c r="E110" s="798"/>
      <c r="F110" s="799"/>
      <c r="G110" s="788"/>
      <c r="H110" s="788"/>
      <c r="I110" s="788"/>
      <c r="J110" s="788"/>
      <c r="K110" s="798"/>
      <c r="L110" s="798"/>
      <c r="M110" s="788"/>
      <c r="N110" s="787"/>
      <c r="O110" s="793"/>
      <c r="P110" s="408"/>
      <c r="Q110" s="112"/>
      <c r="R110" s="112"/>
      <c r="S110" s="112"/>
      <c r="T110" s="112"/>
      <c r="U110" s="112"/>
      <c r="V110" s="789"/>
      <c r="W110" s="132"/>
      <c r="X110" s="127"/>
      <c r="Y110" s="790"/>
      <c r="Z110" s="112"/>
      <c r="AA110" s="791"/>
      <c r="AB110" s="112"/>
      <c r="AC110" s="112"/>
      <c r="AD110" s="112"/>
      <c r="AE110" s="112"/>
      <c r="AF110" s="112"/>
      <c r="AG110" s="112"/>
      <c r="AH110" s="112"/>
      <c r="AI110" s="112"/>
      <c r="AJ110" s="112"/>
      <c r="AK110" s="112"/>
      <c r="AL110" s="112"/>
      <c r="AM110" s="112"/>
      <c r="AN110" s="112"/>
      <c r="AO110" s="112"/>
      <c r="AP110" s="112"/>
      <c r="AQ110" s="112"/>
      <c r="AR110" s="112"/>
      <c r="AS110" s="112"/>
    </row>
    <row r="111" spans="1:45" ht="11.25" customHeight="1">
      <c r="A111" s="166"/>
      <c r="B111" s="132"/>
      <c r="C111" s="787"/>
      <c r="D111" s="806"/>
      <c r="E111" s="798"/>
      <c r="F111" s="799"/>
      <c r="G111" s="788"/>
      <c r="H111" s="788"/>
      <c r="I111" s="788"/>
      <c r="J111" s="788"/>
      <c r="K111" s="798"/>
      <c r="L111" s="798"/>
      <c r="M111" s="788"/>
      <c r="N111" s="787"/>
      <c r="O111" s="793"/>
      <c r="P111" s="408"/>
      <c r="Q111" s="112"/>
      <c r="R111" s="112"/>
      <c r="S111" s="112"/>
      <c r="T111" s="112"/>
      <c r="U111" s="112"/>
      <c r="V111" s="789"/>
      <c r="W111" s="132"/>
      <c r="X111" s="127"/>
      <c r="Y111" s="790"/>
      <c r="Z111" s="112"/>
      <c r="AA111" s="791"/>
      <c r="AB111" s="112"/>
      <c r="AC111" s="112"/>
      <c r="AD111" s="112"/>
      <c r="AE111" s="112"/>
      <c r="AF111" s="112"/>
      <c r="AG111" s="112"/>
      <c r="AH111" s="112"/>
      <c r="AI111" s="112"/>
      <c r="AJ111" s="112"/>
      <c r="AK111" s="112"/>
      <c r="AL111" s="112"/>
      <c r="AM111" s="112"/>
      <c r="AN111" s="112"/>
      <c r="AO111" s="112"/>
      <c r="AP111" s="112"/>
      <c r="AQ111" s="112"/>
      <c r="AR111" s="112"/>
      <c r="AS111" s="112"/>
    </row>
    <row r="112" spans="1:45" ht="12.75" customHeight="1">
      <c r="A112" s="166"/>
      <c r="B112" s="132"/>
      <c r="C112" s="787"/>
      <c r="D112" s="806"/>
      <c r="E112" s="798"/>
      <c r="F112" s="799"/>
      <c r="G112" s="788"/>
      <c r="H112" s="810"/>
      <c r="I112" s="788"/>
      <c r="J112" s="810"/>
      <c r="K112" s="803"/>
      <c r="L112" s="803"/>
      <c r="M112" s="788"/>
      <c r="N112" s="787"/>
      <c r="O112" s="793"/>
      <c r="P112" s="408"/>
      <c r="Q112" s="112"/>
      <c r="R112" s="112"/>
      <c r="S112" s="112"/>
      <c r="T112" s="112"/>
      <c r="U112" s="112"/>
      <c r="V112" s="789"/>
      <c r="W112" s="132"/>
      <c r="X112" s="127"/>
      <c r="Y112" s="790"/>
      <c r="Z112" s="112"/>
      <c r="AA112" s="796"/>
      <c r="AB112" s="112"/>
      <c r="AC112" s="112"/>
      <c r="AD112" s="112"/>
      <c r="AE112" s="112"/>
      <c r="AF112" s="112"/>
      <c r="AG112" s="112"/>
      <c r="AH112" s="112"/>
      <c r="AI112" s="112"/>
      <c r="AJ112" s="112"/>
      <c r="AK112" s="112"/>
      <c r="AL112" s="112"/>
      <c r="AM112" s="112"/>
      <c r="AN112" s="112"/>
      <c r="AO112" s="112"/>
      <c r="AP112" s="112"/>
      <c r="AQ112" s="112"/>
      <c r="AR112" s="112"/>
      <c r="AS112" s="112"/>
    </row>
    <row r="113" spans="1:45" ht="13.5" customHeight="1">
      <c r="A113" s="166"/>
      <c r="B113" s="132"/>
      <c r="C113" s="787"/>
      <c r="D113" s="806"/>
      <c r="E113" s="803"/>
      <c r="F113" s="799"/>
      <c r="G113" s="788"/>
      <c r="H113" s="788"/>
      <c r="I113" s="788"/>
      <c r="J113" s="788"/>
      <c r="K113" s="803"/>
      <c r="L113" s="803"/>
      <c r="M113" s="788"/>
      <c r="N113" s="787"/>
      <c r="O113" s="793"/>
      <c r="P113" s="408"/>
      <c r="Q113" s="112"/>
      <c r="R113" s="112"/>
      <c r="S113" s="112"/>
      <c r="T113" s="112"/>
      <c r="U113" s="112"/>
      <c r="V113" s="789"/>
      <c r="W113" s="132"/>
      <c r="X113" s="127"/>
      <c r="Y113" s="790"/>
      <c r="Z113" s="112"/>
      <c r="AA113" s="791"/>
      <c r="AB113" s="112"/>
      <c r="AC113" s="112"/>
      <c r="AD113" s="112"/>
      <c r="AE113" s="112"/>
      <c r="AF113" s="112"/>
      <c r="AG113" s="112"/>
      <c r="AH113" s="112"/>
      <c r="AI113" s="112"/>
      <c r="AJ113" s="112"/>
      <c r="AK113" s="112"/>
      <c r="AL113" s="112"/>
      <c r="AM113" s="112"/>
      <c r="AN113" s="112"/>
      <c r="AO113" s="112"/>
      <c r="AP113" s="112"/>
      <c r="AQ113" s="112"/>
      <c r="AR113" s="112"/>
      <c r="AS113" s="112"/>
    </row>
    <row r="114" spans="1:45" ht="14.25" customHeight="1">
      <c r="A114" s="166"/>
      <c r="B114" s="132"/>
      <c r="C114" s="787"/>
      <c r="D114" s="806"/>
      <c r="E114" s="798"/>
      <c r="F114" s="799"/>
      <c r="G114" s="788"/>
      <c r="H114" s="788"/>
      <c r="I114" s="788"/>
      <c r="J114" s="788"/>
      <c r="K114" s="803"/>
      <c r="L114" s="798"/>
      <c r="M114" s="788"/>
      <c r="N114" s="787"/>
      <c r="O114" s="793"/>
      <c r="P114" s="408"/>
      <c r="Q114" s="112"/>
      <c r="R114" s="112"/>
      <c r="S114" s="112"/>
      <c r="T114" s="112"/>
      <c r="U114" s="112"/>
      <c r="V114" s="789"/>
      <c r="W114" s="132"/>
      <c r="X114" s="127"/>
      <c r="Y114" s="790"/>
      <c r="Z114" s="112"/>
      <c r="AA114" s="791"/>
      <c r="AB114" s="112"/>
      <c r="AC114" s="112"/>
      <c r="AD114" s="112"/>
      <c r="AE114" s="112"/>
      <c r="AF114" s="112"/>
      <c r="AG114" s="112"/>
      <c r="AH114" s="112"/>
      <c r="AI114" s="112"/>
      <c r="AJ114" s="112"/>
      <c r="AK114" s="112"/>
      <c r="AL114" s="112"/>
      <c r="AM114" s="112"/>
      <c r="AN114" s="112"/>
      <c r="AO114" s="112"/>
      <c r="AP114" s="112"/>
      <c r="AQ114" s="112"/>
      <c r="AR114" s="112"/>
      <c r="AS114" s="112"/>
    </row>
    <row r="115" spans="1:45">
      <c r="A115" s="166"/>
      <c r="B115" s="132"/>
      <c r="C115" s="787"/>
      <c r="D115" s="806"/>
      <c r="E115" s="803"/>
      <c r="F115" s="799"/>
      <c r="G115" s="788"/>
      <c r="H115" s="788"/>
      <c r="I115" s="788"/>
      <c r="J115" s="788"/>
      <c r="K115" s="799"/>
      <c r="L115" s="799"/>
      <c r="M115" s="104"/>
      <c r="N115" s="787"/>
      <c r="O115" s="793"/>
      <c r="P115" s="408"/>
      <c r="Q115" s="112"/>
      <c r="R115" s="112"/>
      <c r="S115" s="112"/>
      <c r="T115" s="112"/>
      <c r="U115" s="112"/>
      <c r="V115" s="789"/>
      <c r="W115" s="132"/>
      <c r="X115" s="127"/>
      <c r="Y115" s="790"/>
      <c r="Z115" s="112"/>
      <c r="AA115" s="791"/>
      <c r="AB115" s="112"/>
      <c r="AC115" s="112"/>
      <c r="AD115" s="112"/>
      <c r="AE115" s="112"/>
      <c r="AF115" s="112"/>
      <c r="AG115" s="112"/>
      <c r="AH115" s="112"/>
      <c r="AI115" s="112"/>
      <c r="AJ115" s="112"/>
      <c r="AK115" s="112"/>
      <c r="AL115" s="112"/>
      <c r="AM115" s="112"/>
      <c r="AN115" s="112"/>
      <c r="AO115" s="112"/>
      <c r="AP115" s="112"/>
      <c r="AQ115" s="112"/>
      <c r="AR115" s="112"/>
      <c r="AS115" s="112"/>
    </row>
    <row r="116" spans="1:45" ht="14.25" customHeight="1">
      <c r="A116" s="166"/>
      <c r="B116" s="132"/>
      <c r="C116" s="787"/>
      <c r="D116" s="806"/>
      <c r="E116" s="803"/>
      <c r="F116" s="803"/>
      <c r="G116" s="788"/>
      <c r="H116" s="788"/>
      <c r="I116" s="788"/>
      <c r="J116" s="798"/>
      <c r="K116" s="810"/>
      <c r="L116" s="803"/>
      <c r="M116" s="799"/>
      <c r="N116" s="787"/>
      <c r="O116" s="793"/>
      <c r="P116" s="408"/>
      <c r="Q116" s="112"/>
      <c r="R116" s="112"/>
      <c r="S116" s="112"/>
      <c r="T116" s="112"/>
      <c r="U116" s="112"/>
      <c r="V116" s="789"/>
      <c r="W116" s="132"/>
      <c r="X116" s="127"/>
      <c r="Y116" s="790"/>
      <c r="Z116" s="112"/>
      <c r="AA116" s="791"/>
      <c r="AB116" s="112"/>
      <c r="AC116" s="112"/>
      <c r="AD116" s="112"/>
      <c r="AE116" s="112"/>
      <c r="AF116" s="112"/>
      <c r="AG116" s="112"/>
      <c r="AH116" s="112"/>
      <c r="AI116" s="112"/>
      <c r="AJ116" s="112"/>
      <c r="AK116" s="112"/>
      <c r="AL116" s="112"/>
      <c r="AM116" s="112"/>
      <c r="AN116" s="112"/>
      <c r="AO116" s="112"/>
      <c r="AP116" s="112"/>
      <c r="AQ116" s="112"/>
      <c r="AR116" s="112"/>
      <c r="AS116" s="112"/>
    </row>
    <row r="117" spans="1:45">
      <c r="A117" s="166"/>
      <c r="B117" s="132"/>
      <c r="C117" s="787"/>
      <c r="D117" s="806"/>
      <c r="E117" s="798"/>
      <c r="F117" s="799"/>
      <c r="G117" s="788"/>
      <c r="H117" s="788"/>
      <c r="I117" s="788"/>
      <c r="J117" s="788"/>
      <c r="K117" s="798"/>
      <c r="L117" s="798"/>
      <c r="M117" s="788"/>
      <c r="N117" s="787"/>
      <c r="O117" s="793"/>
      <c r="P117" s="408"/>
      <c r="Q117" s="112"/>
      <c r="R117" s="112"/>
      <c r="S117" s="112"/>
      <c r="T117" s="112"/>
      <c r="U117" s="112"/>
      <c r="V117" s="789"/>
      <c r="W117" s="132"/>
      <c r="X117" s="127"/>
      <c r="Y117" s="790"/>
      <c r="Z117" s="112"/>
      <c r="AA117" s="791"/>
      <c r="AB117" s="112"/>
      <c r="AC117" s="112"/>
      <c r="AD117" s="112"/>
      <c r="AE117" s="112"/>
      <c r="AF117" s="112"/>
      <c r="AG117" s="112"/>
      <c r="AH117" s="112"/>
      <c r="AI117" s="112"/>
      <c r="AJ117" s="112"/>
      <c r="AK117" s="112"/>
      <c r="AL117" s="112"/>
      <c r="AM117" s="112"/>
      <c r="AN117" s="112"/>
      <c r="AO117" s="112"/>
      <c r="AP117" s="112"/>
      <c r="AQ117" s="112"/>
      <c r="AR117" s="112"/>
      <c r="AS117" s="112"/>
    </row>
    <row r="118" spans="1:45" ht="11.25" customHeight="1">
      <c r="A118" s="166"/>
      <c r="B118" s="132"/>
      <c r="C118" s="787"/>
      <c r="D118" s="806"/>
      <c r="E118" s="803"/>
      <c r="F118" s="799"/>
      <c r="G118" s="788"/>
      <c r="H118" s="788"/>
      <c r="I118" s="788"/>
      <c r="J118" s="788"/>
      <c r="K118" s="799"/>
      <c r="L118" s="799"/>
      <c r="M118" s="788"/>
      <c r="N118" s="787"/>
      <c r="O118" s="801"/>
      <c r="P118" s="408"/>
      <c r="Q118" s="112"/>
      <c r="R118" s="112"/>
      <c r="S118" s="112"/>
      <c r="T118" s="112"/>
      <c r="U118" s="112"/>
      <c r="V118" s="789"/>
      <c r="W118" s="132"/>
      <c r="X118" s="127"/>
      <c r="Y118" s="790"/>
      <c r="Z118" s="112"/>
      <c r="AA118" s="802"/>
      <c r="AB118" s="112"/>
      <c r="AC118" s="112"/>
      <c r="AD118" s="112"/>
      <c r="AE118" s="112"/>
      <c r="AF118" s="112"/>
      <c r="AG118" s="112"/>
      <c r="AH118" s="112"/>
      <c r="AI118" s="112"/>
      <c r="AJ118" s="112"/>
      <c r="AK118" s="112"/>
      <c r="AL118" s="112"/>
      <c r="AM118" s="112"/>
      <c r="AN118" s="112"/>
      <c r="AO118" s="112"/>
      <c r="AP118" s="112"/>
      <c r="AQ118" s="112"/>
      <c r="AR118" s="112"/>
      <c r="AS118" s="112"/>
    </row>
    <row r="119" spans="1:45">
      <c r="A119" s="166"/>
      <c r="B119" s="132"/>
      <c r="C119" s="787"/>
      <c r="D119" s="806"/>
      <c r="E119" s="798"/>
      <c r="F119" s="799"/>
      <c r="G119" s="788"/>
      <c r="H119" s="788"/>
      <c r="I119" s="788"/>
      <c r="J119" s="788"/>
      <c r="K119" s="799"/>
      <c r="L119" s="799"/>
      <c r="M119" s="788"/>
      <c r="N119" s="787"/>
      <c r="O119" s="793"/>
      <c r="P119" s="408"/>
      <c r="Q119" s="112"/>
      <c r="R119" s="112"/>
      <c r="S119" s="112"/>
      <c r="T119" s="112"/>
      <c r="U119" s="112"/>
      <c r="V119" s="789"/>
      <c r="W119" s="132"/>
      <c r="X119" s="127"/>
      <c r="Y119" s="790"/>
      <c r="Z119" s="112"/>
      <c r="AA119" s="791"/>
      <c r="AB119" s="112"/>
      <c r="AC119" s="112"/>
      <c r="AD119" s="112"/>
      <c r="AE119" s="112"/>
      <c r="AF119" s="112"/>
      <c r="AG119" s="112"/>
      <c r="AH119" s="112"/>
      <c r="AI119" s="112"/>
      <c r="AJ119" s="112"/>
      <c r="AK119" s="112"/>
      <c r="AL119" s="112"/>
      <c r="AM119" s="112"/>
      <c r="AN119" s="112"/>
      <c r="AO119" s="112"/>
      <c r="AP119" s="112"/>
      <c r="AQ119" s="112"/>
      <c r="AR119" s="112"/>
      <c r="AS119" s="112"/>
    </row>
    <row r="120" spans="1:45">
      <c r="A120" s="166"/>
      <c r="B120" s="132"/>
      <c r="C120" s="787"/>
      <c r="D120" s="806"/>
      <c r="E120" s="799"/>
      <c r="F120" s="803"/>
      <c r="G120" s="788"/>
      <c r="H120" s="788"/>
      <c r="I120" s="788"/>
      <c r="J120" s="788"/>
      <c r="K120" s="810"/>
      <c r="L120" s="803"/>
      <c r="M120" s="788"/>
      <c r="N120" s="787"/>
      <c r="O120" s="801"/>
      <c r="P120" s="408"/>
      <c r="Q120" s="112"/>
      <c r="R120" s="112"/>
      <c r="S120" s="112"/>
      <c r="T120" s="112"/>
      <c r="U120" s="112"/>
      <c r="V120" s="789"/>
      <c r="W120" s="132"/>
      <c r="X120" s="127"/>
      <c r="Y120" s="790"/>
      <c r="Z120" s="112"/>
      <c r="AA120" s="802"/>
      <c r="AB120" s="112"/>
      <c r="AC120" s="112"/>
      <c r="AD120" s="112"/>
      <c r="AE120" s="112"/>
      <c r="AF120" s="112"/>
      <c r="AG120" s="112"/>
      <c r="AH120" s="112"/>
      <c r="AI120" s="112"/>
      <c r="AJ120" s="112"/>
      <c r="AK120" s="112"/>
      <c r="AL120" s="112"/>
      <c r="AM120" s="112"/>
      <c r="AN120" s="112"/>
      <c r="AO120" s="112"/>
      <c r="AP120" s="112"/>
      <c r="AQ120" s="112"/>
      <c r="AR120" s="112"/>
      <c r="AS120" s="112"/>
    </row>
    <row r="121" spans="1:45" hidden="1">
      <c r="A121" s="166"/>
      <c r="B121" s="132"/>
      <c r="C121" s="787"/>
      <c r="D121" s="806"/>
      <c r="E121" s="803"/>
      <c r="F121" s="799"/>
      <c r="G121" s="788"/>
      <c r="H121" s="788"/>
      <c r="I121" s="788"/>
      <c r="J121" s="788"/>
      <c r="K121" s="798"/>
      <c r="L121" s="798"/>
      <c r="M121" s="788"/>
      <c r="N121" s="787"/>
      <c r="O121" s="793"/>
      <c r="P121" s="408"/>
      <c r="Q121" s="112"/>
      <c r="R121" s="112"/>
      <c r="S121" s="112"/>
      <c r="T121" s="112"/>
      <c r="U121" s="112"/>
      <c r="V121" s="789"/>
      <c r="W121" s="132"/>
      <c r="X121" s="127"/>
      <c r="Y121" s="790"/>
      <c r="Z121" s="112"/>
      <c r="AA121" s="796"/>
      <c r="AB121" s="112"/>
      <c r="AC121" s="112"/>
      <c r="AD121" s="112"/>
      <c r="AE121" s="112"/>
      <c r="AF121" s="112"/>
      <c r="AG121" s="112"/>
      <c r="AH121" s="112"/>
      <c r="AI121" s="112"/>
      <c r="AJ121" s="112"/>
      <c r="AK121" s="112"/>
      <c r="AL121" s="112"/>
      <c r="AM121" s="112"/>
      <c r="AN121" s="112"/>
      <c r="AO121" s="112"/>
      <c r="AP121" s="112"/>
      <c r="AQ121" s="112"/>
      <c r="AR121" s="112"/>
      <c r="AS121" s="112"/>
    </row>
    <row r="122" spans="1:45">
      <c r="A122" s="166"/>
      <c r="B122" s="107"/>
      <c r="C122" s="787"/>
      <c r="D122" s="806"/>
      <c r="E122" s="799"/>
      <c r="F122" s="799"/>
      <c r="G122" s="788"/>
      <c r="H122" s="788"/>
      <c r="I122" s="788"/>
      <c r="J122" s="788"/>
      <c r="K122" s="803"/>
      <c r="L122" s="803"/>
      <c r="M122" s="788"/>
      <c r="N122" s="787"/>
      <c r="O122" s="793"/>
      <c r="P122" s="408"/>
      <c r="Q122" s="112"/>
      <c r="R122" s="112"/>
      <c r="S122" s="112"/>
      <c r="T122" s="112"/>
      <c r="U122" s="112"/>
      <c r="V122" s="789"/>
      <c r="W122" s="132"/>
      <c r="X122" s="127"/>
      <c r="Y122" s="790"/>
      <c r="Z122" s="112"/>
      <c r="AA122" s="791"/>
      <c r="AB122" s="112"/>
      <c r="AC122" s="112"/>
      <c r="AD122" s="112"/>
      <c r="AE122" s="112"/>
      <c r="AF122" s="112"/>
      <c r="AG122" s="112"/>
      <c r="AH122" s="112"/>
      <c r="AI122" s="112"/>
      <c r="AJ122" s="112"/>
      <c r="AK122" s="112"/>
      <c r="AL122" s="112"/>
      <c r="AM122" s="112"/>
      <c r="AN122" s="112"/>
      <c r="AO122" s="112"/>
      <c r="AP122" s="112"/>
      <c r="AQ122" s="112"/>
      <c r="AR122" s="112"/>
      <c r="AS122" s="112"/>
    </row>
    <row r="123" spans="1:45">
      <c r="A123" s="166"/>
      <c r="B123" s="132"/>
      <c r="C123" s="787"/>
      <c r="D123" s="806"/>
      <c r="E123" s="798"/>
      <c r="F123" s="799"/>
      <c r="G123" s="810"/>
      <c r="H123" s="788"/>
      <c r="I123" s="788"/>
      <c r="J123" s="788"/>
      <c r="K123" s="798"/>
      <c r="L123" s="799"/>
      <c r="M123" s="788"/>
      <c r="N123" s="792"/>
      <c r="O123" s="801"/>
      <c r="P123" s="408"/>
      <c r="Q123" s="112"/>
      <c r="R123" s="112"/>
      <c r="S123" s="112"/>
      <c r="T123" s="112"/>
      <c r="U123" s="112"/>
      <c r="V123" s="789"/>
      <c r="W123" s="132"/>
      <c r="X123" s="127"/>
      <c r="Y123" s="790"/>
      <c r="Z123" s="112"/>
      <c r="AA123" s="802"/>
      <c r="AB123" s="112"/>
      <c r="AC123" s="112"/>
      <c r="AD123" s="112"/>
      <c r="AE123" s="112"/>
      <c r="AF123" s="112"/>
      <c r="AG123" s="112"/>
      <c r="AH123" s="112"/>
      <c r="AI123" s="112"/>
      <c r="AJ123" s="112"/>
      <c r="AK123" s="112"/>
      <c r="AL123" s="112"/>
      <c r="AM123" s="112"/>
      <c r="AN123" s="112"/>
      <c r="AO123" s="112"/>
      <c r="AP123" s="112"/>
      <c r="AQ123" s="112"/>
      <c r="AR123" s="112"/>
      <c r="AS123" s="112"/>
    </row>
    <row r="124" spans="1:45">
      <c r="A124" s="166"/>
      <c r="B124" s="132"/>
      <c r="C124" s="787"/>
      <c r="D124" s="806"/>
      <c r="E124" s="810"/>
      <c r="F124" s="810"/>
      <c r="G124" s="788"/>
      <c r="H124" s="788"/>
      <c r="I124" s="788"/>
      <c r="J124" s="788"/>
      <c r="K124" s="811"/>
      <c r="L124" s="810"/>
      <c r="M124" s="788"/>
      <c r="N124" s="792"/>
      <c r="O124" s="793"/>
      <c r="P124" s="408"/>
      <c r="Q124" s="112"/>
      <c r="R124" s="112"/>
      <c r="S124" s="112"/>
      <c r="T124" s="112"/>
      <c r="U124" s="112"/>
      <c r="V124" s="789"/>
      <c r="W124" s="132"/>
      <c r="X124" s="127"/>
      <c r="Y124" s="790"/>
      <c r="Z124" s="112"/>
      <c r="AA124" s="805"/>
      <c r="AB124" s="112"/>
      <c r="AC124" s="112"/>
      <c r="AD124" s="112"/>
      <c r="AE124" s="112"/>
      <c r="AF124" s="112"/>
      <c r="AG124" s="112"/>
      <c r="AH124" s="112"/>
      <c r="AI124" s="112"/>
      <c r="AJ124" s="112"/>
      <c r="AK124" s="112"/>
      <c r="AL124" s="112"/>
      <c r="AM124" s="112"/>
      <c r="AN124" s="112"/>
      <c r="AO124" s="112"/>
      <c r="AP124" s="112"/>
      <c r="AQ124" s="112"/>
      <c r="AR124" s="112"/>
      <c r="AS124" s="112"/>
    </row>
    <row r="125" spans="1:45">
      <c r="A125" s="166"/>
      <c r="B125" s="132"/>
      <c r="C125" s="787"/>
      <c r="D125" s="806"/>
      <c r="E125" s="162"/>
      <c r="F125" s="162"/>
      <c r="G125" s="162"/>
      <c r="H125" s="162"/>
      <c r="I125" s="162"/>
      <c r="J125" s="162"/>
      <c r="K125" s="162"/>
      <c r="L125" s="162"/>
      <c r="M125" s="162"/>
      <c r="N125" s="792"/>
      <c r="O125" s="793"/>
      <c r="P125" s="408"/>
      <c r="Q125" s="112"/>
      <c r="R125" s="112"/>
      <c r="S125" s="112"/>
      <c r="T125" s="112"/>
      <c r="U125" s="112"/>
      <c r="V125" s="789"/>
      <c r="W125" s="132"/>
      <c r="X125" s="127"/>
      <c r="Y125" s="790"/>
      <c r="Z125" s="112"/>
      <c r="AA125" s="791"/>
      <c r="AB125" s="112"/>
      <c r="AC125" s="112"/>
      <c r="AD125" s="112"/>
      <c r="AE125" s="112"/>
      <c r="AF125" s="112"/>
      <c r="AG125" s="112"/>
      <c r="AH125" s="112"/>
      <c r="AI125" s="112"/>
      <c r="AJ125" s="112"/>
      <c r="AK125" s="112"/>
      <c r="AL125" s="112"/>
      <c r="AM125" s="112"/>
      <c r="AN125" s="112"/>
      <c r="AO125" s="112"/>
      <c r="AP125" s="112"/>
      <c r="AQ125" s="112"/>
      <c r="AR125" s="112"/>
      <c r="AS125" s="112"/>
    </row>
    <row r="126" spans="1:45" ht="11.25" customHeight="1">
      <c r="A126" s="166"/>
      <c r="B126" s="132"/>
      <c r="C126" s="787"/>
      <c r="D126" s="806"/>
      <c r="E126" s="162"/>
      <c r="F126" s="162"/>
      <c r="G126" s="162"/>
      <c r="H126" s="162"/>
      <c r="I126" s="162"/>
      <c r="J126" s="162"/>
      <c r="K126" s="162"/>
      <c r="L126" s="162"/>
      <c r="M126" s="162"/>
      <c r="N126" s="792"/>
      <c r="O126" s="793"/>
      <c r="P126" s="408"/>
      <c r="Q126" s="112"/>
      <c r="R126" s="112"/>
      <c r="S126" s="112"/>
      <c r="T126" s="112"/>
      <c r="U126" s="112"/>
      <c r="V126" s="789"/>
      <c r="W126" s="132"/>
      <c r="X126" s="127"/>
      <c r="Y126" s="790"/>
      <c r="Z126" s="112"/>
      <c r="AA126" s="791"/>
      <c r="AB126" s="112"/>
      <c r="AC126" s="112"/>
      <c r="AD126" s="112"/>
      <c r="AE126" s="112"/>
      <c r="AF126" s="112"/>
      <c r="AG126" s="112"/>
      <c r="AH126" s="112"/>
      <c r="AI126" s="112"/>
      <c r="AJ126" s="112"/>
      <c r="AK126" s="112"/>
      <c r="AL126" s="112"/>
      <c r="AM126" s="112"/>
      <c r="AN126" s="112"/>
      <c r="AO126" s="112"/>
      <c r="AP126" s="112"/>
      <c r="AQ126" s="112"/>
      <c r="AR126" s="112"/>
      <c r="AS126" s="112"/>
    </row>
    <row r="127" spans="1:45" ht="12.75" customHeight="1">
      <c r="A127" s="166"/>
      <c r="B127" s="132"/>
      <c r="C127" s="787"/>
      <c r="D127" s="162"/>
      <c r="E127" s="162"/>
      <c r="F127" s="162"/>
      <c r="G127" s="162"/>
      <c r="H127" s="162"/>
      <c r="I127" s="162"/>
      <c r="J127" s="162"/>
      <c r="K127" s="162"/>
      <c r="L127" s="162"/>
      <c r="M127" s="162"/>
      <c r="N127" s="792"/>
      <c r="O127" s="793"/>
      <c r="P127" s="408"/>
      <c r="Q127" s="112"/>
      <c r="R127" s="112"/>
      <c r="S127" s="112"/>
      <c r="T127" s="112"/>
      <c r="U127" s="112"/>
      <c r="V127" s="789"/>
      <c r="W127" s="132"/>
      <c r="X127" s="127"/>
      <c r="Y127" s="790"/>
      <c r="Z127" s="112"/>
      <c r="AA127" s="791"/>
      <c r="AB127" s="112"/>
      <c r="AC127" s="112"/>
      <c r="AD127" s="112"/>
      <c r="AE127" s="112"/>
      <c r="AF127" s="112"/>
      <c r="AG127" s="112"/>
      <c r="AH127" s="112"/>
      <c r="AI127" s="112"/>
      <c r="AJ127" s="112"/>
      <c r="AK127" s="112"/>
      <c r="AL127" s="112"/>
      <c r="AM127" s="112"/>
      <c r="AN127" s="112"/>
      <c r="AO127" s="112"/>
      <c r="AP127" s="112"/>
      <c r="AQ127" s="112"/>
      <c r="AR127" s="112"/>
      <c r="AS127" s="112"/>
    </row>
    <row r="128" spans="1:45" ht="11.25" customHeight="1">
      <c r="A128" s="166"/>
      <c r="B128" s="132"/>
      <c r="C128" s="787"/>
      <c r="D128" s="162"/>
      <c r="E128" s="162"/>
      <c r="F128" s="162"/>
      <c r="G128" s="162"/>
      <c r="H128" s="162"/>
      <c r="I128" s="162"/>
      <c r="J128" s="807"/>
      <c r="K128" s="162"/>
      <c r="L128" s="162"/>
      <c r="M128" s="162"/>
      <c r="N128" s="795"/>
      <c r="O128" s="793"/>
      <c r="P128" s="408"/>
      <c r="Q128" s="112"/>
      <c r="R128" s="112"/>
      <c r="S128" s="112"/>
      <c r="T128" s="112"/>
      <c r="U128" s="112"/>
      <c r="V128" s="808"/>
      <c r="W128" s="132"/>
      <c r="X128" s="809"/>
      <c r="Y128" s="790"/>
      <c r="Z128" s="112"/>
      <c r="AA128" s="791"/>
      <c r="AB128" s="112"/>
      <c r="AC128" s="112"/>
      <c r="AD128" s="112"/>
      <c r="AE128" s="112"/>
      <c r="AF128" s="112"/>
      <c r="AG128" s="112"/>
      <c r="AH128" s="112"/>
      <c r="AI128" s="112"/>
      <c r="AJ128" s="112"/>
      <c r="AK128" s="112"/>
      <c r="AL128" s="112"/>
      <c r="AM128" s="112"/>
      <c r="AN128" s="112"/>
      <c r="AO128" s="112"/>
      <c r="AP128" s="112"/>
      <c r="AQ128" s="112"/>
      <c r="AR128" s="112"/>
      <c r="AS128" s="112"/>
    </row>
    <row r="129" spans="1:45">
      <c r="A129" s="210"/>
      <c r="B129" s="112"/>
      <c r="C129" s="210"/>
      <c r="D129" s="112"/>
      <c r="E129" s="112"/>
      <c r="F129" s="112"/>
      <c r="G129" s="112"/>
      <c r="H129" s="112"/>
      <c r="I129" s="112"/>
      <c r="J129" s="112"/>
      <c r="K129" s="112"/>
      <c r="L129" s="112"/>
      <c r="M129" s="112"/>
      <c r="N129" s="112"/>
      <c r="O129" s="112"/>
      <c r="P129" s="112"/>
      <c r="Q129" s="208"/>
      <c r="R129" s="112"/>
      <c r="S129" s="112"/>
      <c r="T129" s="112"/>
      <c r="U129" s="112"/>
      <c r="V129" s="112"/>
      <c r="W129" s="112"/>
      <c r="X129" s="112"/>
      <c r="Y129" s="112"/>
      <c r="Z129" s="112"/>
      <c r="AA129" s="112"/>
      <c r="AB129" s="112"/>
      <c r="AC129" s="112"/>
      <c r="AD129" s="112"/>
      <c r="AE129" s="112"/>
      <c r="AF129" s="112"/>
      <c r="AG129" s="112"/>
      <c r="AH129" s="112"/>
      <c r="AI129" s="112"/>
      <c r="AJ129" s="112"/>
      <c r="AK129" s="112"/>
      <c r="AL129" s="112"/>
      <c r="AM129" s="112"/>
      <c r="AN129" s="112"/>
      <c r="AO129" s="112"/>
      <c r="AP129" s="112"/>
      <c r="AQ129" s="112"/>
      <c r="AR129" s="112"/>
      <c r="AS129" s="112"/>
    </row>
    <row r="130" spans="1:45">
      <c r="A130" s="112"/>
      <c r="B130" s="132"/>
      <c r="C130" s="408"/>
      <c r="D130" s="214"/>
      <c r="E130" s="214"/>
      <c r="F130" s="214"/>
      <c r="G130" s="214"/>
      <c r="H130" s="214"/>
      <c r="I130" s="214"/>
      <c r="J130" s="214"/>
      <c r="K130" s="214"/>
      <c r="L130" s="132"/>
      <c r="M130" s="132"/>
      <c r="N130" s="104"/>
      <c r="O130" s="104"/>
      <c r="P130" s="132"/>
      <c r="Q130" s="408"/>
      <c r="R130" s="112"/>
      <c r="S130" s="408"/>
      <c r="T130" s="132"/>
      <c r="U130" s="112"/>
      <c r="V130" s="112"/>
      <c r="W130" s="112"/>
      <c r="X130" s="112"/>
      <c r="Y130" s="112"/>
      <c r="Z130" s="112"/>
      <c r="AA130" s="112"/>
      <c r="AB130" s="112"/>
      <c r="AC130" s="112"/>
      <c r="AD130" s="112"/>
      <c r="AE130" s="112"/>
      <c r="AF130" s="112"/>
      <c r="AG130" s="112"/>
      <c r="AH130" s="112"/>
      <c r="AI130" s="112"/>
      <c r="AJ130" s="112"/>
      <c r="AK130" s="112"/>
      <c r="AL130" s="112"/>
      <c r="AM130" s="112"/>
      <c r="AN130" s="112"/>
      <c r="AO130" s="112"/>
      <c r="AP130" s="112"/>
      <c r="AQ130" s="112"/>
      <c r="AR130" s="112"/>
      <c r="AS130" s="112"/>
    </row>
    <row r="131" spans="1:45">
      <c r="A131" s="112"/>
      <c r="B131" s="132"/>
      <c r="C131" s="104"/>
      <c r="D131" s="782"/>
      <c r="E131" s="214"/>
      <c r="F131" s="214"/>
      <c r="G131" s="214"/>
      <c r="H131" s="214"/>
      <c r="I131" s="214"/>
      <c r="J131" s="214"/>
      <c r="K131" s="214"/>
      <c r="L131" s="132"/>
      <c r="M131" s="132"/>
      <c r="N131" s="104"/>
      <c r="O131" s="104"/>
      <c r="P131" s="132"/>
      <c r="Q131" s="408"/>
      <c r="R131" s="112"/>
      <c r="S131" s="408"/>
      <c r="T131" s="132"/>
      <c r="U131" s="112"/>
      <c r="V131" s="112"/>
      <c r="W131" s="112"/>
      <c r="X131" s="112"/>
      <c r="Y131" s="112"/>
      <c r="Z131" s="112"/>
      <c r="AA131" s="112"/>
      <c r="AB131" s="112"/>
      <c r="AC131" s="112"/>
      <c r="AD131" s="112"/>
      <c r="AE131" s="112"/>
      <c r="AF131" s="112"/>
      <c r="AG131" s="112"/>
      <c r="AH131" s="112"/>
      <c r="AI131" s="112"/>
      <c r="AJ131" s="112"/>
      <c r="AK131" s="112"/>
      <c r="AL131" s="112"/>
      <c r="AM131" s="112"/>
      <c r="AN131" s="112"/>
      <c r="AO131" s="112"/>
      <c r="AP131" s="112"/>
      <c r="AQ131" s="112"/>
      <c r="AR131" s="112"/>
      <c r="AS131" s="112"/>
    </row>
    <row r="132" spans="1:45">
      <c r="A132" s="112"/>
      <c r="B132" s="408"/>
      <c r="C132" s="408"/>
      <c r="D132" s="214"/>
      <c r="E132" s="214"/>
      <c r="F132" s="214"/>
      <c r="G132" s="214"/>
      <c r="H132" s="112"/>
      <c r="I132" s="112"/>
      <c r="J132" s="214"/>
      <c r="K132" s="110"/>
      <c r="L132" s="132"/>
      <c r="M132" s="132"/>
      <c r="N132" s="104"/>
      <c r="O132" s="104"/>
      <c r="P132" s="408"/>
      <c r="Q132" s="408"/>
      <c r="R132" s="112"/>
      <c r="S132" s="408"/>
      <c r="T132" s="132"/>
      <c r="U132" s="112"/>
      <c r="V132" s="112"/>
      <c r="W132" s="112"/>
      <c r="X132" s="112"/>
      <c r="Y132" s="112"/>
      <c r="Z132" s="112"/>
      <c r="AA132" s="784"/>
      <c r="AB132" s="112"/>
      <c r="AC132" s="112"/>
      <c r="AD132" s="112"/>
      <c r="AE132" s="112"/>
      <c r="AF132" s="112"/>
      <c r="AG132" s="112"/>
      <c r="AH132" s="112"/>
      <c r="AI132" s="112"/>
      <c r="AJ132" s="112"/>
      <c r="AK132" s="112"/>
      <c r="AL132" s="112"/>
      <c r="AM132" s="112"/>
      <c r="AN132" s="112"/>
      <c r="AO132" s="112"/>
      <c r="AP132" s="112"/>
      <c r="AQ132" s="112"/>
      <c r="AR132" s="112"/>
      <c r="AS132" s="112"/>
    </row>
    <row r="133" spans="1:45">
      <c r="A133" s="112"/>
      <c r="B133" s="132"/>
      <c r="C133" s="132"/>
      <c r="D133" s="408"/>
      <c r="E133" s="408"/>
      <c r="F133" s="408"/>
      <c r="G133" s="408"/>
      <c r="H133" s="408"/>
      <c r="I133" s="408"/>
      <c r="J133" s="408"/>
      <c r="K133" s="408"/>
      <c r="L133" s="408"/>
      <c r="M133" s="408"/>
      <c r="N133" s="104"/>
      <c r="O133" s="104"/>
      <c r="P133" s="408"/>
      <c r="Q133" s="408"/>
      <c r="R133" s="112"/>
      <c r="S133" s="408"/>
      <c r="T133" s="132"/>
      <c r="U133" s="112"/>
      <c r="V133" s="112"/>
      <c r="W133" s="112"/>
      <c r="X133" s="112"/>
      <c r="Y133" s="369"/>
      <c r="Z133" s="112"/>
      <c r="AA133" s="784"/>
      <c r="AB133" s="112"/>
      <c r="AC133" s="112"/>
      <c r="AD133" s="112"/>
      <c r="AE133" s="112"/>
      <c r="AF133" s="112"/>
      <c r="AG133" s="112"/>
      <c r="AH133" s="112"/>
      <c r="AI133" s="112"/>
      <c r="AJ133" s="112"/>
      <c r="AK133" s="112"/>
      <c r="AL133" s="112"/>
      <c r="AM133" s="112"/>
      <c r="AN133" s="112"/>
      <c r="AO133" s="112"/>
      <c r="AP133" s="112"/>
      <c r="AQ133" s="112"/>
      <c r="AR133" s="112"/>
      <c r="AS133" s="112"/>
    </row>
    <row r="134" spans="1:45">
      <c r="A134" s="112"/>
      <c r="B134" s="408"/>
      <c r="C134" s="112"/>
      <c r="D134" s="408"/>
      <c r="E134" s="408"/>
      <c r="F134" s="408"/>
      <c r="G134" s="408"/>
      <c r="H134" s="408"/>
      <c r="I134" s="408"/>
      <c r="J134" s="408"/>
      <c r="K134" s="408"/>
      <c r="L134" s="408"/>
      <c r="M134" s="408"/>
      <c r="N134" s="104"/>
      <c r="O134" s="104"/>
      <c r="P134" s="132"/>
      <c r="Q134" s="408"/>
      <c r="R134" s="112"/>
      <c r="S134" s="408"/>
      <c r="T134" s="132"/>
      <c r="U134" s="112"/>
      <c r="V134" s="112"/>
      <c r="W134" s="112"/>
      <c r="X134" s="112"/>
      <c r="Y134" s="369"/>
      <c r="Z134" s="112"/>
      <c r="AA134" s="785"/>
      <c r="AB134" s="112"/>
      <c r="AC134" s="112"/>
      <c r="AD134" s="112"/>
      <c r="AE134" s="112"/>
      <c r="AF134" s="112"/>
      <c r="AG134" s="112"/>
      <c r="AH134" s="112"/>
      <c r="AI134" s="112"/>
      <c r="AJ134" s="112"/>
      <c r="AK134" s="112"/>
      <c r="AL134" s="112"/>
      <c r="AM134" s="112"/>
      <c r="AN134" s="112"/>
      <c r="AO134" s="112"/>
      <c r="AP134" s="112"/>
      <c r="AQ134" s="112"/>
      <c r="AR134" s="112"/>
      <c r="AS134" s="112"/>
    </row>
    <row r="135" spans="1:45">
      <c r="A135" s="112"/>
      <c r="B135" s="132"/>
      <c r="C135" s="214"/>
      <c r="D135" s="132"/>
      <c r="E135" s="132"/>
      <c r="F135" s="132"/>
      <c r="G135" s="132"/>
      <c r="H135" s="107"/>
      <c r="I135" s="132"/>
      <c r="J135" s="132"/>
      <c r="K135" s="132"/>
      <c r="L135" s="132"/>
      <c r="M135" s="107"/>
      <c r="N135" s="104"/>
      <c r="O135" s="104"/>
      <c r="P135" s="214"/>
      <c r="Q135" s="408"/>
      <c r="R135" s="132"/>
      <c r="S135" s="408"/>
      <c r="T135" s="132"/>
      <c r="U135" s="112"/>
      <c r="V135" s="300"/>
      <c r="W135" s="408"/>
      <c r="X135" s="166"/>
      <c r="Y135" s="786"/>
      <c r="Z135" s="112"/>
      <c r="AA135" s="785"/>
      <c r="AB135" s="112"/>
      <c r="AC135" s="112"/>
      <c r="AD135" s="112"/>
      <c r="AE135" s="112"/>
      <c r="AF135" s="112"/>
      <c r="AG135" s="112"/>
      <c r="AH135" s="112"/>
      <c r="AI135" s="112"/>
      <c r="AJ135" s="112"/>
      <c r="AK135" s="112"/>
      <c r="AL135" s="112"/>
      <c r="AM135" s="112"/>
      <c r="AN135" s="112"/>
      <c r="AO135" s="112"/>
      <c r="AP135" s="112"/>
      <c r="AQ135" s="112"/>
      <c r="AR135" s="112"/>
      <c r="AS135" s="112"/>
    </row>
    <row r="136" spans="1:45">
      <c r="A136" s="166"/>
      <c r="B136" s="132"/>
      <c r="C136" s="787"/>
      <c r="D136" s="788"/>
      <c r="E136" s="788"/>
      <c r="F136" s="788"/>
      <c r="G136" s="788"/>
      <c r="H136" s="788"/>
      <c r="I136" s="788"/>
      <c r="J136" s="788"/>
      <c r="K136" s="788"/>
      <c r="L136" s="788"/>
      <c r="M136" s="788"/>
      <c r="N136" s="787"/>
      <c r="O136" s="408"/>
      <c r="P136" s="408"/>
      <c r="Q136" s="112"/>
      <c r="R136" s="613"/>
      <c r="S136" s="112"/>
      <c r="T136" s="112"/>
      <c r="U136" s="112"/>
      <c r="V136" s="789"/>
      <c r="W136" s="132"/>
      <c r="X136" s="127"/>
      <c r="Y136" s="790"/>
      <c r="Z136" s="112"/>
      <c r="AA136" s="791"/>
      <c r="AB136" s="112"/>
      <c r="AC136" s="112"/>
      <c r="AD136" s="112"/>
      <c r="AE136" s="112"/>
      <c r="AF136" s="112"/>
      <c r="AG136" s="112"/>
      <c r="AH136" s="112"/>
      <c r="AI136" s="112"/>
      <c r="AJ136" s="112"/>
      <c r="AK136" s="112"/>
      <c r="AL136" s="112"/>
      <c r="AM136" s="112"/>
      <c r="AN136" s="112"/>
      <c r="AO136" s="112"/>
      <c r="AP136" s="112"/>
      <c r="AQ136" s="112"/>
      <c r="AR136" s="112"/>
      <c r="AS136" s="112"/>
    </row>
    <row r="137" spans="1:45">
      <c r="A137" s="166"/>
      <c r="B137" s="132"/>
      <c r="C137" s="787"/>
      <c r="D137" s="788"/>
      <c r="E137" s="788"/>
      <c r="F137" s="788"/>
      <c r="G137" s="788"/>
      <c r="H137" s="788"/>
      <c r="I137" s="788"/>
      <c r="J137" s="788"/>
      <c r="K137" s="788"/>
      <c r="L137" s="788"/>
      <c r="M137" s="788"/>
      <c r="N137" s="792"/>
      <c r="O137" s="793"/>
      <c r="P137" s="408"/>
      <c r="Q137" s="112"/>
      <c r="R137" s="112"/>
      <c r="S137" s="112"/>
      <c r="T137" s="112"/>
      <c r="U137" s="112"/>
      <c r="V137" s="789"/>
      <c r="W137" s="132"/>
      <c r="X137" s="127"/>
      <c r="Y137" s="790"/>
      <c r="Z137" s="112"/>
      <c r="AA137" s="791"/>
      <c r="AB137" s="112"/>
      <c r="AC137" s="112"/>
      <c r="AD137" s="112"/>
      <c r="AE137" s="112"/>
      <c r="AF137" s="112"/>
      <c r="AG137" s="112"/>
      <c r="AH137" s="112"/>
      <c r="AI137" s="112"/>
      <c r="AJ137" s="112"/>
      <c r="AK137" s="112"/>
      <c r="AL137" s="112"/>
      <c r="AM137" s="112"/>
      <c r="AN137" s="112"/>
      <c r="AO137" s="112"/>
      <c r="AP137" s="112"/>
      <c r="AQ137" s="112"/>
      <c r="AR137" s="112"/>
      <c r="AS137" s="112"/>
    </row>
    <row r="138" spans="1:45">
      <c r="A138" s="166"/>
      <c r="B138" s="132"/>
      <c r="C138" s="787"/>
      <c r="D138" s="788"/>
      <c r="E138" s="788"/>
      <c r="F138" s="788"/>
      <c r="G138" s="803"/>
      <c r="H138" s="788"/>
      <c r="I138" s="788"/>
      <c r="J138" s="803"/>
      <c r="K138" s="788"/>
      <c r="L138" s="788"/>
      <c r="M138" s="788"/>
      <c r="N138" s="787"/>
      <c r="O138" s="793"/>
      <c r="P138" s="408"/>
      <c r="Q138" s="112"/>
      <c r="R138" s="112"/>
      <c r="S138" s="112"/>
      <c r="T138" s="112"/>
      <c r="U138" s="112"/>
      <c r="V138" s="789"/>
      <c r="W138" s="132"/>
      <c r="X138" s="127"/>
      <c r="Y138" s="790"/>
      <c r="Z138" s="112"/>
      <c r="AA138" s="794"/>
      <c r="AB138" s="112"/>
      <c r="AC138" s="112"/>
      <c r="AD138" s="112"/>
      <c r="AE138" s="112"/>
      <c r="AF138" s="112"/>
      <c r="AG138" s="112"/>
      <c r="AH138" s="112"/>
      <c r="AI138" s="112"/>
      <c r="AJ138" s="112"/>
      <c r="AK138" s="112"/>
      <c r="AL138" s="112"/>
      <c r="AM138" s="112"/>
      <c r="AN138" s="112"/>
      <c r="AO138" s="112"/>
      <c r="AP138" s="112"/>
      <c r="AQ138" s="112"/>
      <c r="AR138" s="112"/>
      <c r="AS138" s="112"/>
    </row>
    <row r="139" spans="1:45">
      <c r="A139" s="166"/>
      <c r="B139" s="132"/>
      <c r="C139" s="787"/>
      <c r="D139" s="788"/>
      <c r="E139" s="788"/>
      <c r="F139" s="788"/>
      <c r="G139" s="788"/>
      <c r="H139" s="788"/>
      <c r="I139" s="788"/>
      <c r="J139" s="788"/>
      <c r="K139" s="788"/>
      <c r="L139" s="788"/>
      <c r="M139" s="803"/>
      <c r="N139" s="795"/>
      <c r="O139" s="793"/>
      <c r="P139" s="408"/>
      <c r="Q139" s="112"/>
      <c r="R139" s="112"/>
      <c r="S139" s="112"/>
      <c r="T139" s="112"/>
      <c r="U139" s="112"/>
      <c r="V139" s="789"/>
      <c r="W139" s="132"/>
      <c r="X139" s="127"/>
      <c r="Y139" s="790"/>
      <c r="Z139" s="112"/>
      <c r="AA139" s="791"/>
      <c r="AB139" s="112"/>
      <c r="AC139" s="112"/>
      <c r="AD139" s="112"/>
      <c r="AE139" s="112"/>
      <c r="AF139" s="112"/>
      <c r="AG139" s="112"/>
      <c r="AH139" s="112"/>
      <c r="AI139" s="112"/>
      <c r="AJ139" s="112"/>
      <c r="AK139" s="112"/>
      <c r="AL139" s="112"/>
      <c r="AM139" s="112"/>
      <c r="AN139" s="112"/>
      <c r="AO139" s="112"/>
      <c r="AP139" s="112"/>
      <c r="AQ139" s="112"/>
      <c r="AR139" s="112"/>
      <c r="AS139" s="112"/>
    </row>
    <row r="140" spans="1:45">
      <c r="A140" s="166"/>
      <c r="B140" s="132"/>
      <c r="C140" s="787"/>
      <c r="D140" s="788"/>
      <c r="E140" s="788"/>
      <c r="F140" s="788"/>
      <c r="G140" s="788"/>
      <c r="H140" s="788"/>
      <c r="I140" s="788"/>
      <c r="J140" s="788"/>
      <c r="K140" s="788"/>
      <c r="L140" s="788"/>
      <c r="M140" s="788"/>
      <c r="N140" s="787"/>
      <c r="O140" s="793"/>
      <c r="P140" s="408"/>
      <c r="Q140" s="112"/>
      <c r="R140" s="112"/>
      <c r="S140" s="112"/>
      <c r="T140" s="112"/>
      <c r="U140" s="112"/>
      <c r="V140" s="789"/>
      <c r="W140" s="132"/>
      <c r="X140" s="127"/>
      <c r="Y140" s="790"/>
      <c r="Z140" s="112"/>
      <c r="AA140" s="796"/>
      <c r="AB140" s="112"/>
      <c r="AC140" s="112"/>
      <c r="AD140" s="112"/>
      <c r="AE140" s="112"/>
      <c r="AF140" s="112"/>
      <c r="AG140" s="112"/>
      <c r="AH140" s="112"/>
      <c r="AI140" s="112"/>
      <c r="AJ140" s="112"/>
      <c r="AK140" s="112"/>
      <c r="AL140" s="112"/>
      <c r="AM140" s="112"/>
      <c r="AN140" s="112"/>
      <c r="AO140" s="112"/>
      <c r="AP140" s="112"/>
      <c r="AQ140" s="112"/>
      <c r="AR140" s="112"/>
      <c r="AS140" s="112"/>
    </row>
    <row r="141" spans="1:45">
      <c r="A141" s="166"/>
      <c r="B141" s="132"/>
      <c r="C141" s="787"/>
      <c r="D141" s="788"/>
      <c r="E141" s="788"/>
      <c r="F141" s="788"/>
      <c r="G141" s="788"/>
      <c r="H141" s="788"/>
      <c r="I141" s="788"/>
      <c r="J141" s="788"/>
      <c r="K141" s="788"/>
      <c r="L141" s="788"/>
      <c r="M141" s="788"/>
      <c r="N141" s="787"/>
      <c r="O141" s="793"/>
      <c r="P141" s="408"/>
      <c r="Q141" s="112"/>
      <c r="R141" s="112"/>
      <c r="S141" s="112"/>
      <c r="T141" s="112"/>
      <c r="U141" s="112"/>
      <c r="V141" s="789"/>
      <c r="W141" s="132"/>
      <c r="X141" s="127"/>
      <c r="Y141" s="790"/>
      <c r="Z141" s="112"/>
      <c r="AA141" s="794"/>
      <c r="AB141" s="112"/>
      <c r="AC141" s="112"/>
      <c r="AD141" s="112"/>
      <c r="AE141" s="112"/>
      <c r="AF141" s="112"/>
      <c r="AG141" s="112"/>
      <c r="AH141" s="112"/>
      <c r="AI141" s="112"/>
      <c r="AJ141" s="112"/>
      <c r="AK141" s="112"/>
      <c r="AL141" s="112"/>
      <c r="AM141" s="112"/>
      <c r="AN141" s="112"/>
      <c r="AO141" s="112"/>
      <c r="AP141" s="112"/>
      <c r="AQ141" s="112"/>
      <c r="AR141" s="112"/>
      <c r="AS141" s="112"/>
    </row>
    <row r="142" spans="1:45">
      <c r="A142" s="166"/>
      <c r="B142" s="132"/>
      <c r="C142" s="787"/>
      <c r="D142" s="788"/>
      <c r="E142" s="788"/>
      <c r="F142" s="104"/>
      <c r="G142" s="798"/>
      <c r="H142" s="803"/>
      <c r="I142" s="788"/>
      <c r="J142" s="788"/>
      <c r="K142" s="788"/>
      <c r="L142" s="788"/>
      <c r="M142" s="788"/>
      <c r="N142" s="797"/>
      <c r="O142" s="793"/>
      <c r="P142" s="408"/>
      <c r="Q142" s="112"/>
      <c r="R142" s="112"/>
      <c r="S142" s="112"/>
      <c r="T142" s="112"/>
      <c r="U142" s="112"/>
      <c r="V142" s="789"/>
      <c r="W142" s="132"/>
      <c r="X142" s="127"/>
      <c r="Y142" s="790"/>
      <c r="Z142" s="112"/>
      <c r="AA142" s="796"/>
      <c r="AB142" s="112"/>
      <c r="AC142" s="112"/>
      <c r="AD142" s="112"/>
      <c r="AE142" s="112"/>
      <c r="AF142" s="112"/>
      <c r="AG142" s="112"/>
      <c r="AH142" s="112"/>
      <c r="AI142" s="112"/>
      <c r="AJ142" s="112"/>
      <c r="AK142" s="112"/>
      <c r="AL142" s="112"/>
      <c r="AM142" s="112"/>
      <c r="AN142" s="112"/>
      <c r="AO142" s="112"/>
      <c r="AP142" s="112"/>
      <c r="AQ142" s="112"/>
      <c r="AR142" s="112"/>
      <c r="AS142" s="112"/>
    </row>
    <row r="143" spans="1:45">
      <c r="A143" s="166"/>
      <c r="B143" s="132"/>
      <c r="C143" s="787"/>
      <c r="D143" s="605"/>
      <c r="E143" s="788"/>
      <c r="F143" s="788"/>
      <c r="G143" s="788"/>
      <c r="H143" s="788"/>
      <c r="I143" s="788"/>
      <c r="J143" s="788"/>
      <c r="K143" s="788"/>
      <c r="L143" s="788"/>
      <c r="M143" s="788"/>
      <c r="N143" s="787"/>
      <c r="O143" s="793"/>
      <c r="P143" s="408"/>
      <c r="Q143" s="112"/>
      <c r="R143" s="112"/>
      <c r="S143" s="112"/>
      <c r="T143" s="112"/>
      <c r="U143" s="112"/>
      <c r="V143" s="789"/>
      <c r="W143" s="132"/>
      <c r="X143" s="127"/>
      <c r="Y143" s="790"/>
      <c r="Z143" s="112"/>
      <c r="AA143" s="791"/>
      <c r="AB143" s="112"/>
      <c r="AC143" s="112"/>
      <c r="AD143" s="112"/>
      <c r="AE143" s="112"/>
      <c r="AF143" s="112"/>
      <c r="AG143" s="112"/>
      <c r="AH143" s="112"/>
      <c r="AI143" s="112"/>
      <c r="AJ143" s="112"/>
      <c r="AK143" s="112"/>
      <c r="AL143" s="112"/>
      <c r="AM143" s="112"/>
      <c r="AN143" s="112"/>
      <c r="AO143" s="112"/>
      <c r="AP143" s="112"/>
      <c r="AQ143" s="112"/>
      <c r="AR143" s="112"/>
      <c r="AS143" s="112"/>
    </row>
    <row r="144" spans="1:45">
      <c r="A144" s="166"/>
      <c r="B144" s="132"/>
      <c r="C144" s="787"/>
      <c r="D144" s="605"/>
      <c r="E144" s="788"/>
      <c r="F144" s="788"/>
      <c r="G144" s="788"/>
      <c r="H144" s="788"/>
      <c r="I144" s="788"/>
      <c r="J144" s="788"/>
      <c r="K144" s="788"/>
      <c r="L144" s="788"/>
      <c r="M144" s="788"/>
      <c r="N144" s="787"/>
      <c r="O144" s="793"/>
      <c r="P144" s="408"/>
      <c r="Q144" s="112"/>
      <c r="R144" s="112"/>
      <c r="S144" s="112"/>
      <c r="T144" s="112"/>
      <c r="U144" s="112"/>
      <c r="V144" s="789"/>
      <c r="W144" s="132"/>
      <c r="X144" s="127"/>
      <c r="Y144" s="790"/>
      <c r="Z144" s="112"/>
      <c r="AA144" s="791"/>
      <c r="AB144" s="112"/>
      <c r="AC144" s="112"/>
      <c r="AD144" s="112"/>
      <c r="AE144" s="112"/>
      <c r="AF144" s="112"/>
      <c r="AG144" s="112"/>
      <c r="AH144" s="112"/>
      <c r="AI144" s="112"/>
      <c r="AJ144" s="112"/>
      <c r="AK144" s="112"/>
      <c r="AL144" s="112"/>
      <c r="AM144" s="112"/>
      <c r="AN144" s="112"/>
      <c r="AO144" s="112"/>
      <c r="AP144" s="112"/>
      <c r="AQ144" s="112"/>
      <c r="AR144" s="112"/>
      <c r="AS144" s="112"/>
    </row>
    <row r="145" spans="1:45">
      <c r="A145" s="166"/>
      <c r="B145" s="132"/>
      <c r="C145" s="787"/>
      <c r="D145" s="605"/>
      <c r="E145" s="788"/>
      <c r="F145" s="788"/>
      <c r="G145" s="788"/>
      <c r="H145" s="788"/>
      <c r="I145" s="788"/>
      <c r="J145" s="788"/>
      <c r="K145" s="788"/>
      <c r="L145" s="788"/>
      <c r="M145" s="788"/>
      <c r="N145" s="787"/>
      <c r="O145" s="793"/>
      <c r="P145" s="408"/>
      <c r="Q145" s="112"/>
      <c r="R145" s="112"/>
      <c r="S145" s="112"/>
      <c r="T145" s="112"/>
      <c r="U145" s="112"/>
      <c r="V145" s="789"/>
      <c r="W145" s="132"/>
      <c r="X145" s="127"/>
      <c r="Y145" s="790"/>
      <c r="Z145" s="112"/>
      <c r="AA145" s="791"/>
      <c r="AB145" s="112"/>
      <c r="AC145" s="112"/>
      <c r="AD145" s="112"/>
      <c r="AE145" s="112"/>
      <c r="AF145" s="112"/>
      <c r="AG145" s="112"/>
      <c r="AH145" s="112"/>
      <c r="AI145" s="112"/>
      <c r="AJ145" s="112"/>
      <c r="AK145" s="112"/>
      <c r="AL145" s="112"/>
      <c r="AM145" s="112"/>
      <c r="AN145" s="112"/>
      <c r="AO145" s="112"/>
      <c r="AP145" s="112"/>
      <c r="AQ145" s="112"/>
      <c r="AR145" s="112"/>
      <c r="AS145" s="112"/>
    </row>
    <row r="146" spans="1:45">
      <c r="A146" s="166"/>
      <c r="B146" s="132"/>
      <c r="C146" s="787"/>
      <c r="D146" s="605"/>
      <c r="E146" s="788"/>
      <c r="F146" s="788"/>
      <c r="G146" s="788"/>
      <c r="H146" s="788"/>
      <c r="I146" s="788"/>
      <c r="J146" s="788"/>
      <c r="K146" s="788"/>
      <c r="L146" s="788"/>
      <c r="M146" s="788"/>
      <c r="N146" s="787"/>
      <c r="O146" s="793"/>
      <c r="P146" s="408"/>
      <c r="Q146" s="112"/>
      <c r="R146" s="112"/>
      <c r="S146" s="112"/>
      <c r="T146" s="112"/>
      <c r="U146" s="112"/>
      <c r="V146" s="789"/>
      <c r="W146" s="132"/>
      <c r="X146" s="127"/>
      <c r="Y146" s="790"/>
      <c r="Z146" s="112"/>
      <c r="AA146" s="791"/>
      <c r="AB146" s="112"/>
      <c r="AC146" s="112"/>
      <c r="AD146" s="112"/>
      <c r="AE146" s="112"/>
      <c r="AF146" s="112"/>
      <c r="AG146" s="112"/>
      <c r="AH146" s="112"/>
      <c r="AI146" s="112"/>
      <c r="AJ146" s="112"/>
      <c r="AK146" s="112"/>
      <c r="AL146" s="112"/>
      <c r="AM146" s="112"/>
      <c r="AN146" s="112"/>
      <c r="AO146" s="112"/>
      <c r="AP146" s="112"/>
      <c r="AQ146" s="112"/>
      <c r="AR146" s="112"/>
      <c r="AS146" s="112"/>
    </row>
    <row r="147" spans="1:45">
      <c r="A147" s="166"/>
      <c r="B147" s="132"/>
      <c r="C147" s="787"/>
      <c r="D147" s="605"/>
      <c r="E147" s="788"/>
      <c r="F147" s="788"/>
      <c r="G147" s="788"/>
      <c r="H147" s="788"/>
      <c r="I147" s="788"/>
      <c r="J147" s="788"/>
      <c r="K147" s="788"/>
      <c r="L147" s="788"/>
      <c r="M147" s="788"/>
      <c r="N147" s="787"/>
      <c r="O147" s="793"/>
      <c r="P147" s="408"/>
      <c r="Q147" s="112"/>
      <c r="R147" s="112"/>
      <c r="S147" s="112"/>
      <c r="T147" s="112"/>
      <c r="U147" s="112"/>
      <c r="V147" s="789"/>
      <c r="W147" s="132"/>
      <c r="X147" s="127"/>
      <c r="Y147" s="790"/>
      <c r="Z147" s="112"/>
      <c r="AA147" s="791"/>
      <c r="AB147" s="112"/>
      <c r="AC147" s="112"/>
      <c r="AD147" s="112"/>
      <c r="AE147" s="112"/>
      <c r="AF147" s="112"/>
      <c r="AG147" s="112"/>
      <c r="AH147" s="112"/>
      <c r="AI147" s="112"/>
      <c r="AJ147" s="112"/>
      <c r="AK147" s="112"/>
      <c r="AL147" s="112"/>
      <c r="AM147" s="112"/>
      <c r="AN147" s="112"/>
      <c r="AO147" s="112"/>
      <c r="AP147" s="112"/>
      <c r="AQ147" s="112"/>
      <c r="AR147" s="112"/>
      <c r="AS147" s="112"/>
    </row>
    <row r="148" spans="1:45">
      <c r="A148" s="166"/>
      <c r="B148" s="132"/>
      <c r="C148" s="787"/>
      <c r="D148" s="605"/>
      <c r="E148" s="788"/>
      <c r="F148" s="788"/>
      <c r="G148" s="788"/>
      <c r="H148" s="788"/>
      <c r="I148" s="788"/>
      <c r="J148" s="788"/>
      <c r="K148" s="788"/>
      <c r="L148" s="788"/>
      <c r="M148" s="788"/>
      <c r="N148" s="787"/>
      <c r="O148" s="793"/>
      <c r="P148" s="408"/>
      <c r="Q148" s="112"/>
      <c r="R148" s="112"/>
      <c r="S148" s="112"/>
      <c r="T148" s="112"/>
      <c r="U148" s="112"/>
      <c r="V148" s="789"/>
      <c r="W148" s="132"/>
      <c r="X148" s="127"/>
      <c r="Y148" s="790"/>
      <c r="Z148" s="112"/>
      <c r="AA148" s="791"/>
      <c r="AB148" s="112"/>
      <c r="AC148" s="112"/>
      <c r="AD148" s="112"/>
      <c r="AE148" s="112"/>
      <c r="AF148" s="112"/>
      <c r="AG148" s="112"/>
      <c r="AH148" s="112"/>
      <c r="AI148" s="112"/>
      <c r="AJ148" s="112"/>
      <c r="AK148" s="112"/>
      <c r="AL148" s="112"/>
      <c r="AM148" s="112"/>
      <c r="AN148" s="112"/>
      <c r="AO148" s="112"/>
      <c r="AP148" s="112"/>
      <c r="AQ148" s="112"/>
      <c r="AR148" s="112"/>
      <c r="AS148" s="112"/>
    </row>
    <row r="149" spans="1:45" ht="13.5" customHeight="1">
      <c r="A149" s="166"/>
      <c r="B149" s="132"/>
      <c r="C149" s="787"/>
      <c r="D149" s="605"/>
      <c r="E149" s="788"/>
      <c r="F149" s="788"/>
      <c r="G149" s="788"/>
      <c r="H149" s="788"/>
      <c r="I149" s="788"/>
      <c r="J149" s="788"/>
      <c r="K149" s="788"/>
      <c r="L149" s="788"/>
      <c r="M149" s="788"/>
      <c r="N149" s="787"/>
      <c r="O149" s="793"/>
      <c r="P149" s="408"/>
      <c r="Q149" s="112"/>
      <c r="R149" s="112"/>
      <c r="S149" s="112"/>
      <c r="T149" s="112"/>
      <c r="U149" s="112"/>
      <c r="V149" s="789"/>
      <c r="W149" s="132"/>
      <c r="X149" s="127"/>
      <c r="Y149" s="790"/>
      <c r="Z149" s="112"/>
      <c r="AA149" s="791"/>
      <c r="AB149" s="112"/>
      <c r="AC149" s="112"/>
      <c r="AD149" s="112"/>
      <c r="AE149" s="112"/>
      <c r="AF149" s="112"/>
      <c r="AG149" s="112"/>
      <c r="AH149" s="112"/>
      <c r="AI149" s="112"/>
      <c r="AJ149" s="112"/>
      <c r="AK149" s="112"/>
      <c r="AL149" s="112"/>
      <c r="AM149" s="112"/>
      <c r="AN149" s="112"/>
      <c r="AO149" s="112"/>
      <c r="AP149" s="112"/>
      <c r="AQ149" s="112"/>
      <c r="AR149" s="112"/>
      <c r="AS149" s="112"/>
    </row>
    <row r="150" spans="1:45">
      <c r="A150" s="166"/>
      <c r="B150" s="132"/>
      <c r="C150" s="787"/>
      <c r="D150" s="605"/>
      <c r="E150" s="788"/>
      <c r="F150" s="788"/>
      <c r="G150" s="788"/>
      <c r="H150" s="788"/>
      <c r="I150" s="788"/>
      <c r="J150" s="788"/>
      <c r="K150" s="788"/>
      <c r="L150" s="788"/>
      <c r="M150" s="788"/>
      <c r="N150" s="787"/>
      <c r="O150" s="793"/>
      <c r="P150" s="408"/>
      <c r="Q150" s="112"/>
      <c r="R150" s="112"/>
      <c r="S150" s="112"/>
      <c r="T150" s="112"/>
      <c r="U150" s="112"/>
      <c r="V150" s="789"/>
      <c r="W150" s="132"/>
      <c r="X150" s="127"/>
      <c r="Y150" s="790"/>
      <c r="Z150" s="112"/>
      <c r="AA150" s="794"/>
      <c r="AB150" s="112"/>
      <c r="AC150" s="112"/>
      <c r="AD150" s="112"/>
      <c r="AE150" s="112"/>
      <c r="AF150" s="112"/>
      <c r="AG150" s="112"/>
      <c r="AH150" s="112"/>
      <c r="AI150" s="112"/>
      <c r="AJ150" s="112"/>
      <c r="AK150" s="112"/>
      <c r="AL150" s="112"/>
      <c r="AM150" s="112"/>
      <c r="AN150" s="112"/>
      <c r="AO150" s="112"/>
      <c r="AP150" s="112"/>
      <c r="AQ150" s="112"/>
      <c r="AR150" s="112"/>
      <c r="AS150" s="112"/>
    </row>
    <row r="151" spans="1:45" ht="12.75" customHeight="1">
      <c r="A151" s="166"/>
      <c r="B151" s="132"/>
      <c r="C151" s="787"/>
      <c r="D151" s="605"/>
      <c r="E151" s="798"/>
      <c r="F151" s="799"/>
      <c r="G151" s="788"/>
      <c r="H151" s="788"/>
      <c r="I151" s="788"/>
      <c r="J151" s="788"/>
      <c r="K151" s="798"/>
      <c r="L151" s="798"/>
      <c r="M151" s="788"/>
      <c r="N151" s="792"/>
      <c r="O151" s="793"/>
      <c r="P151" s="408"/>
      <c r="Q151" s="112"/>
      <c r="R151" s="112"/>
      <c r="S151" s="112"/>
      <c r="T151" s="112"/>
      <c r="U151" s="112"/>
      <c r="V151" s="789"/>
      <c r="W151" s="132"/>
      <c r="X151" s="127"/>
      <c r="Y151" s="790"/>
      <c r="Z151" s="112"/>
      <c r="AA151" s="800"/>
      <c r="AB151" s="112"/>
      <c r="AC151" s="112"/>
      <c r="AD151" s="112"/>
      <c r="AE151" s="112"/>
      <c r="AF151" s="112"/>
      <c r="AG151" s="112"/>
      <c r="AH151" s="112"/>
      <c r="AI151" s="112"/>
      <c r="AJ151" s="112"/>
      <c r="AK151" s="112"/>
      <c r="AL151" s="112"/>
      <c r="AM151" s="112"/>
      <c r="AN151" s="112"/>
      <c r="AO151" s="112"/>
      <c r="AP151" s="112"/>
      <c r="AQ151" s="112"/>
      <c r="AR151" s="112"/>
      <c r="AS151" s="112"/>
    </row>
    <row r="152" spans="1:45">
      <c r="A152" s="166"/>
      <c r="B152" s="132"/>
      <c r="C152" s="787"/>
      <c r="D152" s="605"/>
      <c r="E152" s="798"/>
      <c r="F152" s="799"/>
      <c r="G152" s="788"/>
      <c r="H152" s="788"/>
      <c r="I152" s="788"/>
      <c r="J152" s="788"/>
      <c r="K152" s="798"/>
      <c r="L152" s="798"/>
      <c r="M152" s="788"/>
      <c r="N152" s="787"/>
      <c r="O152" s="793"/>
      <c r="P152" s="408"/>
      <c r="Q152" s="112"/>
      <c r="R152" s="112"/>
      <c r="S152" s="112"/>
      <c r="T152" s="112"/>
      <c r="U152" s="112"/>
      <c r="V152" s="789"/>
      <c r="W152" s="132"/>
      <c r="X152" s="127"/>
      <c r="Y152" s="790"/>
      <c r="Z152" s="112"/>
      <c r="AA152" s="791"/>
      <c r="AB152" s="112"/>
      <c r="AC152" s="112"/>
      <c r="AD152" s="112"/>
      <c r="AE152" s="112"/>
      <c r="AF152" s="112"/>
      <c r="AG152" s="112"/>
      <c r="AH152" s="112"/>
      <c r="AI152" s="112"/>
      <c r="AJ152" s="112"/>
      <c r="AK152" s="112"/>
      <c r="AL152" s="112"/>
      <c r="AM152" s="112"/>
      <c r="AN152" s="112"/>
      <c r="AO152" s="112"/>
      <c r="AP152" s="112"/>
      <c r="AQ152" s="112"/>
      <c r="AR152" s="112"/>
      <c r="AS152" s="112"/>
    </row>
    <row r="153" spans="1:45" ht="12.75" customHeight="1">
      <c r="A153" s="166"/>
      <c r="B153" s="132"/>
      <c r="C153" s="787"/>
      <c r="D153" s="605"/>
      <c r="E153" s="798"/>
      <c r="F153" s="799"/>
      <c r="G153" s="788"/>
      <c r="H153" s="788"/>
      <c r="I153" s="788"/>
      <c r="J153" s="788"/>
      <c r="K153" s="798"/>
      <c r="L153" s="798"/>
      <c r="M153" s="788"/>
      <c r="N153" s="787"/>
      <c r="O153" s="793"/>
      <c r="P153" s="408"/>
      <c r="Q153" s="112"/>
      <c r="R153" s="112"/>
      <c r="S153" s="112"/>
      <c r="T153" s="112"/>
      <c r="U153" s="112"/>
      <c r="V153" s="789"/>
      <c r="W153" s="132"/>
      <c r="X153" s="127"/>
      <c r="Y153" s="790"/>
      <c r="Z153" s="112"/>
      <c r="AA153" s="791"/>
      <c r="AB153" s="112"/>
      <c r="AC153" s="112"/>
      <c r="AD153" s="112"/>
      <c r="AE153" s="112"/>
      <c r="AF153" s="112"/>
      <c r="AG153" s="112"/>
      <c r="AH153" s="112"/>
      <c r="AI153" s="112"/>
      <c r="AJ153" s="112"/>
      <c r="AK153" s="112"/>
      <c r="AL153" s="112"/>
      <c r="AM153" s="112"/>
      <c r="AN153" s="112"/>
      <c r="AO153" s="112"/>
      <c r="AP153" s="112"/>
      <c r="AQ153" s="112"/>
      <c r="AR153" s="112"/>
      <c r="AS153" s="112"/>
    </row>
    <row r="154" spans="1:45">
      <c r="A154" s="166"/>
      <c r="B154" s="132"/>
      <c r="C154" s="787"/>
      <c r="D154" s="812"/>
      <c r="E154" s="798"/>
      <c r="F154" s="799"/>
      <c r="G154" s="788"/>
      <c r="H154" s="810"/>
      <c r="I154" s="788"/>
      <c r="J154" s="810"/>
      <c r="K154" s="803"/>
      <c r="L154" s="803"/>
      <c r="M154" s="788"/>
      <c r="N154" s="787"/>
      <c r="O154" s="793"/>
      <c r="P154" s="408"/>
      <c r="Q154" s="112"/>
      <c r="R154" s="112"/>
      <c r="S154" s="112"/>
      <c r="T154" s="112"/>
      <c r="U154" s="112"/>
      <c r="V154" s="789"/>
      <c r="W154" s="132"/>
      <c r="X154" s="127"/>
      <c r="Y154" s="790"/>
      <c r="Z154" s="112"/>
      <c r="AA154" s="796"/>
      <c r="AB154" s="112"/>
      <c r="AC154" s="112"/>
      <c r="AD154" s="112"/>
      <c r="AE154" s="112"/>
      <c r="AF154" s="112"/>
      <c r="AG154" s="112"/>
      <c r="AH154" s="112"/>
      <c r="AI154" s="112"/>
      <c r="AJ154" s="112"/>
      <c r="AK154" s="112"/>
      <c r="AL154" s="112"/>
      <c r="AM154" s="112"/>
      <c r="AN154" s="112"/>
      <c r="AO154" s="112"/>
      <c r="AP154" s="112"/>
      <c r="AQ154" s="112"/>
      <c r="AR154" s="112"/>
      <c r="AS154" s="112"/>
    </row>
    <row r="155" spans="1:45">
      <c r="A155" s="166"/>
      <c r="B155" s="132"/>
      <c r="C155" s="787"/>
      <c r="D155" s="605"/>
      <c r="E155" s="803"/>
      <c r="F155" s="799"/>
      <c r="G155" s="788"/>
      <c r="H155" s="788"/>
      <c r="I155" s="788"/>
      <c r="J155" s="788"/>
      <c r="K155" s="803"/>
      <c r="L155" s="803"/>
      <c r="M155" s="788"/>
      <c r="N155" s="787"/>
      <c r="O155" s="793"/>
      <c r="P155" s="408"/>
      <c r="Q155" s="112"/>
      <c r="R155" s="112"/>
      <c r="S155" s="112"/>
      <c r="T155" s="112"/>
      <c r="U155" s="112"/>
      <c r="V155" s="789"/>
      <c r="W155" s="132"/>
      <c r="X155" s="127"/>
      <c r="Y155" s="790"/>
      <c r="Z155" s="112"/>
      <c r="AA155" s="791"/>
      <c r="AB155" s="112"/>
      <c r="AC155" s="112"/>
      <c r="AD155" s="112"/>
      <c r="AE155" s="112"/>
      <c r="AF155" s="112"/>
      <c r="AG155" s="112"/>
      <c r="AH155" s="112"/>
      <c r="AI155" s="112"/>
      <c r="AJ155" s="112"/>
      <c r="AK155" s="112"/>
      <c r="AL155" s="112"/>
      <c r="AM155" s="112"/>
      <c r="AN155" s="112"/>
      <c r="AO155" s="112"/>
      <c r="AP155" s="112"/>
      <c r="AQ155" s="112"/>
      <c r="AR155" s="112"/>
      <c r="AS155" s="112"/>
    </row>
    <row r="156" spans="1:45">
      <c r="A156" s="166"/>
      <c r="B156" s="132"/>
      <c r="C156" s="787"/>
      <c r="D156" s="605"/>
      <c r="E156" s="798"/>
      <c r="F156" s="799"/>
      <c r="G156" s="788"/>
      <c r="H156" s="788"/>
      <c r="I156" s="788"/>
      <c r="J156" s="788"/>
      <c r="K156" s="803"/>
      <c r="L156" s="798"/>
      <c r="M156" s="788"/>
      <c r="N156" s="787"/>
      <c r="O156" s="793"/>
      <c r="P156" s="408"/>
      <c r="Q156" s="112"/>
      <c r="R156" s="112"/>
      <c r="S156" s="112"/>
      <c r="T156" s="112"/>
      <c r="U156" s="112"/>
      <c r="V156" s="789"/>
      <c r="W156" s="132"/>
      <c r="X156" s="127"/>
      <c r="Y156" s="790"/>
      <c r="Z156" s="112"/>
      <c r="AA156" s="791"/>
      <c r="AB156" s="112"/>
      <c r="AC156" s="112"/>
      <c r="AD156" s="112"/>
      <c r="AE156" s="112"/>
      <c r="AF156" s="112"/>
      <c r="AG156" s="112"/>
      <c r="AH156" s="112"/>
      <c r="AI156" s="112"/>
      <c r="AJ156" s="112"/>
      <c r="AK156" s="112"/>
      <c r="AL156" s="112"/>
      <c r="AM156" s="112"/>
      <c r="AN156" s="112"/>
      <c r="AO156" s="112"/>
      <c r="AP156" s="112"/>
      <c r="AQ156" s="112"/>
      <c r="AR156" s="112"/>
      <c r="AS156" s="112"/>
    </row>
    <row r="157" spans="1:45">
      <c r="A157" s="166"/>
      <c r="B157" s="132"/>
      <c r="C157" s="787"/>
      <c r="D157" s="605"/>
      <c r="E157" s="803"/>
      <c r="F157" s="799"/>
      <c r="G157" s="788"/>
      <c r="H157" s="788"/>
      <c r="I157" s="788"/>
      <c r="J157" s="788"/>
      <c r="K157" s="799"/>
      <c r="L157" s="799"/>
      <c r="M157" s="104"/>
      <c r="N157" s="787"/>
      <c r="O157" s="793"/>
      <c r="P157" s="408"/>
      <c r="Q157" s="112"/>
      <c r="R157" s="112"/>
      <c r="S157" s="112"/>
      <c r="T157" s="112"/>
      <c r="U157" s="112"/>
      <c r="V157" s="789"/>
      <c r="W157" s="132"/>
      <c r="X157" s="127"/>
      <c r="Y157" s="790"/>
      <c r="Z157" s="112"/>
      <c r="AA157" s="791"/>
      <c r="AB157" s="112"/>
      <c r="AC157" s="112"/>
      <c r="AD157" s="112"/>
      <c r="AE157" s="112"/>
      <c r="AF157" s="112"/>
      <c r="AG157" s="112"/>
      <c r="AH157" s="112"/>
      <c r="AI157" s="112"/>
      <c r="AJ157" s="112"/>
      <c r="AK157" s="112"/>
      <c r="AL157" s="112"/>
      <c r="AM157" s="112"/>
      <c r="AN157" s="112"/>
      <c r="AO157" s="112"/>
      <c r="AP157" s="112"/>
      <c r="AQ157" s="112"/>
      <c r="AR157" s="112"/>
      <c r="AS157" s="112"/>
    </row>
    <row r="158" spans="1:45">
      <c r="A158" s="166"/>
      <c r="B158" s="132"/>
      <c r="C158" s="787"/>
      <c r="D158" s="605"/>
      <c r="E158" s="803"/>
      <c r="F158" s="803"/>
      <c r="G158" s="788"/>
      <c r="H158" s="788"/>
      <c r="I158" s="788"/>
      <c r="J158" s="798"/>
      <c r="K158" s="810"/>
      <c r="L158" s="803"/>
      <c r="M158" s="799"/>
      <c r="N158" s="787"/>
      <c r="O158" s="793"/>
      <c r="P158" s="408"/>
      <c r="Q158" s="112"/>
      <c r="R158" s="112"/>
      <c r="S158" s="112"/>
      <c r="T158" s="112"/>
      <c r="U158" s="112"/>
      <c r="V158" s="789"/>
      <c r="W158" s="132"/>
      <c r="X158" s="127"/>
      <c r="Y158" s="790"/>
      <c r="Z158" s="112"/>
      <c r="AA158" s="791"/>
      <c r="AB158" s="112"/>
      <c r="AC158" s="112"/>
      <c r="AD158" s="112"/>
      <c r="AE158" s="112"/>
      <c r="AF158" s="112"/>
      <c r="AG158" s="112"/>
      <c r="AH158" s="112"/>
      <c r="AI158" s="112"/>
      <c r="AJ158" s="112"/>
      <c r="AK158" s="112"/>
      <c r="AL158" s="112"/>
      <c r="AM158" s="112"/>
      <c r="AN158" s="112"/>
      <c r="AO158" s="112"/>
      <c r="AP158" s="112"/>
      <c r="AQ158" s="112"/>
      <c r="AR158" s="112"/>
      <c r="AS158" s="112"/>
    </row>
    <row r="159" spans="1:45" ht="10.5" customHeight="1">
      <c r="A159" s="166"/>
      <c r="B159" s="132"/>
      <c r="C159" s="787"/>
      <c r="D159" s="605"/>
      <c r="E159" s="798"/>
      <c r="F159" s="799"/>
      <c r="G159" s="788"/>
      <c r="H159" s="788"/>
      <c r="I159" s="788"/>
      <c r="J159" s="788"/>
      <c r="K159" s="798"/>
      <c r="L159" s="798"/>
      <c r="M159" s="788"/>
      <c r="N159" s="787"/>
      <c r="O159" s="793"/>
      <c r="P159" s="408"/>
      <c r="Q159" s="112"/>
      <c r="R159" s="112"/>
      <c r="S159" s="112"/>
      <c r="T159" s="112"/>
      <c r="U159" s="112"/>
      <c r="V159" s="789"/>
      <c r="W159" s="132"/>
      <c r="X159" s="127"/>
      <c r="Y159" s="790"/>
      <c r="Z159" s="112"/>
      <c r="AA159" s="791"/>
      <c r="AB159" s="112"/>
      <c r="AC159" s="112"/>
      <c r="AD159" s="112"/>
      <c r="AE159" s="112"/>
      <c r="AF159" s="112"/>
      <c r="AG159" s="112"/>
      <c r="AH159" s="112"/>
      <c r="AI159" s="112"/>
      <c r="AJ159" s="112"/>
      <c r="AK159" s="112"/>
      <c r="AL159" s="112"/>
      <c r="AM159" s="112"/>
      <c r="AN159" s="112"/>
      <c r="AO159" s="112"/>
      <c r="AP159" s="112"/>
      <c r="AQ159" s="112"/>
      <c r="AR159" s="112"/>
      <c r="AS159" s="112"/>
    </row>
    <row r="160" spans="1:45" ht="12.75" customHeight="1">
      <c r="A160" s="166"/>
      <c r="B160" s="132"/>
      <c r="C160" s="787"/>
      <c r="D160" s="605"/>
      <c r="E160" s="803"/>
      <c r="F160" s="799"/>
      <c r="G160" s="788"/>
      <c r="H160" s="788"/>
      <c r="I160" s="788"/>
      <c r="J160" s="788"/>
      <c r="K160" s="799"/>
      <c r="L160" s="799"/>
      <c r="M160" s="788"/>
      <c r="N160" s="787"/>
      <c r="O160" s="801"/>
      <c r="P160" s="408"/>
      <c r="Q160" s="112"/>
      <c r="R160" s="112"/>
      <c r="S160" s="112"/>
      <c r="T160" s="112"/>
      <c r="U160" s="112"/>
      <c r="V160" s="789"/>
      <c r="W160" s="132"/>
      <c r="X160" s="127"/>
      <c r="Y160" s="790"/>
      <c r="Z160" s="112"/>
      <c r="AA160" s="802"/>
      <c r="AB160" s="112"/>
      <c r="AC160" s="112"/>
      <c r="AD160" s="112"/>
      <c r="AE160" s="112"/>
      <c r="AF160" s="112"/>
      <c r="AG160" s="112"/>
      <c r="AH160" s="112"/>
      <c r="AI160" s="112"/>
      <c r="AJ160" s="112"/>
      <c r="AK160" s="112"/>
      <c r="AL160" s="112"/>
      <c r="AM160" s="112"/>
      <c r="AN160" s="112"/>
      <c r="AO160" s="112"/>
      <c r="AP160" s="112"/>
      <c r="AQ160" s="112"/>
      <c r="AR160" s="112"/>
      <c r="AS160" s="112"/>
    </row>
    <row r="161" spans="1:45">
      <c r="A161" s="166"/>
      <c r="B161" s="132"/>
      <c r="C161" s="787"/>
      <c r="D161" s="605"/>
      <c r="E161" s="798"/>
      <c r="F161" s="799"/>
      <c r="G161" s="788"/>
      <c r="H161" s="788"/>
      <c r="I161" s="788"/>
      <c r="J161" s="788"/>
      <c r="K161" s="799"/>
      <c r="L161" s="799"/>
      <c r="M161" s="788"/>
      <c r="N161" s="787"/>
      <c r="O161" s="793"/>
      <c r="P161" s="408"/>
      <c r="Q161" s="112"/>
      <c r="R161" s="112"/>
      <c r="S161" s="112"/>
      <c r="T161" s="112"/>
      <c r="U161" s="112"/>
      <c r="V161" s="789"/>
      <c r="W161" s="132"/>
      <c r="X161" s="127"/>
      <c r="Y161" s="790"/>
      <c r="Z161" s="112"/>
      <c r="AA161" s="791"/>
      <c r="AB161" s="112"/>
      <c r="AC161" s="112"/>
      <c r="AD161" s="112"/>
      <c r="AE161" s="112"/>
      <c r="AF161" s="112"/>
      <c r="AG161" s="112"/>
      <c r="AH161" s="112"/>
      <c r="AI161" s="112"/>
      <c r="AJ161" s="112"/>
      <c r="AK161" s="112"/>
      <c r="AL161" s="112"/>
      <c r="AM161" s="112"/>
      <c r="AN161" s="112"/>
      <c r="AO161" s="112"/>
      <c r="AP161" s="112"/>
      <c r="AQ161" s="112"/>
      <c r="AR161" s="112"/>
      <c r="AS161" s="112"/>
    </row>
    <row r="162" spans="1:45" ht="12.75" customHeight="1">
      <c r="A162" s="166"/>
      <c r="B162" s="132"/>
      <c r="C162" s="787"/>
      <c r="D162" s="605"/>
      <c r="E162" s="799"/>
      <c r="F162" s="803"/>
      <c r="G162" s="788"/>
      <c r="H162" s="788"/>
      <c r="I162" s="788"/>
      <c r="J162" s="788"/>
      <c r="K162" s="810"/>
      <c r="L162" s="803"/>
      <c r="M162" s="788"/>
      <c r="N162" s="787"/>
      <c r="O162" s="801"/>
      <c r="P162" s="408"/>
      <c r="Q162" s="112"/>
      <c r="R162" s="112"/>
      <c r="S162" s="112"/>
      <c r="T162" s="112"/>
      <c r="U162" s="112"/>
      <c r="V162" s="789"/>
      <c r="W162" s="132"/>
      <c r="X162" s="127"/>
      <c r="Y162" s="790"/>
      <c r="Z162" s="112"/>
      <c r="AA162" s="802"/>
      <c r="AB162" s="112"/>
      <c r="AC162" s="112"/>
      <c r="AD162" s="112"/>
      <c r="AE162" s="112"/>
      <c r="AF162" s="112"/>
      <c r="AG162" s="112"/>
      <c r="AH162" s="112"/>
      <c r="AI162" s="112"/>
      <c r="AJ162" s="112"/>
      <c r="AK162" s="112"/>
      <c r="AL162" s="112"/>
      <c r="AM162" s="112"/>
      <c r="AN162" s="112"/>
      <c r="AO162" s="112"/>
      <c r="AP162" s="112"/>
      <c r="AQ162" s="112"/>
      <c r="AR162" s="112"/>
      <c r="AS162" s="112"/>
    </row>
    <row r="163" spans="1:45" hidden="1">
      <c r="A163" s="166"/>
      <c r="B163" s="132"/>
      <c r="C163" s="787"/>
      <c r="D163" s="605"/>
      <c r="E163" s="803"/>
      <c r="F163" s="799"/>
      <c r="G163" s="788"/>
      <c r="H163" s="788"/>
      <c r="I163" s="788"/>
      <c r="J163" s="788"/>
      <c r="K163" s="798"/>
      <c r="L163" s="798"/>
      <c r="M163" s="788"/>
      <c r="N163" s="787"/>
      <c r="O163" s="793"/>
      <c r="P163" s="408"/>
      <c r="Q163" s="112"/>
      <c r="R163" s="112"/>
      <c r="S163" s="112"/>
      <c r="T163" s="112"/>
      <c r="U163" s="112"/>
      <c r="V163" s="789"/>
      <c r="W163" s="132"/>
      <c r="X163" s="127"/>
      <c r="Y163" s="790"/>
      <c r="Z163" s="112"/>
      <c r="AA163" s="796"/>
      <c r="AB163" s="112"/>
      <c r="AC163" s="112"/>
      <c r="AD163" s="112"/>
      <c r="AE163" s="112"/>
      <c r="AF163" s="112"/>
      <c r="AG163" s="112"/>
      <c r="AH163" s="112"/>
      <c r="AI163" s="112"/>
      <c r="AJ163" s="112"/>
      <c r="AK163" s="112"/>
      <c r="AL163" s="112"/>
      <c r="AM163" s="112"/>
      <c r="AN163" s="112"/>
      <c r="AO163" s="112"/>
      <c r="AP163" s="112"/>
      <c r="AQ163" s="112"/>
      <c r="AR163" s="112"/>
      <c r="AS163" s="112"/>
    </row>
    <row r="164" spans="1:45" ht="13.5" customHeight="1">
      <c r="A164" s="166"/>
      <c r="B164" s="107"/>
      <c r="C164" s="787"/>
      <c r="D164" s="605"/>
      <c r="E164" s="799"/>
      <c r="F164" s="799"/>
      <c r="G164" s="788"/>
      <c r="H164" s="788"/>
      <c r="I164" s="788"/>
      <c r="J164" s="788"/>
      <c r="K164" s="803"/>
      <c r="L164" s="803"/>
      <c r="M164" s="788"/>
      <c r="N164" s="787"/>
      <c r="O164" s="793"/>
      <c r="P164" s="408"/>
      <c r="Q164" s="112"/>
      <c r="R164" s="112"/>
      <c r="S164" s="112"/>
      <c r="T164" s="112"/>
      <c r="U164" s="112"/>
      <c r="V164" s="789"/>
      <c r="W164" s="132"/>
      <c r="X164" s="127"/>
      <c r="Y164" s="790"/>
      <c r="Z164" s="112"/>
      <c r="AA164" s="791"/>
      <c r="AB164" s="112"/>
      <c r="AC164" s="112"/>
      <c r="AD164" s="112"/>
      <c r="AE164" s="112"/>
      <c r="AF164" s="112"/>
      <c r="AG164" s="112"/>
      <c r="AH164" s="112"/>
      <c r="AI164" s="112"/>
      <c r="AJ164" s="112"/>
      <c r="AK164" s="112"/>
      <c r="AL164" s="112"/>
      <c r="AM164" s="112"/>
      <c r="AN164" s="112"/>
      <c r="AO164" s="112"/>
      <c r="AP164" s="112"/>
      <c r="AQ164" s="112"/>
      <c r="AR164" s="112"/>
      <c r="AS164" s="112"/>
    </row>
    <row r="165" spans="1:45" ht="12.75" customHeight="1">
      <c r="A165" s="166"/>
      <c r="B165" s="132"/>
      <c r="C165" s="787"/>
      <c r="D165" s="605"/>
      <c r="E165" s="798"/>
      <c r="F165" s="799"/>
      <c r="G165" s="810"/>
      <c r="H165" s="788"/>
      <c r="I165" s="788"/>
      <c r="J165" s="788"/>
      <c r="K165" s="798"/>
      <c r="L165" s="799"/>
      <c r="M165" s="788"/>
      <c r="N165" s="792"/>
      <c r="O165" s="801"/>
      <c r="P165" s="408"/>
      <c r="Q165" s="112"/>
      <c r="R165" s="112"/>
      <c r="S165" s="112"/>
      <c r="T165" s="112"/>
      <c r="U165" s="112"/>
      <c r="V165" s="789"/>
      <c r="W165" s="132"/>
      <c r="X165" s="127"/>
      <c r="Y165" s="790"/>
      <c r="Z165" s="112"/>
      <c r="AA165" s="802"/>
      <c r="AB165" s="112"/>
      <c r="AC165" s="112"/>
      <c r="AD165" s="112"/>
      <c r="AE165" s="112"/>
      <c r="AF165" s="112"/>
      <c r="AG165" s="112"/>
      <c r="AH165" s="112"/>
      <c r="AI165" s="112"/>
      <c r="AJ165" s="112"/>
      <c r="AK165" s="112"/>
      <c r="AL165" s="112"/>
      <c r="AM165" s="112"/>
      <c r="AN165" s="112"/>
      <c r="AO165" s="112"/>
      <c r="AP165" s="112"/>
      <c r="AQ165" s="112"/>
      <c r="AR165" s="112"/>
      <c r="AS165" s="112"/>
    </row>
    <row r="166" spans="1:45" ht="12.75" customHeight="1">
      <c r="A166" s="166"/>
      <c r="B166" s="132"/>
      <c r="C166" s="787"/>
      <c r="D166" s="605"/>
      <c r="E166" s="810"/>
      <c r="F166" s="810"/>
      <c r="G166" s="788"/>
      <c r="H166" s="788"/>
      <c r="I166" s="788"/>
      <c r="J166" s="788"/>
      <c r="K166" s="811"/>
      <c r="L166" s="810"/>
      <c r="M166" s="788"/>
      <c r="N166" s="792"/>
      <c r="O166" s="793"/>
      <c r="P166" s="408"/>
      <c r="Q166" s="112"/>
      <c r="R166" s="112"/>
      <c r="S166" s="112"/>
      <c r="T166" s="112"/>
      <c r="U166" s="112"/>
      <c r="V166" s="789"/>
      <c r="W166" s="132"/>
      <c r="X166" s="127"/>
      <c r="Y166" s="790"/>
      <c r="Z166" s="112"/>
      <c r="AA166" s="805"/>
      <c r="AB166" s="112"/>
      <c r="AC166" s="112"/>
      <c r="AD166" s="112"/>
      <c r="AE166" s="112"/>
      <c r="AF166" s="112"/>
      <c r="AG166" s="112"/>
      <c r="AH166" s="112"/>
      <c r="AI166" s="112"/>
      <c r="AJ166" s="112"/>
      <c r="AK166" s="112"/>
      <c r="AL166" s="112"/>
      <c r="AM166" s="112"/>
      <c r="AN166" s="112"/>
      <c r="AO166" s="112"/>
      <c r="AP166" s="112"/>
      <c r="AQ166" s="112"/>
      <c r="AR166" s="112"/>
      <c r="AS166" s="112"/>
    </row>
    <row r="167" spans="1:45" ht="12.75" customHeight="1">
      <c r="A167" s="166"/>
      <c r="B167" s="132"/>
      <c r="C167" s="787"/>
      <c r="D167" s="806"/>
      <c r="E167" s="162"/>
      <c r="F167" s="162"/>
      <c r="G167" s="162"/>
      <c r="H167" s="162"/>
      <c r="I167" s="162"/>
      <c r="J167" s="162"/>
      <c r="K167" s="162"/>
      <c r="L167" s="162"/>
      <c r="M167" s="162"/>
      <c r="N167" s="792"/>
      <c r="O167" s="793"/>
      <c r="P167" s="408"/>
      <c r="Q167" s="112"/>
      <c r="R167" s="112"/>
      <c r="S167" s="112"/>
      <c r="T167" s="112"/>
      <c r="U167" s="112"/>
      <c r="V167" s="789"/>
      <c r="W167" s="132"/>
      <c r="X167" s="127"/>
      <c r="Y167" s="790"/>
      <c r="Z167" s="112"/>
      <c r="AA167" s="791"/>
      <c r="AB167" s="112"/>
      <c r="AC167" s="112"/>
      <c r="AD167" s="112"/>
      <c r="AE167" s="112"/>
      <c r="AF167" s="112"/>
      <c r="AG167" s="112"/>
      <c r="AH167" s="112"/>
      <c r="AI167" s="112"/>
      <c r="AJ167" s="112"/>
      <c r="AK167" s="112"/>
      <c r="AL167" s="112"/>
      <c r="AM167" s="112"/>
      <c r="AN167" s="112"/>
      <c r="AO167" s="112"/>
      <c r="AP167" s="112"/>
      <c r="AQ167" s="112"/>
      <c r="AR167" s="112"/>
      <c r="AS167" s="112"/>
    </row>
    <row r="168" spans="1:45" ht="12.75" customHeight="1">
      <c r="A168" s="166"/>
      <c r="B168" s="132"/>
      <c r="C168" s="787"/>
      <c r="D168" s="806"/>
      <c r="E168" s="162"/>
      <c r="F168" s="162"/>
      <c r="G168" s="162"/>
      <c r="H168" s="162"/>
      <c r="I168" s="162"/>
      <c r="J168" s="162"/>
      <c r="K168" s="162"/>
      <c r="L168" s="162"/>
      <c r="M168" s="162"/>
      <c r="N168" s="792"/>
      <c r="O168" s="793"/>
      <c r="P168" s="408"/>
      <c r="Q168" s="112"/>
      <c r="R168" s="112"/>
      <c r="S168" s="112"/>
      <c r="T168" s="112"/>
      <c r="U168" s="112"/>
      <c r="V168" s="789"/>
      <c r="W168" s="132"/>
      <c r="X168" s="127"/>
      <c r="Y168" s="790"/>
      <c r="Z168" s="112"/>
      <c r="AA168" s="791"/>
      <c r="AB168" s="112"/>
      <c r="AC168" s="112"/>
      <c r="AD168" s="112"/>
      <c r="AE168" s="112"/>
      <c r="AF168" s="112"/>
      <c r="AG168" s="112"/>
      <c r="AH168" s="112"/>
      <c r="AI168" s="112"/>
      <c r="AJ168" s="112"/>
      <c r="AK168" s="112"/>
      <c r="AL168" s="112"/>
      <c r="AM168" s="112"/>
      <c r="AN168" s="112"/>
      <c r="AO168" s="112"/>
      <c r="AP168" s="112"/>
      <c r="AQ168" s="112"/>
      <c r="AR168" s="112"/>
      <c r="AS168" s="112"/>
    </row>
    <row r="169" spans="1:45" ht="11.25" customHeight="1">
      <c r="A169" s="166"/>
      <c r="B169" s="132"/>
      <c r="C169" s="787"/>
      <c r="D169" s="162"/>
      <c r="E169" s="162"/>
      <c r="F169" s="162"/>
      <c r="G169" s="162"/>
      <c r="H169" s="162"/>
      <c r="I169" s="162"/>
      <c r="J169" s="162"/>
      <c r="K169" s="162"/>
      <c r="L169" s="162"/>
      <c r="M169" s="162"/>
      <c r="N169" s="792"/>
      <c r="O169" s="793"/>
      <c r="P169" s="408"/>
      <c r="Q169" s="112"/>
      <c r="R169" s="112"/>
      <c r="S169" s="112"/>
      <c r="T169" s="112"/>
      <c r="U169" s="112"/>
      <c r="V169" s="789"/>
      <c r="W169" s="132"/>
      <c r="X169" s="127"/>
      <c r="Y169" s="790"/>
      <c r="Z169" s="112"/>
      <c r="AA169" s="791"/>
      <c r="AB169" s="112"/>
      <c r="AC169" s="112"/>
      <c r="AD169" s="112"/>
      <c r="AE169" s="112"/>
      <c r="AF169" s="112"/>
      <c r="AG169" s="112"/>
      <c r="AH169" s="112"/>
      <c r="AI169" s="112"/>
      <c r="AJ169" s="112"/>
      <c r="AK169" s="112"/>
      <c r="AL169" s="112"/>
      <c r="AM169" s="112"/>
      <c r="AN169" s="112"/>
      <c r="AO169" s="112"/>
      <c r="AP169" s="112"/>
      <c r="AQ169" s="112"/>
      <c r="AR169" s="112"/>
      <c r="AS169" s="112"/>
    </row>
    <row r="170" spans="1:45" ht="12.75" customHeight="1">
      <c r="A170" s="166"/>
      <c r="B170" s="132"/>
      <c r="C170" s="787"/>
      <c r="D170" s="162"/>
      <c r="E170" s="162"/>
      <c r="F170" s="162"/>
      <c r="G170" s="162"/>
      <c r="H170" s="162"/>
      <c r="I170" s="162"/>
      <c r="J170" s="807"/>
      <c r="K170" s="162"/>
      <c r="L170" s="162"/>
      <c r="M170" s="162"/>
      <c r="N170" s="795"/>
      <c r="O170" s="793"/>
      <c r="P170" s="408"/>
      <c r="Q170" s="112"/>
      <c r="R170" s="112"/>
      <c r="S170" s="112"/>
      <c r="T170" s="112"/>
      <c r="U170" s="112"/>
      <c r="V170" s="808"/>
      <c r="W170" s="132"/>
      <c r="X170" s="809"/>
      <c r="Y170" s="790"/>
      <c r="Z170" s="112"/>
      <c r="AA170" s="791"/>
      <c r="AB170" s="112"/>
      <c r="AC170" s="112"/>
      <c r="AD170" s="112"/>
      <c r="AE170" s="112"/>
      <c r="AF170" s="112"/>
      <c r="AG170" s="112"/>
      <c r="AH170" s="112"/>
      <c r="AI170" s="112"/>
      <c r="AJ170" s="112"/>
      <c r="AK170" s="112"/>
      <c r="AL170" s="112"/>
      <c r="AM170" s="112"/>
      <c r="AN170" s="112"/>
      <c r="AO170" s="112"/>
      <c r="AP170" s="112"/>
      <c r="AQ170" s="112"/>
      <c r="AR170" s="112"/>
      <c r="AS170" s="112"/>
    </row>
    <row r="171" spans="1:45" ht="11.25" customHeight="1">
      <c r="A171" s="112"/>
      <c r="B171" s="112"/>
      <c r="C171" s="112"/>
      <c r="D171" s="112"/>
      <c r="E171" s="112"/>
      <c r="F171" s="112"/>
      <c r="G171" s="112"/>
      <c r="H171" s="112"/>
      <c r="I171" s="112"/>
      <c r="J171" s="112"/>
      <c r="K171" s="112"/>
      <c r="L171" s="112"/>
      <c r="M171" s="112"/>
      <c r="N171" s="112"/>
      <c r="O171" s="112"/>
      <c r="P171" s="112"/>
      <c r="Q171" s="112"/>
      <c r="R171" s="112"/>
      <c r="S171" s="112"/>
      <c r="T171" s="112"/>
      <c r="U171" s="112"/>
      <c r="V171" s="112"/>
      <c r="W171" s="112"/>
      <c r="X171" s="112"/>
      <c r="Y171" s="112"/>
      <c r="Z171" s="112"/>
      <c r="AA171" s="112"/>
      <c r="AB171" s="112"/>
      <c r="AC171" s="112"/>
      <c r="AD171" s="112"/>
      <c r="AE171" s="112"/>
      <c r="AF171" s="112"/>
      <c r="AG171" s="112"/>
      <c r="AH171" s="112"/>
      <c r="AI171" s="112"/>
      <c r="AJ171" s="112"/>
      <c r="AK171" s="112"/>
      <c r="AL171" s="112"/>
      <c r="AM171" s="112"/>
      <c r="AN171" s="112"/>
      <c r="AO171" s="112"/>
      <c r="AP171" s="112"/>
      <c r="AQ171" s="112"/>
      <c r="AR171" s="112"/>
      <c r="AS171" s="112"/>
    </row>
    <row r="172" spans="1:45" ht="12.75" customHeight="1">
      <c r="A172" s="210"/>
      <c r="B172" s="112"/>
      <c r="C172" s="210"/>
      <c r="D172" s="112"/>
      <c r="E172" s="112"/>
      <c r="F172" s="112"/>
      <c r="G172" s="112"/>
      <c r="H172" s="112"/>
      <c r="I172" s="112"/>
      <c r="J172" s="112"/>
      <c r="K172" s="112"/>
      <c r="L172" s="112"/>
      <c r="M172" s="112"/>
      <c r="N172" s="112"/>
      <c r="O172" s="112"/>
      <c r="P172" s="112"/>
      <c r="Q172" s="208"/>
      <c r="R172" s="112"/>
      <c r="S172" s="112"/>
      <c r="T172" s="112"/>
      <c r="U172" s="112"/>
      <c r="V172" s="112"/>
      <c r="W172" s="112"/>
      <c r="X172" s="112"/>
      <c r="Y172" s="112"/>
      <c r="Z172" s="112"/>
      <c r="AA172" s="112"/>
      <c r="AB172" s="112"/>
      <c r="AC172" s="112"/>
      <c r="AD172" s="112"/>
      <c r="AE172" s="112"/>
      <c r="AF172" s="112"/>
      <c r="AG172" s="112"/>
      <c r="AH172" s="112"/>
      <c r="AI172" s="112"/>
      <c r="AJ172" s="112"/>
      <c r="AK172" s="112"/>
      <c r="AL172" s="112"/>
      <c r="AM172" s="112"/>
      <c r="AN172" s="112"/>
      <c r="AO172" s="112"/>
      <c r="AP172" s="112"/>
      <c r="AQ172" s="112"/>
      <c r="AR172" s="112"/>
      <c r="AS172" s="112"/>
    </row>
    <row r="173" spans="1:45">
      <c r="A173" s="112"/>
      <c r="B173" s="132"/>
      <c r="C173" s="408"/>
      <c r="D173" s="214"/>
      <c r="E173" s="214"/>
      <c r="F173" s="214"/>
      <c r="G173" s="214"/>
      <c r="H173" s="214"/>
      <c r="I173" s="214"/>
      <c r="J173" s="214"/>
      <c r="K173" s="214"/>
      <c r="L173" s="132"/>
      <c r="M173" s="132"/>
      <c r="N173" s="104"/>
      <c r="O173" s="104"/>
      <c r="P173" s="132"/>
      <c r="Q173" s="408"/>
      <c r="R173" s="112"/>
      <c r="S173" s="408"/>
      <c r="T173" s="132"/>
      <c r="U173" s="112"/>
      <c r="V173" s="112"/>
      <c r="W173" s="112"/>
      <c r="X173" s="112"/>
      <c r="Y173" s="112"/>
      <c r="Z173" s="112"/>
      <c r="AA173" s="112"/>
      <c r="AB173" s="112"/>
      <c r="AC173" s="112"/>
      <c r="AD173" s="112"/>
      <c r="AE173" s="112"/>
      <c r="AF173" s="112"/>
      <c r="AG173" s="112"/>
      <c r="AH173" s="112"/>
      <c r="AI173" s="112"/>
      <c r="AJ173" s="112"/>
      <c r="AK173" s="112"/>
      <c r="AL173" s="112"/>
      <c r="AM173" s="112"/>
      <c r="AN173" s="112"/>
      <c r="AO173" s="112"/>
      <c r="AP173" s="112"/>
      <c r="AQ173" s="112"/>
      <c r="AR173" s="112"/>
      <c r="AS173" s="112"/>
    </row>
    <row r="174" spans="1:45">
      <c r="A174" s="112"/>
      <c r="B174" s="132"/>
      <c r="C174" s="104"/>
      <c r="D174" s="214"/>
      <c r="E174" s="214"/>
      <c r="F174" s="214"/>
      <c r="G174" s="214"/>
      <c r="H174" s="214"/>
      <c r="I174" s="214"/>
      <c r="J174" s="214"/>
      <c r="K174" s="214"/>
      <c r="L174" s="132"/>
      <c r="M174" s="132"/>
      <c r="N174" s="104"/>
      <c r="O174" s="104"/>
      <c r="P174" s="132"/>
      <c r="Q174" s="408"/>
      <c r="R174" s="112"/>
      <c r="S174" s="408"/>
      <c r="T174" s="132"/>
      <c r="U174" s="112"/>
      <c r="V174" s="112"/>
      <c r="W174" s="112"/>
      <c r="X174" s="112"/>
      <c r="Y174" s="112"/>
      <c r="Z174" s="112"/>
      <c r="AA174" s="112"/>
      <c r="AB174" s="112"/>
      <c r="AC174" s="112"/>
      <c r="AD174" s="112"/>
      <c r="AE174" s="112"/>
      <c r="AF174" s="112"/>
      <c r="AG174" s="112"/>
      <c r="AH174" s="112"/>
      <c r="AI174" s="112"/>
      <c r="AJ174" s="112"/>
      <c r="AK174" s="112"/>
      <c r="AL174" s="112"/>
      <c r="AM174" s="112"/>
      <c r="AN174" s="112"/>
      <c r="AO174" s="112"/>
      <c r="AP174" s="112"/>
      <c r="AQ174" s="112"/>
      <c r="AR174" s="112"/>
      <c r="AS174" s="112"/>
    </row>
    <row r="175" spans="1:45">
      <c r="A175" s="112"/>
      <c r="B175" s="408"/>
      <c r="C175" s="408"/>
      <c r="D175" s="214"/>
      <c r="E175" s="214"/>
      <c r="F175" s="214"/>
      <c r="G175" s="214"/>
      <c r="H175" s="112"/>
      <c r="I175" s="112"/>
      <c r="J175" s="214"/>
      <c r="K175" s="110"/>
      <c r="L175" s="132"/>
      <c r="M175" s="132"/>
      <c r="N175" s="104"/>
      <c r="O175" s="104"/>
      <c r="P175" s="408"/>
      <c r="Q175" s="408"/>
      <c r="R175" s="112"/>
      <c r="S175" s="408"/>
      <c r="T175" s="132"/>
      <c r="U175" s="112"/>
      <c r="V175" s="112"/>
      <c r="W175" s="112"/>
      <c r="X175" s="112"/>
      <c r="Y175" s="112"/>
      <c r="Z175" s="112"/>
      <c r="AA175" s="784"/>
      <c r="AB175" s="112"/>
      <c r="AC175" s="112"/>
      <c r="AD175" s="112"/>
      <c r="AE175" s="112"/>
      <c r="AF175" s="112"/>
      <c r="AG175" s="112"/>
      <c r="AH175" s="112"/>
      <c r="AI175" s="112"/>
      <c r="AJ175" s="112"/>
      <c r="AK175" s="112"/>
      <c r="AL175" s="112"/>
      <c r="AM175" s="112"/>
      <c r="AN175" s="112"/>
      <c r="AO175" s="112"/>
      <c r="AP175" s="112"/>
      <c r="AQ175" s="112"/>
      <c r="AR175" s="112"/>
      <c r="AS175" s="112"/>
    </row>
    <row r="176" spans="1:45">
      <c r="A176" s="112"/>
      <c r="B176" s="132"/>
      <c r="C176" s="132"/>
      <c r="D176" s="408"/>
      <c r="E176" s="408"/>
      <c r="F176" s="408"/>
      <c r="G176" s="408"/>
      <c r="H176" s="408"/>
      <c r="I176" s="408"/>
      <c r="J176" s="408"/>
      <c r="K176" s="408"/>
      <c r="L176" s="408"/>
      <c r="M176" s="408"/>
      <c r="N176" s="104"/>
      <c r="O176" s="104"/>
      <c r="P176" s="408"/>
      <c r="Q176" s="408"/>
      <c r="R176" s="112"/>
      <c r="S176" s="408"/>
      <c r="T176" s="132"/>
      <c r="U176" s="112"/>
      <c r="V176" s="112"/>
      <c r="W176" s="112"/>
      <c r="X176" s="112"/>
      <c r="Y176" s="369"/>
      <c r="Z176" s="112"/>
      <c r="AA176" s="784"/>
      <c r="AB176" s="112"/>
      <c r="AC176" s="112"/>
      <c r="AD176" s="112"/>
      <c r="AE176" s="112"/>
      <c r="AF176" s="112"/>
      <c r="AG176" s="112"/>
      <c r="AH176" s="112"/>
      <c r="AI176" s="112"/>
      <c r="AJ176" s="112"/>
      <c r="AK176" s="112"/>
      <c r="AL176" s="112"/>
      <c r="AM176" s="112"/>
      <c r="AN176" s="112"/>
      <c r="AO176" s="112"/>
      <c r="AP176" s="112"/>
      <c r="AQ176" s="112"/>
      <c r="AR176" s="112"/>
      <c r="AS176" s="112"/>
    </row>
    <row r="177" spans="1:45">
      <c r="A177" s="112"/>
      <c r="B177" s="408"/>
      <c r="C177" s="112"/>
      <c r="D177" s="408"/>
      <c r="E177" s="408"/>
      <c r="F177" s="408"/>
      <c r="G177" s="408"/>
      <c r="H177" s="408"/>
      <c r="I177" s="408"/>
      <c r="J177" s="408"/>
      <c r="K177" s="408"/>
      <c r="L177" s="408"/>
      <c r="M177" s="408"/>
      <c r="N177" s="104"/>
      <c r="O177" s="104"/>
      <c r="P177" s="132"/>
      <c r="Q177" s="408"/>
      <c r="R177" s="112"/>
      <c r="S177" s="408"/>
      <c r="T177" s="132"/>
      <c r="U177" s="112"/>
      <c r="V177" s="112"/>
      <c r="W177" s="112"/>
      <c r="X177" s="112"/>
      <c r="Y177" s="369"/>
      <c r="Z177" s="112"/>
      <c r="AA177" s="785"/>
      <c r="AB177" s="112"/>
      <c r="AC177" s="112"/>
      <c r="AD177" s="112"/>
      <c r="AE177" s="112"/>
      <c r="AF177" s="112"/>
      <c r="AG177" s="112"/>
      <c r="AH177" s="112"/>
      <c r="AI177" s="112"/>
      <c r="AJ177" s="112"/>
      <c r="AK177" s="112"/>
      <c r="AL177" s="112"/>
      <c r="AM177" s="112"/>
      <c r="AN177" s="112"/>
      <c r="AO177" s="112"/>
      <c r="AP177" s="112"/>
      <c r="AQ177" s="112"/>
      <c r="AR177" s="112"/>
      <c r="AS177" s="112"/>
    </row>
    <row r="178" spans="1:45">
      <c r="A178" s="112"/>
      <c r="B178" s="132"/>
      <c r="C178" s="214"/>
      <c r="D178" s="132"/>
      <c r="E178" s="132"/>
      <c r="F178" s="132"/>
      <c r="G178" s="132"/>
      <c r="H178" s="107"/>
      <c r="I178" s="132"/>
      <c r="J178" s="132"/>
      <c r="K178" s="132"/>
      <c r="L178" s="132"/>
      <c r="M178" s="107"/>
      <c r="N178" s="104"/>
      <c r="O178" s="104"/>
      <c r="P178" s="214"/>
      <c r="Q178" s="408"/>
      <c r="R178" s="132"/>
      <c r="S178" s="408"/>
      <c r="T178" s="132"/>
      <c r="U178" s="112"/>
      <c r="V178" s="300"/>
      <c r="W178" s="408"/>
      <c r="X178" s="166"/>
      <c r="Y178" s="786"/>
      <c r="Z178" s="112"/>
      <c r="AA178" s="785"/>
      <c r="AB178" s="112"/>
      <c r="AC178" s="112"/>
      <c r="AD178" s="112"/>
      <c r="AE178" s="112"/>
      <c r="AF178" s="112"/>
      <c r="AG178" s="112"/>
      <c r="AH178" s="112"/>
      <c r="AI178" s="112"/>
      <c r="AJ178" s="112"/>
      <c r="AK178" s="112"/>
      <c r="AL178" s="112"/>
      <c r="AM178" s="112"/>
      <c r="AN178" s="112"/>
      <c r="AO178" s="112"/>
      <c r="AP178" s="112"/>
      <c r="AQ178" s="112"/>
      <c r="AR178" s="112"/>
      <c r="AS178" s="112"/>
    </row>
    <row r="179" spans="1:45">
      <c r="A179" s="166"/>
      <c r="B179" s="132"/>
      <c r="C179" s="787"/>
      <c r="D179" s="803"/>
      <c r="E179" s="788"/>
      <c r="F179" s="788"/>
      <c r="G179" s="788"/>
      <c r="H179" s="788"/>
      <c r="I179" s="788"/>
      <c r="J179" s="788"/>
      <c r="K179" s="788"/>
      <c r="L179" s="788"/>
      <c r="M179" s="788"/>
      <c r="N179" s="787"/>
      <c r="O179" s="408"/>
      <c r="P179" s="408"/>
      <c r="Q179" s="112"/>
      <c r="R179" s="613"/>
      <c r="S179" s="112"/>
      <c r="T179" s="112"/>
      <c r="U179" s="112"/>
      <c r="V179" s="789"/>
      <c r="W179" s="132"/>
      <c r="X179" s="127"/>
      <c r="Y179" s="790"/>
      <c r="Z179" s="112"/>
      <c r="AA179" s="791"/>
      <c r="AB179" s="112"/>
      <c r="AC179" s="112"/>
      <c r="AD179" s="112"/>
      <c r="AE179" s="112"/>
      <c r="AF179" s="112"/>
      <c r="AG179" s="112"/>
      <c r="AH179" s="112"/>
      <c r="AI179" s="112"/>
      <c r="AJ179" s="112"/>
      <c r="AK179" s="112"/>
      <c r="AL179" s="112"/>
      <c r="AM179" s="112"/>
      <c r="AN179" s="112"/>
      <c r="AO179" s="112"/>
      <c r="AP179" s="112"/>
      <c r="AQ179" s="112"/>
      <c r="AR179" s="112"/>
      <c r="AS179" s="112"/>
    </row>
    <row r="180" spans="1:45">
      <c r="A180" s="166"/>
      <c r="B180" s="132"/>
      <c r="C180" s="787"/>
      <c r="D180" s="803"/>
      <c r="E180" s="788"/>
      <c r="F180" s="788"/>
      <c r="G180" s="788"/>
      <c r="H180" s="788"/>
      <c r="I180" s="788"/>
      <c r="J180" s="788"/>
      <c r="K180" s="788"/>
      <c r="L180" s="788"/>
      <c r="M180" s="788"/>
      <c r="N180" s="792"/>
      <c r="O180" s="793"/>
      <c r="P180" s="408"/>
      <c r="Q180" s="112"/>
      <c r="R180" s="112"/>
      <c r="S180" s="112"/>
      <c r="T180" s="112"/>
      <c r="U180" s="112"/>
      <c r="V180" s="789"/>
      <c r="W180" s="132"/>
      <c r="X180" s="127"/>
      <c r="Y180" s="790"/>
      <c r="Z180" s="112"/>
      <c r="AA180" s="791"/>
      <c r="AB180" s="112"/>
      <c r="AC180" s="112"/>
      <c r="AD180" s="112"/>
      <c r="AE180" s="112"/>
      <c r="AF180" s="112"/>
      <c r="AG180" s="112"/>
      <c r="AH180" s="112"/>
      <c r="AI180" s="112"/>
      <c r="AJ180" s="112"/>
      <c r="AK180" s="112"/>
      <c r="AL180" s="112"/>
      <c r="AM180" s="112"/>
      <c r="AN180" s="112"/>
      <c r="AO180" s="112"/>
      <c r="AP180" s="112"/>
      <c r="AQ180" s="112"/>
      <c r="AR180" s="112"/>
      <c r="AS180" s="112"/>
    </row>
    <row r="181" spans="1:45" ht="12" customHeight="1">
      <c r="A181" s="166"/>
      <c r="B181" s="132"/>
      <c r="C181" s="787"/>
      <c r="D181" s="803"/>
      <c r="E181" s="788"/>
      <c r="F181" s="788"/>
      <c r="G181" s="803"/>
      <c r="H181" s="788"/>
      <c r="I181" s="788"/>
      <c r="J181" s="803"/>
      <c r="K181" s="788"/>
      <c r="L181" s="788"/>
      <c r="M181" s="788"/>
      <c r="N181" s="787"/>
      <c r="O181" s="793"/>
      <c r="P181" s="408"/>
      <c r="Q181" s="112"/>
      <c r="R181" s="112"/>
      <c r="S181" s="112"/>
      <c r="T181" s="112"/>
      <c r="U181" s="112"/>
      <c r="V181" s="789"/>
      <c r="W181" s="132"/>
      <c r="X181" s="127"/>
      <c r="Y181" s="790"/>
      <c r="Z181" s="112"/>
      <c r="AA181" s="794"/>
      <c r="AB181" s="112"/>
      <c r="AC181" s="112"/>
      <c r="AD181" s="112"/>
      <c r="AE181" s="112"/>
      <c r="AF181" s="112"/>
      <c r="AG181" s="112"/>
      <c r="AH181" s="112"/>
      <c r="AI181" s="112"/>
      <c r="AJ181" s="112"/>
      <c r="AK181" s="112"/>
      <c r="AL181" s="112"/>
      <c r="AM181" s="112"/>
      <c r="AN181" s="112"/>
      <c r="AO181" s="112"/>
      <c r="AP181" s="112"/>
      <c r="AQ181" s="112"/>
      <c r="AR181" s="112"/>
      <c r="AS181" s="112"/>
    </row>
    <row r="182" spans="1:45">
      <c r="A182" s="166"/>
      <c r="B182" s="132"/>
      <c r="C182" s="787"/>
      <c r="D182" s="803"/>
      <c r="E182" s="788"/>
      <c r="F182" s="788"/>
      <c r="G182" s="788"/>
      <c r="H182" s="788"/>
      <c r="I182" s="788"/>
      <c r="J182" s="788"/>
      <c r="K182" s="788"/>
      <c r="L182" s="788"/>
      <c r="M182" s="803"/>
      <c r="N182" s="795"/>
      <c r="O182" s="793"/>
      <c r="P182" s="408"/>
      <c r="Q182" s="112"/>
      <c r="R182" s="112"/>
      <c r="S182" s="112"/>
      <c r="T182" s="112"/>
      <c r="U182" s="112"/>
      <c r="V182" s="789"/>
      <c r="W182" s="132"/>
      <c r="X182" s="127"/>
      <c r="Y182" s="790"/>
      <c r="Z182" s="112"/>
      <c r="AA182" s="791"/>
      <c r="AB182" s="112"/>
      <c r="AC182" s="112"/>
      <c r="AD182" s="112"/>
      <c r="AE182" s="112"/>
      <c r="AF182" s="112"/>
      <c r="AG182" s="112"/>
      <c r="AH182" s="112"/>
      <c r="AI182" s="112"/>
      <c r="AJ182" s="112"/>
      <c r="AK182" s="112"/>
      <c r="AL182" s="112"/>
      <c r="AM182" s="112"/>
      <c r="AN182" s="112"/>
      <c r="AO182" s="112"/>
      <c r="AP182" s="112"/>
      <c r="AQ182" s="112"/>
      <c r="AR182" s="112"/>
      <c r="AS182" s="112"/>
    </row>
    <row r="183" spans="1:45" ht="12.75" customHeight="1">
      <c r="A183" s="166"/>
      <c r="B183" s="132"/>
      <c r="C183" s="787"/>
      <c r="D183" s="803"/>
      <c r="E183" s="788"/>
      <c r="F183" s="788"/>
      <c r="G183" s="788"/>
      <c r="H183" s="788"/>
      <c r="I183" s="788"/>
      <c r="J183" s="788"/>
      <c r="K183" s="788"/>
      <c r="L183" s="788"/>
      <c r="M183" s="788"/>
      <c r="N183" s="787"/>
      <c r="O183" s="793"/>
      <c r="P183" s="408"/>
      <c r="Q183" s="112"/>
      <c r="R183" s="112"/>
      <c r="S183" s="112"/>
      <c r="T183" s="112"/>
      <c r="U183" s="112"/>
      <c r="V183" s="789"/>
      <c r="W183" s="132"/>
      <c r="X183" s="127"/>
      <c r="Y183" s="790"/>
      <c r="Z183" s="112"/>
      <c r="AA183" s="796"/>
      <c r="AB183" s="112"/>
      <c r="AC183" s="112"/>
      <c r="AD183" s="112"/>
      <c r="AE183" s="112"/>
      <c r="AF183" s="112"/>
      <c r="AG183" s="112"/>
      <c r="AH183" s="112"/>
      <c r="AI183" s="112"/>
      <c r="AJ183" s="112"/>
      <c r="AK183" s="112"/>
      <c r="AL183" s="112"/>
      <c r="AM183" s="112"/>
      <c r="AN183" s="112"/>
      <c r="AO183" s="112"/>
      <c r="AP183" s="112"/>
      <c r="AQ183" s="112"/>
      <c r="AR183" s="112"/>
      <c r="AS183" s="112"/>
    </row>
    <row r="184" spans="1:45">
      <c r="A184" s="166"/>
      <c r="B184" s="132"/>
      <c r="C184" s="787"/>
      <c r="D184" s="803"/>
      <c r="E184" s="788"/>
      <c r="F184" s="788"/>
      <c r="G184" s="788"/>
      <c r="H184" s="788"/>
      <c r="I184" s="788"/>
      <c r="J184" s="788"/>
      <c r="K184" s="788"/>
      <c r="L184" s="788"/>
      <c r="M184" s="788"/>
      <c r="N184" s="787"/>
      <c r="O184" s="793"/>
      <c r="P184" s="408"/>
      <c r="Q184" s="112"/>
      <c r="R184" s="112"/>
      <c r="S184" s="112"/>
      <c r="T184" s="112"/>
      <c r="U184" s="112"/>
      <c r="V184" s="789"/>
      <c r="W184" s="132"/>
      <c r="X184" s="127"/>
      <c r="Y184" s="790"/>
      <c r="Z184" s="112"/>
      <c r="AA184" s="794"/>
      <c r="AB184" s="112"/>
      <c r="AC184" s="112"/>
      <c r="AD184" s="112"/>
      <c r="AE184" s="112"/>
      <c r="AF184" s="112"/>
      <c r="AG184" s="112"/>
      <c r="AH184" s="112"/>
      <c r="AI184" s="112"/>
      <c r="AJ184" s="112"/>
      <c r="AK184" s="112"/>
      <c r="AL184" s="112"/>
      <c r="AM184" s="112"/>
      <c r="AN184" s="112"/>
      <c r="AO184" s="112"/>
      <c r="AP184" s="112"/>
      <c r="AQ184" s="112"/>
      <c r="AR184" s="112"/>
      <c r="AS184" s="112"/>
    </row>
    <row r="185" spans="1:45" ht="15" customHeight="1">
      <c r="A185" s="166"/>
      <c r="B185" s="132"/>
      <c r="C185" s="787"/>
      <c r="D185" s="803"/>
      <c r="E185" s="788"/>
      <c r="F185" s="104"/>
      <c r="G185" s="798"/>
      <c r="H185" s="803"/>
      <c r="I185" s="788"/>
      <c r="J185" s="788"/>
      <c r="K185" s="788"/>
      <c r="L185" s="788"/>
      <c r="M185" s="788"/>
      <c r="N185" s="797"/>
      <c r="O185" s="793"/>
      <c r="P185" s="408"/>
      <c r="Q185" s="112"/>
      <c r="R185" s="112"/>
      <c r="S185" s="112"/>
      <c r="T185" s="112"/>
      <c r="U185" s="112"/>
      <c r="V185" s="789"/>
      <c r="W185" s="132"/>
      <c r="X185" s="127"/>
      <c r="Y185" s="790"/>
      <c r="Z185" s="112"/>
      <c r="AA185" s="796"/>
      <c r="AB185" s="112"/>
      <c r="AC185" s="112"/>
      <c r="AD185" s="112"/>
      <c r="AE185" s="112"/>
      <c r="AF185" s="112"/>
      <c r="AG185" s="112"/>
      <c r="AH185" s="112"/>
      <c r="AI185" s="112"/>
      <c r="AJ185" s="112"/>
      <c r="AK185" s="112"/>
      <c r="AL185" s="112"/>
      <c r="AM185" s="112"/>
      <c r="AN185" s="112"/>
      <c r="AO185" s="112"/>
      <c r="AP185" s="112"/>
      <c r="AQ185" s="112"/>
      <c r="AR185" s="112"/>
      <c r="AS185" s="112"/>
    </row>
    <row r="186" spans="1:45">
      <c r="A186" s="166"/>
      <c r="B186" s="132"/>
      <c r="C186" s="787"/>
      <c r="D186" s="803"/>
      <c r="E186" s="788"/>
      <c r="F186" s="788"/>
      <c r="G186" s="788"/>
      <c r="H186" s="788"/>
      <c r="I186" s="788"/>
      <c r="J186" s="788"/>
      <c r="K186" s="788"/>
      <c r="L186" s="788"/>
      <c r="M186" s="788"/>
      <c r="N186" s="787"/>
      <c r="O186" s="793"/>
      <c r="P186" s="408"/>
      <c r="Q186" s="112"/>
      <c r="R186" s="112"/>
      <c r="S186" s="112"/>
      <c r="T186" s="112"/>
      <c r="U186" s="112"/>
      <c r="V186" s="789"/>
      <c r="W186" s="132"/>
      <c r="X186" s="127"/>
      <c r="Y186" s="790"/>
      <c r="Z186" s="112"/>
      <c r="AA186" s="791"/>
      <c r="AB186" s="112"/>
      <c r="AC186" s="112"/>
      <c r="AD186" s="112"/>
      <c r="AE186" s="112"/>
      <c r="AF186" s="112"/>
      <c r="AG186" s="112"/>
      <c r="AH186" s="112"/>
      <c r="AI186" s="112"/>
      <c r="AJ186" s="112"/>
      <c r="AK186" s="112"/>
      <c r="AL186" s="112"/>
      <c r="AM186" s="112"/>
      <c r="AN186" s="112"/>
      <c r="AO186" s="112"/>
      <c r="AP186" s="112"/>
      <c r="AQ186" s="112"/>
      <c r="AR186" s="112"/>
      <c r="AS186" s="112"/>
    </row>
    <row r="187" spans="1:45">
      <c r="A187" s="166"/>
      <c r="B187" s="132"/>
      <c r="C187" s="787"/>
      <c r="D187" s="803"/>
      <c r="E187" s="788"/>
      <c r="F187" s="788"/>
      <c r="G187" s="788"/>
      <c r="H187" s="788"/>
      <c r="I187" s="788"/>
      <c r="J187" s="788"/>
      <c r="K187" s="788"/>
      <c r="L187" s="788"/>
      <c r="M187" s="788"/>
      <c r="N187" s="787"/>
      <c r="O187" s="793"/>
      <c r="P187" s="408"/>
      <c r="Q187" s="112"/>
      <c r="R187" s="112"/>
      <c r="S187" s="112"/>
      <c r="T187" s="112"/>
      <c r="U187" s="112"/>
      <c r="V187" s="789"/>
      <c r="W187" s="132"/>
      <c r="X187" s="127"/>
      <c r="Y187" s="790"/>
      <c r="Z187" s="112"/>
      <c r="AA187" s="791"/>
      <c r="AB187" s="112"/>
      <c r="AC187" s="112"/>
      <c r="AD187" s="112"/>
      <c r="AE187" s="112"/>
      <c r="AF187" s="112"/>
      <c r="AG187" s="112"/>
      <c r="AH187" s="112"/>
      <c r="AI187" s="112"/>
      <c r="AJ187" s="112"/>
      <c r="AK187" s="112"/>
      <c r="AL187" s="112"/>
      <c r="AM187" s="112"/>
      <c r="AN187" s="112"/>
      <c r="AO187" s="112"/>
      <c r="AP187" s="112"/>
      <c r="AQ187" s="112"/>
      <c r="AR187" s="112"/>
      <c r="AS187" s="112"/>
    </row>
    <row r="188" spans="1:45">
      <c r="A188" s="166"/>
      <c r="B188" s="132"/>
      <c r="C188" s="787"/>
      <c r="D188" s="803"/>
      <c r="E188" s="788"/>
      <c r="F188" s="788"/>
      <c r="G188" s="788"/>
      <c r="H188" s="788"/>
      <c r="I188" s="788"/>
      <c r="J188" s="788"/>
      <c r="K188" s="788"/>
      <c r="L188" s="788"/>
      <c r="M188" s="788"/>
      <c r="N188" s="787"/>
      <c r="O188" s="793"/>
      <c r="P188" s="408"/>
      <c r="Q188" s="112"/>
      <c r="R188" s="112"/>
      <c r="S188" s="112"/>
      <c r="T188" s="112"/>
      <c r="U188" s="112"/>
      <c r="V188" s="789"/>
      <c r="W188" s="132"/>
      <c r="X188" s="127"/>
      <c r="Y188" s="790"/>
      <c r="Z188" s="112"/>
      <c r="AA188" s="791"/>
      <c r="AB188" s="112"/>
      <c r="AC188" s="112"/>
      <c r="AD188" s="112"/>
      <c r="AE188" s="112"/>
      <c r="AF188" s="112"/>
      <c r="AG188" s="112"/>
      <c r="AH188" s="112"/>
      <c r="AI188" s="112"/>
      <c r="AJ188" s="112"/>
      <c r="AK188" s="112"/>
      <c r="AL188" s="112"/>
      <c r="AM188" s="112"/>
      <c r="AN188" s="112"/>
      <c r="AO188" s="112"/>
      <c r="AP188" s="112"/>
      <c r="AQ188" s="112"/>
      <c r="AR188" s="112"/>
      <c r="AS188" s="112"/>
    </row>
    <row r="189" spans="1:45">
      <c r="A189" s="166"/>
      <c r="B189" s="132"/>
      <c r="C189" s="787"/>
      <c r="D189" s="803"/>
      <c r="E189" s="788"/>
      <c r="F189" s="788"/>
      <c r="G189" s="788"/>
      <c r="H189" s="788"/>
      <c r="I189" s="788"/>
      <c r="J189" s="788"/>
      <c r="K189" s="788"/>
      <c r="L189" s="788"/>
      <c r="M189" s="788"/>
      <c r="N189" s="787"/>
      <c r="O189" s="793"/>
      <c r="P189" s="408"/>
      <c r="Q189" s="112"/>
      <c r="R189" s="112"/>
      <c r="S189" s="112"/>
      <c r="T189" s="112"/>
      <c r="U189" s="112"/>
      <c r="V189" s="789"/>
      <c r="W189" s="132"/>
      <c r="X189" s="127"/>
      <c r="Y189" s="790"/>
      <c r="Z189" s="112"/>
      <c r="AA189" s="791"/>
      <c r="AB189" s="112"/>
      <c r="AC189" s="112"/>
      <c r="AD189" s="112"/>
      <c r="AE189" s="112"/>
      <c r="AF189" s="112"/>
      <c r="AG189" s="112"/>
      <c r="AH189" s="112"/>
      <c r="AI189" s="112"/>
      <c r="AJ189" s="112"/>
      <c r="AK189" s="112"/>
      <c r="AL189" s="112"/>
      <c r="AM189" s="112"/>
      <c r="AN189" s="112"/>
      <c r="AO189" s="112"/>
      <c r="AP189" s="112"/>
      <c r="AQ189" s="112"/>
      <c r="AR189" s="112"/>
      <c r="AS189" s="112"/>
    </row>
    <row r="190" spans="1:45">
      <c r="A190" s="166"/>
      <c r="B190" s="132"/>
      <c r="C190" s="787"/>
      <c r="D190" s="803"/>
      <c r="E190" s="788"/>
      <c r="F190" s="788"/>
      <c r="G190" s="788"/>
      <c r="H190" s="788"/>
      <c r="I190" s="788"/>
      <c r="J190" s="788"/>
      <c r="K190" s="788"/>
      <c r="L190" s="788"/>
      <c r="M190" s="788"/>
      <c r="N190" s="787"/>
      <c r="O190" s="793"/>
      <c r="P190" s="408"/>
      <c r="Q190" s="112"/>
      <c r="R190" s="112"/>
      <c r="S190" s="112"/>
      <c r="T190" s="112"/>
      <c r="U190" s="112"/>
      <c r="V190" s="789"/>
      <c r="W190" s="132"/>
      <c r="X190" s="127"/>
      <c r="Y190" s="790"/>
      <c r="Z190" s="112"/>
      <c r="AA190" s="791"/>
      <c r="AB190" s="112"/>
      <c r="AC190" s="112"/>
      <c r="AD190" s="112"/>
      <c r="AE190" s="112"/>
      <c r="AF190" s="112"/>
      <c r="AG190" s="112"/>
      <c r="AH190" s="112"/>
      <c r="AI190" s="112"/>
      <c r="AJ190" s="112"/>
      <c r="AK190" s="112"/>
      <c r="AL190" s="112"/>
      <c r="AM190" s="112"/>
      <c r="AN190" s="112"/>
      <c r="AO190" s="112"/>
      <c r="AP190" s="112"/>
      <c r="AQ190" s="112"/>
      <c r="AR190" s="112"/>
      <c r="AS190" s="112"/>
    </row>
    <row r="191" spans="1:45">
      <c r="A191" s="166"/>
      <c r="B191" s="132"/>
      <c r="C191" s="787"/>
      <c r="D191" s="803"/>
      <c r="E191" s="788"/>
      <c r="F191" s="788"/>
      <c r="G191" s="788"/>
      <c r="H191" s="788"/>
      <c r="I191" s="788"/>
      <c r="J191" s="788"/>
      <c r="K191" s="788"/>
      <c r="L191" s="788"/>
      <c r="M191" s="788"/>
      <c r="N191" s="787"/>
      <c r="O191" s="793"/>
      <c r="P191" s="408"/>
      <c r="Q191" s="112"/>
      <c r="R191" s="112"/>
      <c r="S191" s="112"/>
      <c r="T191" s="112"/>
      <c r="U191" s="112"/>
      <c r="V191" s="789"/>
      <c r="W191" s="132"/>
      <c r="X191" s="127"/>
      <c r="Y191" s="790"/>
      <c r="Z191" s="112"/>
      <c r="AA191" s="791"/>
      <c r="AB191" s="112"/>
      <c r="AC191" s="112"/>
      <c r="AD191" s="112"/>
      <c r="AE191" s="112"/>
      <c r="AF191" s="112"/>
      <c r="AG191" s="112"/>
      <c r="AH191" s="112"/>
      <c r="AI191" s="112"/>
      <c r="AJ191" s="112"/>
      <c r="AK191" s="112"/>
      <c r="AL191" s="112"/>
      <c r="AM191" s="112"/>
      <c r="AN191" s="112"/>
      <c r="AO191" s="112"/>
      <c r="AP191" s="112"/>
      <c r="AQ191" s="112"/>
      <c r="AR191" s="112"/>
      <c r="AS191" s="112"/>
    </row>
    <row r="192" spans="1:45">
      <c r="A192" s="166"/>
      <c r="B192" s="132"/>
      <c r="C192" s="787"/>
      <c r="D192" s="803"/>
      <c r="E192" s="788"/>
      <c r="F192" s="788"/>
      <c r="G192" s="788"/>
      <c r="H192" s="788"/>
      <c r="I192" s="788"/>
      <c r="J192" s="788"/>
      <c r="K192" s="788"/>
      <c r="L192" s="788"/>
      <c r="M192" s="788"/>
      <c r="N192" s="787"/>
      <c r="O192" s="793"/>
      <c r="P192" s="408"/>
      <c r="Q192" s="112"/>
      <c r="R192" s="112"/>
      <c r="S192" s="112"/>
      <c r="T192" s="112"/>
      <c r="U192" s="112"/>
      <c r="V192" s="789"/>
      <c r="W192" s="132"/>
      <c r="X192" s="127"/>
      <c r="Y192" s="790"/>
      <c r="Z192" s="112"/>
      <c r="AA192" s="791"/>
      <c r="AB192" s="112"/>
      <c r="AC192" s="112"/>
      <c r="AD192" s="112"/>
      <c r="AE192" s="112"/>
      <c r="AF192" s="112"/>
      <c r="AG192" s="112"/>
      <c r="AH192" s="112"/>
      <c r="AI192" s="112"/>
      <c r="AJ192" s="112"/>
      <c r="AK192" s="112"/>
      <c r="AL192" s="112"/>
      <c r="AM192" s="112"/>
      <c r="AN192" s="112"/>
      <c r="AO192" s="112"/>
      <c r="AP192" s="112"/>
      <c r="AQ192" s="112"/>
      <c r="AR192" s="112"/>
      <c r="AS192" s="112"/>
    </row>
    <row r="193" spans="1:45" ht="13.5" customHeight="1">
      <c r="A193" s="166"/>
      <c r="B193" s="132"/>
      <c r="C193" s="787"/>
      <c r="D193" s="803"/>
      <c r="E193" s="788"/>
      <c r="F193" s="788"/>
      <c r="G193" s="788"/>
      <c r="H193" s="788"/>
      <c r="I193" s="788"/>
      <c r="J193" s="788"/>
      <c r="K193" s="788"/>
      <c r="L193" s="788"/>
      <c r="M193" s="788"/>
      <c r="N193" s="787"/>
      <c r="O193" s="793"/>
      <c r="P193" s="408"/>
      <c r="Q193" s="112"/>
      <c r="R193" s="112"/>
      <c r="S193" s="112"/>
      <c r="T193" s="112"/>
      <c r="U193" s="112"/>
      <c r="V193" s="789"/>
      <c r="W193" s="132"/>
      <c r="X193" s="127"/>
      <c r="Y193" s="790"/>
      <c r="Z193" s="112"/>
      <c r="AA193" s="794"/>
      <c r="AB193" s="112"/>
      <c r="AC193" s="112"/>
      <c r="AD193" s="112"/>
      <c r="AE193" s="112"/>
      <c r="AF193" s="112"/>
      <c r="AG193" s="112"/>
      <c r="AH193" s="112"/>
      <c r="AI193" s="112"/>
      <c r="AJ193" s="112"/>
      <c r="AK193" s="112"/>
      <c r="AL193" s="112"/>
      <c r="AM193" s="112"/>
      <c r="AN193" s="112"/>
      <c r="AO193" s="112"/>
      <c r="AP193" s="112"/>
      <c r="AQ193" s="112"/>
      <c r="AR193" s="112"/>
      <c r="AS193" s="112"/>
    </row>
    <row r="194" spans="1:45" ht="12" customHeight="1">
      <c r="A194" s="166"/>
      <c r="B194" s="132"/>
      <c r="C194" s="787"/>
      <c r="D194" s="806"/>
      <c r="E194" s="798"/>
      <c r="F194" s="799"/>
      <c r="G194" s="788"/>
      <c r="H194" s="788"/>
      <c r="I194" s="788"/>
      <c r="J194" s="788"/>
      <c r="K194" s="798"/>
      <c r="L194" s="798"/>
      <c r="M194" s="788"/>
      <c r="N194" s="792"/>
      <c r="O194" s="793"/>
      <c r="P194" s="408"/>
      <c r="Q194" s="112"/>
      <c r="R194" s="112"/>
      <c r="S194" s="112"/>
      <c r="T194" s="112"/>
      <c r="U194" s="112"/>
      <c r="V194" s="789"/>
      <c r="W194" s="132"/>
      <c r="X194" s="127"/>
      <c r="Y194" s="790"/>
      <c r="Z194" s="112"/>
      <c r="AA194" s="800"/>
      <c r="AB194" s="112"/>
      <c r="AC194" s="112"/>
      <c r="AD194" s="112"/>
      <c r="AE194" s="112"/>
      <c r="AF194" s="112"/>
      <c r="AG194" s="112"/>
      <c r="AH194" s="112"/>
      <c r="AI194" s="112"/>
      <c r="AJ194" s="112"/>
      <c r="AK194" s="112"/>
      <c r="AL194" s="112"/>
      <c r="AM194" s="112"/>
      <c r="AN194" s="112"/>
      <c r="AO194" s="112"/>
      <c r="AP194" s="112"/>
      <c r="AQ194" s="112"/>
      <c r="AR194" s="112"/>
      <c r="AS194" s="112"/>
    </row>
    <row r="195" spans="1:45">
      <c r="A195" s="166"/>
      <c r="B195" s="132"/>
      <c r="C195" s="787"/>
      <c r="D195" s="806"/>
      <c r="E195" s="798"/>
      <c r="F195" s="799"/>
      <c r="G195" s="788"/>
      <c r="H195" s="788"/>
      <c r="I195" s="788"/>
      <c r="J195" s="788"/>
      <c r="K195" s="798"/>
      <c r="L195" s="798"/>
      <c r="M195" s="788"/>
      <c r="N195" s="787"/>
      <c r="O195" s="793"/>
      <c r="P195" s="408"/>
      <c r="Q195" s="112"/>
      <c r="R195" s="112"/>
      <c r="S195" s="112"/>
      <c r="T195" s="112"/>
      <c r="U195" s="112"/>
      <c r="V195" s="789"/>
      <c r="W195" s="132"/>
      <c r="X195" s="127"/>
      <c r="Y195" s="790"/>
      <c r="Z195" s="112"/>
      <c r="AA195" s="791"/>
      <c r="AB195" s="112"/>
      <c r="AC195" s="112"/>
      <c r="AD195" s="112"/>
      <c r="AE195" s="112"/>
      <c r="AF195" s="112"/>
      <c r="AG195" s="112"/>
      <c r="AH195" s="112"/>
      <c r="AI195" s="112"/>
      <c r="AJ195" s="112"/>
      <c r="AK195" s="112"/>
      <c r="AL195" s="112"/>
      <c r="AM195" s="112"/>
      <c r="AN195" s="112"/>
      <c r="AO195" s="112"/>
      <c r="AP195" s="112"/>
      <c r="AQ195" s="112"/>
      <c r="AR195" s="112"/>
      <c r="AS195" s="112"/>
    </row>
    <row r="196" spans="1:45" ht="13.5" customHeight="1">
      <c r="A196" s="166"/>
      <c r="B196" s="132"/>
      <c r="C196" s="787"/>
      <c r="D196" s="806"/>
      <c r="E196" s="798"/>
      <c r="F196" s="799"/>
      <c r="G196" s="788"/>
      <c r="H196" s="788"/>
      <c r="I196" s="788"/>
      <c r="J196" s="788"/>
      <c r="K196" s="798"/>
      <c r="L196" s="798"/>
      <c r="M196" s="788"/>
      <c r="N196" s="787"/>
      <c r="O196" s="793"/>
      <c r="P196" s="408"/>
      <c r="Q196" s="112"/>
      <c r="R196" s="112"/>
      <c r="S196" s="112"/>
      <c r="T196" s="112"/>
      <c r="U196" s="112"/>
      <c r="V196" s="789"/>
      <c r="W196" s="132"/>
      <c r="X196" s="127"/>
      <c r="Y196" s="790"/>
      <c r="Z196" s="112"/>
      <c r="AA196" s="791"/>
      <c r="AB196" s="112"/>
      <c r="AC196" s="112"/>
      <c r="AD196" s="112"/>
      <c r="AE196" s="112"/>
      <c r="AF196" s="112"/>
      <c r="AG196" s="112"/>
      <c r="AH196" s="112"/>
      <c r="AI196" s="112"/>
      <c r="AJ196" s="112"/>
      <c r="AK196" s="112"/>
      <c r="AL196" s="112"/>
      <c r="AM196" s="112"/>
      <c r="AN196" s="112"/>
      <c r="AO196" s="112"/>
      <c r="AP196" s="112"/>
      <c r="AQ196" s="112"/>
      <c r="AR196" s="112"/>
      <c r="AS196" s="112"/>
    </row>
    <row r="197" spans="1:45">
      <c r="A197" s="166"/>
      <c r="B197" s="132"/>
      <c r="C197" s="787"/>
      <c r="D197" s="806"/>
      <c r="E197" s="798"/>
      <c r="F197" s="799"/>
      <c r="G197" s="788"/>
      <c r="H197" s="810"/>
      <c r="I197" s="788"/>
      <c r="J197" s="810"/>
      <c r="K197" s="803"/>
      <c r="L197" s="803"/>
      <c r="M197" s="788"/>
      <c r="N197" s="787"/>
      <c r="O197" s="793"/>
      <c r="P197" s="408"/>
      <c r="Q197" s="112"/>
      <c r="R197" s="112"/>
      <c r="S197" s="112"/>
      <c r="T197" s="112"/>
      <c r="U197" s="112"/>
      <c r="V197" s="789"/>
      <c r="W197" s="132"/>
      <c r="X197" s="127"/>
      <c r="Y197" s="790"/>
      <c r="Z197" s="112"/>
      <c r="AA197" s="796"/>
      <c r="AB197" s="112"/>
      <c r="AC197" s="112"/>
      <c r="AD197" s="112"/>
      <c r="AE197" s="112"/>
      <c r="AF197" s="112"/>
      <c r="AG197" s="112"/>
      <c r="AH197" s="112"/>
      <c r="AI197" s="112"/>
      <c r="AJ197" s="112"/>
      <c r="AK197" s="112"/>
      <c r="AL197" s="112"/>
      <c r="AM197" s="112"/>
      <c r="AN197" s="112"/>
      <c r="AO197" s="112"/>
      <c r="AP197" s="112"/>
      <c r="AQ197" s="112"/>
      <c r="AR197" s="112"/>
      <c r="AS197" s="112"/>
    </row>
    <row r="198" spans="1:45">
      <c r="A198" s="166"/>
      <c r="B198" s="132"/>
      <c r="C198" s="787"/>
      <c r="D198" s="806"/>
      <c r="E198" s="803"/>
      <c r="F198" s="799"/>
      <c r="G198" s="788"/>
      <c r="H198" s="788"/>
      <c r="I198" s="788"/>
      <c r="J198" s="788"/>
      <c r="K198" s="803"/>
      <c r="L198" s="803"/>
      <c r="M198" s="788"/>
      <c r="N198" s="787"/>
      <c r="O198" s="793"/>
      <c r="P198" s="408"/>
      <c r="Q198" s="112"/>
      <c r="R198" s="112"/>
      <c r="S198" s="112"/>
      <c r="T198" s="112"/>
      <c r="U198" s="112"/>
      <c r="V198" s="789"/>
      <c r="W198" s="132"/>
      <c r="X198" s="127"/>
      <c r="Y198" s="790"/>
      <c r="Z198" s="112"/>
      <c r="AA198" s="791"/>
      <c r="AB198" s="112"/>
      <c r="AC198" s="112"/>
      <c r="AD198" s="112"/>
      <c r="AE198" s="112"/>
      <c r="AF198" s="112"/>
      <c r="AG198" s="112"/>
      <c r="AH198" s="112"/>
      <c r="AI198" s="112"/>
      <c r="AJ198" s="112"/>
      <c r="AK198" s="112"/>
      <c r="AL198" s="112"/>
      <c r="AM198" s="112"/>
      <c r="AN198" s="112"/>
      <c r="AO198" s="112"/>
      <c r="AP198" s="112"/>
      <c r="AQ198" s="112"/>
      <c r="AR198" s="112"/>
      <c r="AS198" s="112"/>
    </row>
    <row r="199" spans="1:45" ht="12" customHeight="1">
      <c r="A199" s="166"/>
      <c r="B199" s="132"/>
      <c r="C199" s="787"/>
      <c r="D199" s="806"/>
      <c r="E199" s="798"/>
      <c r="F199" s="799"/>
      <c r="G199" s="788"/>
      <c r="H199" s="788"/>
      <c r="I199" s="788"/>
      <c r="J199" s="788"/>
      <c r="K199" s="803"/>
      <c r="L199" s="798"/>
      <c r="M199" s="788"/>
      <c r="N199" s="787"/>
      <c r="O199" s="793"/>
      <c r="P199" s="408"/>
      <c r="Q199" s="112"/>
      <c r="R199" s="112"/>
      <c r="S199" s="112"/>
      <c r="T199" s="112"/>
      <c r="U199" s="112"/>
      <c r="V199" s="789"/>
      <c r="W199" s="132"/>
      <c r="X199" s="127"/>
      <c r="Y199" s="790"/>
      <c r="Z199" s="112"/>
      <c r="AA199" s="791"/>
      <c r="AB199" s="112"/>
      <c r="AC199" s="112"/>
      <c r="AD199" s="112"/>
      <c r="AE199" s="112"/>
      <c r="AF199" s="112"/>
      <c r="AG199" s="112"/>
      <c r="AH199" s="112"/>
      <c r="AI199" s="112"/>
      <c r="AJ199" s="112"/>
      <c r="AK199" s="112"/>
      <c r="AL199" s="112"/>
      <c r="AM199" s="112"/>
      <c r="AN199" s="112"/>
      <c r="AO199" s="112"/>
      <c r="AP199" s="112"/>
      <c r="AQ199" s="112"/>
      <c r="AR199" s="112"/>
      <c r="AS199" s="112"/>
    </row>
    <row r="200" spans="1:45" ht="12.75" customHeight="1">
      <c r="A200" s="166"/>
      <c r="B200" s="132"/>
      <c r="C200" s="787"/>
      <c r="D200" s="806"/>
      <c r="E200" s="803"/>
      <c r="F200" s="799"/>
      <c r="G200" s="788"/>
      <c r="H200" s="788"/>
      <c r="I200" s="788"/>
      <c r="J200" s="788"/>
      <c r="K200" s="799"/>
      <c r="L200" s="799"/>
      <c r="M200" s="104"/>
      <c r="N200" s="787"/>
      <c r="O200" s="793"/>
      <c r="P200" s="408"/>
      <c r="Q200" s="112"/>
      <c r="R200" s="112"/>
      <c r="S200" s="112"/>
      <c r="T200" s="112"/>
      <c r="U200" s="112"/>
      <c r="V200" s="789"/>
      <c r="W200" s="132"/>
      <c r="X200" s="127"/>
      <c r="Y200" s="790"/>
      <c r="Z200" s="112"/>
      <c r="AA200" s="791"/>
      <c r="AB200" s="112"/>
      <c r="AC200" s="112"/>
      <c r="AD200" s="112"/>
      <c r="AE200" s="112"/>
      <c r="AF200" s="112"/>
      <c r="AG200" s="112"/>
      <c r="AH200" s="112"/>
      <c r="AI200" s="112"/>
      <c r="AJ200" s="112"/>
      <c r="AK200" s="112"/>
      <c r="AL200" s="112"/>
      <c r="AM200" s="112"/>
      <c r="AN200" s="112"/>
      <c r="AO200" s="112"/>
      <c r="AP200" s="112"/>
      <c r="AQ200" s="112"/>
      <c r="AR200" s="112"/>
      <c r="AS200" s="112"/>
    </row>
    <row r="201" spans="1:45" ht="11.25" customHeight="1">
      <c r="A201" s="166"/>
      <c r="B201" s="132"/>
      <c r="C201" s="787"/>
      <c r="D201" s="806"/>
      <c r="E201" s="803"/>
      <c r="F201" s="803"/>
      <c r="G201" s="788"/>
      <c r="H201" s="788"/>
      <c r="I201" s="788"/>
      <c r="J201" s="798"/>
      <c r="K201" s="810"/>
      <c r="L201" s="803"/>
      <c r="M201" s="799"/>
      <c r="N201" s="787"/>
      <c r="O201" s="793"/>
      <c r="P201" s="408"/>
      <c r="Q201" s="112"/>
      <c r="R201" s="112"/>
      <c r="S201" s="112"/>
      <c r="T201" s="112"/>
      <c r="U201" s="112"/>
      <c r="V201" s="789"/>
      <c r="W201" s="132"/>
      <c r="X201" s="127"/>
      <c r="Y201" s="790"/>
      <c r="Z201" s="112"/>
      <c r="AA201" s="791"/>
      <c r="AB201" s="112"/>
      <c r="AC201" s="112"/>
      <c r="AD201" s="112"/>
      <c r="AE201" s="112"/>
      <c r="AF201" s="112"/>
      <c r="AG201" s="112"/>
      <c r="AH201" s="112"/>
      <c r="AI201" s="112"/>
      <c r="AJ201" s="112"/>
      <c r="AK201" s="112"/>
      <c r="AL201" s="112"/>
      <c r="AM201" s="112"/>
      <c r="AN201" s="112"/>
      <c r="AO201" s="112"/>
      <c r="AP201" s="112"/>
      <c r="AQ201" s="112"/>
      <c r="AR201" s="112"/>
      <c r="AS201" s="112"/>
    </row>
    <row r="202" spans="1:45" ht="12" customHeight="1">
      <c r="A202" s="166"/>
      <c r="B202" s="132"/>
      <c r="C202" s="787"/>
      <c r="D202" s="806"/>
      <c r="E202" s="798"/>
      <c r="F202" s="799"/>
      <c r="G202" s="788"/>
      <c r="H202" s="788"/>
      <c r="I202" s="788"/>
      <c r="J202" s="788"/>
      <c r="K202" s="798"/>
      <c r="L202" s="798"/>
      <c r="M202" s="788"/>
      <c r="N202" s="787"/>
      <c r="O202" s="793"/>
      <c r="P202" s="408"/>
      <c r="Q202" s="112"/>
      <c r="R202" s="112"/>
      <c r="S202" s="112"/>
      <c r="T202" s="112"/>
      <c r="U202" s="112"/>
      <c r="V202" s="789"/>
      <c r="W202" s="132"/>
      <c r="X202" s="127"/>
      <c r="Y202" s="790"/>
      <c r="Z202" s="112"/>
      <c r="AA202" s="791"/>
      <c r="AB202" s="112"/>
      <c r="AC202" s="112"/>
      <c r="AD202" s="112"/>
      <c r="AE202" s="112"/>
      <c r="AF202" s="112"/>
      <c r="AG202" s="112"/>
      <c r="AH202" s="112"/>
      <c r="AI202" s="112"/>
      <c r="AJ202" s="112"/>
      <c r="AK202" s="112"/>
      <c r="AL202" s="112"/>
      <c r="AM202" s="112"/>
      <c r="AN202" s="112"/>
      <c r="AO202" s="112"/>
      <c r="AP202" s="112"/>
      <c r="AQ202" s="112"/>
      <c r="AR202" s="112"/>
      <c r="AS202" s="112"/>
    </row>
    <row r="203" spans="1:45">
      <c r="A203" s="166"/>
      <c r="B203" s="132"/>
      <c r="C203" s="787"/>
      <c r="D203" s="806"/>
      <c r="E203" s="803"/>
      <c r="F203" s="799"/>
      <c r="G203" s="788"/>
      <c r="H203" s="788"/>
      <c r="I203" s="788"/>
      <c r="J203" s="788"/>
      <c r="K203" s="799"/>
      <c r="L203" s="799"/>
      <c r="M203" s="788"/>
      <c r="N203" s="787"/>
      <c r="O203" s="801"/>
      <c r="P203" s="408"/>
      <c r="Q203" s="112"/>
      <c r="R203" s="112"/>
      <c r="S203" s="112"/>
      <c r="T203" s="112"/>
      <c r="U203" s="112"/>
      <c r="V203" s="789"/>
      <c r="W203" s="132"/>
      <c r="X203" s="127"/>
      <c r="Y203" s="790"/>
      <c r="Z203" s="112"/>
      <c r="AA203" s="802"/>
      <c r="AB203" s="112"/>
      <c r="AC203" s="112"/>
      <c r="AD203" s="112"/>
      <c r="AE203" s="112"/>
      <c r="AF203" s="112"/>
      <c r="AG203" s="112"/>
      <c r="AH203" s="112"/>
      <c r="AI203" s="112"/>
      <c r="AJ203" s="112"/>
      <c r="AK203" s="112"/>
      <c r="AL203" s="112"/>
      <c r="AM203" s="112"/>
      <c r="AN203" s="112"/>
      <c r="AO203" s="112"/>
      <c r="AP203" s="112"/>
      <c r="AQ203" s="112"/>
      <c r="AR203" s="112"/>
      <c r="AS203" s="112"/>
    </row>
    <row r="204" spans="1:45" ht="13.5" customHeight="1">
      <c r="A204" s="166"/>
      <c r="B204" s="132"/>
      <c r="C204" s="787"/>
      <c r="D204" s="806"/>
      <c r="E204" s="798"/>
      <c r="F204" s="799"/>
      <c r="G204" s="788"/>
      <c r="H204" s="788"/>
      <c r="I204" s="788"/>
      <c r="J204" s="788"/>
      <c r="K204" s="799"/>
      <c r="L204" s="799"/>
      <c r="M204" s="788"/>
      <c r="N204" s="787"/>
      <c r="O204" s="793"/>
      <c r="P204" s="408"/>
      <c r="Q204" s="112"/>
      <c r="R204" s="112"/>
      <c r="S204" s="112"/>
      <c r="T204" s="112"/>
      <c r="U204" s="112"/>
      <c r="V204" s="789"/>
      <c r="W204" s="132"/>
      <c r="X204" s="127"/>
      <c r="Y204" s="790"/>
      <c r="Z204" s="112"/>
      <c r="AA204" s="791"/>
      <c r="AB204" s="112"/>
      <c r="AC204" s="112"/>
      <c r="AD204" s="112"/>
      <c r="AE204" s="112"/>
      <c r="AF204" s="112"/>
      <c r="AG204" s="112"/>
      <c r="AH204" s="112"/>
      <c r="AI204" s="112"/>
      <c r="AJ204" s="112"/>
      <c r="AK204" s="112"/>
      <c r="AL204" s="112"/>
      <c r="AM204" s="112"/>
      <c r="AN204" s="112"/>
      <c r="AO204" s="112"/>
      <c r="AP204" s="112"/>
      <c r="AQ204" s="112"/>
      <c r="AR204" s="112"/>
      <c r="AS204" s="112"/>
    </row>
    <row r="205" spans="1:45" ht="13.5" customHeight="1">
      <c r="A205" s="166"/>
      <c r="B205" s="132"/>
      <c r="C205" s="787"/>
      <c r="D205" s="806"/>
      <c r="E205" s="799"/>
      <c r="F205" s="803"/>
      <c r="G205" s="788"/>
      <c r="H205" s="788"/>
      <c r="I205" s="788"/>
      <c r="J205" s="788"/>
      <c r="K205" s="810"/>
      <c r="L205" s="803"/>
      <c r="M205" s="788"/>
      <c r="N205" s="787"/>
      <c r="O205" s="801"/>
      <c r="P205" s="408"/>
      <c r="Q205" s="112"/>
      <c r="R205" s="112"/>
      <c r="S205" s="112"/>
      <c r="T205" s="112"/>
      <c r="U205" s="112"/>
      <c r="V205" s="789"/>
      <c r="W205" s="132"/>
      <c r="X205" s="127"/>
      <c r="Y205" s="790"/>
      <c r="Z205" s="112"/>
      <c r="AA205" s="802"/>
      <c r="AB205" s="112"/>
      <c r="AC205" s="112"/>
      <c r="AD205" s="112"/>
      <c r="AE205" s="112"/>
      <c r="AF205" s="112"/>
      <c r="AG205" s="112"/>
      <c r="AH205" s="112"/>
      <c r="AI205" s="112"/>
      <c r="AJ205" s="112"/>
      <c r="AK205" s="112"/>
      <c r="AL205" s="112"/>
      <c r="AM205" s="112"/>
      <c r="AN205" s="112"/>
      <c r="AO205" s="112"/>
      <c r="AP205" s="112"/>
      <c r="AQ205" s="112"/>
      <c r="AR205" s="112"/>
      <c r="AS205" s="112"/>
    </row>
    <row r="206" spans="1:45" hidden="1">
      <c r="A206" s="166"/>
      <c r="B206" s="132"/>
      <c r="C206" s="787"/>
      <c r="D206" s="806"/>
      <c r="E206" s="803"/>
      <c r="F206" s="799"/>
      <c r="G206" s="788"/>
      <c r="H206" s="788"/>
      <c r="I206" s="788"/>
      <c r="J206" s="788"/>
      <c r="K206" s="798"/>
      <c r="L206" s="798"/>
      <c r="M206" s="788"/>
      <c r="N206" s="787"/>
      <c r="O206" s="793"/>
      <c r="P206" s="408"/>
      <c r="Q206" s="112"/>
      <c r="R206" s="112"/>
      <c r="S206" s="112"/>
      <c r="T206" s="112"/>
      <c r="U206" s="112"/>
      <c r="V206" s="789"/>
      <c r="W206" s="132"/>
      <c r="X206" s="127"/>
      <c r="Y206" s="790"/>
      <c r="Z206" s="112"/>
      <c r="AA206" s="796"/>
      <c r="AB206" s="112"/>
      <c r="AC206" s="112"/>
      <c r="AD206" s="112"/>
      <c r="AE206" s="112"/>
      <c r="AF206" s="112"/>
      <c r="AG206" s="112"/>
      <c r="AH206" s="112"/>
      <c r="AI206" s="112"/>
      <c r="AJ206" s="112"/>
      <c r="AK206" s="112"/>
      <c r="AL206" s="112"/>
      <c r="AM206" s="112"/>
      <c r="AN206" s="112"/>
      <c r="AO206" s="112"/>
      <c r="AP206" s="112"/>
      <c r="AQ206" s="112"/>
      <c r="AR206" s="112"/>
      <c r="AS206" s="112"/>
    </row>
    <row r="207" spans="1:45" ht="13.5" customHeight="1">
      <c r="A207" s="166"/>
      <c r="B207" s="107"/>
      <c r="C207" s="787"/>
      <c r="D207" s="806"/>
      <c r="E207" s="799"/>
      <c r="F207" s="799"/>
      <c r="G207" s="788"/>
      <c r="H207" s="788"/>
      <c r="I207" s="788"/>
      <c r="J207" s="788"/>
      <c r="K207" s="803"/>
      <c r="L207" s="803"/>
      <c r="M207" s="788"/>
      <c r="N207" s="787"/>
      <c r="O207" s="793"/>
      <c r="P207" s="408"/>
      <c r="Q207" s="112"/>
      <c r="R207" s="112"/>
      <c r="S207" s="112"/>
      <c r="T207" s="112"/>
      <c r="U207" s="112"/>
      <c r="V207" s="789"/>
      <c r="W207" s="132"/>
      <c r="X207" s="127"/>
      <c r="Y207" s="790"/>
      <c r="Z207" s="112"/>
      <c r="AA207" s="791"/>
      <c r="AB207" s="112"/>
      <c r="AC207" s="112"/>
      <c r="AD207" s="112"/>
      <c r="AE207" s="112"/>
      <c r="AF207" s="112"/>
      <c r="AG207" s="112"/>
      <c r="AH207" s="112"/>
      <c r="AI207" s="112"/>
      <c r="AJ207" s="112"/>
      <c r="AK207" s="112"/>
      <c r="AL207" s="112"/>
      <c r="AM207" s="112"/>
      <c r="AN207" s="112"/>
      <c r="AO207" s="112"/>
      <c r="AP207" s="112"/>
      <c r="AQ207" s="112"/>
      <c r="AR207" s="112"/>
      <c r="AS207" s="112"/>
    </row>
    <row r="208" spans="1:45" ht="12" customHeight="1">
      <c r="A208" s="166"/>
      <c r="B208" s="132"/>
      <c r="C208" s="787"/>
      <c r="D208" s="806"/>
      <c r="E208" s="798"/>
      <c r="F208" s="799"/>
      <c r="G208" s="810"/>
      <c r="H208" s="788"/>
      <c r="I208" s="788"/>
      <c r="J208" s="788"/>
      <c r="K208" s="798"/>
      <c r="L208" s="799"/>
      <c r="M208" s="788"/>
      <c r="N208" s="792"/>
      <c r="O208" s="801"/>
      <c r="P208" s="408"/>
      <c r="Q208" s="112"/>
      <c r="R208" s="112"/>
      <c r="S208" s="112"/>
      <c r="T208" s="112"/>
      <c r="U208" s="112"/>
      <c r="V208" s="789"/>
      <c r="W208" s="132"/>
      <c r="X208" s="127"/>
      <c r="Y208" s="790"/>
      <c r="Z208" s="112"/>
      <c r="AA208" s="802"/>
      <c r="AB208" s="112"/>
      <c r="AC208" s="112"/>
      <c r="AD208" s="112"/>
      <c r="AE208" s="112"/>
      <c r="AF208" s="112"/>
      <c r="AG208" s="112"/>
      <c r="AH208" s="112"/>
      <c r="AI208" s="112"/>
      <c r="AJ208" s="112"/>
      <c r="AK208" s="112"/>
      <c r="AL208" s="112"/>
      <c r="AM208" s="112"/>
      <c r="AN208" s="112"/>
      <c r="AO208" s="112"/>
      <c r="AP208" s="112"/>
      <c r="AQ208" s="112"/>
      <c r="AR208" s="112"/>
      <c r="AS208" s="112"/>
    </row>
    <row r="209" spans="1:45" ht="13.5" customHeight="1">
      <c r="A209" s="166"/>
      <c r="B209" s="132"/>
      <c r="C209" s="787"/>
      <c r="D209" s="806"/>
      <c r="E209" s="810"/>
      <c r="F209" s="810"/>
      <c r="G209" s="788"/>
      <c r="H209" s="788"/>
      <c r="I209" s="788"/>
      <c r="J209" s="788"/>
      <c r="K209" s="811"/>
      <c r="L209" s="810"/>
      <c r="M209" s="788"/>
      <c r="N209" s="792"/>
      <c r="O209" s="793"/>
      <c r="P209" s="408"/>
      <c r="Q209" s="112"/>
      <c r="R209" s="112"/>
      <c r="S209" s="112"/>
      <c r="T209" s="112"/>
      <c r="U209" s="112"/>
      <c r="V209" s="789"/>
      <c r="W209" s="132"/>
      <c r="X209" s="127"/>
      <c r="Y209" s="790"/>
      <c r="Z209" s="112"/>
      <c r="AA209" s="805"/>
      <c r="AB209" s="112"/>
      <c r="AC209" s="112"/>
      <c r="AD209" s="112"/>
      <c r="AE209" s="112"/>
      <c r="AF209" s="112"/>
      <c r="AG209" s="112"/>
      <c r="AH209" s="112"/>
      <c r="AI209" s="112"/>
      <c r="AJ209" s="112"/>
      <c r="AK209" s="112"/>
      <c r="AL209" s="112"/>
      <c r="AM209" s="112"/>
      <c r="AN209" s="112"/>
      <c r="AO209" s="112"/>
      <c r="AP209" s="112"/>
      <c r="AQ209" s="112"/>
      <c r="AR209" s="112"/>
      <c r="AS209" s="112"/>
    </row>
    <row r="210" spans="1:45">
      <c r="A210" s="166"/>
      <c r="B210" s="132"/>
      <c r="C210" s="787"/>
      <c r="D210" s="806"/>
      <c r="E210" s="162"/>
      <c r="F210" s="162"/>
      <c r="G210" s="162"/>
      <c r="H210" s="162"/>
      <c r="I210" s="162"/>
      <c r="J210" s="162"/>
      <c r="K210" s="162"/>
      <c r="L210" s="162"/>
      <c r="M210" s="162"/>
      <c r="N210" s="792"/>
      <c r="O210" s="793"/>
      <c r="P210" s="408"/>
      <c r="Q210" s="112"/>
      <c r="R210" s="112"/>
      <c r="S210" s="112"/>
      <c r="T210" s="112"/>
      <c r="U210" s="112"/>
      <c r="V210" s="789"/>
      <c r="W210" s="132"/>
      <c r="X210" s="127"/>
      <c r="Y210" s="790"/>
      <c r="Z210" s="112"/>
      <c r="AA210" s="791"/>
      <c r="AB210" s="112"/>
      <c r="AC210" s="112"/>
      <c r="AD210" s="112"/>
      <c r="AE210" s="112"/>
      <c r="AF210" s="112"/>
      <c r="AG210" s="112"/>
      <c r="AH210" s="112"/>
      <c r="AI210" s="112"/>
      <c r="AJ210" s="112"/>
      <c r="AK210" s="112"/>
      <c r="AL210" s="112"/>
      <c r="AM210" s="112"/>
      <c r="AN210" s="112"/>
      <c r="AO210" s="112"/>
      <c r="AP210" s="112"/>
      <c r="AQ210" s="112"/>
      <c r="AR210" s="112"/>
      <c r="AS210" s="112"/>
    </row>
    <row r="211" spans="1:45" ht="12.75" customHeight="1">
      <c r="A211" s="166"/>
      <c r="B211" s="132"/>
      <c r="C211" s="787"/>
      <c r="D211" s="806"/>
      <c r="E211" s="162"/>
      <c r="F211" s="162"/>
      <c r="G211" s="162"/>
      <c r="H211" s="162"/>
      <c r="I211" s="162"/>
      <c r="J211" s="162"/>
      <c r="K211" s="162"/>
      <c r="L211" s="162"/>
      <c r="M211" s="162"/>
      <c r="N211" s="792"/>
      <c r="O211" s="793"/>
      <c r="P211" s="408"/>
      <c r="Q211" s="112"/>
      <c r="R211" s="112"/>
      <c r="S211" s="112"/>
      <c r="T211" s="112"/>
      <c r="U211" s="112"/>
      <c r="V211" s="789"/>
      <c r="W211" s="132"/>
      <c r="X211" s="127"/>
      <c r="Y211" s="790"/>
      <c r="Z211" s="112"/>
      <c r="AA211" s="791"/>
      <c r="AB211" s="112"/>
      <c r="AC211" s="112"/>
      <c r="AD211" s="112"/>
      <c r="AE211" s="112"/>
      <c r="AF211" s="112"/>
      <c r="AG211" s="112"/>
      <c r="AH211" s="112"/>
      <c r="AI211" s="112"/>
      <c r="AJ211" s="112"/>
      <c r="AK211" s="112"/>
      <c r="AL211" s="112"/>
      <c r="AM211" s="112"/>
      <c r="AN211" s="112"/>
      <c r="AO211" s="112"/>
      <c r="AP211" s="112"/>
      <c r="AQ211" s="112"/>
      <c r="AR211" s="112"/>
      <c r="AS211" s="112"/>
    </row>
    <row r="212" spans="1:45" ht="12" customHeight="1">
      <c r="A212" s="166"/>
      <c r="B212" s="132"/>
      <c r="C212" s="787"/>
      <c r="D212" s="162"/>
      <c r="E212" s="162"/>
      <c r="F212" s="162"/>
      <c r="G212" s="162"/>
      <c r="H212" s="162"/>
      <c r="I212" s="162"/>
      <c r="J212" s="162"/>
      <c r="K212" s="162"/>
      <c r="L212" s="162"/>
      <c r="M212" s="162"/>
      <c r="N212" s="792"/>
      <c r="O212" s="793"/>
      <c r="P212" s="408"/>
      <c r="Q212" s="112"/>
      <c r="R212" s="112"/>
      <c r="S212" s="112"/>
      <c r="T212" s="112"/>
      <c r="U212" s="112"/>
      <c r="V212" s="789"/>
      <c r="W212" s="132"/>
      <c r="X212" s="127"/>
      <c r="Y212" s="790"/>
      <c r="Z212" s="112"/>
      <c r="AA212" s="791"/>
      <c r="AB212" s="112"/>
      <c r="AC212" s="112"/>
      <c r="AD212" s="112"/>
      <c r="AE212" s="112"/>
      <c r="AF212" s="112"/>
      <c r="AG212" s="112"/>
      <c r="AH212" s="112"/>
      <c r="AI212" s="112"/>
      <c r="AJ212" s="112"/>
      <c r="AK212" s="112"/>
      <c r="AL212" s="112"/>
      <c r="AM212" s="112"/>
      <c r="AN212" s="112"/>
      <c r="AO212" s="112"/>
      <c r="AP212" s="112"/>
      <c r="AQ212" s="112"/>
      <c r="AR212" s="112"/>
      <c r="AS212" s="112"/>
    </row>
    <row r="213" spans="1:45" ht="12.75" customHeight="1">
      <c r="A213" s="166"/>
      <c r="B213" s="132"/>
      <c r="C213" s="787"/>
      <c r="D213" s="162"/>
      <c r="E213" s="162"/>
      <c r="F213" s="162"/>
      <c r="G213" s="162"/>
      <c r="H213" s="162"/>
      <c r="I213" s="162"/>
      <c r="J213" s="807"/>
      <c r="K213" s="162"/>
      <c r="L213" s="162"/>
      <c r="M213" s="162"/>
      <c r="N213" s="795"/>
      <c r="O213" s="793"/>
      <c r="P213" s="408"/>
      <c r="Q213" s="112"/>
      <c r="R213" s="112"/>
      <c r="S213" s="112"/>
      <c r="T213" s="112"/>
      <c r="U213" s="112"/>
      <c r="V213" s="808"/>
      <c r="W213" s="132"/>
      <c r="X213" s="809"/>
      <c r="Y213" s="790"/>
      <c r="Z213" s="112"/>
      <c r="AA213" s="791"/>
      <c r="AB213" s="112"/>
      <c r="AC213" s="112"/>
      <c r="AD213" s="112"/>
      <c r="AE213" s="112"/>
      <c r="AF213" s="112"/>
      <c r="AG213" s="112"/>
      <c r="AH213" s="112"/>
      <c r="AI213" s="112"/>
      <c r="AJ213" s="112"/>
      <c r="AK213" s="112"/>
      <c r="AL213" s="112"/>
      <c r="AM213" s="112"/>
      <c r="AN213" s="112"/>
      <c r="AO213" s="112"/>
      <c r="AP213" s="112"/>
      <c r="AQ213" s="112"/>
      <c r="AR213" s="112"/>
      <c r="AS213" s="112"/>
    </row>
    <row r="214" spans="1:45">
      <c r="A214" s="112"/>
      <c r="B214" s="112"/>
      <c r="C214" s="112"/>
      <c r="D214" s="112"/>
      <c r="E214" s="112"/>
      <c r="F214" s="112"/>
      <c r="G214" s="112"/>
      <c r="H214" s="112"/>
      <c r="I214" s="112"/>
      <c r="J214" s="112"/>
      <c r="K214" s="112"/>
      <c r="L214" s="112"/>
      <c r="M214" s="112"/>
      <c r="N214" s="112"/>
      <c r="O214" s="112"/>
      <c r="P214" s="112"/>
      <c r="Q214" s="112"/>
      <c r="R214" s="112"/>
      <c r="S214" s="112"/>
      <c r="T214" s="112"/>
      <c r="U214" s="112"/>
      <c r="V214" s="112"/>
      <c r="W214" s="112"/>
      <c r="X214" s="112"/>
      <c r="Y214" s="112"/>
      <c r="Z214" s="112"/>
      <c r="AA214" s="112"/>
      <c r="AB214" s="112"/>
      <c r="AC214" s="112"/>
      <c r="AD214" s="112"/>
      <c r="AE214" s="112"/>
      <c r="AF214" s="112"/>
      <c r="AG214" s="112"/>
      <c r="AH214" s="112"/>
      <c r="AI214" s="112"/>
      <c r="AJ214" s="112"/>
      <c r="AK214" s="112"/>
      <c r="AL214" s="112"/>
      <c r="AM214" s="112"/>
      <c r="AN214" s="112"/>
      <c r="AO214" s="112"/>
      <c r="AP214" s="112"/>
      <c r="AQ214" s="112"/>
      <c r="AR214" s="112"/>
      <c r="AS214" s="112"/>
    </row>
    <row r="215" spans="1:45">
      <c r="A215" s="112"/>
      <c r="B215" s="112"/>
      <c r="C215" s="112"/>
      <c r="D215" s="112"/>
      <c r="E215" s="112"/>
      <c r="F215" s="112"/>
      <c r="G215" s="112"/>
      <c r="H215" s="112"/>
      <c r="I215" s="112"/>
      <c r="J215" s="112"/>
      <c r="K215" s="112"/>
      <c r="L215" s="112"/>
      <c r="M215" s="112"/>
      <c r="N215" s="112"/>
      <c r="O215" s="112"/>
      <c r="P215" s="112"/>
      <c r="Q215" s="112"/>
      <c r="R215" s="112"/>
      <c r="S215" s="112"/>
      <c r="T215" s="112"/>
      <c r="U215" s="112"/>
      <c r="V215" s="112"/>
      <c r="W215" s="112"/>
      <c r="X215" s="112"/>
      <c r="Y215" s="112"/>
      <c r="Z215" s="112"/>
      <c r="AA215" s="112"/>
      <c r="AB215" s="112"/>
      <c r="AC215" s="112"/>
      <c r="AD215" s="112"/>
      <c r="AE215" s="112"/>
      <c r="AF215" s="112"/>
      <c r="AG215" s="112"/>
      <c r="AH215" s="112"/>
      <c r="AI215" s="112"/>
      <c r="AJ215" s="112"/>
      <c r="AK215" s="112"/>
      <c r="AL215" s="112"/>
      <c r="AM215" s="112"/>
      <c r="AN215" s="112"/>
      <c r="AO215" s="112"/>
      <c r="AP215" s="112"/>
      <c r="AQ215" s="112"/>
      <c r="AR215" s="112"/>
      <c r="AS215" s="112"/>
    </row>
    <row r="216" spans="1:45">
      <c r="A216" s="112"/>
      <c r="B216" s="112"/>
      <c r="C216" s="112"/>
      <c r="D216" s="112"/>
      <c r="E216" s="112"/>
      <c r="F216" s="112"/>
      <c r="G216" s="112"/>
      <c r="H216" s="112"/>
      <c r="I216" s="112"/>
      <c r="J216" s="112"/>
      <c r="K216" s="112"/>
      <c r="L216" s="112"/>
      <c r="M216" s="112"/>
      <c r="N216" s="112"/>
      <c r="O216" s="112"/>
      <c r="P216" s="112"/>
      <c r="Q216" s="112"/>
      <c r="R216" s="112"/>
      <c r="S216" s="112"/>
      <c r="T216" s="112"/>
      <c r="U216" s="112"/>
      <c r="V216" s="112"/>
      <c r="W216" s="112"/>
      <c r="X216" s="112"/>
      <c r="Y216" s="112"/>
      <c r="Z216" s="112"/>
      <c r="AA216" s="112"/>
      <c r="AB216" s="112"/>
      <c r="AC216" s="112"/>
      <c r="AD216" s="112"/>
      <c r="AE216" s="112"/>
      <c r="AF216" s="112"/>
      <c r="AG216" s="112"/>
      <c r="AH216" s="112"/>
      <c r="AI216" s="112"/>
      <c r="AJ216" s="112"/>
      <c r="AK216" s="112"/>
      <c r="AL216" s="112"/>
      <c r="AM216" s="112"/>
      <c r="AN216" s="112"/>
      <c r="AO216" s="112"/>
      <c r="AP216" s="112"/>
      <c r="AQ216" s="112"/>
      <c r="AR216" s="112"/>
      <c r="AS216" s="112"/>
    </row>
    <row r="217" spans="1:45">
      <c r="A217" s="112"/>
      <c r="B217" s="112"/>
      <c r="C217" s="112"/>
      <c r="D217" s="112"/>
      <c r="E217" s="112"/>
      <c r="F217" s="112"/>
      <c r="G217" s="112"/>
      <c r="H217" s="112"/>
      <c r="I217" s="112"/>
      <c r="J217" s="112"/>
      <c r="K217" s="112"/>
      <c r="L217" s="112"/>
      <c r="M217" s="112"/>
      <c r="N217" s="112"/>
      <c r="O217" s="112"/>
      <c r="P217" s="112"/>
      <c r="Q217" s="112"/>
      <c r="R217" s="112"/>
      <c r="S217" s="112"/>
      <c r="T217" s="112"/>
      <c r="U217" s="112"/>
      <c r="V217" s="112"/>
      <c r="W217" s="112"/>
      <c r="X217" s="112"/>
      <c r="Y217" s="112"/>
      <c r="Z217" s="112"/>
      <c r="AA217" s="112"/>
      <c r="AB217" s="112"/>
      <c r="AC217" s="112"/>
      <c r="AD217" s="112"/>
      <c r="AE217" s="112"/>
      <c r="AF217" s="112"/>
      <c r="AG217" s="112"/>
      <c r="AH217" s="112"/>
      <c r="AI217" s="112"/>
      <c r="AJ217" s="112"/>
      <c r="AK217" s="112"/>
      <c r="AL217" s="112"/>
      <c r="AM217" s="112"/>
      <c r="AN217" s="112"/>
      <c r="AO217" s="112"/>
      <c r="AP217" s="112"/>
      <c r="AQ217" s="112"/>
      <c r="AR217" s="112"/>
      <c r="AS217" s="112"/>
    </row>
    <row r="218" spans="1:45">
      <c r="A218" s="112"/>
      <c r="B218" s="112"/>
      <c r="C218" s="112"/>
      <c r="D218" s="112"/>
      <c r="E218" s="112"/>
      <c r="F218" s="112"/>
      <c r="G218" s="112"/>
      <c r="H218" s="112"/>
      <c r="I218" s="112"/>
      <c r="J218" s="112"/>
      <c r="K218" s="112"/>
      <c r="L218" s="112"/>
      <c r="M218" s="112"/>
      <c r="N218" s="112"/>
      <c r="O218" s="112"/>
      <c r="P218" s="112"/>
      <c r="Q218" s="112"/>
      <c r="R218" s="112"/>
      <c r="S218" s="112"/>
      <c r="T218" s="112"/>
      <c r="U218" s="112"/>
      <c r="V218" s="112"/>
      <c r="W218" s="112"/>
      <c r="X218" s="112"/>
      <c r="Y218" s="112"/>
      <c r="Z218" s="112"/>
      <c r="AA218" s="112"/>
      <c r="AB218" s="112"/>
      <c r="AC218" s="112"/>
      <c r="AD218" s="112"/>
      <c r="AE218" s="112"/>
      <c r="AF218" s="112"/>
      <c r="AG218" s="112"/>
      <c r="AH218" s="112"/>
      <c r="AI218" s="112"/>
      <c r="AJ218" s="112"/>
      <c r="AK218" s="112"/>
      <c r="AL218" s="112"/>
      <c r="AM218" s="112"/>
      <c r="AN218" s="112"/>
      <c r="AO218" s="112"/>
      <c r="AP218" s="112"/>
      <c r="AQ218" s="112"/>
      <c r="AR218" s="112"/>
      <c r="AS218" s="112"/>
    </row>
    <row r="219" spans="1:45">
      <c r="A219" s="112"/>
      <c r="B219" s="112"/>
      <c r="C219" s="112"/>
      <c r="D219" s="112"/>
      <c r="E219" s="112"/>
      <c r="F219" s="112"/>
      <c r="G219" s="112"/>
      <c r="H219" s="112"/>
      <c r="I219" s="112"/>
      <c r="J219" s="112"/>
      <c r="K219" s="112"/>
      <c r="L219" s="112"/>
      <c r="M219" s="112"/>
      <c r="N219" s="112"/>
      <c r="O219" s="112"/>
      <c r="P219" s="112"/>
      <c r="Q219" s="112"/>
      <c r="R219" s="112"/>
      <c r="S219" s="112"/>
      <c r="T219" s="112"/>
      <c r="U219" s="112"/>
      <c r="V219" s="112"/>
      <c r="W219" s="112"/>
      <c r="X219" s="112"/>
      <c r="Y219" s="112"/>
      <c r="Z219" s="112"/>
      <c r="AA219" s="112"/>
      <c r="AB219" s="112"/>
      <c r="AC219" s="112"/>
      <c r="AD219" s="112"/>
      <c r="AE219" s="112"/>
      <c r="AF219" s="112"/>
      <c r="AG219" s="112"/>
      <c r="AH219" s="112"/>
      <c r="AI219" s="112"/>
      <c r="AJ219" s="112"/>
      <c r="AK219" s="112"/>
      <c r="AL219" s="112"/>
      <c r="AM219" s="112"/>
      <c r="AN219" s="112"/>
      <c r="AO219" s="112"/>
      <c r="AP219" s="112"/>
      <c r="AQ219" s="112"/>
      <c r="AR219" s="112"/>
      <c r="AS219" s="112"/>
    </row>
    <row r="220" spans="1:45">
      <c r="A220" s="112"/>
      <c r="B220" s="112"/>
      <c r="C220" s="112"/>
      <c r="D220" s="112"/>
      <c r="E220" s="112"/>
      <c r="F220" s="112"/>
      <c r="G220" s="112"/>
      <c r="H220" s="112"/>
      <c r="I220" s="112"/>
      <c r="J220" s="112"/>
      <c r="K220" s="112"/>
      <c r="L220" s="112"/>
      <c r="M220" s="112"/>
      <c r="N220" s="112"/>
      <c r="O220" s="112"/>
      <c r="P220" s="112"/>
      <c r="Q220" s="112"/>
      <c r="R220" s="112"/>
      <c r="S220" s="112"/>
      <c r="T220" s="112"/>
      <c r="U220" s="112"/>
      <c r="V220" s="112"/>
      <c r="W220" s="112"/>
      <c r="X220" s="112"/>
      <c r="Y220" s="112"/>
      <c r="Z220" s="112"/>
      <c r="AA220" s="112"/>
      <c r="AB220" s="112"/>
      <c r="AC220" s="112"/>
      <c r="AD220" s="112"/>
      <c r="AE220" s="112"/>
      <c r="AF220" s="112"/>
      <c r="AG220" s="112"/>
      <c r="AH220" s="112"/>
      <c r="AI220" s="112"/>
      <c r="AJ220" s="112"/>
      <c r="AK220" s="112"/>
      <c r="AL220" s="112"/>
      <c r="AM220" s="112"/>
      <c r="AN220" s="112"/>
      <c r="AO220" s="112"/>
      <c r="AP220" s="112"/>
      <c r="AQ220" s="112"/>
      <c r="AR220" s="112"/>
      <c r="AS220" s="112"/>
    </row>
    <row r="221" spans="1:45">
      <c r="A221" s="112"/>
      <c r="B221" s="112"/>
      <c r="C221" s="112"/>
      <c r="D221" s="112"/>
      <c r="E221" s="112"/>
      <c r="F221" s="112"/>
      <c r="G221" s="112"/>
      <c r="H221" s="112"/>
      <c r="I221" s="112"/>
      <c r="J221" s="112"/>
      <c r="K221" s="112"/>
      <c r="L221" s="112"/>
      <c r="M221" s="112"/>
      <c r="N221" s="112"/>
      <c r="O221" s="112"/>
      <c r="P221" s="112"/>
      <c r="Q221" s="112"/>
      <c r="R221" s="112"/>
      <c r="S221" s="112"/>
      <c r="T221" s="112"/>
      <c r="U221" s="112"/>
      <c r="V221" s="112"/>
      <c r="W221" s="112"/>
      <c r="X221" s="112"/>
      <c r="Y221" s="112"/>
      <c r="Z221" s="112"/>
      <c r="AA221" s="112"/>
      <c r="AB221" s="112"/>
      <c r="AC221" s="112"/>
      <c r="AD221" s="112"/>
      <c r="AE221" s="112"/>
      <c r="AF221" s="112"/>
      <c r="AG221" s="112"/>
      <c r="AH221" s="112"/>
      <c r="AI221" s="112"/>
      <c r="AJ221" s="112"/>
      <c r="AK221" s="112"/>
      <c r="AL221" s="112"/>
      <c r="AM221" s="112"/>
      <c r="AN221" s="112"/>
      <c r="AO221" s="112"/>
      <c r="AP221" s="112"/>
      <c r="AQ221" s="112"/>
      <c r="AR221" s="112"/>
      <c r="AS221" s="112"/>
    </row>
    <row r="222" spans="1:45">
      <c r="A222" s="112"/>
      <c r="B222" s="112"/>
      <c r="C222" s="112"/>
      <c r="D222" s="112"/>
      <c r="E222" s="112"/>
      <c r="F222" s="112"/>
      <c r="G222" s="112"/>
      <c r="H222" s="112"/>
      <c r="I222" s="112"/>
      <c r="J222" s="112"/>
      <c r="K222" s="112"/>
      <c r="L222" s="112"/>
      <c r="M222" s="112"/>
      <c r="N222" s="112"/>
      <c r="O222" s="112"/>
      <c r="P222" s="112"/>
      <c r="Q222" s="112"/>
      <c r="R222" s="112"/>
      <c r="S222" s="112"/>
      <c r="T222" s="112"/>
      <c r="U222" s="112"/>
      <c r="V222" s="112"/>
      <c r="W222" s="112"/>
      <c r="X222" s="112"/>
      <c r="Y222" s="112"/>
      <c r="Z222" s="112"/>
      <c r="AA222" s="112"/>
      <c r="AB222" s="112"/>
      <c r="AC222" s="112"/>
      <c r="AD222" s="112"/>
      <c r="AE222" s="112"/>
      <c r="AF222" s="112"/>
      <c r="AG222" s="112"/>
      <c r="AH222" s="112"/>
      <c r="AI222" s="112"/>
      <c r="AJ222" s="112"/>
      <c r="AK222" s="112"/>
      <c r="AL222" s="112"/>
      <c r="AM222" s="112"/>
      <c r="AN222" s="112"/>
      <c r="AO222" s="112"/>
      <c r="AP222" s="112"/>
      <c r="AQ222" s="112"/>
      <c r="AR222" s="112"/>
      <c r="AS222" s="112"/>
    </row>
    <row r="223" spans="1:45">
      <c r="A223" s="112"/>
      <c r="B223" s="112"/>
      <c r="C223" s="112"/>
      <c r="D223" s="112"/>
      <c r="E223" s="112"/>
      <c r="F223" s="112"/>
      <c r="G223" s="112"/>
      <c r="H223" s="112"/>
      <c r="I223" s="112"/>
      <c r="J223" s="112"/>
      <c r="K223" s="112"/>
      <c r="L223" s="112"/>
      <c r="M223" s="112"/>
      <c r="N223" s="112"/>
      <c r="O223" s="112"/>
      <c r="P223" s="112"/>
      <c r="Q223" s="112"/>
      <c r="R223" s="112"/>
      <c r="S223" s="112"/>
      <c r="T223" s="112"/>
      <c r="U223" s="112"/>
      <c r="V223" s="112"/>
      <c r="W223" s="112"/>
      <c r="X223" s="112"/>
      <c r="Y223" s="112"/>
      <c r="Z223" s="112"/>
      <c r="AA223" s="112"/>
      <c r="AB223" s="112"/>
      <c r="AC223" s="112"/>
      <c r="AD223" s="112"/>
      <c r="AE223" s="112"/>
      <c r="AF223" s="112"/>
      <c r="AG223" s="112"/>
      <c r="AH223" s="112"/>
      <c r="AI223" s="112"/>
      <c r="AJ223" s="112"/>
      <c r="AK223" s="112"/>
      <c r="AL223" s="112"/>
      <c r="AM223" s="112"/>
      <c r="AN223" s="112"/>
      <c r="AO223" s="112"/>
      <c r="AP223" s="112"/>
      <c r="AQ223" s="112"/>
      <c r="AR223" s="112"/>
      <c r="AS223" s="112"/>
    </row>
    <row r="224" spans="1:45">
      <c r="A224" s="112"/>
      <c r="B224" s="112"/>
      <c r="C224" s="112"/>
      <c r="D224" s="112"/>
      <c r="E224" s="112"/>
      <c r="F224" s="112"/>
      <c r="G224" s="112"/>
      <c r="H224" s="112"/>
      <c r="I224" s="112"/>
      <c r="J224" s="112"/>
      <c r="K224" s="112"/>
      <c r="L224" s="112"/>
      <c r="M224" s="112"/>
      <c r="N224" s="112"/>
      <c r="O224" s="112"/>
      <c r="P224" s="112"/>
      <c r="Q224" s="112"/>
      <c r="R224" s="112"/>
      <c r="S224" s="112"/>
      <c r="T224" s="112"/>
      <c r="U224" s="112"/>
      <c r="V224" s="112"/>
      <c r="W224" s="112"/>
      <c r="X224" s="112"/>
      <c r="Y224" s="112"/>
      <c r="Z224" s="112"/>
      <c r="AA224" s="112"/>
      <c r="AB224" s="112"/>
      <c r="AC224" s="112"/>
      <c r="AD224" s="112"/>
      <c r="AE224" s="112"/>
      <c r="AF224" s="112"/>
      <c r="AG224" s="112"/>
      <c r="AH224" s="112"/>
      <c r="AI224" s="112"/>
      <c r="AJ224" s="112"/>
      <c r="AK224" s="112"/>
      <c r="AL224" s="112"/>
      <c r="AM224" s="112"/>
      <c r="AN224" s="112"/>
      <c r="AO224" s="112"/>
      <c r="AP224" s="112"/>
      <c r="AQ224" s="112"/>
      <c r="AR224" s="112"/>
      <c r="AS224" s="112"/>
    </row>
    <row r="225" spans="1:45">
      <c r="A225" s="112"/>
      <c r="B225" s="112"/>
      <c r="C225" s="112"/>
      <c r="D225" s="112"/>
      <c r="E225" s="112"/>
      <c r="F225" s="112"/>
      <c r="G225" s="112"/>
      <c r="H225" s="112"/>
      <c r="I225" s="112"/>
      <c r="J225" s="112"/>
      <c r="K225" s="112"/>
      <c r="L225" s="112"/>
      <c r="M225" s="112"/>
      <c r="N225" s="112"/>
      <c r="O225" s="112"/>
      <c r="P225" s="112"/>
      <c r="Q225" s="112"/>
      <c r="R225" s="112"/>
      <c r="S225" s="112"/>
      <c r="T225" s="112"/>
      <c r="U225" s="112"/>
      <c r="V225" s="112"/>
      <c r="W225" s="112"/>
      <c r="X225" s="112"/>
      <c r="Y225" s="112"/>
      <c r="Z225" s="112"/>
      <c r="AA225" s="112"/>
      <c r="AB225" s="112"/>
      <c r="AC225" s="112"/>
      <c r="AD225" s="112"/>
      <c r="AE225" s="112"/>
      <c r="AF225" s="112"/>
      <c r="AG225" s="112"/>
      <c r="AH225" s="112"/>
      <c r="AI225" s="112"/>
      <c r="AJ225" s="112"/>
      <c r="AK225" s="112"/>
      <c r="AL225" s="112"/>
      <c r="AM225" s="112"/>
      <c r="AN225" s="112"/>
      <c r="AO225" s="112"/>
      <c r="AP225" s="112"/>
      <c r="AQ225" s="112"/>
      <c r="AR225" s="112"/>
      <c r="AS225" s="112"/>
    </row>
    <row r="226" spans="1:45">
      <c r="A226" s="112"/>
      <c r="B226" s="112"/>
      <c r="C226" s="112"/>
      <c r="D226" s="112"/>
      <c r="E226" s="112"/>
      <c r="F226" s="112"/>
      <c r="G226" s="112"/>
      <c r="H226" s="112"/>
      <c r="I226" s="112"/>
      <c r="J226" s="112"/>
      <c r="K226" s="112"/>
      <c r="L226" s="112"/>
      <c r="M226" s="112"/>
      <c r="N226" s="112"/>
      <c r="O226" s="112"/>
      <c r="P226" s="112"/>
      <c r="Q226" s="112"/>
      <c r="R226" s="112"/>
      <c r="S226" s="112"/>
      <c r="T226" s="112"/>
      <c r="U226" s="112"/>
      <c r="V226" s="112"/>
      <c r="W226" s="112"/>
      <c r="X226" s="112"/>
      <c r="Y226" s="112"/>
      <c r="Z226" s="112"/>
      <c r="AA226" s="112"/>
      <c r="AB226" s="112"/>
      <c r="AC226" s="112"/>
      <c r="AD226" s="112"/>
      <c r="AE226" s="112"/>
      <c r="AF226" s="112"/>
      <c r="AG226" s="112"/>
      <c r="AH226" s="112"/>
      <c r="AI226" s="112"/>
      <c r="AJ226" s="112"/>
      <c r="AK226" s="112"/>
      <c r="AL226" s="112"/>
      <c r="AM226" s="112"/>
      <c r="AN226" s="112"/>
      <c r="AO226" s="112"/>
      <c r="AP226" s="112"/>
      <c r="AQ226" s="112"/>
      <c r="AR226" s="112"/>
      <c r="AS226" s="112"/>
    </row>
    <row r="227" spans="1:45">
      <c r="A227" s="112"/>
      <c r="B227" s="112"/>
      <c r="C227" s="112"/>
      <c r="D227" s="112"/>
      <c r="E227" s="112"/>
      <c r="F227" s="112"/>
      <c r="G227" s="112"/>
      <c r="H227" s="112"/>
      <c r="I227" s="112"/>
      <c r="J227" s="112"/>
      <c r="K227" s="112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2"/>
      <c r="Y227" s="112"/>
      <c r="Z227" s="112"/>
      <c r="AA227" s="112"/>
      <c r="AB227" s="112"/>
      <c r="AC227" s="112"/>
      <c r="AD227" s="112"/>
      <c r="AE227" s="112"/>
      <c r="AF227" s="112"/>
      <c r="AG227" s="112"/>
      <c r="AH227" s="112"/>
      <c r="AI227" s="112"/>
      <c r="AJ227" s="112"/>
      <c r="AK227" s="112"/>
      <c r="AL227" s="112"/>
      <c r="AM227" s="112"/>
      <c r="AN227" s="112"/>
      <c r="AO227" s="112"/>
      <c r="AP227" s="112"/>
      <c r="AQ227" s="112"/>
      <c r="AR227" s="112"/>
      <c r="AS227" s="112"/>
    </row>
    <row r="228" spans="1:45">
      <c r="A228" s="112"/>
      <c r="B228" s="112"/>
      <c r="C228" s="112"/>
      <c r="D228" s="112"/>
      <c r="E228" s="112"/>
      <c r="F228" s="112"/>
      <c r="G228" s="112"/>
      <c r="H228" s="112"/>
      <c r="I228" s="112"/>
      <c r="J228" s="112"/>
      <c r="K228" s="112"/>
      <c r="L228" s="112"/>
      <c r="M228" s="112"/>
      <c r="N228" s="112"/>
      <c r="O228" s="112"/>
      <c r="P228" s="112"/>
      <c r="Q228" s="112"/>
      <c r="R228" s="112"/>
      <c r="S228" s="112"/>
      <c r="T228" s="112"/>
      <c r="U228" s="112"/>
      <c r="V228" s="112"/>
      <c r="W228" s="112"/>
      <c r="X228" s="112"/>
      <c r="Y228" s="112"/>
      <c r="Z228" s="112"/>
      <c r="AA228" s="112"/>
      <c r="AB228" s="112"/>
      <c r="AC228" s="112"/>
      <c r="AD228" s="112"/>
      <c r="AE228" s="112"/>
      <c r="AF228" s="112"/>
      <c r="AG228" s="112"/>
      <c r="AH228" s="112"/>
      <c r="AI228" s="112"/>
      <c r="AJ228" s="112"/>
      <c r="AK228" s="112"/>
      <c r="AL228" s="112"/>
      <c r="AM228" s="112"/>
      <c r="AN228" s="112"/>
      <c r="AO228" s="112"/>
      <c r="AP228" s="112"/>
      <c r="AQ228" s="112"/>
      <c r="AR228" s="112"/>
      <c r="AS228" s="112"/>
    </row>
    <row r="229" spans="1:45">
      <c r="A229" s="112"/>
      <c r="B229" s="112"/>
      <c r="C229" s="112"/>
      <c r="D229" s="112"/>
      <c r="E229" s="112"/>
      <c r="F229" s="112"/>
      <c r="G229" s="112"/>
      <c r="H229" s="112"/>
      <c r="I229" s="112"/>
      <c r="J229" s="112"/>
      <c r="K229" s="112"/>
      <c r="L229" s="112"/>
      <c r="M229" s="112"/>
      <c r="N229" s="112"/>
      <c r="O229" s="112"/>
      <c r="P229" s="112"/>
      <c r="Q229" s="112"/>
      <c r="R229" s="112"/>
      <c r="S229" s="112"/>
      <c r="T229" s="112"/>
      <c r="U229" s="112"/>
      <c r="V229" s="112"/>
      <c r="W229" s="112"/>
      <c r="X229" s="112"/>
      <c r="Y229" s="112"/>
      <c r="Z229" s="112"/>
      <c r="AA229" s="112"/>
      <c r="AB229" s="112"/>
      <c r="AC229" s="112"/>
      <c r="AD229" s="112"/>
      <c r="AE229" s="112"/>
      <c r="AF229" s="112"/>
      <c r="AG229" s="112"/>
      <c r="AH229" s="112"/>
      <c r="AI229" s="112"/>
      <c r="AJ229" s="112"/>
      <c r="AK229" s="112"/>
      <c r="AL229" s="112"/>
      <c r="AM229" s="112"/>
      <c r="AN229" s="112"/>
      <c r="AO229" s="112"/>
      <c r="AP229" s="112"/>
      <c r="AQ229" s="112"/>
      <c r="AR229" s="112"/>
      <c r="AS229" s="112"/>
    </row>
    <row r="230" spans="1:45">
      <c r="A230" s="112"/>
      <c r="B230" s="112"/>
      <c r="C230" s="112"/>
      <c r="D230" s="112"/>
      <c r="E230" s="112"/>
      <c r="F230" s="112"/>
      <c r="G230" s="112"/>
      <c r="H230" s="112"/>
      <c r="I230" s="112"/>
      <c r="J230" s="112"/>
      <c r="K230" s="112"/>
      <c r="L230" s="112"/>
      <c r="M230" s="112"/>
      <c r="N230" s="112"/>
      <c r="O230" s="112"/>
      <c r="P230" s="112"/>
      <c r="Q230" s="112"/>
      <c r="R230" s="112"/>
      <c r="S230" s="112"/>
      <c r="T230" s="112"/>
      <c r="U230" s="112"/>
      <c r="V230" s="112"/>
      <c r="W230" s="112"/>
      <c r="X230" s="112"/>
      <c r="Y230" s="112"/>
      <c r="Z230" s="112"/>
      <c r="AA230" s="112"/>
      <c r="AB230" s="112"/>
      <c r="AC230" s="112"/>
      <c r="AD230" s="112"/>
      <c r="AE230" s="112"/>
      <c r="AF230" s="112"/>
      <c r="AG230" s="112"/>
      <c r="AH230" s="112"/>
      <c r="AI230" s="112"/>
      <c r="AJ230" s="112"/>
      <c r="AK230" s="112"/>
      <c r="AL230" s="112"/>
      <c r="AM230" s="112"/>
      <c r="AN230" s="112"/>
      <c r="AO230" s="112"/>
      <c r="AP230" s="112"/>
      <c r="AQ230" s="112"/>
      <c r="AR230" s="112"/>
      <c r="AS230" s="112"/>
    </row>
    <row r="231" spans="1:45">
      <c r="A231" s="112"/>
      <c r="B231" s="112"/>
      <c r="C231" s="112"/>
      <c r="D231" s="112"/>
      <c r="E231" s="112"/>
      <c r="F231" s="112"/>
      <c r="G231" s="112"/>
      <c r="H231" s="112"/>
      <c r="I231" s="112"/>
      <c r="J231" s="112"/>
      <c r="K231" s="112"/>
      <c r="L231" s="112"/>
      <c r="M231" s="112"/>
      <c r="N231" s="112"/>
      <c r="O231" s="112"/>
      <c r="P231" s="112"/>
      <c r="Q231" s="112"/>
      <c r="R231" s="112"/>
      <c r="S231" s="112"/>
      <c r="T231" s="112"/>
      <c r="U231" s="112"/>
      <c r="V231" s="112"/>
      <c r="W231" s="112"/>
      <c r="X231" s="112"/>
      <c r="Y231" s="112"/>
      <c r="Z231" s="112"/>
      <c r="AA231" s="112"/>
      <c r="AB231" s="112"/>
      <c r="AC231" s="112"/>
      <c r="AD231" s="112"/>
      <c r="AE231" s="112"/>
      <c r="AF231" s="112"/>
      <c r="AG231" s="112"/>
      <c r="AH231" s="112"/>
      <c r="AI231" s="112"/>
      <c r="AJ231" s="112"/>
      <c r="AK231" s="112"/>
      <c r="AL231" s="112"/>
      <c r="AM231" s="112"/>
      <c r="AN231" s="112"/>
      <c r="AO231" s="112"/>
      <c r="AP231" s="112"/>
      <c r="AQ231" s="112"/>
      <c r="AR231" s="112"/>
      <c r="AS231" s="112"/>
    </row>
    <row r="232" spans="1:45">
      <c r="A232" s="112"/>
      <c r="B232" s="112"/>
      <c r="C232" s="112"/>
      <c r="D232" s="112"/>
      <c r="E232" s="112"/>
      <c r="F232" s="112"/>
      <c r="G232" s="112"/>
      <c r="H232" s="112"/>
      <c r="I232" s="112"/>
      <c r="J232" s="112"/>
      <c r="K232" s="112"/>
      <c r="L232" s="112"/>
      <c r="M232" s="112"/>
      <c r="N232" s="112"/>
      <c r="O232" s="112"/>
      <c r="P232" s="112"/>
      <c r="Q232" s="112"/>
      <c r="R232" s="112"/>
      <c r="S232" s="112"/>
      <c r="T232" s="112"/>
      <c r="U232" s="112"/>
      <c r="V232" s="112"/>
      <c r="W232" s="112"/>
      <c r="X232" s="112"/>
      <c r="Y232" s="112"/>
      <c r="Z232" s="112"/>
      <c r="AA232" s="112"/>
      <c r="AB232" s="112"/>
      <c r="AC232" s="112"/>
      <c r="AD232" s="112"/>
      <c r="AE232" s="112"/>
      <c r="AF232" s="112"/>
      <c r="AG232" s="112"/>
      <c r="AH232" s="112"/>
      <c r="AI232" s="112"/>
      <c r="AJ232" s="112"/>
      <c r="AK232" s="112"/>
      <c r="AL232" s="112"/>
      <c r="AM232" s="112"/>
      <c r="AN232" s="112"/>
      <c r="AO232" s="112"/>
      <c r="AP232" s="112"/>
      <c r="AQ232" s="112"/>
      <c r="AR232" s="112"/>
      <c r="AS232" s="112"/>
    </row>
    <row r="233" spans="1:45">
      <c r="A233" s="112"/>
      <c r="B233" s="112"/>
      <c r="C233" s="112"/>
      <c r="D233" s="112"/>
      <c r="E233" s="112"/>
      <c r="F233" s="112"/>
      <c r="G233" s="112"/>
      <c r="H233" s="112"/>
      <c r="I233" s="112"/>
      <c r="J233" s="112"/>
      <c r="K233" s="112"/>
      <c r="L233" s="112"/>
      <c r="M233" s="112"/>
      <c r="N233" s="112"/>
      <c r="O233" s="112"/>
      <c r="P233" s="112"/>
      <c r="Q233" s="112"/>
      <c r="R233" s="112"/>
      <c r="S233" s="112"/>
      <c r="T233" s="112"/>
      <c r="U233" s="112"/>
      <c r="V233" s="112"/>
      <c r="W233" s="112"/>
      <c r="X233" s="112"/>
      <c r="Y233" s="112"/>
      <c r="Z233" s="112"/>
      <c r="AA233" s="112"/>
      <c r="AB233" s="112"/>
      <c r="AC233" s="112"/>
      <c r="AD233" s="112"/>
      <c r="AE233" s="112"/>
      <c r="AF233" s="112"/>
      <c r="AG233" s="112"/>
      <c r="AH233" s="112"/>
      <c r="AI233" s="112"/>
      <c r="AJ233" s="112"/>
      <c r="AK233" s="112"/>
      <c r="AL233" s="112"/>
      <c r="AM233" s="112"/>
      <c r="AN233" s="112"/>
      <c r="AO233" s="112"/>
      <c r="AP233" s="112"/>
      <c r="AQ233" s="112"/>
      <c r="AR233" s="112"/>
      <c r="AS233" s="112"/>
    </row>
    <row r="234" spans="1:45">
      <c r="A234" s="112"/>
      <c r="B234" s="112"/>
      <c r="C234" s="112"/>
      <c r="D234" s="112"/>
      <c r="E234" s="112"/>
      <c r="F234" s="112"/>
      <c r="G234" s="112"/>
      <c r="H234" s="112"/>
      <c r="I234" s="112"/>
      <c r="J234" s="112"/>
      <c r="K234" s="112"/>
      <c r="L234" s="112"/>
      <c r="M234" s="112"/>
      <c r="N234" s="112"/>
      <c r="O234" s="112"/>
      <c r="P234" s="112"/>
      <c r="Q234" s="112"/>
      <c r="R234" s="112"/>
      <c r="S234" s="112"/>
      <c r="T234" s="112"/>
      <c r="U234" s="112"/>
      <c r="V234" s="112"/>
      <c r="W234" s="112"/>
      <c r="X234" s="112"/>
      <c r="Y234" s="112"/>
      <c r="Z234" s="112"/>
      <c r="AA234" s="112"/>
      <c r="AB234" s="112"/>
      <c r="AC234" s="112"/>
      <c r="AD234" s="112"/>
      <c r="AE234" s="112"/>
      <c r="AF234" s="112"/>
      <c r="AG234" s="112"/>
      <c r="AH234" s="112"/>
      <c r="AI234" s="112"/>
      <c r="AJ234" s="112"/>
      <c r="AK234" s="112"/>
      <c r="AL234" s="112"/>
      <c r="AM234" s="112"/>
      <c r="AN234" s="112"/>
      <c r="AO234" s="112"/>
      <c r="AP234" s="112"/>
      <c r="AQ234" s="112"/>
      <c r="AR234" s="112"/>
      <c r="AS234" s="112"/>
    </row>
    <row r="235" spans="1:45">
      <c r="A235" s="112"/>
      <c r="B235" s="112"/>
      <c r="C235" s="112"/>
      <c r="D235" s="112"/>
      <c r="E235" s="112"/>
      <c r="F235" s="112"/>
      <c r="G235" s="112"/>
      <c r="H235" s="112"/>
      <c r="I235" s="112"/>
      <c r="J235" s="112"/>
      <c r="K235" s="112"/>
      <c r="L235" s="112"/>
      <c r="M235" s="112"/>
      <c r="N235" s="112"/>
      <c r="O235" s="112"/>
      <c r="P235" s="112"/>
      <c r="Q235" s="112"/>
      <c r="R235" s="112"/>
      <c r="S235" s="112"/>
      <c r="T235" s="112"/>
      <c r="U235" s="112"/>
      <c r="V235" s="112"/>
      <c r="W235" s="112"/>
      <c r="X235" s="112"/>
      <c r="Y235" s="112"/>
      <c r="Z235" s="112"/>
      <c r="AA235" s="112"/>
      <c r="AB235" s="112"/>
      <c r="AC235" s="112"/>
      <c r="AD235" s="112"/>
      <c r="AE235" s="112"/>
      <c r="AF235" s="112"/>
      <c r="AG235" s="112"/>
      <c r="AH235" s="112"/>
      <c r="AI235" s="112"/>
      <c r="AJ235" s="112"/>
      <c r="AK235" s="112"/>
      <c r="AL235" s="112"/>
      <c r="AM235" s="112"/>
      <c r="AN235" s="112"/>
      <c r="AO235" s="112"/>
      <c r="AP235" s="112"/>
      <c r="AQ235" s="112"/>
      <c r="AR235" s="112"/>
      <c r="AS235" s="112"/>
    </row>
    <row r="236" spans="1:45">
      <c r="A236" s="112"/>
      <c r="B236" s="112"/>
      <c r="C236" s="112"/>
      <c r="D236" s="112"/>
      <c r="E236" s="112"/>
      <c r="F236" s="112"/>
      <c r="G236" s="112"/>
      <c r="H236" s="112"/>
      <c r="I236" s="112"/>
      <c r="J236" s="112"/>
      <c r="K236" s="112"/>
      <c r="L236" s="112"/>
      <c r="M236" s="112"/>
      <c r="N236" s="112"/>
      <c r="O236" s="112"/>
      <c r="P236" s="112"/>
      <c r="Q236" s="112"/>
      <c r="R236" s="112"/>
      <c r="S236" s="112"/>
      <c r="T236" s="112"/>
      <c r="U236" s="112"/>
      <c r="V236" s="112"/>
      <c r="W236" s="112"/>
      <c r="X236" s="112"/>
      <c r="Y236" s="112"/>
      <c r="Z236" s="112"/>
      <c r="AA236" s="112"/>
      <c r="AB236" s="112"/>
      <c r="AC236" s="112"/>
      <c r="AD236" s="112"/>
      <c r="AE236" s="112"/>
      <c r="AF236" s="112"/>
      <c r="AG236" s="112"/>
      <c r="AH236" s="112"/>
      <c r="AI236" s="112"/>
      <c r="AJ236" s="112"/>
      <c r="AK236" s="112"/>
      <c r="AL236" s="112"/>
      <c r="AM236" s="112"/>
      <c r="AN236" s="112"/>
      <c r="AO236" s="112"/>
      <c r="AP236" s="112"/>
      <c r="AQ236" s="112"/>
      <c r="AR236" s="112"/>
      <c r="AS236" s="112"/>
    </row>
    <row r="237" spans="1:45">
      <c r="A237" s="112"/>
      <c r="B237" s="112"/>
      <c r="C237" s="112"/>
      <c r="D237" s="112"/>
      <c r="E237" s="112"/>
      <c r="F237" s="112"/>
      <c r="G237" s="112"/>
      <c r="H237" s="112"/>
      <c r="I237" s="112"/>
      <c r="J237" s="112"/>
      <c r="K237" s="112"/>
      <c r="L237" s="112"/>
      <c r="M237" s="112"/>
      <c r="N237" s="112"/>
      <c r="O237" s="112"/>
      <c r="P237" s="112"/>
      <c r="Q237" s="112"/>
      <c r="R237" s="112"/>
      <c r="S237" s="112"/>
      <c r="T237" s="112"/>
      <c r="U237" s="112"/>
      <c r="V237" s="112"/>
      <c r="W237" s="112"/>
      <c r="X237" s="112"/>
      <c r="Y237" s="112"/>
      <c r="Z237" s="112"/>
      <c r="AA237" s="112"/>
      <c r="AB237" s="112"/>
      <c r="AC237" s="112"/>
      <c r="AD237" s="112"/>
      <c r="AE237" s="112"/>
      <c r="AF237" s="112"/>
      <c r="AG237" s="112"/>
      <c r="AH237" s="112"/>
      <c r="AI237" s="112"/>
      <c r="AJ237" s="112"/>
      <c r="AK237" s="112"/>
      <c r="AL237" s="112"/>
      <c r="AM237" s="112"/>
      <c r="AN237" s="112"/>
      <c r="AO237" s="112"/>
      <c r="AP237" s="112"/>
      <c r="AQ237" s="112"/>
      <c r="AR237" s="112"/>
      <c r="AS237" s="112"/>
    </row>
    <row r="238" spans="1:45">
      <c r="A238" s="112"/>
      <c r="B238" s="112"/>
      <c r="C238" s="112"/>
      <c r="D238" s="112"/>
      <c r="E238" s="112"/>
      <c r="F238" s="112"/>
      <c r="G238" s="112"/>
      <c r="H238" s="112"/>
      <c r="I238" s="112"/>
      <c r="J238" s="112"/>
      <c r="K238" s="112"/>
      <c r="L238" s="112"/>
      <c r="M238" s="112"/>
      <c r="N238" s="112"/>
      <c r="O238" s="112"/>
      <c r="P238" s="112"/>
      <c r="Q238" s="112"/>
      <c r="R238" s="112"/>
      <c r="S238" s="112"/>
      <c r="T238" s="112"/>
      <c r="U238" s="112"/>
      <c r="V238" s="112"/>
      <c r="W238" s="112"/>
      <c r="X238" s="112"/>
      <c r="Y238" s="112"/>
      <c r="Z238" s="112"/>
      <c r="AA238" s="112"/>
      <c r="AB238" s="112"/>
      <c r="AC238" s="112"/>
      <c r="AD238" s="112"/>
      <c r="AE238" s="112"/>
      <c r="AF238" s="112"/>
      <c r="AG238" s="112"/>
      <c r="AH238" s="112"/>
      <c r="AI238" s="112"/>
      <c r="AJ238" s="112"/>
      <c r="AK238" s="112"/>
      <c r="AL238" s="112"/>
      <c r="AM238" s="112"/>
      <c r="AN238" s="112"/>
      <c r="AO238" s="112"/>
      <c r="AP238" s="112"/>
      <c r="AQ238" s="112"/>
      <c r="AR238" s="112"/>
      <c r="AS238" s="112"/>
    </row>
    <row r="239" spans="1:45">
      <c r="A239" s="112"/>
      <c r="B239" s="112"/>
      <c r="C239" s="112"/>
      <c r="D239" s="112"/>
      <c r="E239" s="112"/>
      <c r="F239" s="112"/>
      <c r="G239" s="112"/>
      <c r="H239" s="112"/>
      <c r="I239" s="112"/>
      <c r="J239" s="112"/>
      <c r="K239" s="112"/>
      <c r="L239" s="112"/>
      <c r="M239" s="112"/>
      <c r="N239" s="112"/>
      <c r="O239" s="112"/>
      <c r="P239" s="112"/>
      <c r="Q239" s="112"/>
      <c r="R239" s="112"/>
      <c r="S239" s="112"/>
      <c r="T239" s="112"/>
      <c r="U239" s="112"/>
      <c r="V239" s="112"/>
      <c r="W239" s="112"/>
      <c r="X239" s="112"/>
      <c r="Y239" s="112"/>
      <c r="Z239" s="112"/>
      <c r="AA239" s="112"/>
      <c r="AB239" s="112"/>
      <c r="AC239" s="112"/>
      <c r="AD239" s="112"/>
      <c r="AE239" s="112"/>
      <c r="AF239" s="112"/>
      <c r="AG239" s="112"/>
      <c r="AH239" s="112"/>
      <c r="AI239" s="112"/>
      <c r="AJ239" s="112"/>
      <c r="AK239" s="112"/>
      <c r="AL239" s="112"/>
      <c r="AM239" s="112"/>
      <c r="AN239" s="112"/>
      <c r="AO239" s="112"/>
      <c r="AP239" s="112"/>
      <c r="AQ239" s="112"/>
      <c r="AR239" s="112"/>
      <c r="AS239" s="112"/>
    </row>
    <row r="240" spans="1:45">
      <c r="A240" s="112"/>
      <c r="B240" s="112"/>
      <c r="C240" s="112"/>
      <c r="D240" s="112"/>
      <c r="E240" s="112"/>
      <c r="F240" s="112"/>
      <c r="G240" s="112"/>
      <c r="H240" s="112"/>
      <c r="I240" s="112"/>
      <c r="J240" s="112"/>
      <c r="K240" s="112"/>
      <c r="L240" s="112"/>
      <c r="M240" s="112"/>
      <c r="N240" s="112"/>
      <c r="O240" s="112"/>
      <c r="P240" s="112"/>
      <c r="Q240" s="112"/>
      <c r="R240" s="112"/>
      <c r="S240" s="112"/>
      <c r="T240" s="112"/>
      <c r="U240" s="112"/>
      <c r="V240" s="112"/>
      <c r="W240" s="112"/>
      <c r="X240" s="112"/>
      <c r="Y240" s="112"/>
      <c r="Z240" s="112"/>
      <c r="AA240" s="112"/>
      <c r="AB240" s="112"/>
      <c r="AC240" s="112"/>
      <c r="AD240" s="112"/>
      <c r="AE240" s="112"/>
      <c r="AF240" s="112"/>
      <c r="AG240" s="112"/>
      <c r="AH240" s="112"/>
      <c r="AI240" s="112"/>
      <c r="AJ240" s="112"/>
      <c r="AK240" s="112"/>
      <c r="AL240" s="112"/>
      <c r="AM240" s="112"/>
      <c r="AN240" s="112"/>
      <c r="AO240" s="112"/>
      <c r="AP240" s="112"/>
      <c r="AQ240" s="112"/>
      <c r="AR240" s="112"/>
      <c r="AS240" s="112"/>
    </row>
    <row r="241" spans="1:45">
      <c r="A241" s="112"/>
      <c r="B241" s="112"/>
      <c r="C241" s="112"/>
      <c r="D241" s="112"/>
      <c r="E241" s="112"/>
      <c r="F241" s="112"/>
      <c r="G241" s="112"/>
      <c r="H241" s="112"/>
      <c r="I241" s="112"/>
      <c r="J241" s="112"/>
      <c r="K241" s="112"/>
      <c r="L241" s="112"/>
      <c r="M241" s="112"/>
      <c r="N241" s="112"/>
      <c r="O241" s="112"/>
      <c r="P241" s="112"/>
      <c r="Q241" s="112"/>
      <c r="R241" s="112"/>
      <c r="S241" s="112"/>
      <c r="T241" s="112"/>
      <c r="U241" s="112"/>
      <c r="V241" s="112"/>
      <c r="W241" s="112"/>
      <c r="X241" s="112"/>
      <c r="Y241" s="112"/>
      <c r="Z241" s="112"/>
      <c r="AA241" s="112"/>
      <c r="AB241" s="112"/>
      <c r="AC241" s="112"/>
      <c r="AD241" s="112"/>
      <c r="AE241" s="112"/>
      <c r="AF241" s="112"/>
      <c r="AG241" s="112"/>
      <c r="AH241" s="112"/>
      <c r="AI241" s="112"/>
      <c r="AJ241" s="112"/>
      <c r="AK241" s="112"/>
      <c r="AL241" s="112"/>
      <c r="AM241" s="112"/>
      <c r="AN241" s="112"/>
      <c r="AO241" s="112"/>
      <c r="AP241" s="112"/>
      <c r="AQ241" s="112"/>
      <c r="AR241" s="112"/>
      <c r="AS241" s="112"/>
    </row>
    <row r="242" spans="1:45">
      <c r="A242" s="112"/>
      <c r="B242" s="112"/>
      <c r="C242" s="112"/>
      <c r="D242" s="112"/>
      <c r="E242" s="112"/>
      <c r="F242" s="112"/>
      <c r="G242" s="112"/>
      <c r="H242" s="112"/>
      <c r="I242" s="112"/>
      <c r="J242" s="112"/>
      <c r="K242" s="112"/>
      <c r="L242" s="112"/>
      <c r="M242" s="112"/>
      <c r="N242" s="112"/>
      <c r="O242" s="112"/>
      <c r="P242" s="112"/>
      <c r="Q242" s="112"/>
      <c r="R242" s="112"/>
      <c r="S242" s="112"/>
      <c r="T242" s="112"/>
      <c r="U242" s="112"/>
      <c r="V242" s="112"/>
      <c r="W242" s="112"/>
      <c r="X242" s="112"/>
      <c r="Y242" s="112"/>
      <c r="Z242" s="112"/>
      <c r="AA242" s="112"/>
      <c r="AB242" s="112"/>
      <c r="AC242" s="112"/>
      <c r="AD242" s="112"/>
      <c r="AE242" s="112"/>
      <c r="AF242" s="112"/>
      <c r="AG242" s="112"/>
      <c r="AH242" s="112"/>
      <c r="AI242" s="112"/>
      <c r="AJ242" s="112"/>
      <c r="AK242" s="112"/>
      <c r="AL242" s="112"/>
      <c r="AM242" s="112"/>
      <c r="AN242" s="112"/>
      <c r="AO242" s="112"/>
      <c r="AP242" s="112"/>
      <c r="AQ242" s="112"/>
      <c r="AR242" s="112"/>
      <c r="AS242" s="112"/>
    </row>
    <row r="243" spans="1:45">
      <c r="A243" s="112"/>
      <c r="B243" s="112"/>
      <c r="C243" s="112"/>
      <c r="D243" s="112"/>
      <c r="E243" s="112"/>
      <c r="F243" s="112"/>
      <c r="G243" s="112"/>
      <c r="H243" s="112"/>
      <c r="I243" s="112"/>
      <c r="J243" s="112"/>
      <c r="K243" s="112"/>
      <c r="L243" s="112"/>
      <c r="M243" s="112"/>
      <c r="N243" s="112"/>
      <c r="O243" s="112"/>
      <c r="P243" s="112"/>
      <c r="Q243" s="112"/>
      <c r="R243" s="112"/>
      <c r="S243" s="112"/>
      <c r="T243" s="112"/>
      <c r="U243" s="112"/>
      <c r="V243" s="112"/>
      <c r="W243" s="112"/>
      <c r="X243" s="112"/>
      <c r="Y243" s="112"/>
      <c r="Z243" s="112"/>
      <c r="AA243" s="112"/>
      <c r="AB243" s="112"/>
      <c r="AC243" s="112"/>
      <c r="AD243" s="112"/>
      <c r="AE243" s="112"/>
      <c r="AF243" s="112"/>
      <c r="AG243" s="112"/>
      <c r="AH243" s="112"/>
      <c r="AI243" s="112"/>
      <c r="AJ243" s="112"/>
      <c r="AK243" s="112"/>
      <c r="AL243" s="112"/>
      <c r="AM243" s="112"/>
      <c r="AN243" s="112"/>
      <c r="AO243" s="112"/>
      <c r="AP243" s="112"/>
      <c r="AQ243" s="112"/>
      <c r="AR243" s="112"/>
      <c r="AS243" s="112"/>
    </row>
    <row r="244" spans="1:45">
      <c r="A244" s="112"/>
      <c r="B244" s="112"/>
      <c r="C244" s="112"/>
      <c r="D244" s="112"/>
      <c r="E244" s="112"/>
      <c r="F244" s="112"/>
      <c r="G244" s="112"/>
      <c r="H244" s="112"/>
      <c r="I244" s="112"/>
      <c r="J244" s="112"/>
      <c r="K244" s="112"/>
      <c r="L244" s="112"/>
      <c r="M244" s="112"/>
      <c r="N244" s="112"/>
      <c r="O244" s="112"/>
      <c r="P244" s="112"/>
      <c r="Q244" s="112"/>
      <c r="R244" s="112"/>
      <c r="S244" s="112"/>
      <c r="T244" s="112"/>
      <c r="U244" s="112"/>
      <c r="V244" s="112"/>
      <c r="W244" s="112"/>
      <c r="X244" s="112"/>
      <c r="Y244" s="112"/>
      <c r="Z244" s="112"/>
      <c r="AA244" s="112"/>
      <c r="AB244" s="112"/>
      <c r="AC244" s="112"/>
      <c r="AD244" s="112"/>
      <c r="AE244" s="112"/>
      <c r="AF244" s="112"/>
      <c r="AG244" s="112"/>
      <c r="AH244" s="112"/>
      <c r="AI244" s="112"/>
      <c r="AJ244" s="112"/>
      <c r="AK244" s="112"/>
      <c r="AL244" s="112"/>
      <c r="AM244" s="112"/>
      <c r="AN244" s="112"/>
      <c r="AO244" s="112"/>
      <c r="AP244" s="112"/>
      <c r="AQ244" s="112"/>
      <c r="AR244" s="112"/>
      <c r="AS244" s="112"/>
    </row>
    <row r="245" spans="1:45">
      <c r="A245" s="112"/>
      <c r="B245" s="112"/>
      <c r="C245" s="112"/>
      <c r="D245" s="112"/>
      <c r="E245" s="112"/>
      <c r="F245" s="112"/>
      <c r="G245" s="112"/>
      <c r="H245" s="112"/>
      <c r="I245" s="112"/>
      <c r="J245" s="112"/>
      <c r="K245" s="112"/>
      <c r="L245" s="112"/>
      <c r="M245" s="112"/>
      <c r="N245" s="112"/>
      <c r="O245" s="112"/>
      <c r="P245" s="112"/>
      <c r="Q245" s="112"/>
      <c r="R245" s="112"/>
      <c r="S245" s="112"/>
      <c r="T245" s="112"/>
      <c r="U245" s="112"/>
      <c r="V245" s="112"/>
      <c r="W245" s="112"/>
      <c r="X245" s="112"/>
      <c r="Y245" s="112"/>
      <c r="Z245" s="112"/>
      <c r="AA245" s="112"/>
      <c r="AB245" s="112"/>
      <c r="AC245" s="112"/>
      <c r="AD245" s="112"/>
      <c r="AE245" s="112"/>
      <c r="AF245" s="112"/>
      <c r="AG245" s="112"/>
      <c r="AH245" s="112"/>
      <c r="AI245" s="112"/>
      <c r="AJ245" s="112"/>
      <c r="AK245" s="112"/>
      <c r="AL245" s="112"/>
      <c r="AM245" s="112"/>
      <c r="AN245" s="112"/>
      <c r="AO245" s="112"/>
      <c r="AP245" s="112"/>
      <c r="AQ245" s="112"/>
      <c r="AR245" s="112"/>
      <c r="AS245" s="112"/>
    </row>
    <row r="246" spans="1:45">
      <c r="A246" s="112"/>
      <c r="B246" s="112"/>
      <c r="C246" s="112"/>
      <c r="D246" s="112"/>
      <c r="E246" s="112"/>
      <c r="F246" s="112"/>
      <c r="G246" s="112"/>
      <c r="H246" s="112"/>
      <c r="I246" s="112"/>
      <c r="J246" s="112"/>
      <c r="K246" s="112"/>
      <c r="L246" s="112"/>
      <c r="M246" s="112"/>
      <c r="N246" s="112"/>
      <c r="O246" s="112"/>
      <c r="P246" s="112"/>
      <c r="Q246" s="112"/>
      <c r="R246" s="112"/>
      <c r="S246" s="112"/>
      <c r="T246" s="112"/>
      <c r="U246" s="112"/>
      <c r="V246" s="112"/>
      <c r="W246" s="112"/>
      <c r="X246" s="112"/>
      <c r="Y246" s="112"/>
      <c r="Z246" s="112"/>
      <c r="AA246" s="112"/>
      <c r="AB246" s="112"/>
      <c r="AC246" s="112"/>
      <c r="AD246" s="112"/>
      <c r="AE246" s="112"/>
      <c r="AF246" s="112"/>
      <c r="AG246" s="112"/>
      <c r="AH246" s="112"/>
      <c r="AI246" s="112"/>
      <c r="AJ246" s="112"/>
      <c r="AK246" s="112"/>
      <c r="AL246" s="112"/>
      <c r="AM246" s="112"/>
      <c r="AN246" s="112"/>
      <c r="AO246" s="112"/>
      <c r="AP246" s="112"/>
      <c r="AQ246" s="112"/>
      <c r="AR246" s="112"/>
      <c r="AS246" s="112"/>
    </row>
    <row r="247" spans="1:45">
      <c r="A247" s="112"/>
      <c r="B247" s="112"/>
      <c r="C247" s="112"/>
      <c r="D247" s="112"/>
      <c r="E247" s="112"/>
      <c r="F247" s="112"/>
      <c r="G247" s="112"/>
      <c r="H247" s="112"/>
      <c r="I247" s="112"/>
      <c r="J247" s="112"/>
      <c r="K247" s="112"/>
      <c r="L247" s="112"/>
      <c r="M247" s="112"/>
      <c r="N247" s="112"/>
      <c r="O247" s="112"/>
      <c r="P247" s="112"/>
      <c r="Q247" s="112"/>
      <c r="R247" s="112"/>
      <c r="S247" s="112"/>
      <c r="T247" s="112"/>
      <c r="U247" s="112"/>
      <c r="V247" s="112"/>
      <c r="W247" s="112"/>
      <c r="X247" s="112"/>
      <c r="Y247" s="112"/>
      <c r="Z247" s="112"/>
      <c r="AA247" s="112"/>
      <c r="AB247" s="112"/>
      <c r="AC247" s="112"/>
      <c r="AD247" s="112"/>
      <c r="AE247" s="112"/>
      <c r="AF247" s="112"/>
      <c r="AG247" s="112"/>
      <c r="AH247" s="112"/>
      <c r="AI247" s="112"/>
      <c r="AJ247" s="112"/>
      <c r="AK247" s="112"/>
      <c r="AL247" s="112"/>
      <c r="AM247" s="112"/>
      <c r="AN247" s="112"/>
      <c r="AO247" s="112"/>
      <c r="AP247" s="112"/>
      <c r="AQ247" s="112"/>
      <c r="AR247" s="112"/>
      <c r="AS247" s="112"/>
    </row>
    <row r="248" spans="1:45">
      <c r="A248" s="112"/>
      <c r="B248" s="112"/>
      <c r="C248" s="112"/>
      <c r="D248" s="112"/>
      <c r="E248" s="112"/>
      <c r="F248" s="112"/>
      <c r="G248" s="112"/>
      <c r="H248" s="112"/>
      <c r="I248" s="112"/>
      <c r="J248" s="112"/>
      <c r="K248" s="112"/>
      <c r="L248" s="112"/>
      <c r="M248" s="112"/>
      <c r="N248" s="112"/>
      <c r="O248" s="112"/>
      <c r="P248" s="112"/>
      <c r="Q248" s="112"/>
      <c r="R248" s="112"/>
      <c r="S248" s="112"/>
      <c r="T248" s="112"/>
      <c r="U248" s="112"/>
      <c r="V248" s="112"/>
      <c r="W248" s="112"/>
      <c r="X248" s="112"/>
      <c r="Y248" s="112"/>
      <c r="Z248" s="112"/>
      <c r="AA248" s="112"/>
      <c r="AB248" s="112"/>
      <c r="AC248" s="112"/>
      <c r="AD248" s="112"/>
      <c r="AE248" s="112"/>
      <c r="AF248" s="112"/>
      <c r="AG248" s="112"/>
      <c r="AH248" s="112"/>
      <c r="AI248" s="112"/>
      <c r="AJ248" s="112"/>
      <c r="AK248" s="112"/>
      <c r="AL248" s="112"/>
      <c r="AM248" s="112"/>
      <c r="AN248" s="112"/>
      <c r="AO248" s="112"/>
      <c r="AP248" s="112"/>
      <c r="AQ248" s="112"/>
      <c r="AR248" s="112"/>
      <c r="AS248" s="112"/>
    </row>
    <row r="249" spans="1:45">
      <c r="A249" s="112"/>
      <c r="B249" s="112"/>
      <c r="C249" s="112"/>
      <c r="D249" s="112"/>
      <c r="E249" s="112"/>
      <c r="F249" s="112"/>
      <c r="G249" s="112"/>
      <c r="H249" s="112"/>
      <c r="I249" s="112"/>
      <c r="J249" s="112"/>
      <c r="K249" s="112"/>
      <c r="L249" s="112"/>
      <c r="M249" s="112"/>
      <c r="N249" s="112"/>
      <c r="O249" s="112"/>
      <c r="P249" s="112"/>
      <c r="Q249" s="112"/>
      <c r="R249" s="112"/>
      <c r="S249" s="112"/>
      <c r="T249" s="112"/>
      <c r="U249" s="112"/>
      <c r="V249" s="112"/>
      <c r="W249" s="112"/>
      <c r="X249" s="112"/>
      <c r="Y249" s="112"/>
      <c r="Z249" s="112"/>
      <c r="AA249" s="112"/>
      <c r="AB249" s="112"/>
      <c r="AC249" s="112"/>
      <c r="AD249" s="112"/>
      <c r="AE249" s="112"/>
      <c r="AF249" s="112"/>
      <c r="AG249" s="112"/>
      <c r="AH249" s="112"/>
      <c r="AI249" s="112"/>
      <c r="AJ249" s="112"/>
      <c r="AK249" s="112"/>
      <c r="AL249" s="112"/>
      <c r="AM249" s="112"/>
      <c r="AN249" s="112"/>
      <c r="AO249" s="112"/>
      <c r="AP249" s="112"/>
      <c r="AQ249" s="112"/>
      <c r="AR249" s="112"/>
      <c r="AS249" s="112"/>
    </row>
    <row r="250" spans="1:45">
      <c r="A250" s="112"/>
      <c r="B250" s="112"/>
      <c r="C250" s="112"/>
      <c r="D250" s="112"/>
      <c r="E250" s="112"/>
      <c r="F250" s="112"/>
      <c r="G250" s="112"/>
      <c r="H250" s="112"/>
      <c r="I250" s="112"/>
      <c r="J250" s="112"/>
      <c r="K250" s="112"/>
      <c r="L250" s="112"/>
      <c r="M250" s="112"/>
      <c r="N250" s="112"/>
      <c r="O250" s="112"/>
      <c r="P250" s="112"/>
      <c r="Q250" s="112"/>
      <c r="R250" s="112"/>
      <c r="S250" s="112"/>
      <c r="T250" s="112"/>
      <c r="U250" s="112"/>
      <c r="V250" s="112"/>
      <c r="W250" s="112"/>
      <c r="X250" s="112"/>
      <c r="Y250" s="112"/>
      <c r="Z250" s="112"/>
      <c r="AA250" s="112"/>
      <c r="AB250" s="112"/>
      <c r="AC250" s="112"/>
      <c r="AD250" s="112"/>
      <c r="AE250" s="112"/>
      <c r="AF250" s="112"/>
      <c r="AG250" s="112"/>
      <c r="AH250" s="112"/>
      <c r="AI250" s="112"/>
      <c r="AJ250" s="112"/>
      <c r="AK250" s="112"/>
      <c r="AL250" s="112"/>
      <c r="AM250" s="112"/>
      <c r="AN250" s="112"/>
      <c r="AO250" s="112"/>
      <c r="AP250" s="112"/>
      <c r="AQ250" s="112"/>
      <c r="AR250" s="112"/>
      <c r="AS250" s="112"/>
    </row>
    <row r="251" spans="1:45">
      <c r="A251" s="112"/>
      <c r="B251" s="112"/>
      <c r="C251" s="112"/>
      <c r="D251" s="112"/>
      <c r="E251" s="112"/>
      <c r="F251" s="112"/>
      <c r="G251" s="112"/>
      <c r="H251" s="112"/>
      <c r="I251" s="112"/>
      <c r="J251" s="112"/>
      <c r="K251" s="112"/>
      <c r="L251" s="112"/>
      <c r="M251" s="112"/>
      <c r="N251" s="112"/>
      <c r="O251" s="112"/>
      <c r="P251" s="112"/>
      <c r="Q251" s="112"/>
      <c r="R251" s="112"/>
      <c r="S251" s="112"/>
      <c r="T251" s="112"/>
      <c r="U251" s="112"/>
      <c r="V251" s="112"/>
      <c r="W251" s="112"/>
      <c r="X251" s="112"/>
      <c r="Y251" s="112"/>
      <c r="Z251" s="112"/>
      <c r="AA251" s="112"/>
      <c r="AB251" s="112"/>
      <c r="AC251" s="112"/>
      <c r="AD251" s="112"/>
      <c r="AE251" s="112"/>
      <c r="AF251" s="112"/>
      <c r="AG251" s="112"/>
      <c r="AH251" s="112"/>
      <c r="AI251" s="112"/>
      <c r="AJ251" s="112"/>
      <c r="AK251" s="112"/>
      <c r="AL251" s="112"/>
      <c r="AM251" s="112"/>
      <c r="AN251" s="112"/>
      <c r="AO251" s="112"/>
      <c r="AP251" s="112"/>
      <c r="AQ251" s="112"/>
      <c r="AR251" s="112"/>
      <c r="AS251" s="112"/>
    </row>
    <row r="252" spans="1:45">
      <c r="A252" s="112"/>
      <c r="B252" s="112"/>
      <c r="C252" s="112"/>
      <c r="D252" s="112"/>
      <c r="E252" s="112"/>
      <c r="F252" s="112"/>
      <c r="G252" s="112"/>
      <c r="H252" s="112"/>
      <c r="I252" s="112"/>
      <c r="J252" s="112"/>
      <c r="K252" s="112"/>
      <c r="L252" s="112"/>
      <c r="M252" s="112"/>
      <c r="N252" s="112"/>
      <c r="O252" s="112"/>
      <c r="P252" s="112"/>
      <c r="Q252" s="112"/>
      <c r="R252" s="112"/>
      <c r="S252" s="112"/>
      <c r="T252" s="112"/>
      <c r="U252" s="112"/>
      <c r="V252" s="112"/>
      <c r="W252" s="112"/>
      <c r="X252" s="112"/>
      <c r="Y252" s="112"/>
      <c r="Z252" s="112"/>
      <c r="AA252" s="112"/>
      <c r="AB252" s="112"/>
      <c r="AC252" s="112"/>
      <c r="AD252" s="112"/>
      <c r="AE252" s="112"/>
      <c r="AF252" s="112"/>
      <c r="AG252" s="112"/>
      <c r="AH252" s="112"/>
      <c r="AI252" s="112"/>
      <c r="AJ252" s="112"/>
      <c r="AK252" s="112"/>
      <c r="AL252" s="112"/>
      <c r="AM252" s="112"/>
      <c r="AN252" s="112"/>
      <c r="AO252" s="112"/>
      <c r="AP252" s="112"/>
      <c r="AQ252" s="112"/>
      <c r="AR252" s="112"/>
      <c r="AS252" s="112"/>
    </row>
    <row r="253" spans="1:45">
      <c r="A253" s="112"/>
      <c r="B253" s="112"/>
      <c r="C253" s="112"/>
      <c r="D253" s="112"/>
      <c r="E253" s="112"/>
      <c r="F253" s="112"/>
      <c r="G253" s="112"/>
      <c r="H253" s="112"/>
      <c r="I253" s="112"/>
      <c r="J253" s="112"/>
      <c r="K253" s="112"/>
      <c r="L253" s="112"/>
      <c r="M253" s="112"/>
      <c r="N253" s="112"/>
      <c r="O253" s="112"/>
      <c r="P253" s="112"/>
      <c r="Q253" s="112"/>
      <c r="R253" s="112"/>
      <c r="S253" s="112"/>
      <c r="T253" s="112"/>
      <c r="U253" s="112"/>
      <c r="V253" s="112"/>
      <c r="W253" s="112"/>
      <c r="X253" s="112"/>
      <c r="Y253" s="112"/>
      <c r="Z253" s="112"/>
      <c r="AA253" s="112"/>
      <c r="AB253" s="112"/>
      <c r="AC253" s="112"/>
      <c r="AD253" s="112"/>
      <c r="AE253" s="112"/>
      <c r="AF253" s="112"/>
      <c r="AG253" s="112"/>
      <c r="AH253" s="112"/>
      <c r="AI253" s="112"/>
      <c r="AJ253" s="112"/>
      <c r="AK253" s="112"/>
      <c r="AL253" s="112"/>
      <c r="AM253" s="112"/>
      <c r="AN253" s="112"/>
      <c r="AO253" s="112"/>
      <c r="AP253" s="112"/>
      <c r="AQ253" s="112"/>
      <c r="AR253" s="112"/>
      <c r="AS253" s="112"/>
    </row>
    <row r="254" spans="1:45">
      <c r="A254" s="112"/>
      <c r="B254" s="112"/>
      <c r="C254" s="112"/>
      <c r="D254" s="112"/>
      <c r="E254" s="112"/>
      <c r="F254" s="112"/>
      <c r="G254" s="112"/>
      <c r="H254" s="112"/>
      <c r="I254" s="112"/>
      <c r="J254" s="112"/>
      <c r="K254" s="112"/>
      <c r="L254" s="112"/>
      <c r="M254" s="112"/>
      <c r="N254" s="112"/>
      <c r="O254" s="112"/>
      <c r="P254" s="112"/>
      <c r="Q254" s="112"/>
      <c r="R254" s="112"/>
      <c r="S254" s="112"/>
      <c r="T254" s="112"/>
      <c r="U254" s="112"/>
      <c r="V254" s="112"/>
      <c r="W254" s="112"/>
      <c r="X254" s="112"/>
      <c r="Y254" s="112"/>
      <c r="Z254" s="112"/>
      <c r="AA254" s="112"/>
      <c r="AB254" s="112"/>
      <c r="AC254" s="112"/>
      <c r="AD254" s="112"/>
      <c r="AE254" s="112"/>
      <c r="AF254" s="112"/>
      <c r="AG254" s="112"/>
      <c r="AH254" s="112"/>
      <c r="AI254" s="112"/>
      <c r="AJ254" s="112"/>
      <c r="AK254" s="112"/>
      <c r="AL254" s="112"/>
      <c r="AM254" s="112"/>
      <c r="AN254" s="112"/>
      <c r="AO254" s="112"/>
      <c r="AP254" s="112"/>
      <c r="AQ254" s="112"/>
      <c r="AR254" s="112"/>
      <c r="AS254" s="112"/>
    </row>
    <row r="255" spans="1:45">
      <c r="A255" s="112"/>
      <c r="B255" s="112"/>
      <c r="C255" s="112"/>
      <c r="D255" s="112"/>
      <c r="E255" s="112"/>
      <c r="F255" s="112"/>
      <c r="G255" s="112"/>
      <c r="H255" s="112"/>
      <c r="I255" s="112"/>
      <c r="J255" s="112"/>
      <c r="K255" s="112"/>
      <c r="L255" s="112"/>
      <c r="M255" s="112"/>
      <c r="N255" s="112"/>
      <c r="O255" s="112"/>
      <c r="P255" s="112"/>
      <c r="Q255" s="112"/>
      <c r="R255" s="112"/>
      <c r="S255" s="112"/>
      <c r="T255" s="112"/>
      <c r="U255" s="112"/>
      <c r="V255" s="112"/>
      <c r="W255" s="112"/>
      <c r="X255" s="112"/>
      <c r="Y255" s="112"/>
      <c r="Z255" s="112"/>
      <c r="AA255" s="112"/>
      <c r="AB255" s="112"/>
      <c r="AC255" s="112"/>
      <c r="AD255" s="112"/>
      <c r="AE255" s="112"/>
      <c r="AF255" s="112"/>
      <c r="AG255" s="112"/>
      <c r="AH255" s="112"/>
      <c r="AI255" s="112"/>
      <c r="AJ255" s="112"/>
      <c r="AK255" s="112"/>
      <c r="AL255" s="112"/>
      <c r="AM255" s="112"/>
      <c r="AN255" s="112"/>
      <c r="AO255" s="112"/>
      <c r="AP255" s="112"/>
      <c r="AQ255" s="112"/>
      <c r="AR255" s="112"/>
      <c r="AS255" s="112"/>
    </row>
    <row r="256" spans="1:45">
      <c r="A256" s="112"/>
      <c r="B256" s="112"/>
      <c r="C256" s="112"/>
      <c r="D256" s="112"/>
      <c r="E256" s="112"/>
      <c r="F256" s="112"/>
      <c r="G256" s="112"/>
      <c r="H256" s="112"/>
      <c r="I256" s="112"/>
      <c r="J256" s="112"/>
      <c r="K256" s="112"/>
      <c r="L256" s="112"/>
      <c r="M256" s="112"/>
      <c r="N256" s="112"/>
      <c r="O256" s="112"/>
      <c r="P256" s="112"/>
      <c r="Q256" s="112"/>
      <c r="R256" s="112"/>
      <c r="S256" s="112"/>
      <c r="T256" s="112"/>
      <c r="U256" s="112"/>
      <c r="V256" s="112"/>
      <c r="W256" s="112"/>
      <c r="X256" s="112"/>
      <c r="Y256" s="112"/>
      <c r="Z256" s="112"/>
      <c r="AA256" s="112"/>
      <c r="AB256" s="112"/>
      <c r="AC256" s="112"/>
      <c r="AD256" s="112"/>
      <c r="AE256" s="112"/>
      <c r="AF256" s="112"/>
      <c r="AG256" s="112"/>
      <c r="AH256" s="112"/>
      <c r="AI256" s="112"/>
      <c r="AJ256" s="112"/>
      <c r="AK256" s="112"/>
      <c r="AL256" s="112"/>
      <c r="AM256" s="112"/>
      <c r="AN256" s="112"/>
      <c r="AO256" s="112"/>
      <c r="AP256" s="112"/>
      <c r="AQ256" s="112"/>
      <c r="AR256" s="112"/>
      <c r="AS256" s="112"/>
    </row>
    <row r="257" spans="1:45">
      <c r="A257" s="112"/>
      <c r="B257" s="112"/>
      <c r="C257" s="112"/>
      <c r="D257" s="112"/>
      <c r="E257" s="112"/>
      <c r="F257" s="112"/>
      <c r="G257" s="112"/>
      <c r="H257" s="112"/>
      <c r="I257" s="112"/>
      <c r="J257" s="112"/>
      <c r="K257" s="112"/>
      <c r="L257" s="112"/>
      <c r="M257" s="112"/>
      <c r="N257" s="112"/>
      <c r="O257" s="112"/>
      <c r="P257" s="112"/>
      <c r="Q257" s="112"/>
      <c r="R257" s="112"/>
      <c r="S257" s="112"/>
      <c r="T257" s="112"/>
      <c r="U257" s="112"/>
      <c r="V257" s="112"/>
      <c r="W257" s="112"/>
      <c r="X257" s="112"/>
      <c r="Y257" s="112"/>
      <c r="Z257" s="112"/>
      <c r="AA257" s="112"/>
      <c r="AB257" s="112"/>
      <c r="AC257" s="112"/>
      <c r="AD257" s="112"/>
      <c r="AE257" s="112"/>
      <c r="AF257" s="112"/>
      <c r="AG257" s="112"/>
      <c r="AH257" s="112"/>
      <c r="AI257" s="112"/>
      <c r="AJ257" s="112"/>
      <c r="AK257" s="112"/>
      <c r="AL257" s="112"/>
      <c r="AM257" s="112"/>
      <c r="AN257" s="112"/>
      <c r="AO257" s="112"/>
      <c r="AP257" s="112"/>
      <c r="AQ257" s="112"/>
      <c r="AR257" s="112"/>
      <c r="AS257" s="112"/>
    </row>
    <row r="258" spans="1:45">
      <c r="A258" s="112"/>
      <c r="B258" s="112"/>
      <c r="C258" s="112"/>
      <c r="D258" s="112"/>
      <c r="E258" s="112"/>
      <c r="F258" s="112"/>
      <c r="G258" s="112"/>
      <c r="H258" s="112"/>
      <c r="I258" s="112"/>
      <c r="J258" s="112"/>
      <c r="K258" s="112"/>
      <c r="L258" s="112"/>
      <c r="M258" s="112"/>
      <c r="N258" s="112"/>
      <c r="O258" s="112"/>
      <c r="P258" s="112"/>
      <c r="Q258" s="112"/>
      <c r="R258" s="112"/>
      <c r="S258" s="112"/>
      <c r="T258" s="112"/>
      <c r="U258" s="112"/>
      <c r="V258" s="112"/>
      <c r="W258" s="112"/>
      <c r="X258" s="112"/>
      <c r="Y258" s="112"/>
      <c r="Z258" s="112"/>
      <c r="AA258" s="112"/>
      <c r="AB258" s="112"/>
      <c r="AC258" s="112"/>
      <c r="AD258" s="112"/>
      <c r="AE258" s="112"/>
      <c r="AF258" s="112"/>
      <c r="AG258" s="112"/>
      <c r="AH258" s="112"/>
      <c r="AI258" s="112"/>
      <c r="AJ258" s="112"/>
      <c r="AK258" s="112"/>
      <c r="AL258" s="112"/>
      <c r="AM258" s="112"/>
      <c r="AN258" s="112"/>
      <c r="AO258" s="112"/>
      <c r="AP258" s="112"/>
      <c r="AQ258" s="112"/>
      <c r="AR258" s="112"/>
      <c r="AS258" s="112"/>
    </row>
    <row r="259" spans="1:45">
      <c r="A259" s="112"/>
      <c r="B259" s="112"/>
      <c r="C259" s="112"/>
      <c r="D259" s="112"/>
      <c r="E259" s="112"/>
      <c r="F259" s="112"/>
      <c r="G259" s="112"/>
      <c r="H259" s="112"/>
      <c r="I259" s="112"/>
      <c r="J259" s="112"/>
      <c r="K259" s="112"/>
      <c r="L259" s="112"/>
      <c r="M259" s="112"/>
      <c r="N259" s="112"/>
      <c r="O259" s="112"/>
      <c r="P259" s="112"/>
      <c r="Q259" s="112"/>
      <c r="R259" s="112"/>
      <c r="S259" s="112"/>
      <c r="T259" s="112"/>
      <c r="U259" s="112"/>
      <c r="V259" s="112"/>
      <c r="W259" s="112"/>
      <c r="X259" s="112"/>
      <c r="Y259" s="112"/>
      <c r="Z259" s="112"/>
      <c r="AA259" s="112"/>
      <c r="AB259" s="112"/>
      <c r="AC259" s="112"/>
      <c r="AD259" s="112"/>
      <c r="AE259" s="112"/>
      <c r="AF259" s="112"/>
      <c r="AG259" s="112"/>
      <c r="AH259" s="112"/>
      <c r="AI259" s="112"/>
      <c r="AJ259" s="112"/>
      <c r="AK259" s="112"/>
      <c r="AL259" s="112"/>
      <c r="AM259" s="112"/>
      <c r="AN259" s="112"/>
      <c r="AO259" s="112"/>
      <c r="AP259" s="112"/>
      <c r="AQ259" s="112"/>
      <c r="AR259" s="112"/>
      <c r="AS259" s="112"/>
    </row>
    <row r="260" spans="1:45">
      <c r="A260" s="112"/>
      <c r="B260" s="112"/>
      <c r="C260" s="112"/>
      <c r="D260" s="112"/>
      <c r="E260" s="112"/>
      <c r="F260" s="112"/>
      <c r="G260" s="112"/>
      <c r="H260" s="112"/>
      <c r="I260" s="112"/>
      <c r="J260" s="112"/>
      <c r="K260" s="112"/>
      <c r="L260" s="112"/>
      <c r="M260" s="112"/>
      <c r="N260" s="112"/>
      <c r="O260" s="112"/>
      <c r="P260" s="112"/>
      <c r="Q260" s="112"/>
      <c r="R260" s="112"/>
      <c r="S260" s="112"/>
      <c r="T260" s="112"/>
      <c r="U260" s="112"/>
      <c r="V260" s="112"/>
      <c r="W260" s="112"/>
      <c r="X260" s="112"/>
      <c r="Y260" s="112"/>
      <c r="Z260" s="112"/>
      <c r="AA260" s="112"/>
      <c r="AB260" s="112"/>
      <c r="AC260" s="112"/>
      <c r="AD260" s="112"/>
      <c r="AE260" s="112"/>
      <c r="AF260" s="112"/>
      <c r="AG260" s="112"/>
      <c r="AH260" s="112"/>
      <c r="AI260" s="112"/>
      <c r="AJ260" s="112"/>
      <c r="AK260" s="112"/>
      <c r="AL260" s="112"/>
      <c r="AM260" s="112"/>
      <c r="AN260" s="112"/>
      <c r="AO260" s="112"/>
      <c r="AP260" s="112"/>
      <c r="AQ260" s="112"/>
      <c r="AR260" s="112"/>
      <c r="AS260" s="112"/>
    </row>
    <row r="261" spans="1:45">
      <c r="A261" s="112"/>
      <c r="B261" s="112"/>
      <c r="C261" s="112"/>
      <c r="D261" s="112"/>
      <c r="E261" s="112"/>
      <c r="F261" s="112"/>
      <c r="G261" s="112"/>
      <c r="H261" s="112"/>
      <c r="I261" s="112"/>
      <c r="J261" s="112"/>
      <c r="K261" s="112"/>
      <c r="L261" s="112"/>
      <c r="M261" s="112"/>
      <c r="N261" s="112"/>
      <c r="O261" s="112"/>
      <c r="P261" s="112"/>
      <c r="Q261" s="112"/>
      <c r="R261" s="112"/>
      <c r="S261" s="112"/>
      <c r="T261" s="112"/>
      <c r="U261" s="112"/>
      <c r="V261" s="112"/>
      <c r="W261" s="112"/>
      <c r="X261" s="112"/>
      <c r="Y261" s="112"/>
      <c r="Z261" s="112"/>
      <c r="AA261" s="112"/>
      <c r="AB261" s="112"/>
      <c r="AC261" s="112"/>
      <c r="AD261" s="112"/>
      <c r="AE261" s="112"/>
      <c r="AF261" s="112"/>
      <c r="AG261" s="112"/>
      <c r="AH261" s="112"/>
      <c r="AI261" s="112"/>
      <c r="AJ261" s="112"/>
      <c r="AK261" s="112"/>
      <c r="AL261" s="112"/>
      <c r="AM261" s="112"/>
      <c r="AN261" s="112"/>
      <c r="AO261" s="112"/>
      <c r="AP261" s="112"/>
      <c r="AQ261" s="112"/>
      <c r="AR261" s="112"/>
      <c r="AS261" s="112"/>
    </row>
    <row r="262" spans="1:45">
      <c r="A262" s="112"/>
      <c r="B262" s="112"/>
      <c r="C262" s="112"/>
      <c r="D262" s="112"/>
      <c r="E262" s="112"/>
      <c r="F262" s="112"/>
      <c r="G262" s="112"/>
      <c r="H262" s="112"/>
      <c r="I262" s="112"/>
      <c r="J262" s="112"/>
      <c r="K262" s="112"/>
      <c r="L262" s="112"/>
      <c r="M262" s="112"/>
      <c r="N262" s="112"/>
      <c r="O262" s="112"/>
      <c r="P262" s="112"/>
      <c r="Q262" s="112"/>
      <c r="R262" s="112"/>
      <c r="S262" s="112"/>
      <c r="T262" s="112"/>
      <c r="U262" s="112"/>
      <c r="V262" s="112"/>
      <c r="W262" s="112"/>
      <c r="X262" s="112"/>
      <c r="Y262" s="112"/>
      <c r="Z262" s="112"/>
      <c r="AA262" s="112"/>
      <c r="AB262" s="112"/>
      <c r="AC262" s="112"/>
      <c r="AD262" s="112"/>
      <c r="AE262" s="112"/>
      <c r="AF262" s="112"/>
      <c r="AG262" s="112"/>
      <c r="AH262" s="112"/>
      <c r="AI262" s="112"/>
      <c r="AJ262" s="112"/>
      <c r="AK262" s="112"/>
      <c r="AL262" s="112"/>
      <c r="AM262" s="112"/>
      <c r="AN262" s="112"/>
      <c r="AO262" s="112"/>
      <c r="AP262" s="112"/>
      <c r="AQ262" s="112"/>
      <c r="AR262" s="112"/>
      <c r="AS262" s="112"/>
    </row>
    <row r="263" spans="1:45">
      <c r="A263" s="112"/>
      <c r="B263" s="112"/>
      <c r="C263" s="112"/>
      <c r="D263" s="112"/>
      <c r="E263" s="112"/>
      <c r="F263" s="112"/>
      <c r="G263" s="112"/>
      <c r="H263" s="112"/>
      <c r="I263" s="112"/>
      <c r="J263" s="112"/>
      <c r="K263" s="112"/>
      <c r="L263" s="112"/>
      <c r="M263" s="112"/>
      <c r="N263" s="112"/>
      <c r="O263" s="112"/>
      <c r="P263" s="112"/>
      <c r="Q263" s="112"/>
      <c r="R263" s="112"/>
      <c r="S263" s="112"/>
      <c r="T263" s="112"/>
      <c r="U263" s="112"/>
      <c r="V263" s="112"/>
      <c r="W263" s="112"/>
      <c r="X263" s="112"/>
      <c r="Y263" s="112"/>
      <c r="Z263" s="112"/>
      <c r="AA263" s="112"/>
      <c r="AB263" s="112"/>
      <c r="AC263" s="112"/>
      <c r="AD263" s="112"/>
      <c r="AE263" s="112"/>
      <c r="AF263" s="112"/>
      <c r="AG263" s="112"/>
      <c r="AH263" s="112"/>
      <c r="AI263" s="112"/>
      <c r="AJ263" s="112"/>
      <c r="AK263" s="112"/>
      <c r="AL263" s="112"/>
      <c r="AM263" s="112"/>
      <c r="AN263" s="112"/>
      <c r="AO263" s="112"/>
      <c r="AP263" s="112"/>
      <c r="AQ263" s="112"/>
      <c r="AR263" s="112"/>
      <c r="AS263" s="112"/>
    </row>
    <row r="264" spans="1:45">
      <c r="A264" s="112"/>
      <c r="B264" s="112"/>
      <c r="C264" s="112"/>
      <c r="D264" s="112"/>
      <c r="E264" s="112"/>
      <c r="F264" s="112"/>
      <c r="G264" s="112"/>
      <c r="H264" s="112"/>
      <c r="I264" s="112"/>
      <c r="J264" s="112"/>
      <c r="K264" s="112"/>
      <c r="L264" s="112"/>
      <c r="M264" s="112"/>
      <c r="N264" s="112"/>
      <c r="O264" s="112"/>
      <c r="P264" s="112"/>
      <c r="Q264" s="112"/>
      <c r="R264" s="112"/>
      <c r="S264" s="112"/>
      <c r="T264" s="112"/>
      <c r="U264" s="112"/>
      <c r="V264" s="112"/>
      <c r="W264" s="112"/>
      <c r="X264" s="112"/>
      <c r="Y264" s="112"/>
      <c r="Z264" s="112"/>
      <c r="AA264" s="112"/>
      <c r="AB264" s="112"/>
      <c r="AC264" s="112"/>
      <c r="AD264" s="112"/>
      <c r="AE264" s="112"/>
      <c r="AF264" s="112"/>
      <c r="AG264" s="112"/>
      <c r="AH264" s="112"/>
      <c r="AI264" s="112"/>
      <c r="AJ264" s="112"/>
      <c r="AK264" s="112"/>
      <c r="AL264" s="112"/>
      <c r="AM264" s="112"/>
      <c r="AN264" s="112"/>
      <c r="AO264" s="112"/>
      <c r="AP264" s="112"/>
      <c r="AQ264" s="112"/>
      <c r="AR264" s="112"/>
      <c r="AS264" s="112"/>
    </row>
    <row r="265" spans="1:45">
      <c r="A265" s="112"/>
      <c r="B265" s="112"/>
      <c r="C265" s="112"/>
      <c r="D265" s="112"/>
      <c r="E265" s="112"/>
      <c r="F265" s="112"/>
      <c r="G265" s="112"/>
      <c r="H265" s="112"/>
      <c r="I265" s="112"/>
      <c r="J265" s="112"/>
      <c r="K265" s="112"/>
      <c r="L265" s="112"/>
      <c r="M265" s="112"/>
      <c r="N265" s="112"/>
      <c r="O265" s="112"/>
      <c r="P265" s="112"/>
      <c r="Q265" s="112"/>
      <c r="R265" s="112"/>
      <c r="S265" s="112"/>
      <c r="T265" s="112"/>
      <c r="U265" s="112"/>
      <c r="V265" s="112"/>
      <c r="W265" s="112"/>
      <c r="X265" s="112"/>
      <c r="Y265" s="112"/>
      <c r="Z265" s="112"/>
      <c r="AA265" s="112"/>
      <c r="AB265" s="112"/>
      <c r="AC265" s="112"/>
      <c r="AD265" s="112"/>
      <c r="AE265" s="112"/>
      <c r="AF265" s="112"/>
      <c r="AG265" s="112"/>
      <c r="AH265" s="112"/>
      <c r="AI265" s="112"/>
      <c r="AJ265" s="112"/>
      <c r="AK265" s="112"/>
      <c r="AL265" s="112"/>
      <c r="AM265" s="112"/>
      <c r="AN265" s="112"/>
      <c r="AO265" s="112"/>
      <c r="AP265" s="112"/>
      <c r="AQ265" s="112"/>
      <c r="AR265" s="112"/>
      <c r="AS265" s="112"/>
    </row>
    <row r="266" spans="1:45">
      <c r="A266" s="112"/>
      <c r="B266" s="112"/>
      <c r="C266" s="112"/>
      <c r="D266" s="112"/>
      <c r="E266" s="112"/>
      <c r="F266" s="112"/>
      <c r="G266" s="112"/>
      <c r="H266" s="112"/>
      <c r="I266" s="112"/>
      <c r="J266" s="112"/>
      <c r="K266" s="112"/>
      <c r="L266" s="112"/>
      <c r="M266" s="112"/>
      <c r="N266" s="112"/>
      <c r="O266" s="112"/>
      <c r="P266" s="112"/>
      <c r="Q266" s="112"/>
      <c r="R266" s="112"/>
      <c r="S266" s="112"/>
      <c r="T266" s="112"/>
      <c r="U266" s="112"/>
      <c r="V266" s="112"/>
      <c r="W266" s="112"/>
      <c r="X266" s="112"/>
      <c r="Y266" s="112"/>
      <c r="Z266" s="112"/>
      <c r="AA266" s="112"/>
      <c r="AB266" s="112"/>
      <c r="AC266" s="112"/>
      <c r="AD266" s="112"/>
      <c r="AE266" s="112"/>
      <c r="AF266" s="112"/>
      <c r="AG266" s="112"/>
      <c r="AH266" s="112"/>
      <c r="AI266" s="112"/>
      <c r="AJ266" s="112"/>
      <c r="AK266" s="112"/>
      <c r="AL266" s="112"/>
      <c r="AM266" s="112"/>
      <c r="AN266" s="112"/>
      <c r="AO266" s="112"/>
      <c r="AP266" s="112"/>
      <c r="AQ266" s="112"/>
      <c r="AR266" s="112"/>
      <c r="AS266" s="112"/>
    </row>
    <row r="267" spans="1:45">
      <c r="A267" s="112"/>
      <c r="B267" s="112"/>
      <c r="C267" s="112"/>
      <c r="D267" s="112"/>
      <c r="E267" s="112"/>
      <c r="F267" s="112"/>
      <c r="G267" s="112"/>
      <c r="H267" s="112"/>
      <c r="I267" s="112"/>
      <c r="J267" s="112"/>
      <c r="K267" s="112"/>
      <c r="L267" s="112"/>
      <c r="M267" s="112"/>
      <c r="N267" s="112"/>
      <c r="O267" s="112"/>
      <c r="P267" s="112"/>
      <c r="Q267" s="112"/>
      <c r="R267" s="112"/>
      <c r="S267" s="112"/>
      <c r="T267" s="112"/>
      <c r="U267" s="112"/>
      <c r="V267" s="112"/>
      <c r="W267" s="112"/>
      <c r="X267" s="112"/>
      <c r="Y267" s="112"/>
      <c r="Z267" s="112"/>
      <c r="AA267" s="112"/>
      <c r="AB267" s="112"/>
      <c r="AC267" s="112"/>
      <c r="AD267" s="112"/>
      <c r="AE267" s="112"/>
      <c r="AF267" s="112"/>
      <c r="AG267" s="112"/>
      <c r="AH267" s="112"/>
      <c r="AI267" s="112"/>
      <c r="AJ267" s="112"/>
      <c r="AK267" s="112"/>
      <c r="AL267" s="112"/>
      <c r="AM267" s="112"/>
      <c r="AN267" s="112"/>
      <c r="AO267" s="112"/>
      <c r="AP267" s="112"/>
      <c r="AQ267" s="112"/>
      <c r="AR267" s="112"/>
      <c r="AS267" s="112"/>
    </row>
    <row r="268" spans="1:45">
      <c r="A268" s="112"/>
      <c r="B268" s="112"/>
      <c r="C268" s="112"/>
      <c r="D268" s="112"/>
      <c r="E268" s="112"/>
      <c r="F268" s="112"/>
      <c r="G268" s="112"/>
      <c r="H268" s="112"/>
      <c r="I268" s="112"/>
      <c r="J268" s="112"/>
      <c r="K268" s="112"/>
      <c r="L268" s="112"/>
      <c r="M268" s="112"/>
      <c r="N268" s="112"/>
      <c r="O268" s="112"/>
      <c r="P268" s="112"/>
      <c r="Q268" s="112"/>
      <c r="R268" s="112"/>
      <c r="S268" s="112"/>
      <c r="T268" s="112"/>
      <c r="U268" s="112"/>
      <c r="V268" s="112"/>
      <c r="W268" s="112"/>
      <c r="X268" s="112"/>
      <c r="Y268" s="112"/>
      <c r="Z268" s="112"/>
      <c r="AA268" s="112"/>
      <c r="AB268" s="112"/>
      <c r="AC268" s="112"/>
      <c r="AD268" s="112"/>
      <c r="AE268" s="112"/>
      <c r="AF268" s="112"/>
      <c r="AG268" s="112"/>
      <c r="AH268" s="112"/>
      <c r="AI268" s="112"/>
      <c r="AJ268" s="112"/>
      <c r="AK268" s="112"/>
      <c r="AL268" s="112"/>
      <c r="AM268" s="112"/>
      <c r="AN268" s="112"/>
      <c r="AO268" s="112"/>
      <c r="AP268" s="112"/>
      <c r="AQ268" s="112"/>
      <c r="AR268" s="112"/>
      <c r="AS268" s="112"/>
    </row>
    <row r="269" spans="1:45">
      <c r="A269" s="112"/>
      <c r="B269" s="112"/>
      <c r="C269" s="112"/>
      <c r="D269" s="112"/>
      <c r="E269" s="112"/>
      <c r="F269" s="112"/>
      <c r="G269" s="112"/>
      <c r="H269" s="112"/>
      <c r="I269" s="112"/>
      <c r="J269" s="112"/>
      <c r="K269" s="112"/>
      <c r="L269" s="112"/>
      <c r="M269" s="112"/>
      <c r="N269" s="112"/>
      <c r="O269" s="112"/>
      <c r="P269" s="112"/>
      <c r="Q269" s="112"/>
      <c r="R269" s="112"/>
      <c r="S269" s="112"/>
      <c r="T269" s="112"/>
      <c r="U269" s="112"/>
      <c r="V269" s="112"/>
      <c r="W269" s="112"/>
      <c r="X269" s="112"/>
      <c r="Y269" s="112"/>
      <c r="Z269" s="112"/>
      <c r="AA269" s="112"/>
      <c r="AB269" s="112"/>
      <c r="AC269" s="112"/>
      <c r="AD269" s="112"/>
      <c r="AE269" s="112"/>
      <c r="AF269" s="112"/>
      <c r="AG269" s="112"/>
      <c r="AH269" s="112"/>
      <c r="AI269" s="112"/>
      <c r="AJ269" s="112"/>
      <c r="AK269" s="112"/>
      <c r="AL269" s="112"/>
      <c r="AM269" s="112"/>
      <c r="AN269" s="112"/>
      <c r="AO269" s="112"/>
      <c r="AP269" s="112"/>
      <c r="AQ269" s="112"/>
      <c r="AR269" s="112"/>
      <c r="AS269" s="112"/>
    </row>
    <row r="270" spans="1:45">
      <c r="A270" s="112"/>
      <c r="B270" s="112"/>
      <c r="C270" s="112"/>
      <c r="D270" s="112"/>
      <c r="E270" s="112"/>
      <c r="F270" s="112"/>
      <c r="G270" s="112"/>
      <c r="H270" s="112"/>
      <c r="I270" s="112"/>
      <c r="J270" s="112"/>
      <c r="K270" s="112"/>
      <c r="L270" s="112"/>
      <c r="M270" s="112"/>
      <c r="N270" s="112"/>
      <c r="O270" s="112"/>
      <c r="P270" s="112"/>
      <c r="Q270" s="112"/>
      <c r="R270" s="112"/>
      <c r="S270" s="112"/>
      <c r="T270" s="112"/>
      <c r="U270" s="112"/>
      <c r="V270" s="112"/>
      <c r="W270" s="112"/>
      <c r="X270" s="112"/>
      <c r="Y270" s="112"/>
      <c r="Z270" s="112"/>
      <c r="AA270" s="112"/>
      <c r="AB270" s="112"/>
      <c r="AC270" s="112"/>
      <c r="AD270" s="112"/>
      <c r="AE270" s="112"/>
      <c r="AF270" s="112"/>
      <c r="AG270" s="112"/>
      <c r="AH270" s="112"/>
      <c r="AI270" s="112"/>
      <c r="AJ270" s="112"/>
      <c r="AK270" s="112"/>
      <c r="AL270" s="112"/>
      <c r="AM270" s="112"/>
      <c r="AN270" s="112"/>
      <c r="AO270" s="112"/>
      <c r="AP270" s="112"/>
      <c r="AQ270" s="112"/>
      <c r="AR270" s="112"/>
      <c r="AS270" s="112"/>
    </row>
    <row r="271" spans="1:45">
      <c r="A271" s="112"/>
      <c r="B271" s="112"/>
      <c r="C271" s="112"/>
      <c r="D271" s="112"/>
      <c r="E271" s="112"/>
      <c r="F271" s="112"/>
      <c r="G271" s="112"/>
      <c r="H271" s="112"/>
      <c r="I271" s="112"/>
      <c r="J271" s="112"/>
      <c r="K271" s="112"/>
      <c r="L271" s="112"/>
      <c r="M271" s="112"/>
      <c r="N271" s="112"/>
      <c r="O271" s="112"/>
      <c r="P271" s="112"/>
      <c r="Q271" s="112"/>
      <c r="R271" s="112"/>
      <c r="S271" s="112"/>
      <c r="T271" s="112"/>
      <c r="U271" s="112"/>
      <c r="V271" s="112"/>
      <c r="W271" s="112"/>
      <c r="X271" s="112"/>
      <c r="Y271" s="112"/>
      <c r="Z271" s="112"/>
      <c r="AA271" s="112"/>
      <c r="AB271" s="112"/>
      <c r="AC271" s="112"/>
      <c r="AD271" s="112"/>
      <c r="AE271" s="112"/>
      <c r="AF271" s="112"/>
      <c r="AG271" s="112"/>
      <c r="AH271" s="112"/>
      <c r="AI271" s="112"/>
      <c r="AJ271" s="112"/>
      <c r="AK271" s="112"/>
      <c r="AL271" s="112"/>
      <c r="AM271" s="112"/>
      <c r="AN271" s="112"/>
      <c r="AO271" s="112"/>
      <c r="AP271" s="112"/>
      <c r="AQ271" s="112"/>
      <c r="AR271" s="112"/>
      <c r="AS271" s="112"/>
    </row>
    <row r="272" spans="1:45">
      <c r="A272" s="112"/>
      <c r="B272" s="112"/>
      <c r="C272" s="112"/>
      <c r="D272" s="112"/>
      <c r="E272" s="112"/>
      <c r="F272" s="112"/>
      <c r="G272" s="112"/>
      <c r="H272" s="112"/>
      <c r="I272" s="112"/>
      <c r="J272" s="112"/>
      <c r="K272" s="112"/>
      <c r="L272" s="112"/>
      <c r="M272" s="112"/>
      <c r="N272" s="112"/>
      <c r="O272" s="112"/>
      <c r="P272" s="112"/>
      <c r="Q272" s="112"/>
      <c r="R272" s="112"/>
      <c r="S272" s="112"/>
      <c r="T272" s="112"/>
      <c r="U272" s="112"/>
      <c r="V272" s="112"/>
      <c r="W272" s="112"/>
      <c r="X272" s="112"/>
      <c r="Y272" s="112"/>
      <c r="Z272" s="112"/>
      <c r="AA272" s="112"/>
      <c r="AB272" s="112"/>
      <c r="AC272" s="112"/>
      <c r="AD272" s="112"/>
      <c r="AE272" s="112"/>
      <c r="AF272" s="112"/>
      <c r="AG272" s="112"/>
      <c r="AH272" s="112"/>
      <c r="AI272" s="112"/>
      <c r="AJ272" s="112"/>
      <c r="AK272" s="112"/>
      <c r="AL272" s="112"/>
      <c r="AM272" s="112"/>
      <c r="AN272" s="112"/>
      <c r="AO272" s="112"/>
      <c r="AP272" s="112"/>
      <c r="AQ272" s="112"/>
      <c r="AR272" s="112"/>
      <c r="AS272" s="112"/>
    </row>
    <row r="273" spans="1:45">
      <c r="A273" s="112"/>
      <c r="B273" s="112"/>
      <c r="C273" s="112"/>
      <c r="D273" s="112"/>
      <c r="E273" s="112"/>
      <c r="F273" s="112"/>
      <c r="G273" s="112"/>
      <c r="H273" s="112"/>
      <c r="I273" s="112"/>
      <c r="J273" s="112"/>
      <c r="K273" s="112"/>
      <c r="L273" s="112"/>
      <c r="M273" s="112"/>
      <c r="N273" s="112"/>
      <c r="O273" s="112"/>
      <c r="P273" s="112"/>
      <c r="Q273" s="112"/>
      <c r="R273" s="112"/>
      <c r="S273" s="112"/>
      <c r="T273" s="112"/>
      <c r="U273" s="112"/>
      <c r="V273" s="112"/>
      <c r="W273" s="112"/>
      <c r="X273" s="112"/>
      <c r="Y273" s="112"/>
      <c r="Z273" s="112"/>
      <c r="AA273" s="112"/>
      <c r="AB273" s="112"/>
      <c r="AC273" s="112"/>
      <c r="AD273" s="112"/>
      <c r="AE273" s="112"/>
      <c r="AF273" s="112"/>
      <c r="AG273" s="112"/>
      <c r="AH273" s="112"/>
      <c r="AI273" s="112"/>
      <c r="AJ273" s="112"/>
      <c r="AK273" s="112"/>
      <c r="AL273" s="112"/>
      <c r="AM273" s="112"/>
      <c r="AN273" s="112"/>
      <c r="AO273" s="112"/>
      <c r="AP273" s="112"/>
      <c r="AQ273" s="112"/>
      <c r="AR273" s="112"/>
      <c r="AS273" s="112"/>
    </row>
    <row r="274" spans="1:45">
      <c r="A274" s="112"/>
      <c r="B274" s="112"/>
      <c r="C274" s="112"/>
      <c r="D274" s="112"/>
      <c r="E274" s="112"/>
      <c r="F274" s="112"/>
      <c r="G274" s="112"/>
      <c r="H274" s="112"/>
      <c r="I274" s="112"/>
      <c r="J274" s="112"/>
      <c r="K274" s="112"/>
      <c r="L274" s="112"/>
      <c r="M274" s="112"/>
      <c r="N274" s="112"/>
      <c r="O274" s="112"/>
      <c r="P274" s="112"/>
      <c r="Q274" s="112"/>
      <c r="R274" s="112"/>
      <c r="S274" s="112"/>
      <c r="T274" s="112"/>
      <c r="U274" s="112"/>
      <c r="V274" s="112"/>
      <c r="W274" s="112"/>
      <c r="X274" s="112"/>
      <c r="Y274" s="112"/>
      <c r="Z274" s="112"/>
      <c r="AA274" s="112"/>
      <c r="AB274" s="112"/>
      <c r="AC274" s="112"/>
      <c r="AD274" s="112"/>
      <c r="AE274" s="112"/>
      <c r="AF274" s="112"/>
      <c r="AG274" s="112"/>
      <c r="AH274" s="112"/>
      <c r="AI274" s="112"/>
      <c r="AJ274" s="112"/>
      <c r="AK274" s="112"/>
      <c r="AL274" s="112"/>
      <c r="AM274" s="112"/>
      <c r="AN274" s="112"/>
      <c r="AO274" s="112"/>
      <c r="AP274" s="112"/>
      <c r="AQ274" s="112"/>
      <c r="AR274" s="112"/>
      <c r="AS274" s="112"/>
    </row>
    <row r="275" spans="1:45">
      <c r="A275" s="112"/>
      <c r="B275" s="112"/>
      <c r="C275" s="112"/>
      <c r="D275" s="112"/>
      <c r="E275" s="112"/>
      <c r="F275" s="112"/>
      <c r="G275" s="112"/>
      <c r="H275" s="112"/>
      <c r="I275" s="112"/>
      <c r="J275" s="112"/>
      <c r="K275" s="112"/>
      <c r="L275" s="112"/>
      <c r="M275" s="112"/>
      <c r="N275" s="112"/>
      <c r="O275" s="112"/>
      <c r="P275" s="112"/>
      <c r="Q275" s="112"/>
      <c r="R275" s="112"/>
      <c r="S275" s="112"/>
      <c r="T275" s="112"/>
      <c r="U275" s="112"/>
      <c r="V275" s="112"/>
      <c r="W275" s="112"/>
      <c r="X275" s="112"/>
      <c r="Y275" s="112"/>
      <c r="Z275" s="112"/>
      <c r="AA275" s="112"/>
      <c r="AB275" s="112"/>
      <c r="AC275" s="112"/>
      <c r="AD275" s="112"/>
      <c r="AE275" s="112"/>
      <c r="AF275" s="112"/>
      <c r="AG275" s="112"/>
      <c r="AH275" s="112"/>
      <c r="AI275" s="112"/>
      <c r="AJ275" s="112"/>
      <c r="AK275" s="112"/>
      <c r="AL275" s="112"/>
      <c r="AM275" s="112"/>
      <c r="AN275" s="112"/>
      <c r="AO275" s="112"/>
      <c r="AP275" s="112"/>
      <c r="AQ275" s="112"/>
      <c r="AR275" s="112"/>
      <c r="AS275" s="112"/>
    </row>
    <row r="276" spans="1:45">
      <c r="A276" s="112"/>
      <c r="B276" s="112"/>
      <c r="C276" s="112"/>
      <c r="D276" s="112"/>
      <c r="E276" s="112"/>
      <c r="F276" s="112"/>
      <c r="G276" s="112"/>
      <c r="H276" s="112"/>
      <c r="I276" s="112"/>
      <c r="J276" s="112"/>
      <c r="K276" s="112"/>
      <c r="L276" s="112"/>
      <c r="M276" s="112"/>
      <c r="N276" s="112"/>
      <c r="O276" s="112"/>
      <c r="P276" s="112"/>
      <c r="Q276" s="112"/>
      <c r="R276" s="112"/>
      <c r="S276" s="112"/>
      <c r="T276" s="112"/>
      <c r="U276" s="112"/>
      <c r="V276" s="112"/>
      <c r="W276" s="112"/>
      <c r="X276" s="112"/>
      <c r="Y276" s="112"/>
      <c r="Z276" s="112"/>
      <c r="AA276" s="112"/>
      <c r="AB276" s="112"/>
      <c r="AC276" s="112"/>
      <c r="AD276" s="112"/>
      <c r="AE276" s="112"/>
      <c r="AF276" s="112"/>
      <c r="AG276" s="112"/>
      <c r="AH276" s="112"/>
      <c r="AI276" s="112"/>
      <c r="AJ276" s="112"/>
      <c r="AK276" s="112"/>
      <c r="AL276" s="112"/>
      <c r="AM276" s="112"/>
      <c r="AN276" s="112"/>
      <c r="AO276" s="112"/>
      <c r="AP276" s="112"/>
      <c r="AQ276" s="112"/>
      <c r="AR276" s="112"/>
      <c r="AS276" s="112"/>
    </row>
    <row r="277" spans="1:45">
      <c r="A277" s="112"/>
      <c r="B277" s="112"/>
      <c r="C277" s="112"/>
      <c r="D277" s="112"/>
      <c r="E277" s="112"/>
      <c r="F277" s="112"/>
      <c r="G277" s="112"/>
      <c r="H277" s="112"/>
      <c r="I277" s="112"/>
      <c r="J277" s="112"/>
      <c r="K277" s="112"/>
      <c r="L277" s="112"/>
      <c r="M277" s="112"/>
      <c r="N277" s="112"/>
      <c r="O277" s="112"/>
      <c r="P277" s="112"/>
      <c r="Q277" s="112"/>
      <c r="R277" s="112"/>
      <c r="S277" s="112"/>
      <c r="T277" s="112"/>
      <c r="U277" s="112"/>
      <c r="V277" s="112"/>
      <c r="W277" s="112"/>
      <c r="X277" s="112"/>
      <c r="Y277" s="112"/>
      <c r="Z277" s="112"/>
      <c r="AA277" s="112"/>
      <c r="AB277" s="112"/>
      <c r="AC277" s="112"/>
      <c r="AD277" s="112"/>
      <c r="AE277" s="112"/>
      <c r="AF277" s="112"/>
      <c r="AG277" s="112"/>
      <c r="AH277" s="112"/>
      <c r="AI277" s="112"/>
      <c r="AJ277" s="112"/>
      <c r="AK277" s="112"/>
      <c r="AL277" s="112"/>
      <c r="AM277" s="112"/>
      <c r="AN277" s="112"/>
      <c r="AO277" s="112"/>
      <c r="AP277" s="112"/>
      <c r="AQ277" s="112"/>
      <c r="AR277" s="112"/>
      <c r="AS277" s="112"/>
    </row>
    <row r="278" spans="1:45">
      <c r="A278" s="112"/>
      <c r="B278" s="112"/>
      <c r="C278" s="112"/>
      <c r="D278" s="112"/>
      <c r="E278" s="112"/>
      <c r="F278" s="112"/>
      <c r="G278" s="112"/>
      <c r="H278" s="112"/>
      <c r="I278" s="112"/>
      <c r="J278" s="112"/>
      <c r="K278" s="112"/>
      <c r="L278" s="112"/>
      <c r="M278" s="112"/>
      <c r="N278" s="112"/>
      <c r="O278" s="112"/>
      <c r="P278" s="112"/>
      <c r="Q278" s="112"/>
      <c r="R278" s="112"/>
      <c r="S278" s="112"/>
      <c r="T278" s="112"/>
      <c r="U278" s="112"/>
      <c r="V278" s="112"/>
      <c r="W278" s="112"/>
      <c r="X278" s="112"/>
      <c r="Y278" s="112"/>
      <c r="Z278" s="112"/>
      <c r="AA278" s="112"/>
      <c r="AB278" s="112"/>
      <c r="AC278" s="112"/>
      <c r="AD278" s="112"/>
      <c r="AE278" s="112"/>
      <c r="AF278" s="112"/>
      <c r="AG278" s="112"/>
      <c r="AH278" s="112"/>
      <c r="AI278" s="112"/>
      <c r="AJ278" s="112"/>
      <c r="AK278" s="112"/>
      <c r="AL278" s="112"/>
      <c r="AM278" s="112"/>
      <c r="AN278" s="112"/>
      <c r="AO278" s="112"/>
      <c r="AP278" s="112"/>
      <c r="AQ278" s="112"/>
      <c r="AR278" s="112"/>
      <c r="AS278" s="112"/>
    </row>
    <row r="279" spans="1:45">
      <c r="A279" s="112"/>
      <c r="B279" s="112"/>
      <c r="C279" s="112"/>
      <c r="D279" s="112"/>
      <c r="E279" s="112"/>
      <c r="F279" s="112"/>
      <c r="G279" s="112"/>
      <c r="H279" s="112"/>
      <c r="I279" s="112"/>
      <c r="J279" s="112"/>
      <c r="K279" s="112"/>
      <c r="L279" s="112"/>
      <c r="M279" s="112"/>
      <c r="N279" s="112"/>
      <c r="O279" s="112"/>
      <c r="P279" s="112"/>
      <c r="Q279" s="112"/>
      <c r="R279" s="112"/>
      <c r="S279" s="112"/>
      <c r="T279" s="112"/>
      <c r="U279" s="112"/>
      <c r="V279" s="112"/>
      <c r="W279" s="112"/>
      <c r="X279" s="112"/>
      <c r="Y279" s="112"/>
      <c r="Z279" s="112"/>
      <c r="AA279" s="112"/>
      <c r="AB279" s="112"/>
      <c r="AC279" s="112"/>
      <c r="AD279" s="112"/>
      <c r="AE279" s="112"/>
      <c r="AF279" s="112"/>
      <c r="AG279" s="112"/>
      <c r="AH279" s="112"/>
      <c r="AI279" s="112"/>
      <c r="AJ279" s="112"/>
      <c r="AK279" s="112"/>
      <c r="AL279" s="112"/>
      <c r="AM279" s="112"/>
      <c r="AN279" s="112"/>
      <c r="AO279" s="112"/>
      <c r="AP279" s="112"/>
      <c r="AQ279" s="112"/>
      <c r="AR279" s="112"/>
      <c r="AS279" s="112"/>
    </row>
    <row r="280" spans="1:45">
      <c r="A280" s="112"/>
      <c r="B280" s="112"/>
      <c r="C280" s="112"/>
      <c r="D280" s="112"/>
      <c r="E280" s="112"/>
      <c r="F280" s="112"/>
      <c r="G280" s="112"/>
      <c r="H280" s="112"/>
      <c r="I280" s="112"/>
      <c r="J280" s="112"/>
      <c r="K280" s="112"/>
      <c r="L280" s="112"/>
      <c r="M280" s="112"/>
      <c r="N280" s="112"/>
      <c r="O280" s="112"/>
      <c r="P280" s="112"/>
      <c r="Q280" s="112"/>
      <c r="R280" s="112"/>
      <c r="S280" s="112"/>
      <c r="T280" s="112"/>
      <c r="U280" s="112"/>
      <c r="V280" s="112"/>
      <c r="W280" s="112"/>
      <c r="X280" s="112"/>
      <c r="Y280" s="112"/>
      <c r="Z280" s="112"/>
      <c r="AA280" s="112"/>
      <c r="AB280" s="112"/>
      <c r="AC280" s="112"/>
      <c r="AD280" s="112"/>
      <c r="AE280" s="112"/>
      <c r="AF280" s="112"/>
      <c r="AG280" s="112"/>
      <c r="AH280" s="112"/>
      <c r="AI280" s="112"/>
      <c r="AJ280" s="112"/>
      <c r="AK280" s="112"/>
      <c r="AL280" s="112"/>
      <c r="AM280" s="112"/>
      <c r="AN280" s="112"/>
      <c r="AO280" s="112"/>
      <c r="AP280" s="112"/>
      <c r="AQ280" s="112"/>
      <c r="AR280" s="112"/>
      <c r="AS280" s="112"/>
    </row>
    <row r="281" spans="1:45">
      <c r="A281" s="112"/>
      <c r="B281" s="112"/>
      <c r="C281" s="112"/>
      <c r="D281" s="112"/>
      <c r="E281" s="112"/>
      <c r="F281" s="112"/>
      <c r="G281" s="112"/>
      <c r="H281" s="112"/>
      <c r="I281" s="112"/>
      <c r="J281" s="112"/>
      <c r="K281" s="112"/>
      <c r="L281" s="112"/>
      <c r="M281" s="112"/>
      <c r="N281" s="112"/>
      <c r="O281" s="112"/>
      <c r="P281" s="112"/>
      <c r="Q281" s="112"/>
      <c r="R281" s="112"/>
      <c r="S281" s="112"/>
      <c r="T281" s="112"/>
      <c r="U281" s="112"/>
      <c r="V281" s="112"/>
      <c r="W281" s="112"/>
      <c r="X281" s="112"/>
      <c r="Y281" s="112"/>
      <c r="Z281" s="112"/>
      <c r="AA281" s="112"/>
      <c r="AB281" s="112"/>
      <c r="AC281" s="112"/>
      <c r="AD281" s="112"/>
      <c r="AE281" s="112"/>
      <c r="AF281" s="112"/>
      <c r="AG281" s="112"/>
      <c r="AH281" s="112"/>
      <c r="AI281" s="112"/>
      <c r="AJ281" s="112"/>
      <c r="AK281" s="112"/>
      <c r="AL281" s="112"/>
      <c r="AM281" s="112"/>
      <c r="AN281" s="112"/>
      <c r="AO281" s="112"/>
      <c r="AP281" s="112"/>
      <c r="AQ281" s="112"/>
      <c r="AR281" s="112"/>
      <c r="AS281" s="112"/>
    </row>
    <row r="282" spans="1:45">
      <c r="A282" s="112"/>
      <c r="B282" s="112"/>
      <c r="C282" s="112"/>
      <c r="D282" s="112"/>
      <c r="E282" s="112"/>
      <c r="F282" s="112"/>
      <c r="G282" s="112"/>
      <c r="H282" s="112"/>
      <c r="I282" s="112"/>
      <c r="J282" s="112"/>
      <c r="K282" s="112"/>
      <c r="L282" s="112"/>
      <c r="M282" s="112"/>
      <c r="N282" s="112"/>
      <c r="O282" s="112"/>
      <c r="P282" s="112"/>
      <c r="Q282" s="112"/>
      <c r="R282" s="112"/>
      <c r="S282" s="112"/>
      <c r="T282" s="112"/>
      <c r="U282" s="112"/>
      <c r="V282" s="112"/>
      <c r="W282" s="112"/>
      <c r="X282" s="112"/>
      <c r="Y282" s="112"/>
      <c r="Z282" s="112"/>
      <c r="AA282" s="112"/>
      <c r="AB282" s="112"/>
      <c r="AC282" s="112"/>
      <c r="AD282" s="112"/>
      <c r="AE282" s="112"/>
      <c r="AF282" s="112"/>
      <c r="AG282" s="112"/>
      <c r="AH282" s="112"/>
      <c r="AI282" s="112"/>
      <c r="AJ282" s="112"/>
      <c r="AK282" s="112"/>
      <c r="AL282" s="112"/>
      <c r="AM282" s="112"/>
      <c r="AN282" s="112"/>
      <c r="AO282" s="112"/>
      <c r="AP282" s="112"/>
      <c r="AQ282" s="112"/>
      <c r="AR282" s="112"/>
      <c r="AS282" s="112"/>
    </row>
    <row r="283" spans="1:45">
      <c r="A283" s="112"/>
      <c r="B283" s="112"/>
      <c r="C283" s="112"/>
      <c r="D283" s="112"/>
      <c r="E283" s="112"/>
      <c r="F283" s="112"/>
      <c r="G283" s="112"/>
      <c r="H283" s="112"/>
      <c r="I283" s="112"/>
      <c r="J283" s="112"/>
      <c r="K283" s="112"/>
      <c r="L283" s="112"/>
      <c r="M283" s="112"/>
      <c r="N283" s="112"/>
      <c r="O283" s="112"/>
      <c r="P283" s="112"/>
      <c r="Q283" s="112"/>
      <c r="R283" s="112"/>
      <c r="S283" s="112"/>
      <c r="T283" s="112"/>
      <c r="U283" s="112"/>
      <c r="V283" s="112"/>
      <c r="W283" s="112"/>
      <c r="X283" s="112"/>
      <c r="Y283" s="112"/>
      <c r="Z283" s="112"/>
      <c r="AA283" s="112"/>
      <c r="AB283" s="112"/>
      <c r="AC283" s="112"/>
      <c r="AD283" s="112"/>
      <c r="AE283" s="112"/>
      <c r="AF283" s="112"/>
      <c r="AG283" s="112"/>
      <c r="AH283" s="112"/>
      <c r="AI283" s="112"/>
      <c r="AJ283" s="112"/>
      <c r="AK283" s="112"/>
      <c r="AL283" s="112"/>
      <c r="AM283" s="112"/>
      <c r="AN283" s="112"/>
      <c r="AO283" s="112"/>
      <c r="AP283" s="112"/>
      <c r="AQ283" s="112"/>
      <c r="AR283" s="112"/>
      <c r="AS283" s="112"/>
    </row>
    <row r="284" spans="1:45">
      <c r="A284" s="112"/>
      <c r="B284" s="112"/>
      <c r="C284" s="112"/>
      <c r="D284" s="112"/>
      <c r="E284" s="112"/>
      <c r="F284" s="112"/>
      <c r="G284" s="112"/>
      <c r="H284" s="112"/>
      <c r="I284" s="112"/>
      <c r="J284" s="112"/>
      <c r="K284" s="112"/>
      <c r="L284" s="112"/>
      <c r="M284" s="112"/>
      <c r="N284" s="112"/>
      <c r="O284" s="112"/>
      <c r="P284" s="112"/>
      <c r="Q284" s="112"/>
      <c r="R284" s="112"/>
      <c r="S284" s="112"/>
      <c r="T284" s="112"/>
      <c r="U284" s="112"/>
      <c r="V284" s="112"/>
      <c r="W284" s="112"/>
      <c r="X284" s="112"/>
      <c r="Y284" s="112"/>
      <c r="Z284" s="112"/>
      <c r="AA284" s="112"/>
      <c r="AB284" s="112"/>
      <c r="AC284" s="112"/>
      <c r="AD284" s="112"/>
      <c r="AE284" s="112"/>
      <c r="AF284" s="112"/>
      <c r="AG284" s="112"/>
      <c r="AH284" s="112"/>
      <c r="AI284" s="112"/>
      <c r="AJ284" s="112"/>
      <c r="AK284" s="112"/>
      <c r="AL284" s="112"/>
      <c r="AM284" s="112"/>
      <c r="AN284" s="112"/>
      <c r="AO284" s="112"/>
      <c r="AP284" s="112"/>
      <c r="AQ284" s="112"/>
      <c r="AR284" s="112"/>
      <c r="AS284" s="112"/>
    </row>
    <row r="285" spans="1:45">
      <c r="A285" s="112"/>
      <c r="B285" s="112"/>
      <c r="C285" s="112"/>
      <c r="D285" s="112"/>
      <c r="E285" s="112"/>
      <c r="F285" s="112"/>
      <c r="G285" s="112"/>
      <c r="H285" s="112"/>
      <c r="I285" s="112"/>
      <c r="J285" s="112"/>
      <c r="K285" s="112"/>
      <c r="L285" s="112"/>
      <c r="M285" s="112"/>
      <c r="N285" s="112"/>
      <c r="O285" s="112"/>
      <c r="P285" s="112"/>
      <c r="Q285" s="112"/>
      <c r="R285" s="112"/>
      <c r="S285" s="112"/>
      <c r="T285" s="112"/>
      <c r="U285" s="112"/>
      <c r="V285" s="112"/>
      <c r="W285" s="112"/>
      <c r="X285" s="112"/>
      <c r="Y285" s="112"/>
      <c r="Z285" s="112"/>
      <c r="AA285" s="112"/>
      <c r="AB285" s="112"/>
      <c r="AC285" s="112"/>
      <c r="AD285" s="112"/>
      <c r="AE285" s="112"/>
      <c r="AF285" s="112"/>
      <c r="AG285" s="112"/>
      <c r="AH285" s="112"/>
      <c r="AI285" s="112"/>
      <c r="AJ285" s="112"/>
      <c r="AK285" s="112"/>
      <c r="AL285" s="112"/>
      <c r="AM285" s="112"/>
      <c r="AN285" s="112"/>
      <c r="AO285" s="112"/>
      <c r="AP285" s="112"/>
      <c r="AQ285" s="112"/>
      <c r="AR285" s="112"/>
      <c r="AS285" s="112"/>
    </row>
    <row r="286" spans="1:45">
      <c r="A286" s="112"/>
      <c r="B286" s="112"/>
      <c r="C286" s="112"/>
      <c r="D286" s="112"/>
      <c r="E286" s="112"/>
      <c r="F286" s="112"/>
      <c r="G286" s="112"/>
      <c r="H286" s="112"/>
      <c r="I286" s="112"/>
      <c r="J286" s="112"/>
      <c r="K286" s="112"/>
      <c r="L286" s="112"/>
      <c r="M286" s="112"/>
      <c r="N286" s="112"/>
      <c r="O286" s="112"/>
      <c r="P286" s="112"/>
      <c r="Q286" s="112"/>
      <c r="R286" s="112"/>
      <c r="S286" s="112"/>
      <c r="T286" s="112"/>
      <c r="U286" s="112"/>
      <c r="V286" s="112"/>
      <c r="W286" s="112"/>
      <c r="X286" s="112"/>
      <c r="Y286" s="112"/>
      <c r="Z286" s="112"/>
      <c r="AA286" s="112"/>
      <c r="AB286" s="112"/>
      <c r="AC286" s="112"/>
      <c r="AD286" s="112"/>
      <c r="AE286" s="112"/>
      <c r="AF286" s="112"/>
      <c r="AG286" s="112"/>
      <c r="AH286" s="112"/>
      <c r="AI286" s="112"/>
      <c r="AJ286" s="112"/>
      <c r="AK286" s="112"/>
      <c r="AL286" s="112"/>
      <c r="AM286" s="112"/>
      <c r="AN286" s="112"/>
      <c r="AO286" s="112"/>
      <c r="AP286" s="112"/>
      <c r="AQ286" s="112"/>
      <c r="AR286" s="112"/>
      <c r="AS286" s="112"/>
    </row>
    <row r="287" spans="1:45">
      <c r="A287" s="112"/>
      <c r="B287" s="112"/>
      <c r="C287" s="112"/>
      <c r="D287" s="112"/>
      <c r="E287" s="112"/>
      <c r="F287" s="112"/>
      <c r="G287" s="112"/>
      <c r="H287" s="112"/>
      <c r="I287" s="112"/>
      <c r="J287" s="112"/>
      <c r="K287" s="112"/>
      <c r="L287" s="112"/>
      <c r="M287" s="112"/>
      <c r="N287" s="112"/>
      <c r="O287" s="112"/>
      <c r="P287" s="112"/>
      <c r="Q287" s="112"/>
      <c r="R287" s="112"/>
      <c r="S287" s="112"/>
      <c r="T287" s="112"/>
      <c r="U287" s="112"/>
      <c r="V287" s="112"/>
      <c r="W287" s="112"/>
      <c r="X287" s="112"/>
      <c r="Y287" s="112"/>
      <c r="Z287" s="112"/>
      <c r="AA287" s="112"/>
      <c r="AB287" s="112"/>
      <c r="AC287" s="112"/>
      <c r="AD287" s="112"/>
      <c r="AE287" s="112"/>
      <c r="AF287" s="112"/>
      <c r="AG287" s="112"/>
      <c r="AH287" s="112"/>
      <c r="AI287" s="112"/>
      <c r="AJ287" s="112"/>
      <c r="AK287" s="112"/>
      <c r="AL287" s="112"/>
      <c r="AM287" s="112"/>
      <c r="AN287" s="112"/>
      <c r="AO287" s="112"/>
      <c r="AP287" s="112"/>
      <c r="AQ287" s="112"/>
      <c r="AR287" s="112"/>
      <c r="AS287" s="112"/>
    </row>
    <row r="288" spans="1:45">
      <c r="A288" s="112"/>
      <c r="B288" s="112"/>
      <c r="C288" s="112"/>
      <c r="D288" s="112"/>
      <c r="E288" s="112"/>
      <c r="F288" s="112"/>
      <c r="G288" s="112"/>
      <c r="H288" s="112"/>
      <c r="I288" s="112"/>
      <c r="J288" s="112"/>
      <c r="K288" s="112"/>
      <c r="L288" s="112"/>
      <c r="M288" s="112"/>
      <c r="N288" s="112"/>
      <c r="O288" s="112"/>
      <c r="P288" s="112"/>
      <c r="Q288" s="112"/>
      <c r="R288" s="112"/>
      <c r="S288" s="112"/>
      <c r="T288" s="112"/>
      <c r="U288" s="112"/>
      <c r="V288" s="112"/>
      <c r="W288" s="112"/>
      <c r="X288" s="112"/>
      <c r="Y288" s="112"/>
      <c r="Z288" s="112"/>
      <c r="AA288" s="112"/>
      <c r="AB288" s="112"/>
      <c r="AC288" s="112"/>
      <c r="AD288" s="112"/>
      <c r="AE288" s="112"/>
      <c r="AF288" s="112"/>
      <c r="AG288" s="112"/>
      <c r="AH288" s="112"/>
      <c r="AI288" s="112"/>
      <c r="AJ288" s="112"/>
      <c r="AK288" s="112"/>
      <c r="AL288" s="112"/>
      <c r="AM288" s="112"/>
      <c r="AN288" s="112"/>
      <c r="AO288" s="112"/>
      <c r="AP288" s="112"/>
      <c r="AQ288" s="112"/>
      <c r="AR288" s="112"/>
      <c r="AS288" s="112"/>
    </row>
    <row r="289" spans="1:45">
      <c r="A289" s="112"/>
      <c r="B289" s="112"/>
      <c r="C289" s="112"/>
      <c r="D289" s="112"/>
      <c r="E289" s="112"/>
      <c r="F289" s="112"/>
      <c r="G289" s="112"/>
      <c r="H289" s="112"/>
      <c r="I289" s="112"/>
      <c r="J289" s="112"/>
      <c r="K289" s="112"/>
      <c r="L289" s="112"/>
      <c r="M289" s="112"/>
      <c r="N289" s="112"/>
      <c r="O289" s="112"/>
      <c r="P289" s="112"/>
      <c r="Q289" s="112"/>
      <c r="R289" s="112"/>
      <c r="S289" s="112"/>
      <c r="T289" s="112"/>
      <c r="U289" s="112"/>
      <c r="V289" s="112"/>
      <c r="W289" s="112"/>
      <c r="X289" s="112"/>
      <c r="Y289" s="112"/>
      <c r="Z289" s="112"/>
      <c r="AA289" s="112"/>
      <c r="AB289" s="112"/>
      <c r="AC289" s="112"/>
      <c r="AD289" s="112"/>
      <c r="AE289" s="112"/>
      <c r="AF289" s="112"/>
      <c r="AG289" s="112"/>
      <c r="AH289" s="112"/>
      <c r="AI289" s="112"/>
      <c r="AJ289" s="112"/>
      <c r="AK289" s="112"/>
      <c r="AL289" s="112"/>
      <c r="AM289" s="112"/>
      <c r="AN289" s="112"/>
      <c r="AO289" s="112"/>
      <c r="AP289" s="112"/>
      <c r="AQ289" s="112"/>
      <c r="AR289" s="112"/>
      <c r="AS289" s="112"/>
    </row>
    <row r="290" spans="1:45">
      <c r="A290" s="112"/>
      <c r="B290" s="112"/>
      <c r="C290" s="112"/>
      <c r="D290" s="112"/>
      <c r="E290" s="112"/>
      <c r="F290" s="112"/>
      <c r="G290" s="112"/>
      <c r="H290" s="112"/>
      <c r="I290" s="112"/>
      <c r="J290" s="112"/>
      <c r="K290" s="112"/>
      <c r="L290" s="112"/>
      <c r="M290" s="112"/>
      <c r="N290" s="112"/>
      <c r="O290" s="112"/>
      <c r="P290" s="112"/>
      <c r="Q290" s="112"/>
      <c r="R290" s="112"/>
      <c r="S290" s="112"/>
      <c r="T290" s="112"/>
      <c r="U290" s="112"/>
      <c r="V290" s="112"/>
      <c r="W290" s="112"/>
      <c r="X290" s="112"/>
      <c r="Y290" s="112"/>
      <c r="Z290" s="112"/>
      <c r="AA290" s="112"/>
      <c r="AB290" s="112"/>
      <c r="AC290" s="112"/>
      <c r="AD290" s="112"/>
      <c r="AE290" s="112"/>
      <c r="AF290" s="112"/>
      <c r="AG290" s="112"/>
      <c r="AH290" s="112"/>
      <c r="AI290" s="112"/>
      <c r="AJ290" s="112"/>
      <c r="AK290" s="112"/>
      <c r="AL290" s="112"/>
      <c r="AM290" s="112"/>
      <c r="AN290" s="112"/>
      <c r="AO290" s="112"/>
      <c r="AP290" s="112"/>
      <c r="AQ290" s="112"/>
      <c r="AR290" s="112"/>
      <c r="AS290" s="112"/>
    </row>
    <row r="291" spans="1:45">
      <c r="A291" s="112"/>
      <c r="B291" s="112"/>
      <c r="C291" s="112"/>
      <c r="D291" s="112"/>
      <c r="E291" s="112"/>
      <c r="F291" s="112"/>
      <c r="G291" s="112"/>
      <c r="H291" s="112"/>
      <c r="I291" s="112"/>
      <c r="J291" s="112"/>
      <c r="K291" s="112"/>
      <c r="L291" s="112"/>
      <c r="M291" s="112"/>
      <c r="N291" s="112"/>
      <c r="O291" s="112"/>
      <c r="P291" s="112"/>
      <c r="Q291" s="112"/>
      <c r="R291" s="112"/>
      <c r="S291" s="112"/>
      <c r="T291" s="112"/>
      <c r="U291" s="112"/>
      <c r="V291" s="112"/>
      <c r="W291" s="112"/>
      <c r="X291" s="112"/>
      <c r="Y291" s="112"/>
      <c r="Z291" s="112"/>
      <c r="AA291" s="112"/>
      <c r="AB291" s="112"/>
      <c r="AC291" s="112"/>
      <c r="AD291" s="112"/>
      <c r="AE291" s="112"/>
      <c r="AF291" s="112"/>
      <c r="AG291" s="112"/>
      <c r="AH291" s="112"/>
      <c r="AI291" s="112"/>
      <c r="AJ291" s="112"/>
      <c r="AK291" s="112"/>
      <c r="AL291" s="112"/>
      <c r="AM291" s="112"/>
      <c r="AN291" s="112"/>
      <c r="AO291" s="112"/>
      <c r="AP291" s="112"/>
      <c r="AQ291" s="112"/>
      <c r="AR291" s="112"/>
      <c r="AS291" s="112"/>
    </row>
    <row r="292" spans="1:45">
      <c r="A292" s="112"/>
      <c r="B292" s="112"/>
      <c r="C292" s="112"/>
      <c r="D292" s="112"/>
      <c r="E292" s="112"/>
      <c r="F292" s="112"/>
      <c r="G292" s="112"/>
      <c r="H292" s="112"/>
      <c r="I292" s="112"/>
      <c r="J292" s="112"/>
      <c r="K292" s="112"/>
      <c r="L292" s="112"/>
      <c r="M292" s="112"/>
      <c r="N292" s="112"/>
      <c r="O292" s="112"/>
      <c r="P292" s="112"/>
      <c r="Q292" s="112"/>
      <c r="R292" s="112"/>
      <c r="S292" s="112"/>
      <c r="T292" s="112"/>
      <c r="U292" s="112"/>
      <c r="V292" s="112"/>
      <c r="W292" s="112"/>
      <c r="X292" s="112"/>
      <c r="Y292" s="112"/>
      <c r="Z292" s="112"/>
      <c r="AA292" s="112"/>
      <c r="AB292" s="112"/>
      <c r="AC292" s="112"/>
      <c r="AD292" s="112"/>
      <c r="AE292" s="112"/>
      <c r="AF292" s="112"/>
      <c r="AG292" s="112"/>
      <c r="AH292" s="112"/>
      <c r="AI292" s="112"/>
      <c r="AJ292" s="112"/>
      <c r="AK292" s="112"/>
      <c r="AL292" s="112"/>
      <c r="AM292" s="112"/>
      <c r="AN292" s="112"/>
      <c r="AO292" s="112"/>
      <c r="AP292" s="112"/>
      <c r="AQ292" s="112"/>
      <c r="AR292" s="112"/>
      <c r="AS292" s="112"/>
    </row>
    <row r="293" spans="1:45">
      <c r="A293" s="112"/>
      <c r="B293" s="112"/>
      <c r="C293" s="112"/>
      <c r="D293" s="112"/>
      <c r="E293" s="112"/>
      <c r="F293" s="112"/>
      <c r="G293" s="112"/>
      <c r="H293" s="112"/>
      <c r="I293" s="112"/>
      <c r="J293" s="112"/>
      <c r="K293" s="112"/>
      <c r="L293" s="112"/>
      <c r="M293" s="112"/>
      <c r="N293" s="112"/>
      <c r="O293" s="112"/>
      <c r="P293" s="112"/>
      <c r="Q293" s="112"/>
      <c r="R293" s="112"/>
      <c r="S293" s="112"/>
      <c r="T293" s="112"/>
      <c r="U293" s="112"/>
      <c r="V293" s="112"/>
      <c r="W293" s="112"/>
      <c r="X293" s="112"/>
      <c r="Y293" s="112"/>
      <c r="Z293" s="112"/>
      <c r="AA293" s="112"/>
      <c r="AB293" s="112"/>
      <c r="AC293" s="112"/>
      <c r="AD293" s="112"/>
      <c r="AE293" s="112"/>
      <c r="AF293" s="112"/>
      <c r="AG293" s="112"/>
      <c r="AH293" s="112"/>
      <c r="AI293" s="112"/>
      <c r="AJ293" s="112"/>
      <c r="AK293" s="112"/>
      <c r="AL293" s="112"/>
      <c r="AM293" s="112"/>
      <c r="AN293" s="112"/>
      <c r="AO293" s="112"/>
      <c r="AP293" s="112"/>
      <c r="AQ293" s="112"/>
      <c r="AR293" s="112"/>
      <c r="AS293" s="112"/>
    </row>
    <row r="294" spans="1:45">
      <c r="A294" s="112"/>
      <c r="B294" s="112"/>
      <c r="C294" s="112"/>
      <c r="D294" s="112"/>
      <c r="E294" s="112"/>
      <c r="F294" s="112"/>
      <c r="G294" s="112"/>
      <c r="H294" s="112"/>
      <c r="I294" s="112"/>
      <c r="J294" s="112"/>
      <c r="K294" s="112"/>
      <c r="L294" s="112"/>
      <c r="M294" s="112"/>
      <c r="N294" s="112"/>
      <c r="O294" s="112"/>
      <c r="P294" s="112"/>
      <c r="Q294" s="112"/>
      <c r="R294" s="112"/>
      <c r="S294" s="112"/>
      <c r="T294" s="112"/>
      <c r="U294" s="112"/>
      <c r="V294" s="112"/>
      <c r="W294" s="112"/>
      <c r="X294" s="112"/>
      <c r="Y294" s="112"/>
      <c r="Z294" s="112"/>
      <c r="AA294" s="112"/>
      <c r="AB294" s="112"/>
      <c r="AC294" s="112"/>
      <c r="AD294" s="112"/>
      <c r="AE294" s="112"/>
      <c r="AF294" s="112"/>
      <c r="AG294" s="112"/>
      <c r="AH294" s="112"/>
      <c r="AI294" s="112"/>
      <c r="AJ294" s="112"/>
      <c r="AK294" s="112"/>
      <c r="AL294" s="112"/>
      <c r="AM294" s="112"/>
      <c r="AN294" s="112"/>
      <c r="AO294" s="112"/>
      <c r="AP294" s="112"/>
      <c r="AQ294" s="112"/>
      <c r="AR294" s="112"/>
      <c r="AS294" s="112"/>
    </row>
    <row r="295" spans="1:45">
      <c r="A295" s="112"/>
      <c r="B295" s="112"/>
      <c r="C295" s="112"/>
      <c r="D295" s="112"/>
      <c r="E295" s="112"/>
      <c r="F295" s="112"/>
      <c r="G295" s="112"/>
      <c r="H295" s="112"/>
      <c r="I295" s="112"/>
      <c r="J295" s="112"/>
      <c r="K295" s="112"/>
      <c r="L295" s="112"/>
      <c r="M295" s="112"/>
      <c r="N295" s="112"/>
      <c r="O295" s="112"/>
      <c r="P295" s="112"/>
      <c r="Q295" s="112"/>
      <c r="R295" s="112"/>
      <c r="S295" s="112"/>
      <c r="T295" s="112"/>
      <c r="U295" s="112"/>
      <c r="V295" s="112"/>
      <c r="W295" s="112"/>
      <c r="X295" s="112"/>
      <c r="Y295" s="112"/>
      <c r="Z295" s="112"/>
      <c r="AA295" s="112"/>
      <c r="AB295" s="112"/>
      <c r="AC295" s="112"/>
      <c r="AD295" s="112"/>
      <c r="AE295" s="112"/>
      <c r="AF295" s="112"/>
      <c r="AG295" s="112"/>
      <c r="AH295" s="112"/>
      <c r="AI295" s="112"/>
      <c r="AJ295" s="112"/>
      <c r="AK295" s="112"/>
      <c r="AL295" s="112"/>
      <c r="AM295" s="112"/>
      <c r="AN295" s="112"/>
      <c r="AO295" s="112"/>
      <c r="AP295" s="112"/>
      <c r="AQ295" s="112"/>
      <c r="AR295" s="112"/>
      <c r="AS295" s="112"/>
    </row>
    <row r="296" spans="1:45">
      <c r="A296" s="112"/>
      <c r="B296" s="112"/>
      <c r="C296" s="112"/>
      <c r="D296" s="112"/>
      <c r="E296" s="112"/>
      <c r="F296" s="112"/>
      <c r="G296" s="112"/>
      <c r="H296" s="112"/>
      <c r="I296" s="112"/>
      <c r="J296" s="112"/>
      <c r="K296" s="112"/>
      <c r="L296" s="112"/>
      <c r="M296" s="112"/>
      <c r="N296" s="112"/>
      <c r="O296" s="112"/>
      <c r="P296" s="112"/>
      <c r="Q296" s="112"/>
      <c r="R296" s="112"/>
      <c r="S296" s="112"/>
      <c r="T296" s="112"/>
      <c r="U296" s="112"/>
      <c r="V296" s="112"/>
      <c r="W296" s="112"/>
      <c r="X296" s="112"/>
      <c r="Y296" s="112"/>
      <c r="Z296" s="112"/>
      <c r="AA296" s="112"/>
      <c r="AB296" s="112"/>
      <c r="AC296" s="112"/>
      <c r="AD296" s="112"/>
      <c r="AE296" s="112"/>
      <c r="AF296" s="112"/>
      <c r="AG296" s="112"/>
      <c r="AH296" s="112"/>
      <c r="AI296" s="112"/>
      <c r="AJ296" s="112"/>
      <c r="AK296" s="112"/>
      <c r="AL296" s="112"/>
      <c r="AM296" s="112"/>
      <c r="AN296" s="112"/>
      <c r="AO296" s="112"/>
      <c r="AP296" s="112"/>
      <c r="AQ296" s="112"/>
      <c r="AR296" s="112"/>
      <c r="AS296" s="112"/>
    </row>
    <row r="297" spans="1:45">
      <c r="A297" s="112"/>
      <c r="B297" s="112"/>
      <c r="C297" s="112"/>
      <c r="D297" s="112"/>
      <c r="E297" s="112"/>
      <c r="F297" s="112"/>
      <c r="G297" s="112"/>
      <c r="H297" s="112"/>
      <c r="I297" s="112"/>
      <c r="J297" s="112"/>
      <c r="K297" s="112"/>
      <c r="L297" s="112"/>
      <c r="M297" s="112"/>
      <c r="N297" s="112"/>
      <c r="O297" s="112"/>
      <c r="P297" s="112"/>
      <c r="Q297" s="112"/>
      <c r="R297" s="112"/>
      <c r="S297" s="112"/>
      <c r="T297" s="112"/>
      <c r="U297" s="112"/>
      <c r="V297" s="112"/>
      <c r="W297" s="112"/>
      <c r="X297" s="112"/>
      <c r="Y297" s="112"/>
      <c r="Z297" s="112"/>
      <c r="AA297" s="112"/>
      <c r="AB297" s="112"/>
      <c r="AC297" s="112"/>
      <c r="AD297" s="112"/>
      <c r="AE297" s="112"/>
      <c r="AF297" s="112"/>
      <c r="AG297" s="112"/>
      <c r="AH297" s="112"/>
      <c r="AI297" s="112"/>
      <c r="AJ297" s="112"/>
      <c r="AK297" s="112"/>
      <c r="AL297" s="112"/>
      <c r="AM297" s="112"/>
      <c r="AN297" s="112"/>
      <c r="AO297" s="112"/>
      <c r="AP297" s="112"/>
      <c r="AQ297" s="112"/>
      <c r="AR297" s="112"/>
      <c r="AS297" s="112"/>
    </row>
    <row r="298" spans="1:45">
      <c r="A298" s="112"/>
      <c r="B298" s="112"/>
      <c r="C298" s="112"/>
      <c r="D298" s="112"/>
      <c r="E298" s="112"/>
      <c r="F298" s="112"/>
      <c r="G298" s="112"/>
      <c r="H298" s="112"/>
      <c r="I298" s="112"/>
      <c r="J298" s="112"/>
      <c r="K298" s="112"/>
      <c r="L298" s="112"/>
      <c r="M298" s="112"/>
      <c r="N298" s="112"/>
      <c r="O298" s="112"/>
      <c r="P298" s="112"/>
      <c r="Q298" s="112"/>
      <c r="R298" s="112"/>
      <c r="S298" s="112"/>
      <c r="T298" s="112"/>
      <c r="U298" s="112"/>
      <c r="V298" s="112"/>
      <c r="W298" s="112"/>
      <c r="X298" s="112"/>
      <c r="Y298" s="112"/>
      <c r="Z298" s="112"/>
      <c r="AA298" s="112"/>
      <c r="AB298" s="112"/>
      <c r="AC298" s="112"/>
      <c r="AD298" s="112"/>
      <c r="AE298" s="112"/>
      <c r="AF298" s="112"/>
      <c r="AG298" s="112"/>
      <c r="AH298" s="112"/>
      <c r="AI298" s="112"/>
      <c r="AJ298" s="112"/>
      <c r="AK298" s="112"/>
      <c r="AL298" s="112"/>
      <c r="AM298" s="112"/>
      <c r="AN298" s="112"/>
      <c r="AO298" s="112"/>
      <c r="AP298" s="112"/>
      <c r="AQ298" s="112"/>
      <c r="AR298" s="112"/>
      <c r="AS298" s="112"/>
    </row>
    <row r="299" spans="1:45">
      <c r="A299" s="112"/>
      <c r="B299" s="112"/>
      <c r="C299" s="112"/>
      <c r="D299" s="112"/>
      <c r="E299" s="112"/>
      <c r="F299" s="112"/>
      <c r="G299" s="112"/>
      <c r="H299" s="112"/>
      <c r="I299" s="112"/>
      <c r="J299" s="112"/>
      <c r="K299" s="112"/>
      <c r="L299" s="112"/>
      <c r="M299" s="112"/>
      <c r="N299" s="112"/>
      <c r="O299" s="112"/>
      <c r="P299" s="112"/>
      <c r="Q299" s="112"/>
      <c r="R299" s="112"/>
      <c r="S299" s="112"/>
      <c r="T299" s="112"/>
      <c r="U299" s="112"/>
      <c r="V299" s="112"/>
      <c r="W299" s="112"/>
      <c r="X299" s="112"/>
      <c r="Y299" s="112"/>
      <c r="Z299" s="112"/>
      <c r="AA299" s="112"/>
      <c r="AB299" s="112"/>
      <c r="AC299" s="112"/>
      <c r="AD299" s="112"/>
      <c r="AE299" s="112"/>
      <c r="AF299" s="112"/>
      <c r="AG299" s="112"/>
      <c r="AH299" s="112"/>
      <c r="AI299" s="112"/>
      <c r="AJ299" s="112"/>
      <c r="AK299" s="112"/>
      <c r="AL299" s="112"/>
      <c r="AM299" s="112"/>
      <c r="AN299" s="112"/>
      <c r="AO299" s="112"/>
      <c r="AP299" s="112"/>
      <c r="AQ299" s="112"/>
      <c r="AR299" s="112"/>
      <c r="AS299" s="112"/>
    </row>
    <row r="300" spans="1:45">
      <c r="A300" s="112"/>
      <c r="B300" s="112"/>
      <c r="C300" s="112"/>
      <c r="D300" s="112"/>
      <c r="E300" s="112"/>
      <c r="F300" s="112"/>
      <c r="G300" s="112"/>
      <c r="H300" s="112"/>
      <c r="I300" s="112"/>
      <c r="J300" s="112"/>
      <c r="K300" s="112"/>
      <c r="L300" s="112"/>
      <c r="M300" s="112"/>
      <c r="N300" s="112"/>
      <c r="O300" s="112"/>
      <c r="P300" s="112"/>
      <c r="Q300" s="112"/>
      <c r="R300" s="112"/>
      <c r="S300" s="112"/>
      <c r="T300" s="112"/>
      <c r="U300" s="112"/>
      <c r="V300" s="112"/>
      <c r="W300" s="112"/>
      <c r="X300" s="112"/>
      <c r="Y300" s="112"/>
      <c r="Z300" s="112"/>
      <c r="AA300" s="112"/>
      <c r="AB300" s="112"/>
      <c r="AC300" s="112"/>
      <c r="AD300" s="112"/>
      <c r="AE300" s="112"/>
      <c r="AF300" s="112"/>
      <c r="AG300" s="112"/>
      <c r="AH300" s="112"/>
      <c r="AI300" s="112"/>
      <c r="AJ300" s="112"/>
      <c r="AK300" s="112"/>
      <c r="AL300" s="112"/>
      <c r="AM300" s="112"/>
      <c r="AN300" s="112"/>
      <c r="AO300" s="112"/>
      <c r="AP300" s="112"/>
      <c r="AQ300" s="112"/>
      <c r="AR300" s="112"/>
      <c r="AS300" s="112"/>
    </row>
    <row r="301" spans="1:45">
      <c r="A301" s="112"/>
      <c r="B301" s="112"/>
      <c r="C301" s="112"/>
      <c r="D301" s="112"/>
      <c r="E301" s="112"/>
      <c r="F301" s="112"/>
      <c r="G301" s="112"/>
      <c r="H301" s="112"/>
      <c r="I301" s="112"/>
      <c r="J301" s="112"/>
      <c r="K301" s="112"/>
      <c r="L301" s="112"/>
      <c r="M301" s="112"/>
      <c r="N301" s="112"/>
      <c r="O301" s="112"/>
      <c r="P301" s="112"/>
      <c r="Q301" s="112"/>
      <c r="R301" s="112"/>
      <c r="S301" s="112"/>
      <c r="T301" s="112"/>
      <c r="U301" s="112"/>
      <c r="V301" s="112"/>
      <c r="W301" s="112"/>
      <c r="X301" s="112"/>
      <c r="Y301" s="112"/>
      <c r="Z301" s="112"/>
      <c r="AA301" s="112"/>
      <c r="AB301" s="112"/>
      <c r="AC301" s="112"/>
      <c r="AD301" s="112"/>
      <c r="AE301" s="112"/>
      <c r="AF301" s="112"/>
      <c r="AG301" s="112"/>
      <c r="AH301" s="112"/>
      <c r="AI301" s="112"/>
      <c r="AJ301" s="112"/>
      <c r="AK301" s="112"/>
      <c r="AL301" s="112"/>
      <c r="AM301" s="112"/>
      <c r="AN301" s="112"/>
      <c r="AO301" s="112"/>
      <c r="AP301" s="112"/>
      <c r="AQ301" s="112"/>
      <c r="AR301" s="112"/>
      <c r="AS301" s="112"/>
    </row>
    <row r="302" spans="1:45">
      <c r="A302" s="112"/>
      <c r="B302" s="112"/>
      <c r="C302" s="112"/>
      <c r="D302" s="112"/>
      <c r="E302" s="112"/>
      <c r="F302" s="112"/>
      <c r="G302" s="112"/>
      <c r="H302" s="112"/>
      <c r="I302" s="112"/>
      <c r="J302" s="112"/>
      <c r="K302" s="112"/>
      <c r="L302" s="112"/>
      <c r="M302" s="112"/>
      <c r="N302" s="112"/>
      <c r="O302" s="112"/>
      <c r="P302" s="112"/>
      <c r="Q302" s="112"/>
      <c r="R302" s="112"/>
      <c r="S302" s="112"/>
      <c r="T302" s="112"/>
      <c r="U302" s="112"/>
      <c r="V302" s="112"/>
      <c r="W302" s="112"/>
      <c r="X302" s="112"/>
      <c r="Y302" s="112"/>
      <c r="Z302" s="112"/>
      <c r="AA302" s="112"/>
      <c r="AB302" s="112"/>
      <c r="AC302" s="112"/>
      <c r="AD302" s="112"/>
      <c r="AE302" s="112"/>
      <c r="AF302" s="112"/>
      <c r="AG302" s="112"/>
      <c r="AH302" s="112"/>
      <c r="AI302" s="112"/>
      <c r="AJ302" s="112"/>
      <c r="AK302" s="112"/>
      <c r="AL302" s="112"/>
      <c r="AM302" s="112"/>
      <c r="AN302" s="112"/>
      <c r="AO302" s="112"/>
      <c r="AP302" s="112"/>
      <c r="AQ302" s="112"/>
      <c r="AR302" s="112"/>
      <c r="AS302" s="112"/>
    </row>
    <row r="303" spans="1:45">
      <c r="A303" s="112"/>
      <c r="B303" s="112"/>
      <c r="C303" s="112"/>
      <c r="D303" s="112"/>
      <c r="E303" s="112"/>
      <c r="F303" s="112"/>
      <c r="G303" s="112"/>
      <c r="H303" s="112"/>
      <c r="I303" s="112"/>
      <c r="J303" s="112"/>
      <c r="K303" s="112"/>
      <c r="L303" s="112"/>
      <c r="M303" s="112"/>
      <c r="N303" s="112"/>
      <c r="O303" s="112"/>
      <c r="P303" s="112"/>
      <c r="Q303" s="112"/>
      <c r="R303" s="112"/>
      <c r="S303" s="112"/>
      <c r="T303" s="112"/>
      <c r="U303" s="112"/>
      <c r="V303" s="112"/>
      <c r="W303" s="112"/>
      <c r="X303" s="112"/>
      <c r="Y303" s="112"/>
      <c r="Z303" s="112"/>
      <c r="AA303" s="112"/>
      <c r="AB303" s="112"/>
      <c r="AC303" s="112"/>
      <c r="AD303" s="112"/>
      <c r="AE303" s="112"/>
      <c r="AF303" s="112"/>
      <c r="AG303" s="112"/>
      <c r="AH303" s="112"/>
      <c r="AI303" s="112"/>
      <c r="AJ303" s="112"/>
      <c r="AK303" s="112"/>
      <c r="AL303" s="112"/>
      <c r="AM303" s="112"/>
      <c r="AN303" s="112"/>
      <c r="AO303" s="112"/>
      <c r="AP303" s="112"/>
      <c r="AQ303" s="112"/>
      <c r="AR303" s="112"/>
      <c r="AS303" s="112"/>
    </row>
    <row r="304" spans="1:45">
      <c r="A304" s="112"/>
      <c r="B304" s="112"/>
      <c r="C304" s="112"/>
      <c r="D304" s="112"/>
      <c r="E304" s="112"/>
      <c r="F304" s="112"/>
      <c r="G304" s="112"/>
      <c r="H304" s="112"/>
      <c r="I304" s="112"/>
      <c r="J304" s="112"/>
      <c r="K304" s="112"/>
      <c r="L304" s="112"/>
      <c r="M304" s="112"/>
      <c r="N304" s="112"/>
      <c r="O304" s="112"/>
      <c r="P304" s="112"/>
      <c r="Q304" s="112"/>
      <c r="R304" s="112"/>
      <c r="S304" s="112"/>
      <c r="T304" s="112"/>
      <c r="U304" s="112"/>
      <c r="V304" s="112"/>
      <c r="W304" s="112"/>
      <c r="X304" s="112"/>
      <c r="Y304" s="112"/>
      <c r="Z304" s="112"/>
      <c r="AA304" s="112"/>
      <c r="AB304" s="112"/>
      <c r="AC304" s="112"/>
      <c r="AD304" s="112"/>
      <c r="AE304" s="112"/>
      <c r="AF304" s="112"/>
      <c r="AG304" s="112"/>
      <c r="AH304" s="112"/>
      <c r="AI304" s="112"/>
      <c r="AJ304" s="112"/>
      <c r="AK304" s="112"/>
      <c r="AL304" s="112"/>
      <c r="AM304" s="112"/>
      <c r="AN304" s="112"/>
      <c r="AO304" s="112"/>
      <c r="AP304" s="112"/>
      <c r="AQ304" s="112"/>
      <c r="AR304" s="112"/>
      <c r="AS304" s="112"/>
    </row>
    <row r="305" spans="1:45">
      <c r="A305" s="112"/>
      <c r="B305" s="112"/>
      <c r="C305" s="112"/>
      <c r="D305" s="112"/>
      <c r="E305" s="112"/>
      <c r="F305" s="112"/>
      <c r="G305" s="112"/>
      <c r="H305" s="112"/>
      <c r="I305" s="112"/>
      <c r="J305" s="112"/>
      <c r="K305" s="112"/>
      <c r="L305" s="112"/>
      <c r="M305" s="112"/>
      <c r="N305" s="112"/>
      <c r="O305" s="112"/>
      <c r="P305" s="112"/>
      <c r="Q305" s="112"/>
      <c r="R305" s="112"/>
      <c r="S305" s="112"/>
      <c r="T305" s="112"/>
      <c r="U305" s="112"/>
      <c r="V305" s="112"/>
      <c r="W305" s="112"/>
      <c r="X305" s="112"/>
      <c r="Y305" s="112"/>
      <c r="Z305" s="112"/>
      <c r="AA305" s="112"/>
      <c r="AB305" s="112"/>
      <c r="AC305" s="112"/>
      <c r="AD305" s="112"/>
      <c r="AE305" s="112"/>
      <c r="AF305" s="112"/>
      <c r="AG305" s="112"/>
      <c r="AH305" s="112"/>
      <c r="AI305" s="112"/>
      <c r="AJ305" s="112"/>
      <c r="AK305" s="112"/>
      <c r="AL305" s="112"/>
      <c r="AM305" s="112"/>
      <c r="AN305" s="112"/>
      <c r="AO305" s="112"/>
      <c r="AP305" s="112"/>
      <c r="AQ305" s="112"/>
      <c r="AR305" s="112"/>
      <c r="AS305" s="112"/>
    </row>
    <row r="306" spans="1:45">
      <c r="A306" s="112"/>
      <c r="B306" s="112"/>
      <c r="C306" s="112"/>
      <c r="D306" s="112"/>
      <c r="E306" s="112"/>
      <c r="F306" s="112"/>
      <c r="G306" s="112"/>
      <c r="H306" s="112"/>
      <c r="I306" s="112"/>
      <c r="J306" s="112"/>
      <c r="K306" s="112"/>
      <c r="L306" s="112"/>
      <c r="M306" s="112"/>
      <c r="N306" s="112"/>
      <c r="O306" s="112"/>
      <c r="P306" s="112"/>
      <c r="Q306" s="112"/>
      <c r="R306" s="112"/>
      <c r="S306" s="112"/>
      <c r="T306" s="112"/>
      <c r="U306" s="112"/>
      <c r="V306" s="112"/>
      <c r="W306" s="112"/>
      <c r="X306" s="112"/>
      <c r="Y306" s="112"/>
      <c r="Z306" s="112"/>
      <c r="AA306" s="112"/>
      <c r="AB306" s="112"/>
      <c r="AC306" s="112"/>
      <c r="AD306" s="112"/>
      <c r="AE306" s="112"/>
      <c r="AF306" s="112"/>
      <c r="AG306" s="112"/>
      <c r="AH306" s="112"/>
      <c r="AI306" s="112"/>
      <c r="AJ306" s="112"/>
      <c r="AK306" s="112"/>
      <c r="AL306" s="112"/>
      <c r="AM306" s="112"/>
      <c r="AN306" s="112"/>
      <c r="AO306" s="112"/>
      <c r="AP306" s="112"/>
      <c r="AQ306" s="112"/>
      <c r="AR306" s="112"/>
      <c r="AS306" s="112"/>
    </row>
    <row r="307" spans="1:45">
      <c r="A307" s="112"/>
      <c r="B307" s="112"/>
      <c r="C307" s="112"/>
      <c r="D307" s="112"/>
      <c r="E307" s="112"/>
      <c r="F307" s="112"/>
      <c r="G307" s="112"/>
      <c r="H307" s="112"/>
      <c r="I307" s="112"/>
      <c r="J307" s="112"/>
      <c r="K307" s="112"/>
      <c r="L307" s="112"/>
      <c r="M307" s="112"/>
      <c r="N307" s="112"/>
      <c r="O307" s="112"/>
      <c r="P307" s="112"/>
      <c r="Q307" s="112"/>
      <c r="R307" s="112"/>
      <c r="S307" s="112"/>
      <c r="T307" s="112"/>
      <c r="U307" s="112"/>
      <c r="V307" s="112"/>
      <c r="W307" s="112"/>
      <c r="X307" s="112"/>
      <c r="Y307" s="112"/>
      <c r="Z307" s="112"/>
      <c r="AA307" s="112"/>
      <c r="AB307" s="112"/>
      <c r="AC307" s="112"/>
      <c r="AD307" s="112"/>
      <c r="AE307" s="112"/>
      <c r="AF307" s="112"/>
      <c r="AG307" s="112"/>
      <c r="AH307" s="112"/>
      <c r="AI307" s="112"/>
      <c r="AJ307" s="112"/>
      <c r="AK307" s="112"/>
      <c r="AL307" s="112"/>
      <c r="AM307" s="112"/>
      <c r="AN307" s="112"/>
      <c r="AO307" s="112"/>
      <c r="AP307" s="112"/>
      <c r="AQ307" s="112"/>
      <c r="AR307" s="112"/>
      <c r="AS307" s="112"/>
    </row>
    <row r="308" spans="1:45">
      <c r="A308" s="112"/>
      <c r="B308" s="112"/>
      <c r="C308" s="112"/>
      <c r="D308" s="112"/>
      <c r="E308" s="112"/>
      <c r="F308" s="112"/>
      <c r="G308" s="112"/>
      <c r="H308" s="112"/>
      <c r="I308" s="112"/>
      <c r="J308" s="112"/>
      <c r="K308" s="112"/>
      <c r="L308" s="112"/>
      <c r="M308" s="112"/>
      <c r="N308" s="112"/>
      <c r="O308" s="112"/>
      <c r="P308" s="112"/>
      <c r="Q308" s="112"/>
      <c r="R308" s="112"/>
      <c r="S308" s="112"/>
      <c r="T308" s="112"/>
      <c r="U308" s="112"/>
      <c r="V308" s="112"/>
      <c r="W308" s="112"/>
      <c r="X308" s="112"/>
      <c r="Y308" s="112"/>
      <c r="Z308" s="112"/>
      <c r="AA308" s="112"/>
      <c r="AB308" s="112"/>
      <c r="AC308" s="112"/>
      <c r="AD308" s="112"/>
      <c r="AE308" s="112"/>
      <c r="AF308" s="112"/>
      <c r="AG308" s="112"/>
      <c r="AH308" s="112"/>
      <c r="AI308" s="112"/>
      <c r="AJ308" s="112"/>
      <c r="AK308" s="112"/>
      <c r="AL308" s="112"/>
      <c r="AM308" s="112"/>
      <c r="AN308" s="112"/>
      <c r="AO308" s="112"/>
      <c r="AP308" s="112"/>
      <c r="AQ308" s="112"/>
      <c r="AR308" s="112"/>
      <c r="AS308" s="112"/>
    </row>
    <row r="309" spans="1:45">
      <c r="A309" s="112"/>
      <c r="B309" s="112"/>
      <c r="C309" s="112"/>
      <c r="D309" s="112"/>
      <c r="E309" s="112"/>
      <c r="F309" s="112"/>
      <c r="G309" s="112"/>
      <c r="H309" s="112"/>
      <c r="I309" s="112"/>
      <c r="J309" s="112"/>
      <c r="K309" s="112"/>
      <c r="L309" s="112"/>
      <c r="M309" s="112"/>
      <c r="N309" s="112"/>
      <c r="O309" s="112"/>
      <c r="P309" s="112"/>
      <c r="Q309" s="112"/>
      <c r="R309" s="112"/>
      <c r="S309" s="112"/>
      <c r="T309" s="112"/>
      <c r="U309" s="112"/>
      <c r="V309" s="112"/>
      <c r="W309" s="112"/>
      <c r="X309" s="112"/>
      <c r="Y309" s="112"/>
      <c r="Z309" s="112"/>
      <c r="AA309" s="112"/>
      <c r="AB309" s="112"/>
      <c r="AC309" s="112"/>
      <c r="AD309" s="112"/>
      <c r="AE309" s="112"/>
      <c r="AF309" s="112"/>
      <c r="AG309" s="112"/>
      <c r="AH309" s="112"/>
      <c r="AI309" s="112"/>
      <c r="AJ309" s="112"/>
      <c r="AK309" s="112"/>
      <c r="AL309" s="112"/>
      <c r="AM309" s="112"/>
      <c r="AN309" s="112"/>
      <c r="AO309" s="112"/>
      <c r="AP309" s="112"/>
      <c r="AQ309" s="112"/>
      <c r="AR309" s="112"/>
      <c r="AS309" s="112"/>
    </row>
    <row r="310" spans="1:45">
      <c r="A310" s="112"/>
      <c r="B310" s="112"/>
      <c r="C310" s="112"/>
      <c r="D310" s="112"/>
      <c r="E310" s="112"/>
      <c r="F310" s="112"/>
      <c r="G310" s="112"/>
      <c r="H310" s="112"/>
      <c r="I310" s="112"/>
      <c r="J310" s="112"/>
      <c r="K310" s="112"/>
      <c r="L310" s="112"/>
      <c r="M310" s="112"/>
      <c r="N310" s="112"/>
      <c r="O310" s="112"/>
      <c r="P310" s="112"/>
      <c r="Q310" s="112"/>
      <c r="R310" s="112"/>
      <c r="S310" s="112"/>
      <c r="T310" s="112"/>
      <c r="U310" s="112"/>
      <c r="V310" s="112"/>
      <c r="W310" s="112"/>
      <c r="X310" s="112"/>
      <c r="Y310" s="112"/>
      <c r="Z310" s="112"/>
      <c r="AA310" s="112"/>
      <c r="AB310" s="112"/>
      <c r="AC310" s="112"/>
      <c r="AD310" s="112"/>
      <c r="AE310" s="112"/>
      <c r="AF310" s="112"/>
      <c r="AG310" s="112"/>
      <c r="AH310" s="112"/>
      <c r="AI310" s="112"/>
      <c r="AJ310" s="112"/>
      <c r="AK310" s="112"/>
      <c r="AL310" s="112"/>
      <c r="AM310" s="112"/>
      <c r="AN310" s="112"/>
      <c r="AO310" s="112"/>
      <c r="AP310" s="112"/>
      <c r="AQ310" s="112"/>
      <c r="AR310" s="112"/>
      <c r="AS310" s="112"/>
    </row>
    <row r="311" spans="1:45">
      <c r="A311" s="112"/>
      <c r="B311" s="112"/>
      <c r="C311" s="112"/>
      <c r="D311" s="112"/>
      <c r="E311" s="112"/>
      <c r="F311" s="112"/>
      <c r="G311" s="112"/>
      <c r="H311" s="112"/>
      <c r="I311" s="112"/>
      <c r="J311" s="112"/>
      <c r="K311" s="112"/>
      <c r="L311" s="112"/>
      <c r="M311" s="112"/>
      <c r="N311" s="112"/>
      <c r="O311" s="112"/>
      <c r="P311" s="112"/>
      <c r="Q311" s="112"/>
      <c r="R311" s="112"/>
      <c r="S311" s="112"/>
      <c r="T311" s="112"/>
      <c r="U311" s="112"/>
      <c r="V311" s="112"/>
      <c r="W311" s="112"/>
      <c r="X311" s="112"/>
      <c r="Y311" s="112"/>
      <c r="Z311" s="112"/>
      <c r="AA311" s="112"/>
      <c r="AB311" s="112"/>
      <c r="AC311" s="112"/>
      <c r="AD311" s="112"/>
      <c r="AE311" s="112"/>
      <c r="AF311" s="112"/>
      <c r="AG311" s="112"/>
      <c r="AH311" s="112"/>
      <c r="AI311" s="112"/>
      <c r="AJ311" s="112"/>
      <c r="AK311" s="112"/>
      <c r="AL311" s="112"/>
      <c r="AM311" s="112"/>
      <c r="AN311" s="112"/>
      <c r="AO311" s="112"/>
      <c r="AP311" s="112"/>
      <c r="AQ311" s="112"/>
      <c r="AR311" s="112"/>
      <c r="AS311" s="112"/>
    </row>
    <row r="312" spans="1:45">
      <c r="A312" s="112"/>
      <c r="B312" s="112"/>
      <c r="C312" s="112"/>
      <c r="D312" s="112"/>
      <c r="E312" s="112"/>
      <c r="F312" s="112"/>
      <c r="G312" s="112"/>
      <c r="H312" s="112"/>
      <c r="I312" s="112"/>
      <c r="J312" s="112"/>
      <c r="K312" s="112"/>
      <c r="L312" s="112"/>
      <c r="M312" s="112"/>
      <c r="N312" s="112"/>
      <c r="O312" s="112"/>
      <c r="P312" s="112"/>
      <c r="Q312" s="112"/>
      <c r="R312" s="112"/>
      <c r="S312" s="112"/>
      <c r="T312" s="112"/>
      <c r="U312" s="112"/>
      <c r="V312" s="112"/>
      <c r="W312" s="112"/>
      <c r="X312" s="112"/>
      <c r="Y312" s="112"/>
      <c r="Z312" s="112"/>
      <c r="AA312" s="112"/>
      <c r="AB312" s="112"/>
      <c r="AC312" s="112"/>
      <c r="AD312" s="112"/>
      <c r="AE312" s="112"/>
      <c r="AF312" s="112"/>
      <c r="AG312" s="112"/>
      <c r="AH312" s="112"/>
      <c r="AI312" s="112"/>
      <c r="AJ312" s="112"/>
      <c r="AK312" s="112"/>
      <c r="AL312" s="112"/>
      <c r="AM312" s="112"/>
      <c r="AN312" s="112"/>
      <c r="AO312" s="112"/>
      <c r="AP312" s="112"/>
      <c r="AQ312" s="112"/>
      <c r="AR312" s="112"/>
      <c r="AS312" s="112"/>
    </row>
    <row r="313" spans="1:45">
      <c r="A313" s="112"/>
      <c r="B313" s="112"/>
      <c r="C313" s="112"/>
      <c r="D313" s="112"/>
      <c r="E313" s="112"/>
      <c r="F313" s="112"/>
      <c r="G313" s="112"/>
      <c r="H313" s="112"/>
      <c r="I313" s="112"/>
      <c r="J313" s="112"/>
      <c r="K313" s="112"/>
      <c r="L313" s="112"/>
      <c r="M313" s="112"/>
      <c r="N313" s="112"/>
      <c r="O313" s="112"/>
      <c r="P313" s="112"/>
      <c r="Q313" s="112"/>
      <c r="R313" s="112"/>
      <c r="S313" s="112"/>
      <c r="T313" s="112"/>
      <c r="U313" s="112"/>
      <c r="V313" s="112"/>
      <c r="W313" s="112"/>
      <c r="X313" s="112"/>
      <c r="Y313" s="112"/>
      <c r="Z313" s="112"/>
      <c r="AA313" s="112"/>
      <c r="AB313" s="112"/>
      <c r="AC313" s="112"/>
      <c r="AD313" s="112"/>
      <c r="AE313" s="112"/>
      <c r="AF313" s="112"/>
      <c r="AG313" s="112"/>
      <c r="AH313" s="112"/>
      <c r="AI313" s="112"/>
      <c r="AJ313" s="112"/>
      <c r="AK313" s="112"/>
      <c r="AL313" s="112"/>
      <c r="AM313" s="112"/>
      <c r="AN313" s="112"/>
      <c r="AO313" s="112"/>
      <c r="AP313" s="112"/>
      <c r="AQ313" s="112"/>
      <c r="AR313" s="112"/>
      <c r="AS313" s="112"/>
    </row>
    <row r="314" spans="1:45">
      <c r="A314" s="112"/>
      <c r="B314" s="112"/>
      <c r="C314" s="112"/>
      <c r="D314" s="112"/>
      <c r="E314" s="112"/>
      <c r="F314" s="112"/>
      <c r="G314" s="112"/>
      <c r="H314" s="112"/>
      <c r="I314" s="112"/>
      <c r="J314" s="112"/>
      <c r="K314" s="112"/>
      <c r="L314" s="112"/>
      <c r="M314" s="112"/>
      <c r="N314" s="112"/>
      <c r="O314" s="112"/>
      <c r="P314" s="112"/>
      <c r="Q314" s="112"/>
      <c r="R314" s="112"/>
      <c r="S314" s="112"/>
      <c r="T314" s="112"/>
      <c r="U314" s="112"/>
      <c r="V314" s="112"/>
      <c r="W314" s="112"/>
      <c r="X314" s="112"/>
      <c r="Y314" s="112"/>
      <c r="Z314" s="112"/>
      <c r="AA314" s="112"/>
      <c r="AB314" s="112"/>
      <c r="AC314" s="112"/>
      <c r="AD314" s="112"/>
      <c r="AE314" s="112"/>
      <c r="AF314" s="112"/>
      <c r="AG314" s="112"/>
      <c r="AH314" s="112"/>
      <c r="AI314" s="112"/>
      <c r="AJ314" s="112"/>
      <c r="AK314" s="112"/>
      <c r="AL314" s="112"/>
      <c r="AM314" s="112"/>
      <c r="AN314" s="112"/>
      <c r="AO314" s="112"/>
      <c r="AP314" s="112"/>
      <c r="AQ314" s="112"/>
      <c r="AR314" s="112"/>
      <c r="AS314" s="112"/>
    </row>
    <row r="315" spans="1:45">
      <c r="A315" s="112"/>
      <c r="B315" s="112"/>
      <c r="C315" s="112"/>
      <c r="D315" s="112"/>
      <c r="E315" s="112"/>
      <c r="F315" s="112"/>
      <c r="G315" s="112"/>
      <c r="H315" s="112"/>
      <c r="I315" s="112"/>
      <c r="J315" s="112"/>
      <c r="K315" s="112"/>
      <c r="L315" s="112"/>
      <c r="M315" s="112"/>
      <c r="N315" s="112"/>
      <c r="O315" s="112"/>
      <c r="P315" s="112"/>
      <c r="Q315" s="112"/>
      <c r="R315" s="112"/>
      <c r="S315" s="112"/>
      <c r="T315" s="112"/>
      <c r="U315" s="112"/>
      <c r="V315" s="112"/>
      <c r="W315" s="112"/>
      <c r="X315" s="112"/>
      <c r="Y315" s="112"/>
      <c r="Z315" s="112"/>
      <c r="AA315" s="112"/>
      <c r="AB315" s="112"/>
      <c r="AC315" s="112"/>
      <c r="AD315" s="112"/>
      <c r="AE315" s="112"/>
      <c r="AF315" s="112"/>
      <c r="AG315" s="112"/>
      <c r="AH315" s="112"/>
      <c r="AI315" s="112"/>
      <c r="AJ315" s="112"/>
      <c r="AK315" s="112"/>
      <c r="AL315" s="112"/>
      <c r="AM315" s="112"/>
      <c r="AN315" s="112"/>
      <c r="AO315" s="112"/>
      <c r="AP315" s="112"/>
      <c r="AQ315" s="112"/>
      <c r="AR315" s="112"/>
      <c r="AS315" s="112"/>
    </row>
    <row r="316" spans="1:45">
      <c r="A316" s="112"/>
      <c r="B316" s="112"/>
      <c r="C316" s="112"/>
      <c r="D316" s="112"/>
      <c r="E316" s="112"/>
      <c r="F316" s="112"/>
      <c r="G316" s="112"/>
      <c r="H316" s="112"/>
      <c r="I316" s="112"/>
      <c r="J316" s="112"/>
      <c r="K316" s="112"/>
      <c r="L316" s="112"/>
      <c r="M316" s="112"/>
      <c r="N316" s="112"/>
      <c r="O316" s="112"/>
      <c r="P316" s="112"/>
      <c r="Q316" s="112"/>
      <c r="R316" s="112"/>
      <c r="S316" s="112"/>
      <c r="T316" s="112"/>
      <c r="U316" s="112"/>
      <c r="V316" s="112"/>
      <c r="W316" s="112"/>
      <c r="X316" s="112"/>
      <c r="Y316" s="112"/>
      <c r="Z316" s="112"/>
      <c r="AA316" s="112"/>
      <c r="AB316" s="112"/>
      <c r="AC316" s="112"/>
      <c r="AD316" s="112"/>
      <c r="AE316" s="112"/>
      <c r="AF316" s="112"/>
      <c r="AG316" s="112"/>
      <c r="AH316" s="112"/>
      <c r="AI316" s="112"/>
      <c r="AJ316" s="112"/>
      <c r="AK316" s="112"/>
      <c r="AL316" s="112"/>
      <c r="AM316" s="112"/>
      <c r="AN316" s="112"/>
      <c r="AO316" s="112"/>
      <c r="AP316" s="112"/>
      <c r="AQ316" s="112"/>
      <c r="AR316" s="112"/>
      <c r="AS316" s="112"/>
    </row>
    <row r="317" spans="1:45">
      <c r="A317" s="112"/>
      <c r="B317" s="112"/>
      <c r="C317" s="112"/>
      <c r="D317" s="112"/>
      <c r="E317" s="112"/>
      <c r="F317" s="112"/>
      <c r="G317" s="112"/>
      <c r="H317" s="112"/>
      <c r="I317" s="112"/>
      <c r="J317" s="112"/>
      <c r="K317" s="112"/>
      <c r="L317" s="112"/>
      <c r="M317" s="112"/>
      <c r="N317" s="112"/>
      <c r="O317" s="112"/>
      <c r="P317" s="112"/>
      <c r="Q317" s="112"/>
      <c r="R317" s="112"/>
      <c r="S317" s="112"/>
      <c r="T317" s="112"/>
      <c r="U317" s="112"/>
      <c r="V317" s="112"/>
      <c r="W317" s="112"/>
      <c r="X317" s="112"/>
      <c r="Y317" s="112"/>
      <c r="Z317" s="112"/>
      <c r="AA317" s="112"/>
      <c r="AB317" s="112"/>
      <c r="AC317" s="112"/>
      <c r="AD317" s="112"/>
      <c r="AE317" s="112"/>
      <c r="AF317" s="112"/>
      <c r="AG317" s="112"/>
      <c r="AH317" s="112"/>
      <c r="AI317" s="112"/>
      <c r="AJ317" s="112"/>
      <c r="AK317" s="112"/>
      <c r="AL317" s="112"/>
      <c r="AM317" s="112"/>
      <c r="AN317" s="112"/>
      <c r="AO317" s="112"/>
      <c r="AP317" s="112"/>
      <c r="AQ317" s="112"/>
      <c r="AR317" s="112"/>
      <c r="AS317" s="112"/>
    </row>
    <row r="318" spans="1:45">
      <c r="A318" s="112"/>
      <c r="B318" s="112"/>
      <c r="C318" s="112"/>
      <c r="D318" s="112"/>
      <c r="E318" s="112"/>
      <c r="F318" s="112"/>
      <c r="G318" s="112"/>
      <c r="H318" s="112"/>
      <c r="I318" s="112"/>
      <c r="J318" s="112"/>
      <c r="K318" s="112"/>
      <c r="L318" s="112"/>
      <c r="M318" s="112"/>
      <c r="N318" s="112"/>
      <c r="O318" s="112"/>
      <c r="P318" s="112"/>
      <c r="Q318" s="112"/>
      <c r="R318" s="112"/>
      <c r="S318" s="112"/>
      <c r="T318" s="112"/>
      <c r="U318" s="112"/>
      <c r="V318" s="112"/>
      <c r="W318" s="112"/>
      <c r="X318" s="112"/>
      <c r="Y318" s="112"/>
      <c r="Z318" s="112"/>
      <c r="AA318" s="112"/>
      <c r="AB318" s="112"/>
      <c r="AC318" s="112"/>
      <c r="AD318" s="112"/>
      <c r="AE318" s="112"/>
      <c r="AF318" s="112"/>
      <c r="AG318" s="112"/>
      <c r="AH318" s="112"/>
      <c r="AI318" s="112"/>
      <c r="AJ318" s="112"/>
      <c r="AK318" s="112"/>
      <c r="AL318" s="112"/>
      <c r="AM318" s="112"/>
      <c r="AN318" s="112"/>
      <c r="AO318" s="112"/>
      <c r="AP318" s="112"/>
      <c r="AQ318" s="112"/>
      <c r="AR318" s="112"/>
      <c r="AS318" s="112"/>
    </row>
    <row r="319" spans="1:45">
      <c r="A319" s="112"/>
      <c r="B319" s="112"/>
      <c r="C319" s="112"/>
      <c r="D319" s="112"/>
      <c r="E319" s="112"/>
      <c r="F319" s="112"/>
      <c r="G319" s="112"/>
      <c r="H319" s="112"/>
      <c r="I319" s="112"/>
      <c r="J319" s="112"/>
      <c r="K319" s="112"/>
      <c r="L319" s="112"/>
      <c r="M319" s="112"/>
      <c r="N319" s="112"/>
      <c r="O319" s="112"/>
      <c r="P319" s="112"/>
      <c r="Q319" s="112"/>
      <c r="R319" s="112"/>
      <c r="S319" s="112"/>
      <c r="T319" s="112"/>
      <c r="U319" s="112"/>
      <c r="V319" s="112"/>
      <c r="W319" s="112"/>
      <c r="X319" s="112"/>
      <c r="Y319" s="112"/>
      <c r="Z319" s="112"/>
      <c r="AA319" s="112"/>
      <c r="AB319" s="112"/>
      <c r="AC319" s="112"/>
      <c r="AD319" s="112"/>
      <c r="AE319" s="112"/>
      <c r="AF319" s="112"/>
      <c r="AG319" s="112"/>
      <c r="AH319" s="112"/>
      <c r="AI319" s="112"/>
      <c r="AJ319" s="112"/>
      <c r="AK319" s="112"/>
      <c r="AL319" s="112"/>
      <c r="AM319" s="112"/>
      <c r="AN319" s="112"/>
      <c r="AO319" s="112"/>
      <c r="AP319" s="112"/>
      <c r="AQ319" s="112"/>
      <c r="AR319" s="112"/>
      <c r="AS319" s="112"/>
    </row>
    <row r="320" spans="1:45">
      <c r="A320" s="112"/>
      <c r="B320" s="112"/>
      <c r="C320" s="112"/>
      <c r="D320" s="112"/>
      <c r="E320" s="112"/>
      <c r="F320" s="112"/>
      <c r="G320" s="112"/>
      <c r="H320" s="112"/>
      <c r="I320" s="112"/>
      <c r="J320" s="112"/>
      <c r="K320" s="112"/>
      <c r="L320" s="112"/>
      <c r="M320" s="112"/>
      <c r="N320" s="112"/>
      <c r="O320" s="112"/>
      <c r="P320" s="112"/>
      <c r="Q320" s="112"/>
      <c r="R320" s="112"/>
      <c r="S320" s="112"/>
      <c r="T320" s="112"/>
      <c r="U320" s="112"/>
      <c r="V320" s="112"/>
      <c r="W320" s="112"/>
      <c r="X320" s="112"/>
      <c r="Y320" s="112"/>
      <c r="Z320" s="112"/>
      <c r="AA320" s="112"/>
      <c r="AB320" s="112"/>
      <c r="AC320" s="112"/>
      <c r="AD320" s="112"/>
      <c r="AE320" s="112"/>
      <c r="AF320" s="112"/>
      <c r="AG320" s="112"/>
      <c r="AH320" s="112"/>
      <c r="AI320" s="112"/>
      <c r="AJ320" s="112"/>
      <c r="AK320" s="112"/>
      <c r="AL320" s="112"/>
      <c r="AM320" s="112"/>
      <c r="AN320" s="112"/>
      <c r="AO320" s="112"/>
      <c r="AP320" s="112"/>
      <c r="AQ320" s="112"/>
      <c r="AR320" s="112"/>
      <c r="AS320" s="112"/>
    </row>
    <row r="321" spans="1:45">
      <c r="A321" s="112"/>
      <c r="B321" s="112"/>
      <c r="C321" s="112"/>
      <c r="D321" s="112"/>
      <c r="E321" s="112"/>
      <c r="F321" s="112"/>
      <c r="G321" s="112"/>
      <c r="H321" s="112"/>
      <c r="I321" s="112"/>
      <c r="J321" s="112"/>
      <c r="K321" s="112"/>
      <c r="L321" s="112"/>
      <c r="M321" s="112"/>
      <c r="N321" s="112"/>
      <c r="O321" s="112"/>
      <c r="P321" s="112"/>
      <c r="Q321" s="112"/>
      <c r="R321" s="112"/>
      <c r="S321" s="112"/>
      <c r="T321" s="112"/>
      <c r="U321" s="112"/>
      <c r="V321" s="112"/>
      <c r="W321" s="112"/>
      <c r="X321" s="112"/>
      <c r="Y321" s="112"/>
      <c r="Z321" s="112"/>
      <c r="AA321" s="112"/>
      <c r="AB321" s="112"/>
      <c r="AC321" s="112"/>
      <c r="AD321" s="112"/>
      <c r="AE321" s="112"/>
      <c r="AF321" s="112"/>
      <c r="AG321" s="112"/>
      <c r="AH321" s="112"/>
      <c r="AI321" s="112"/>
      <c r="AJ321" s="112"/>
      <c r="AK321" s="112"/>
      <c r="AL321" s="112"/>
      <c r="AM321" s="112"/>
      <c r="AN321" s="112"/>
      <c r="AO321" s="112"/>
      <c r="AP321" s="112"/>
      <c r="AQ321" s="112"/>
      <c r="AR321" s="112"/>
      <c r="AS321" s="112"/>
    </row>
    <row r="322" spans="1:45">
      <c r="A322" s="112"/>
      <c r="B322" s="112"/>
      <c r="C322" s="112"/>
      <c r="D322" s="112"/>
      <c r="E322" s="112"/>
      <c r="F322" s="112"/>
      <c r="G322" s="112"/>
      <c r="H322" s="112"/>
      <c r="I322" s="112"/>
      <c r="J322" s="112"/>
      <c r="K322" s="112"/>
      <c r="L322" s="112"/>
      <c r="M322" s="112"/>
      <c r="N322" s="112"/>
      <c r="O322" s="112"/>
      <c r="P322" s="112"/>
      <c r="Q322" s="112"/>
      <c r="R322" s="112"/>
      <c r="S322" s="112"/>
      <c r="T322" s="112"/>
      <c r="U322" s="112"/>
      <c r="V322" s="112"/>
      <c r="W322" s="112"/>
      <c r="X322" s="112"/>
      <c r="Y322" s="112"/>
      <c r="Z322" s="112"/>
      <c r="AA322" s="112"/>
      <c r="AB322" s="112"/>
      <c r="AC322" s="112"/>
      <c r="AD322" s="112"/>
      <c r="AE322" s="112"/>
      <c r="AF322" s="112"/>
      <c r="AG322" s="112"/>
      <c r="AH322" s="112"/>
      <c r="AI322" s="112"/>
      <c r="AJ322" s="112"/>
      <c r="AK322" s="112"/>
      <c r="AL322" s="112"/>
      <c r="AM322" s="112"/>
      <c r="AN322" s="112"/>
      <c r="AO322" s="112"/>
      <c r="AP322" s="112"/>
      <c r="AQ322" s="112"/>
      <c r="AR322" s="112"/>
      <c r="AS322" s="112"/>
    </row>
    <row r="323" spans="1:45">
      <c r="A323" s="112"/>
      <c r="B323" s="112"/>
      <c r="C323" s="112"/>
      <c r="D323" s="112"/>
      <c r="E323" s="112"/>
      <c r="F323" s="112"/>
      <c r="G323" s="112"/>
      <c r="H323" s="112"/>
      <c r="I323" s="112"/>
      <c r="J323" s="112"/>
      <c r="K323" s="112"/>
      <c r="L323" s="112"/>
      <c r="M323" s="112"/>
      <c r="N323" s="112"/>
      <c r="O323" s="112"/>
      <c r="P323" s="112"/>
      <c r="Q323" s="112"/>
      <c r="R323" s="112"/>
      <c r="S323" s="112"/>
      <c r="T323" s="112"/>
      <c r="U323" s="112"/>
      <c r="V323" s="112"/>
      <c r="W323" s="112"/>
      <c r="X323" s="112"/>
      <c r="Y323" s="112"/>
      <c r="Z323" s="112"/>
      <c r="AA323" s="112"/>
      <c r="AB323" s="112"/>
      <c r="AC323" s="112"/>
      <c r="AD323" s="112"/>
      <c r="AE323" s="112"/>
      <c r="AF323" s="112"/>
      <c r="AG323" s="112"/>
      <c r="AH323" s="112"/>
      <c r="AI323" s="112"/>
      <c r="AJ323" s="112"/>
      <c r="AK323" s="112"/>
      <c r="AL323" s="112"/>
      <c r="AM323" s="112"/>
      <c r="AN323" s="112"/>
      <c r="AO323" s="112"/>
      <c r="AP323" s="112"/>
      <c r="AQ323" s="112"/>
      <c r="AR323" s="112"/>
      <c r="AS323" s="112"/>
    </row>
    <row r="324" spans="1:45">
      <c r="A324" s="112"/>
      <c r="B324" s="112"/>
      <c r="C324" s="112"/>
      <c r="D324" s="112"/>
      <c r="E324" s="112"/>
      <c r="F324" s="112"/>
      <c r="G324" s="112"/>
      <c r="H324" s="112"/>
      <c r="I324" s="112"/>
      <c r="J324" s="112"/>
      <c r="K324" s="112"/>
      <c r="L324" s="112"/>
      <c r="M324" s="112"/>
      <c r="N324" s="112"/>
      <c r="O324" s="112"/>
      <c r="P324" s="112"/>
      <c r="Q324" s="112"/>
      <c r="R324" s="112"/>
      <c r="S324" s="112"/>
      <c r="T324" s="112"/>
      <c r="U324" s="112"/>
      <c r="V324" s="112"/>
      <c r="W324" s="112"/>
      <c r="X324" s="112"/>
      <c r="Y324" s="112"/>
      <c r="Z324" s="112"/>
      <c r="AA324" s="112"/>
      <c r="AB324" s="112"/>
      <c r="AC324" s="112"/>
      <c r="AD324" s="112"/>
      <c r="AE324" s="112"/>
      <c r="AF324" s="112"/>
      <c r="AG324" s="112"/>
      <c r="AH324" s="112"/>
      <c r="AI324" s="112"/>
      <c r="AJ324" s="112"/>
      <c r="AK324" s="112"/>
      <c r="AL324" s="112"/>
      <c r="AM324" s="112"/>
      <c r="AN324" s="112"/>
      <c r="AO324" s="112"/>
      <c r="AP324" s="112"/>
      <c r="AQ324" s="112"/>
      <c r="AR324" s="112"/>
      <c r="AS324" s="112"/>
    </row>
    <row r="325" spans="1:45">
      <c r="A325" s="112"/>
      <c r="B325" s="112"/>
      <c r="C325" s="112"/>
      <c r="D325" s="112"/>
      <c r="E325" s="112"/>
      <c r="F325" s="112"/>
      <c r="G325" s="112"/>
      <c r="H325" s="112"/>
      <c r="I325" s="112"/>
      <c r="J325" s="112"/>
      <c r="K325" s="112"/>
      <c r="L325" s="112"/>
      <c r="M325" s="112"/>
      <c r="N325" s="112"/>
      <c r="O325" s="112"/>
      <c r="P325" s="112"/>
      <c r="Q325" s="112"/>
      <c r="R325" s="112"/>
      <c r="S325" s="112"/>
      <c r="T325" s="112"/>
      <c r="U325" s="112"/>
      <c r="V325" s="112"/>
      <c r="W325" s="112"/>
      <c r="X325" s="112"/>
      <c r="Y325" s="112"/>
      <c r="Z325" s="112"/>
      <c r="AA325" s="112"/>
      <c r="AB325" s="112"/>
      <c r="AC325" s="112"/>
      <c r="AD325" s="112"/>
      <c r="AE325" s="112"/>
      <c r="AF325" s="112"/>
      <c r="AG325" s="112"/>
      <c r="AH325" s="112"/>
      <c r="AI325" s="112"/>
      <c r="AJ325" s="112"/>
      <c r="AK325" s="112"/>
      <c r="AL325" s="112"/>
      <c r="AM325" s="112"/>
      <c r="AN325" s="112"/>
      <c r="AO325" s="112"/>
      <c r="AP325" s="112"/>
      <c r="AQ325" s="112"/>
      <c r="AR325" s="112"/>
      <c r="AS325" s="112"/>
    </row>
    <row r="326" spans="1:45">
      <c r="A326" s="112"/>
      <c r="B326" s="112"/>
      <c r="C326" s="112"/>
      <c r="D326" s="112"/>
      <c r="E326" s="112"/>
      <c r="F326" s="112"/>
      <c r="G326" s="112"/>
      <c r="H326" s="112"/>
      <c r="I326" s="112"/>
      <c r="J326" s="112"/>
      <c r="K326" s="112"/>
      <c r="L326" s="112"/>
      <c r="M326" s="112"/>
      <c r="N326" s="112"/>
      <c r="O326" s="112"/>
      <c r="P326" s="112"/>
      <c r="Q326" s="112"/>
      <c r="R326" s="112"/>
      <c r="S326" s="112"/>
      <c r="T326" s="112"/>
      <c r="U326" s="112"/>
      <c r="V326" s="112"/>
      <c r="W326" s="112"/>
      <c r="X326" s="112"/>
      <c r="Y326" s="112"/>
      <c r="Z326" s="112"/>
      <c r="AA326" s="112"/>
      <c r="AB326" s="112"/>
      <c r="AC326" s="112"/>
      <c r="AD326" s="112"/>
      <c r="AE326" s="112"/>
      <c r="AF326" s="112"/>
      <c r="AG326" s="112"/>
      <c r="AH326" s="112"/>
      <c r="AI326" s="112"/>
      <c r="AJ326" s="112"/>
      <c r="AK326" s="112"/>
      <c r="AL326" s="112"/>
      <c r="AM326" s="112"/>
      <c r="AN326" s="112"/>
      <c r="AO326" s="112"/>
      <c r="AP326" s="112"/>
      <c r="AQ326" s="112"/>
      <c r="AR326" s="112"/>
      <c r="AS326" s="112"/>
    </row>
    <row r="327" spans="1:45">
      <c r="A327" s="112"/>
      <c r="B327" s="112"/>
      <c r="C327" s="112"/>
      <c r="D327" s="112"/>
      <c r="E327" s="112"/>
      <c r="F327" s="112"/>
      <c r="G327" s="112"/>
      <c r="H327" s="112"/>
      <c r="I327" s="112"/>
      <c r="J327" s="112"/>
      <c r="K327" s="112"/>
      <c r="L327" s="112"/>
      <c r="M327" s="112"/>
      <c r="N327" s="112"/>
      <c r="O327" s="112"/>
      <c r="P327" s="112"/>
      <c r="Q327" s="112"/>
      <c r="R327" s="112"/>
      <c r="S327" s="112"/>
      <c r="T327" s="112"/>
      <c r="U327" s="112"/>
      <c r="V327" s="112"/>
      <c r="W327" s="112"/>
      <c r="X327" s="112"/>
      <c r="Y327" s="112"/>
      <c r="Z327" s="112"/>
      <c r="AA327" s="112"/>
      <c r="AB327" s="112"/>
      <c r="AC327" s="112"/>
      <c r="AD327" s="112"/>
      <c r="AE327" s="112"/>
      <c r="AF327" s="112"/>
      <c r="AG327" s="112"/>
      <c r="AH327" s="112"/>
      <c r="AI327" s="112"/>
      <c r="AJ327" s="112"/>
      <c r="AK327" s="112"/>
      <c r="AL327" s="112"/>
      <c r="AM327" s="112"/>
      <c r="AN327" s="112"/>
      <c r="AO327" s="112"/>
      <c r="AP327" s="112"/>
      <c r="AQ327" s="112"/>
      <c r="AR327" s="112"/>
      <c r="AS327" s="112"/>
    </row>
    <row r="328" spans="1:45">
      <c r="A328" s="112"/>
      <c r="B328" s="112"/>
      <c r="C328" s="112"/>
      <c r="D328" s="112"/>
      <c r="E328" s="112"/>
      <c r="F328" s="112"/>
      <c r="G328" s="112"/>
      <c r="H328" s="112"/>
      <c r="I328" s="112"/>
      <c r="J328" s="112"/>
      <c r="K328" s="112"/>
      <c r="L328" s="112"/>
      <c r="M328" s="112"/>
      <c r="N328" s="112"/>
      <c r="O328" s="112"/>
      <c r="P328" s="112"/>
      <c r="Q328" s="112"/>
      <c r="R328" s="112"/>
      <c r="S328" s="112"/>
      <c r="T328" s="112"/>
      <c r="U328" s="112"/>
      <c r="V328" s="112"/>
      <c r="W328" s="112"/>
      <c r="X328" s="112"/>
      <c r="Y328" s="112"/>
      <c r="Z328" s="112"/>
      <c r="AA328" s="112"/>
      <c r="AB328" s="112"/>
      <c r="AC328" s="112"/>
      <c r="AD328" s="112"/>
      <c r="AE328" s="112"/>
      <c r="AF328" s="112"/>
      <c r="AG328" s="112"/>
      <c r="AH328" s="112"/>
      <c r="AI328" s="112"/>
      <c r="AJ328" s="112"/>
      <c r="AK328" s="112"/>
      <c r="AL328" s="112"/>
      <c r="AM328" s="112"/>
      <c r="AN328" s="112"/>
      <c r="AO328" s="112"/>
      <c r="AP328" s="112"/>
      <c r="AQ328" s="112"/>
      <c r="AR328" s="112"/>
      <c r="AS328" s="112"/>
    </row>
    <row r="329" spans="1:45">
      <c r="A329" s="112"/>
      <c r="B329" s="112"/>
      <c r="C329" s="112"/>
      <c r="D329" s="112"/>
      <c r="E329" s="112"/>
      <c r="F329" s="112"/>
      <c r="G329" s="112"/>
      <c r="H329" s="112"/>
      <c r="I329" s="112"/>
      <c r="J329" s="112"/>
      <c r="K329" s="112"/>
      <c r="L329" s="112"/>
      <c r="M329" s="112"/>
      <c r="N329" s="112"/>
      <c r="O329" s="112"/>
      <c r="P329" s="112"/>
      <c r="Q329" s="112"/>
      <c r="R329" s="112"/>
      <c r="S329" s="112"/>
      <c r="T329" s="112"/>
      <c r="U329" s="112"/>
      <c r="V329" s="112"/>
      <c r="W329" s="112"/>
      <c r="X329" s="112"/>
      <c r="Y329" s="112"/>
      <c r="Z329" s="112"/>
      <c r="AA329" s="112"/>
      <c r="AB329" s="112"/>
      <c r="AC329" s="112"/>
      <c r="AD329" s="112"/>
      <c r="AE329" s="112"/>
      <c r="AF329" s="112"/>
      <c r="AG329" s="112"/>
      <c r="AH329" s="112"/>
      <c r="AI329" s="112"/>
      <c r="AJ329" s="112"/>
      <c r="AK329" s="112"/>
      <c r="AL329" s="112"/>
      <c r="AM329" s="112"/>
      <c r="AN329" s="112"/>
      <c r="AO329" s="112"/>
      <c r="AP329" s="112"/>
      <c r="AQ329" s="112"/>
      <c r="AR329" s="112"/>
      <c r="AS329" s="112"/>
    </row>
    <row r="330" spans="1:45">
      <c r="A330" s="112"/>
      <c r="B330" s="112"/>
      <c r="C330" s="112"/>
      <c r="D330" s="112"/>
      <c r="E330" s="112"/>
      <c r="F330" s="112"/>
      <c r="G330" s="112"/>
      <c r="H330" s="112"/>
      <c r="I330" s="112"/>
      <c r="J330" s="112"/>
      <c r="K330" s="112"/>
      <c r="L330" s="112"/>
      <c r="M330" s="112"/>
      <c r="N330" s="112"/>
      <c r="O330" s="112"/>
      <c r="P330" s="112"/>
      <c r="Q330" s="112"/>
      <c r="R330" s="112"/>
      <c r="S330" s="112"/>
      <c r="T330" s="112"/>
      <c r="U330" s="112"/>
      <c r="V330" s="112"/>
      <c r="W330" s="112"/>
      <c r="X330" s="112"/>
      <c r="Y330" s="112"/>
      <c r="Z330" s="112"/>
      <c r="AA330" s="112"/>
      <c r="AB330" s="112"/>
      <c r="AC330" s="112"/>
      <c r="AD330" s="112"/>
      <c r="AE330" s="112"/>
      <c r="AF330" s="112"/>
      <c r="AG330" s="112"/>
      <c r="AH330" s="112"/>
      <c r="AI330" s="112"/>
      <c r="AJ330" s="112"/>
      <c r="AK330" s="112"/>
      <c r="AL330" s="112"/>
      <c r="AM330" s="112"/>
      <c r="AN330" s="112"/>
      <c r="AO330" s="112"/>
      <c r="AP330" s="112"/>
      <c r="AQ330" s="112"/>
      <c r="AR330" s="112"/>
      <c r="AS330" s="112"/>
    </row>
    <row r="331" spans="1:45">
      <c r="A331" s="112"/>
      <c r="B331" s="112"/>
      <c r="C331" s="112"/>
      <c r="D331" s="112"/>
      <c r="E331" s="112"/>
      <c r="F331" s="112"/>
      <c r="G331" s="112"/>
      <c r="H331" s="112"/>
      <c r="I331" s="112"/>
      <c r="J331" s="112"/>
      <c r="K331" s="112"/>
      <c r="L331" s="112"/>
      <c r="M331" s="112"/>
      <c r="N331" s="112"/>
      <c r="O331" s="112"/>
      <c r="P331" s="112"/>
      <c r="Q331" s="112"/>
      <c r="R331" s="112"/>
      <c r="S331" s="112"/>
      <c r="T331" s="112"/>
      <c r="U331" s="112"/>
      <c r="V331" s="112"/>
      <c r="W331" s="112"/>
      <c r="X331" s="112"/>
      <c r="Y331" s="112"/>
      <c r="Z331" s="112"/>
      <c r="AA331" s="112"/>
      <c r="AB331" s="112"/>
      <c r="AC331" s="112"/>
      <c r="AD331" s="112"/>
      <c r="AE331" s="112"/>
      <c r="AF331" s="112"/>
      <c r="AG331" s="112"/>
      <c r="AH331" s="112"/>
      <c r="AI331" s="112"/>
      <c r="AJ331" s="112"/>
      <c r="AK331" s="112"/>
      <c r="AL331" s="112"/>
      <c r="AM331" s="112"/>
      <c r="AN331" s="112"/>
      <c r="AO331" s="112"/>
      <c r="AP331" s="112"/>
      <c r="AQ331" s="112"/>
      <c r="AR331" s="112"/>
      <c r="AS331" s="112"/>
    </row>
    <row r="332" spans="1:45">
      <c r="A332" s="112"/>
      <c r="B332" s="112"/>
      <c r="C332" s="112"/>
      <c r="D332" s="112"/>
      <c r="E332" s="112"/>
      <c r="F332" s="112"/>
      <c r="G332" s="112"/>
      <c r="H332" s="112"/>
      <c r="I332" s="112"/>
      <c r="J332" s="112"/>
      <c r="K332" s="112"/>
      <c r="L332" s="112"/>
      <c r="M332" s="112"/>
      <c r="N332" s="112"/>
      <c r="O332" s="112"/>
      <c r="P332" s="112"/>
      <c r="Q332" s="112"/>
      <c r="R332" s="112"/>
      <c r="S332" s="112"/>
      <c r="T332" s="112"/>
      <c r="U332" s="112"/>
      <c r="V332" s="112"/>
      <c r="W332" s="112"/>
      <c r="X332" s="112"/>
      <c r="Y332" s="112"/>
      <c r="Z332" s="112"/>
      <c r="AA332" s="112"/>
      <c r="AB332" s="112"/>
      <c r="AC332" s="112"/>
      <c r="AD332" s="112"/>
      <c r="AE332" s="112"/>
      <c r="AF332" s="112"/>
      <c r="AG332" s="112"/>
      <c r="AH332" s="112"/>
      <c r="AI332" s="112"/>
      <c r="AJ332" s="112"/>
      <c r="AK332" s="112"/>
      <c r="AL332" s="112"/>
      <c r="AM332" s="112"/>
      <c r="AN332" s="112"/>
      <c r="AO332" s="112"/>
      <c r="AP332" s="112"/>
      <c r="AQ332" s="112"/>
      <c r="AR332" s="112"/>
      <c r="AS332" s="112"/>
    </row>
    <row r="333" spans="1:45">
      <c r="A333" s="112"/>
      <c r="B333" s="112"/>
      <c r="C333" s="112"/>
      <c r="D333" s="112"/>
      <c r="E333" s="112"/>
      <c r="F333" s="112"/>
      <c r="G333" s="112"/>
      <c r="H333" s="112"/>
      <c r="I333" s="112"/>
      <c r="J333" s="112"/>
      <c r="K333" s="112"/>
      <c r="L333" s="112"/>
      <c r="M333" s="112"/>
      <c r="N333" s="112"/>
      <c r="O333" s="112"/>
      <c r="P333" s="112"/>
      <c r="Q333" s="112"/>
      <c r="R333" s="112"/>
      <c r="S333" s="112"/>
      <c r="T333" s="112"/>
      <c r="U333" s="112"/>
      <c r="V333" s="112"/>
      <c r="W333" s="112"/>
      <c r="X333" s="112"/>
      <c r="Y333" s="112"/>
      <c r="Z333" s="112"/>
      <c r="AA333" s="112"/>
      <c r="AB333" s="112"/>
      <c r="AC333" s="112"/>
      <c r="AD333" s="112"/>
      <c r="AE333" s="112"/>
      <c r="AF333" s="112"/>
      <c r="AG333" s="112"/>
      <c r="AH333" s="112"/>
      <c r="AI333" s="112"/>
      <c r="AJ333" s="112"/>
      <c r="AK333" s="112"/>
      <c r="AL333" s="112"/>
      <c r="AM333" s="112"/>
      <c r="AN333" s="112"/>
      <c r="AO333" s="112"/>
      <c r="AP333" s="112"/>
      <c r="AQ333" s="112"/>
      <c r="AR333" s="112"/>
      <c r="AS333" s="112"/>
    </row>
    <row r="334" spans="1:45">
      <c r="A334" s="112"/>
      <c r="B334" s="112"/>
      <c r="C334" s="112"/>
      <c r="D334" s="112"/>
      <c r="E334" s="112"/>
      <c r="F334" s="112"/>
      <c r="G334" s="112"/>
      <c r="H334" s="112"/>
      <c r="I334" s="112"/>
      <c r="J334" s="112"/>
      <c r="K334" s="112"/>
      <c r="L334" s="112"/>
      <c r="M334" s="112"/>
      <c r="N334" s="112"/>
      <c r="O334" s="112"/>
      <c r="P334" s="112"/>
      <c r="Q334" s="112"/>
      <c r="R334" s="112"/>
      <c r="S334" s="112"/>
      <c r="T334" s="112"/>
      <c r="U334" s="112"/>
      <c r="V334" s="112"/>
      <c r="W334" s="112"/>
      <c r="X334" s="112"/>
      <c r="Y334" s="112"/>
      <c r="Z334" s="112"/>
      <c r="AA334" s="112"/>
      <c r="AB334" s="112"/>
      <c r="AC334" s="112"/>
      <c r="AD334" s="112"/>
      <c r="AE334" s="112"/>
      <c r="AF334" s="112"/>
      <c r="AG334" s="112"/>
      <c r="AH334" s="112"/>
      <c r="AI334" s="112"/>
      <c r="AJ334" s="112"/>
      <c r="AK334" s="112"/>
      <c r="AL334" s="112"/>
      <c r="AM334" s="112"/>
      <c r="AN334" s="112"/>
      <c r="AO334" s="112"/>
      <c r="AP334" s="112"/>
      <c r="AQ334" s="112"/>
      <c r="AR334" s="112"/>
      <c r="AS334" s="112"/>
    </row>
    <row r="335" spans="1:45">
      <c r="A335" s="112"/>
      <c r="B335" s="112"/>
      <c r="C335" s="112"/>
      <c r="D335" s="112"/>
      <c r="E335" s="112"/>
      <c r="F335" s="112"/>
      <c r="G335" s="112"/>
      <c r="H335" s="112"/>
      <c r="I335" s="112"/>
      <c r="J335" s="112"/>
      <c r="K335" s="112"/>
      <c r="L335" s="112"/>
      <c r="M335" s="112"/>
      <c r="N335" s="112"/>
      <c r="O335" s="112"/>
      <c r="P335" s="112"/>
      <c r="Q335" s="112"/>
      <c r="R335" s="112"/>
      <c r="S335" s="112"/>
      <c r="T335" s="112"/>
      <c r="U335" s="112"/>
      <c r="V335" s="112"/>
      <c r="W335" s="112"/>
      <c r="X335" s="112"/>
      <c r="Y335" s="112"/>
      <c r="Z335" s="112"/>
      <c r="AA335" s="112"/>
      <c r="AB335" s="112"/>
      <c r="AC335" s="112"/>
      <c r="AD335" s="112"/>
      <c r="AE335" s="112"/>
      <c r="AF335" s="112"/>
      <c r="AG335" s="112"/>
      <c r="AH335" s="112"/>
      <c r="AI335" s="112"/>
      <c r="AJ335" s="112"/>
      <c r="AK335" s="112"/>
      <c r="AL335" s="112"/>
      <c r="AM335" s="112"/>
      <c r="AN335" s="112"/>
      <c r="AO335" s="112"/>
      <c r="AP335" s="112"/>
      <c r="AQ335" s="112"/>
      <c r="AR335" s="112"/>
      <c r="AS335" s="112"/>
    </row>
    <row r="336" spans="1:45">
      <c r="A336" s="112"/>
      <c r="B336" s="112"/>
      <c r="C336" s="112"/>
      <c r="D336" s="112"/>
      <c r="E336" s="112"/>
      <c r="F336" s="112"/>
      <c r="G336" s="112"/>
      <c r="H336" s="112"/>
      <c r="I336" s="112"/>
      <c r="J336" s="112"/>
      <c r="K336" s="112"/>
      <c r="L336" s="112"/>
      <c r="M336" s="112"/>
      <c r="N336" s="112"/>
      <c r="O336" s="112"/>
      <c r="P336" s="112"/>
      <c r="Q336" s="112"/>
      <c r="R336" s="112"/>
      <c r="S336" s="112"/>
      <c r="T336" s="112"/>
      <c r="U336" s="112"/>
      <c r="V336" s="112"/>
      <c r="W336" s="112"/>
      <c r="X336" s="112"/>
      <c r="Y336" s="112"/>
      <c r="Z336" s="112"/>
      <c r="AA336" s="112"/>
      <c r="AB336" s="112"/>
      <c r="AC336" s="112"/>
      <c r="AD336" s="112"/>
      <c r="AE336" s="112"/>
      <c r="AF336" s="112"/>
      <c r="AG336" s="112"/>
      <c r="AH336" s="112"/>
      <c r="AI336" s="112"/>
      <c r="AJ336" s="112"/>
      <c r="AK336" s="112"/>
      <c r="AL336" s="112"/>
      <c r="AM336" s="112"/>
      <c r="AN336" s="112"/>
      <c r="AO336" s="112"/>
      <c r="AP336" s="112"/>
      <c r="AQ336" s="112"/>
      <c r="AR336" s="112"/>
      <c r="AS336" s="112"/>
    </row>
    <row r="337" spans="1:45">
      <c r="A337" s="112"/>
      <c r="B337" s="112"/>
      <c r="C337" s="112"/>
      <c r="D337" s="112"/>
      <c r="E337" s="112"/>
      <c r="F337" s="112"/>
      <c r="G337" s="112"/>
      <c r="H337" s="112"/>
      <c r="I337" s="112"/>
      <c r="J337" s="112"/>
      <c r="K337" s="112"/>
      <c r="L337" s="112"/>
      <c r="M337" s="112"/>
      <c r="N337" s="112"/>
      <c r="O337" s="112"/>
      <c r="P337" s="112"/>
      <c r="Q337" s="112"/>
      <c r="R337" s="112"/>
      <c r="S337" s="112"/>
      <c r="T337" s="112"/>
      <c r="U337" s="112"/>
      <c r="V337" s="112"/>
      <c r="W337" s="112"/>
      <c r="X337" s="112"/>
      <c r="Y337" s="112"/>
      <c r="Z337" s="112"/>
      <c r="AA337" s="112"/>
      <c r="AB337" s="112"/>
      <c r="AC337" s="112"/>
      <c r="AD337" s="112"/>
      <c r="AE337" s="112"/>
      <c r="AF337" s="112"/>
      <c r="AG337" s="112"/>
      <c r="AH337" s="112"/>
      <c r="AI337" s="112"/>
      <c r="AJ337" s="112"/>
      <c r="AK337" s="112"/>
      <c r="AL337" s="112"/>
      <c r="AM337" s="112"/>
      <c r="AN337" s="112"/>
      <c r="AO337" s="112"/>
      <c r="AP337" s="112"/>
      <c r="AQ337" s="112"/>
      <c r="AR337" s="112"/>
      <c r="AS337" s="112"/>
    </row>
    <row r="338" spans="1:45">
      <c r="A338" s="112"/>
      <c r="B338" s="112"/>
      <c r="C338" s="112"/>
      <c r="D338" s="112"/>
      <c r="E338" s="112"/>
      <c r="F338" s="112"/>
      <c r="G338" s="112"/>
      <c r="H338" s="112"/>
      <c r="I338" s="112"/>
      <c r="J338" s="112"/>
      <c r="K338" s="112"/>
      <c r="L338" s="112"/>
      <c r="M338" s="112"/>
      <c r="N338" s="112"/>
      <c r="O338" s="112"/>
      <c r="P338" s="112"/>
      <c r="Q338" s="112"/>
      <c r="R338" s="112"/>
      <c r="S338" s="112"/>
      <c r="T338" s="112"/>
      <c r="U338" s="112"/>
      <c r="V338" s="112"/>
      <c r="W338" s="112"/>
      <c r="X338" s="112"/>
      <c r="Y338" s="112"/>
      <c r="Z338" s="112"/>
      <c r="AA338" s="112"/>
      <c r="AB338" s="112"/>
      <c r="AC338" s="112"/>
      <c r="AD338" s="112"/>
      <c r="AE338" s="112"/>
      <c r="AF338" s="112"/>
      <c r="AG338" s="112"/>
      <c r="AH338" s="112"/>
      <c r="AI338" s="112"/>
      <c r="AJ338" s="112"/>
      <c r="AK338" s="112"/>
      <c r="AL338" s="112"/>
      <c r="AM338" s="112"/>
      <c r="AN338" s="112"/>
      <c r="AO338" s="112"/>
      <c r="AP338" s="112"/>
      <c r="AQ338" s="112"/>
      <c r="AR338" s="112"/>
      <c r="AS338" s="112"/>
    </row>
    <row r="339" spans="1:45">
      <c r="A339" s="112"/>
      <c r="B339" s="112"/>
      <c r="C339" s="112"/>
      <c r="D339" s="112"/>
      <c r="E339" s="112"/>
      <c r="F339" s="112"/>
      <c r="G339" s="112"/>
      <c r="H339" s="112"/>
      <c r="I339" s="112"/>
      <c r="J339" s="112"/>
      <c r="K339" s="112"/>
      <c r="L339" s="112"/>
      <c r="M339" s="112"/>
      <c r="N339" s="112"/>
      <c r="O339" s="112"/>
      <c r="P339" s="112"/>
      <c r="Q339" s="112"/>
      <c r="R339" s="112"/>
      <c r="S339" s="112"/>
      <c r="T339" s="112"/>
      <c r="U339" s="112"/>
      <c r="V339" s="112"/>
      <c r="W339" s="112"/>
      <c r="X339" s="112"/>
      <c r="Y339" s="112"/>
      <c r="Z339" s="112"/>
      <c r="AA339" s="112"/>
      <c r="AB339" s="112"/>
      <c r="AC339" s="112"/>
      <c r="AD339" s="112"/>
      <c r="AE339" s="112"/>
      <c r="AF339" s="112"/>
      <c r="AG339" s="112"/>
      <c r="AH339" s="112"/>
      <c r="AI339" s="112"/>
      <c r="AJ339" s="112"/>
      <c r="AK339" s="112"/>
      <c r="AL339" s="112"/>
      <c r="AM339" s="112"/>
      <c r="AN339" s="112"/>
      <c r="AO339" s="112"/>
      <c r="AP339" s="112"/>
      <c r="AQ339" s="112"/>
      <c r="AR339" s="112"/>
      <c r="AS339" s="112"/>
    </row>
    <row r="340" spans="1:45">
      <c r="A340" s="112"/>
      <c r="B340" s="112"/>
      <c r="C340" s="112"/>
      <c r="D340" s="112"/>
      <c r="E340" s="112"/>
      <c r="F340" s="112"/>
      <c r="G340" s="112"/>
      <c r="H340" s="112"/>
      <c r="I340" s="112"/>
      <c r="J340" s="112"/>
      <c r="K340" s="112"/>
      <c r="L340" s="112"/>
      <c r="M340" s="112"/>
      <c r="N340" s="112"/>
      <c r="O340" s="112"/>
      <c r="P340" s="112"/>
      <c r="Q340" s="112"/>
      <c r="R340" s="112"/>
      <c r="S340" s="112"/>
      <c r="T340" s="112"/>
      <c r="U340" s="112"/>
      <c r="V340" s="112"/>
      <c r="W340" s="112"/>
      <c r="X340" s="112"/>
      <c r="Y340" s="112"/>
      <c r="Z340" s="112"/>
      <c r="AA340" s="112"/>
      <c r="AB340" s="112"/>
      <c r="AC340" s="112"/>
      <c r="AD340" s="112"/>
      <c r="AE340" s="112"/>
      <c r="AF340" s="112"/>
      <c r="AG340" s="112"/>
      <c r="AH340" s="112"/>
      <c r="AI340" s="112"/>
      <c r="AJ340" s="112"/>
      <c r="AK340" s="112"/>
      <c r="AL340" s="112"/>
      <c r="AM340" s="112"/>
      <c r="AN340" s="112"/>
      <c r="AO340" s="112"/>
      <c r="AP340" s="112"/>
      <c r="AQ340" s="112"/>
      <c r="AR340" s="112"/>
      <c r="AS340" s="112"/>
    </row>
    <row r="341" spans="1:45">
      <c r="A341" s="112"/>
      <c r="B341" s="112"/>
      <c r="C341" s="112"/>
      <c r="D341" s="112"/>
      <c r="E341" s="112"/>
      <c r="F341" s="112"/>
      <c r="G341" s="112"/>
      <c r="H341" s="112"/>
      <c r="I341" s="112"/>
      <c r="J341" s="112"/>
      <c r="K341" s="112"/>
      <c r="L341" s="112"/>
      <c r="M341" s="112"/>
      <c r="N341" s="112"/>
      <c r="O341" s="112"/>
      <c r="P341" s="112"/>
      <c r="Q341" s="112"/>
      <c r="R341" s="112"/>
      <c r="S341" s="112"/>
      <c r="T341" s="112"/>
      <c r="U341" s="112"/>
      <c r="V341" s="112"/>
      <c r="W341" s="112"/>
      <c r="X341" s="112"/>
      <c r="Y341" s="112"/>
      <c r="Z341" s="112"/>
      <c r="AA341" s="112"/>
      <c r="AB341" s="112"/>
      <c r="AC341" s="112"/>
      <c r="AD341" s="112"/>
      <c r="AE341" s="112"/>
      <c r="AF341" s="112"/>
      <c r="AG341" s="112"/>
      <c r="AH341" s="112"/>
      <c r="AI341" s="112"/>
      <c r="AJ341" s="112"/>
      <c r="AK341" s="112"/>
      <c r="AL341" s="112"/>
      <c r="AM341" s="112"/>
      <c r="AN341" s="112"/>
      <c r="AO341" s="112"/>
      <c r="AP341" s="112"/>
      <c r="AQ341" s="112"/>
      <c r="AR341" s="112"/>
      <c r="AS341" s="112"/>
    </row>
    <row r="342" spans="1:45">
      <c r="A342" s="112"/>
      <c r="B342" s="112"/>
      <c r="C342" s="112"/>
      <c r="D342" s="112"/>
      <c r="E342" s="112"/>
      <c r="F342" s="112"/>
      <c r="G342" s="112"/>
      <c r="H342" s="112"/>
      <c r="I342" s="112"/>
      <c r="J342" s="112"/>
      <c r="K342" s="112"/>
      <c r="L342" s="112"/>
      <c r="M342" s="112"/>
      <c r="N342" s="112"/>
      <c r="O342" s="112"/>
      <c r="P342" s="112"/>
      <c r="Q342" s="112"/>
      <c r="R342" s="112"/>
      <c r="S342" s="112"/>
      <c r="T342" s="112"/>
      <c r="U342" s="112"/>
      <c r="V342" s="112"/>
      <c r="W342" s="112"/>
      <c r="X342" s="112"/>
      <c r="Y342" s="112"/>
      <c r="Z342" s="112"/>
      <c r="AA342" s="112"/>
      <c r="AB342" s="112"/>
      <c r="AC342" s="112"/>
      <c r="AD342" s="112"/>
      <c r="AE342" s="112"/>
      <c r="AF342" s="112"/>
      <c r="AG342" s="112"/>
      <c r="AH342" s="112"/>
      <c r="AI342" s="112"/>
      <c r="AJ342" s="112"/>
      <c r="AK342" s="112"/>
      <c r="AL342" s="112"/>
      <c r="AM342" s="112"/>
      <c r="AN342" s="112"/>
      <c r="AO342" s="112"/>
      <c r="AP342" s="112"/>
      <c r="AQ342" s="112"/>
      <c r="AR342" s="112"/>
      <c r="AS342" s="112"/>
    </row>
    <row r="343" spans="1:45">
      <c r="A343" s="112"/>
      <c r="B343" s="112"/>
      <c r="C343" s="112"/>
      <c r="D343" s="112"/>
      <c r="E343" s="112"/>
      <c r="F343" s="112"/>
      <c r="G343" s="112"/>
      <c r="H343" s="112"/>
      <c r="I343" s="112"/>
      <c r="J343" s="112"/>
      <c r="K343" s="112"/>
      <c r="L343" s="112"/>
      <c r="M343" s="112"/>
      <c r="N343" s="112"/>
      <c r="O343" s="112"/>
      <c r="P343" s="112"/>
      <c r="Q343" s="112"/>
      <c r="R343" s="112"/>
      <c r="S343" s="112"/>
      <c r="T343" s="112"/>
      <c r="U343" s="112"/>
      <c r="V343" s="112"/>
      <c r="W343" s="112"/>
      <c r="X343" s="112"/>
      <c r="Y343" s="112"/>
      <c r="Z343" s="112"/>
      <c r="AA343" s="112"/>
      <c r="AB343" s="112"/>
      <c r="AC343" s="112"/>
      <c r="AD343" s="112"/>
      <c r="AE343" s="112"/>
      <c r="AF343" s="112"/>
      <c r="AG343" s="112"/>
      <c r="AH343" s="112"/>
      <c r="AI343" s="112"/>
      <c r="AJ343" s="112"/>
      <c r="AK343" s="112"/>
      <c r="AL343" s="112"/>
      <c r="AM343" s="112"/>
      <c r="AN343" s="112"/>
      <c r="AO343" s="112"/>
      <c r="AP343" s="112"/>
      <c r="AQ343" s="112"/>
      <c r="AR343" s="112"/>
      <c r="AS343" s="112"/>
    </row>
    <row r="344" spans="1:45">
      <c r="A344" s="112"/>
      <c r="B344" s="112"/>
      <c r="C344" s="112"/>
      <c r="D344" s="112"/>
      <c r="E344" s="112"/>
      <c r="F344" s="112"/>
      <c r="G344" s="112"/>
      <c r="H344" s="112"/>
      <c r="I344" s="112"/>
      <c r="J344" s="112"/>
      <c r="K344" s="112"/>
      <c r="L344" s="112"/>
      <c r="M344" s="112"/>
      <c r="N344" s="112"/>
      <c r="O344" s="112"/>
      <c r="P344" s="112"/>
      <c r="Q344" s="112"/>
      <c r="R344" s="112"/>
      <c r="S344" s="112"/>
      <c r="T344" s="112"/>
      <c r="U344" s="112"/>
      <c r="V344" s="112"/>
      <c r="W344" s="112"/>
      <c r="X344" s="112"/>
      <c r="Y344" s="112"/>
      <c r="Z344" s="112"/>
      <c r="AA344" s="112"/>
      <c r="AB344" s="112"/>
      <c r="AC344" s="112"/>
      <c r="AD344" s="112"/>
      <c r="AE344" s="112"/>
      <c r="AF344" s="112"/>
      <c r="AG344" s="112"/>
      <c r="AH344" s="112"/>
      <c r="AI344" s="112"/>
      <c r="AJ344" s="112"/>
      <c r="AK344" s="112"/>
      <c r="AL344" s="112"/>
      <c r="AM344" s="112"/>
      <c r="AN344" s="112"/>
      <c r="AO344" s="112"/>
      <c r="AP344" s="112"/>
      <c r="AQ344" s="112"/>
      <c r="AR344" s="112"/>
      <c r="AS344" s="112"/>
    </row>
    <row r="345" spans="1:45">
      <c r="A345" s="112"/>
      <c r="B345" s="112"/>
      <c r="C345" s="112"/>
      <c r="D345" s="112"/>
      <c r="E345" s="112"/>
      <c r="F345" s="112"/>
      <c r="G345" s="112"/>
      <c r="H345" s="112"/>
      <c r="I345" s="112"/>
      <c r="J345" s="112"/>
      <c r="K345" s="112"/>
      <c r="L345" s="112"/>
      <c r="M345" s="112"/>
      <c r="N345" s="112"/>
      <c r="O345" s="112"/>
      <c r="P345" s="112"/>
      <c r="Q345" s="112"/>
      <c r="R345" s="112"/>
      <c r="S345" s="112"/>
      <c r="T345" s="112"/>
      <c r="U345" s="112"/>
      <c r="V345" s="112"/>
      <c r="W345" s="112"/>
      <c r="X345" s="112"/>
      <c r="Y345" s="112"/>
      <c r="Z345" s="112"/>
      <c r="AA345" s="112"/>
      <c r="AB345" s="112"/>
      <c r="AC345" s="112"/>
      <c r="AD345" s="112"/>
      <c r="AE345" s="112"/>
      <c r="AF345" s="112"/>
      <c r="AG345" s="112"/>
      <c r="AH345" s="112"/>
      <c r="AI345" s="112"/>
      <c r="AJ345" s="112"/>
      <c r="AK345" s="112"/>
      <c r="AL345" s="112"/>
      <c r="AM345" s="112"/>
      <c r="AN345" s="112"/>
      <c r="AO345" s="112"/>
      <c r="AP345" s="112"/>
      <c r="AQ345" s="112"/>
      <c r="AR345" s="112"/>
      <c r="AS345" s="112"/>
    </row>
    <row r="346" spans="1:45">
      <c r="A346" s="112"/>
      <c r="B346" s="112"/>
      <c r="C346" s="112"/>
      <c r="D346" s="112"/>
      <c r="E346" s="112"/>
      <c r="F346" s="112"/>
      <c r="G346" s="112"/>
      <c r="H346" s="112"/>
      <c r="I346" s="112"/>
      <c r="J346" s="112"/>
      <c r="K346" s="112"/>
      <c r="L346" s="112"/>
      <c r="M346" s="112"/>
      <c r="N346" s="112"/>
      <c r="O346" s="112"/>
      <c r="P346" s="112"/>
      <c r="Q346" s="112"/>
      <c r="R346" s="112"/>
      <c r="S346" s="112"/>
      <c r="T346" s="112"/>
      <c r="U346" s="112"/>
      <c r="V346" s="112"/>
      <c r="W346" s="112"/>
      <c r="X346" s="112"/>
      <c r="Y346" s="112"/>
      <c r="Z346" s="112"/>
      <c r="AA346" s="112"/>
      <c r="AB346" s="112"/>
      <c r="AC346" s="112"/>
      <c r="AD346" s="112"/>
      <c r="AE346" s="112"/>
      <c r="AF346" s="112"/>
      <c r="AG346" s="112"/>
      <c r="AH346" s="112"/>
      <c r="AI346" s="112"/>
      <c r="AJ346" s="112"/>
      <c r="AK346" s="112"/>
      <c r="AL346" s="112"/>
      <c r="AM346" s="112"/>
      <c r="AN346" s="112"/>
      <c r="AO346" s="112"/>
      <c r="AP346" s="112"/>
      <c r="AQ346" s="112"/>
      <c r="AR346" s="112"/>
      <c r="AS346" s="112"/>
    </row>
    <row r="347" spans="1:45">
      <c r="A347" s="112"/>
      <c r="B347" s="112"/>
      <c r="C347" s="112"/>
      <c r="D347" s="112"/>
      <c r="E347" s="112"/>
      <c r="F347" s="112"/>
      <c r="G347" s="112"/>
      <c r="H347" s="112"/>
      <c r="I347" s="112"/>
      <c r="J347" s="112"/>
      <c r="K347" s="112"/>
      <c r="L347" s="112"/>
      <c r="M347" s="112"/>
      <c r="N347" s="112"/>
      <c r="O347" s="112"/>
      <c r="P347" s="112"/>
      <c r="Q347" s="112"/>
      <c r="R347" s="112"/>
      <c r="S347" s="112"/>
      <c r="T347" s="112"/>
      <c r="U347" s="112"/>
      <c r="V347" s="112"/>
      <c r="W347" s="112"/>
      <c r="X347" s="112"/>
      <c r="Y347" s="112"/>
      <c r="Z347" s="112"/>
      <c r="AA347" s="112"/>
      <c r="AB347" s="112"/>
      <c r="AC347" s="112"/>
      <c r="AD347" s="112"/>
      <c r="AE347" s="112"/>
      <c r="AF347" s="112"/>
      <c r="AG347" s="112"/>
      <c r="AH347" s="112"/>
      <c r="AI347" s="112"/>
      <c r="AJ347" s="112"/>
      <c r="AK347" s="112"/>
      <c r="AL347" s="112"/>
      <c r="AM347" s="112"/>
      <c r="AN347" s="112"/>
      <c r="AO347" s="112"/>
      <c r="AP347" s="112"/>
      <c r="AQ347" s="112"/>
      <c r="AR347" s="112"/>
      <c r="AS347" s="112"/>
    </row>
    <row r="348" spans="1:45">
      <c r="A348" s="112"/>
      <c r="B348" s="112"/>
      <c r="C348" s="112"/>
      <c r="D348" s="112"/>
      <c r="E348" s="112"/>
      <c r="F348" s="112"/>
      <c r="G348" s="112"/>
      <c r="H348" s="112"/>
      <c r="I348" s="112"/>
      <c r="J348" s="112"/>
      <c r="K348" s="112"/>
      <c r="L348" s="112"/>
      <c r="M348" s="112"/>
      <c r="N348" s="112"/>
      <c r="O348" s="112"/>
      <c r="P348" s="112"/>
      <c r="Q348" s="112"/>
      <c r="R348" s="112"/>
      <c r="S348" s="112"/>
      <c r="T348" s="112"/>
      <c r="U348" s="112"/>
      <c r="V348" s="112"/>
      <c r="W348" s="112"/>
      <c r="X348" s="112"/>
      <c r="Y348" s="112"/>
      <c r="Z348" s="112"/>
      <c r="AA348" s="112"/>
      <c r="AB348" s="112"/>
      <c r="AC348" s="112"/>
      <c r="AD348" s="112"/>
      <c r="AE348" s="112"/>
      <c r="AF348" s="112"/>
      <c r="AG348" s="112"/>
      <c r="AH348" s="112"/>
      <c r="AI348" s="112"/>
      <c r="AJ348" s="112"/>
      <c r="AK348" s="112"/>
      <c r="AL348" s="112"/>
      <c r="AM348" s="112"/>
      <c r="AN348" s="112"/>
      <c r="AO348" s="112"/>
      <c r="AP348" s="112"/>
      <c r="AQ348" s="112"/>
      <c r="AR348" s="112"/>
      <c r="AS348" s="112"/>
    </row>
    <row r="349" spans="1:45">
      <c r="A349" s="112"/>
      <c r="B349" s="112"/>
      <c r="C349" s="112"/>
      <c r="D349" s="112"/>
      <c r="E349" s="112"/>
      <c r="F349" s="112"/>
      <c r="G349" s="112"/>
      <c r="H349" s="112"/>
      <c r="I349" s="112"/>
      <c r="J349" s="112"/>
      <c r="K349" s="112"/>
      <c r="L349" s="112"/>
      <c r="M349" s="112"/>
      <c r="N349" s="112"/>
      <c r="O349" s="112"/>
      <c r="P349" s="112"/>
      <c r="Q349" s="112"/>
      <c r="R349" s="112"/>
      <c r="S349" s="112"/>
      <c r="T349" s="112"/>
      <c r="U349" s="112"/>
      <c r="V349" s="112"/>
      <c r="W349" s="112"/>
      <c r="X349" s="112"/>
      <c r="Y349" s="112"/>
      <c r="Z349" s="112"/>
      <c r="AA349" s="112"/>
      <c r="AB349" s="112"/>
      <c r="AC349" s="112"/>
      <c r="AD349" s="112"/>
      <c r="AE349" s="112"/>
      <c r="AF349" s="112"/>
      <c r="AG349" s="112"/>
      <c r="AH349" s="112"/>
      <c r="AI349" s="112"/>
      <c r="AJ349" s="112"/>
      <c r="AK349" s="112"/>
      <c r="AL349" s="112"/>
      <c r="AM349" s="112"/>
      <c r="AN349" s="112"/>
      <c r="AO349" s="112"/>
      <c r="AP349" s="112"/>
      <c r="AQ349" s="112"/>
      <c r="AR349" s="112"/>
      <c r="AS349" s="112"/>
    </row>
    <row r="350" spans="1:45">
      <c r="A350" s="112"/>
      <c r="B350" s="112"/>
      <c r="C350" s="112"/>
      <c r="D350" s="112"/>
      <c r="E350" s="112"/>
      <c r="F350" s="112"/>
      <c r="G350" s="112"/>
      <c r="H350" s="112"/>
      <c r="I350" s="112"/>
      <c r="J350" s="112"/>
      <c r="K350" s="112"/>
      <c r="L350" s="112"/>
      <c r="M350" s="112"/>
      <c r="N350" s="112"/>
      <c r="O350" s="112"/>
      <c r="P350" s="112"/>
      <c r="Q350" s="112"/>
      <c r="R350" s="112"/>
      <c r="S350" s="112"/>
      <c r="T350" s="112"/>
      <c r="U350" s="112"/>
      <c r="V350" s="112"/>
      <c r="W350" s="112"/>
      <c r="X350" s="112"/>
      <c r="Y350" s="112"/>
      <c r="Z350" s="112"/>
      <c r="AA350" s="112"/>
      <c r="AB350" s="112"/>
      <c r="AC350" s="112"/>
      <c r="AD350" s="112"/>
      <c r="AE350" s="112"/>
      <c r="AF350" s="112"/>
      <c r="AG350" s="112"/>
      <c r="AH350" s="112"/>
      <c r="AI350" s="112"/>
      <c r="AJ350" s="112"/>
      <c r="AK350" s="112"/>
      <c r="AL350" s="112"/>
      <c r="AM350" s="112"/>
      <c r="AN350" s="112"/>
      <c r="AO350" s="112"/>
      <c r="AP350" s="112"/>
      <c r="AQ350" s="112"/>
      <c r="AR350" s="112"/>
      <c r="AS350" s="112"/>
    </row>
    <row r="351" spans="1:45">
      <c r="A351" s="112"/>
      <c r="B351" s="112"/>
      <c r="C351" s="112"/>
      <c r="D351" s="112"/>
      <c r="E351" s="112"/>
      <c r="F351" s="112"/>
      <c r="G351" s="112"/>
      <c r="H351" s="112"/>
      <c r="I351" s="112"/>
      <c r="J351" s="112"/>
      <c r="K351" s="112"/>
      <c r="L351" s="112"/>
      <c r="M351" s="112"/>
      <c r="N351" s="112"/>
      <c r="O351" s="112"/>
      <c r="P351" s="112"/>
      <c r="Q351" s="112"/>
      <c r="R351" s="112"/>
      <c r="S351" s="112"/>
      <c r="T351" s="112"/>
      <c r="U351" s="112"/>
      <c r="V351" s="112"/>
      <c r="W351" s="112"/>
      <c r="X351" s="112"/>
      <c r="Y351" s="112"/>
      <c r="Z351" s="112"/>
      <c r="AA351" s="112"/>
      <c r="AB351" s="112"/>
      <c r="AC351" s="112"/>
      <c r="AD351" s="112"/>
      <c r="AE351" s="112"/>
      <c r="AF351" s="112"/>
      <c r="AG351" s="112"/>
      <c r="AH351" s="112"/>
      <c r="AI351" s="112"/>
      <c r="AJ351" s="112"/>
      <c r="AK351" s="112"/>
      <c r="AL351" s="112"/>
      <c r="AM351" s="112"/>
      <c r="AN351" s="112"/>
      <c r="AO351" s="112"/>
      <c r="AP351" s="112"/>
      <c r="AQ351" s="112"/>
      <c r="AR351" s="112"/>
      <c r="AS351" s="112"/>
    </row>
    <row r="352" spans="1:45">
      <c r="A352" s="112"/>
      <c r="B352" s="112"/>
      <c r="C352" s="112"/>
      <c r="D352" s="112"/>
      <c r="E352" s="112"/>
      <c r="F352" s="112"/>
      <c r="G352" s="112"/>
      <c r="H352" s="112"/>
      <c r="I352" s="112"/>
      <c r="J352" s="112"/>
      <c r="K352" s="112"/>
      <c r="L352" s="112"/>
      <c r="M352" s="112"/>
      <c r="N352" s="112"/>
      <c r="O352" s="112"/>
      <c r="P352" s="112"/>
      <c r="Q352" s="112"/>
      <c r="R352" s="112"/>
      <c r="S352" s="112"/>
      <c r="T352" s="112"/>
      <c r="U352" s="112"/>
      <c r="V352" s="112"/>
      <c r="W352" s="112"/>
      <c r="X352" s="112"/>
      <c r="Y352" s="112"/>
      <c r="Z352" s="112"/>
      <c r="AA352" s="112"/>
      <c r="AB352" s="112"/>
      <c r="AC352" s="112"/>
      <c r="AD352" s="112"/>
      <c r="AE352" s="112"/>
      <c r="AF352" s="112"/>
      <c r="AG352" s="112"/>
      <c r="AH352" s="112"/>
      <c r="AI352" s="112"/>
      <c r="AJ352" s="112"/>
      <c r="AK352" s="112"/>
      <c r="AL352" s="112"/>
      <c r="AM352" s="112"/>
      <c r="AN352" s="112"/>
      <c r="AO352" s="112"/>
      <c r="AP352" s="112"/>
      <c r="AQ352" s="112"/>
      <c r="AR352" s="112"/>
      <c r="AS352" s="112"/>
    </row>
    <row r="353" spans="1:45">
      <c r="A353" s="112"/>
      <c r="B353" s="112"/>
      <c r="C353" s="112"/>
      <c r="D353" s="112"/>
      <c r="E353" s="112"/>
      <c r="F353" s="112"/>
      <c r="G353" s="112"/>
      <c r="H353" s="112"/>
      <c r="I353" s="112"/>
      <c r="J353" s="112"/>
      <c r="K353" s="112"/>
      <c r="L353" s="112"/>
      <c r="M353" s="112"/>
      <c r="N353" s="112"/>
      <c r="O353" s="112"/>
      <c r="P353" s="112"/>
      <c r="Q353" s="112"/>
      <c r="R353" s="112"/>
      <c r="S353" s="112"/>
      <c r="T353" s="112"/>
      <c r="U353" s="112"/>
      <c r="V353" s="112"/>
      <c r="W353" s="112"/>
      <c r="X353" s="112"/>
      <c r="Y353" s="112"/>
      <c r="Z353" s="112"/>
      <c r="AA353" s="112"/>
      <c r="AB353" s="112"/>
      <c r="AC353" s="112"/>
      <c r="AD353" s="112"/>
      <c r="AE353" s="112"/>
      <c r="AF353" s="112"/>
      <c r="AG353" s="112"/>
      <c r="AH353" s="112"/>
      <c r="AI353" s="112"/>
      <c r="AJ353" s="112"/>
      <c r="AK353" s="112"/>
      <c r="AL353" s="112"/>
      <c r="AM353" s="112"/>
      <c r="AN353" s="112"/>
      <c r="AO353" s="112"/>
      <c r="AP353" s="112"/>
      <c r="AQ353" s="112"/>
      <c r="AR353" s="112"/>
      <c r="AS353" s="112"/>
    </row>
    <row r="354" spans="1:45">
      <c r="A354" s="112"/>
      <c r="B354" s="112"/>
      <c r="C354" s="112"/>
      <c r="D354" s="112"/>
      <c r="E354" s="112"/>
      <c r="F354" s="112"/>
      <c r="G354" s="112"/>
      <c r="H354" s="112"/>
      <c r="I354" s="112"/>
      <c r="J354" s="112"/>
      <c r="K354" s="112"/>
      <c r="L354" s="112"/>
      <c r="M354" s="112"/>
      <c r="N354" s="112"/>
      <c r="O354" s="112"/>
      <c r="P354" s="112"/>
      <c r="Q354" s="112"/>
      <c r="R354" s="112"/>
      <c r="S354" s="112"/>
      <c r="T354" s="112"/>
      <c r="U354" s="112"/>
      <c r="V354" s="112"/>
      <c r="W354" s="112"/>
      <c r="X354" s="112"/>
      <c r="Y354" s="112"/>
      <c r="Z354" s="112"/>
      <c r="AA354" s="112"/>
      <c r="AB354" s="112"/>
      <c r="AC354" s="112"/>
      <c r="AD354" s="112"/>
      <c r="AE354" s="112"/>
      <c r="AF354" s="112"/>
      <c r="AG354" s="112"/>
      <c r="AH354" s="112"/>
      <c r="AI354" s="112"/>
      <c r="AJ354" s="112"/>
      <c r="AK354" s="112"/>
      <c r="AL354" s="112"/>
      <c r="AM354" s="112"/>
      <c r="AN354" s="112"/>
      <c r="AO354" s="112"/>
      <c r="AP354" s="112"/>
      <c r="AQ354" s="112"/>
      <c r="AR354" s="112"/>
      <c r="AS354" s="112"/>
    </row>
    <row r="355" spans="1:45">
      <c r="A355" s="112"/>
      <c r="B355" s="112"/>
      <c r="C355" s="112"/>
      <c r="D355" s="112"/>
      <c r="E355" s="112"/>
      <c r="F355" s="112"/>
      <c r="G355" s="112"/>
      <c r="H355" s="112"/>
      <c r="I355" s="112"/>
      <c r="J355" s="112"/>
      <c r="K355" s="112"/>
      <c r="L355" s="112"/>
      <c r="M355" s="112"/>
      <c r="N355" s="112"/>
      <c r="O355" s="112"/>
      <c r="P355" s="112"/>
      <c r="Q355" s="112"/>
      <c r="R355" s="112"/>
      <c r="S355" s="112"/>
      <c r="T355" s="112"/>
      <c r="U355" s="112"/>
      <c r="V355" s="112"/>
      <c r="W355" s="112"/>
      <c r="X355" s="112"/>
      <c r="Y355" s="112"/>
      <c r="Z355" s="112"/>
      <c r="AA355" s="112"/>
      <c r="AB355" s="112"/>
      <c r="AC355" s="112"/>
      <c r="AD355" s="112"/>
      <c r="AE355" s="112"/>
      <c r="AF355" s="112"/>
      <c r="AG355" s="112"/>
      <c r="AH355" s="112"/>
      <c r="AI355" s="112"/>
      <c r="AJ355" s="112"/>
      <c r="AK355" s="112"/>
      <c r="AL355" s="112"/>
      <c r="AM355" s="112"/>
      <c r="AN355" s="112"/>
      <c r="AO355" s="112"/>
      <c r="AP355" s="112"/>
      <c r="AQ355" s="112"/>
      <c r="AR355" s="112"/>
      <c r="AS355" s="112"/>
    </row>
    <row r="356" spans="1:45">
      <c r="A356" s="112"/>
      <c r="B356" s="112"/>
      <c r="C356" s="112"/>
      <c r="D356" s="112"/>
      <c r="E356" s="112"/>
      <c r="F356" s="112"/>
      <c r="G356" s="112"/>
      <c r="H356" s="112"/>
      <c r="I356" s="112"/>
      <c r="J356" s="112"/>
      <c r="K356" s="112"/>
      <c r="L356" s="112"/>
      <c r="M356" s="112"/>
      <c r="N356" s="112"/>
      <c r="O356" s="112"/>
      <c r="P356" s="112"/>
      <c r="Q356" s="112"/>
      <c r="R356" s="112"/>
      <c r="S356" s="112"/>
      <c r="T356" s="112"/>
      <c r="U356" s="112"/>
      <c r="V356" s="112"/>
      <c r="W356" s="112"/>
      <c r="X356" s="112"/>
      <c r="Y356" s="112"/>
      <c r="Z356" s="112"/>
      <c r="AA356" s="112"/>
      <c r="AB356" s="112"/>
      <c r="AC356" s="112"/>
      <c r="AD356" s="112"/>
      <c r="AE356" s="112"/>
      <c r="AF356" s="112"/>
      <c r="AG356" s="112"/>
      <c r="AH356" s="112"/>
      <c r="AI356" s="112"/>
      <c r="AJ356" s="112"/>
      <c r="AK356" s="112"/>
      <c r="AL356" s="112"/>
      <c r="AM356" s="112"/>
      <c r="AN356" s="112"/>
      <c r="AO356" s="112"/>
      <c r="AP356" s="112"/>
      <c r="AQ356" s="112"/>
      <c r="AR356" s="112"/>
      <c r="AS356" s="112"/>
    </row>
    <row r="357" spans="1:45">
      <c r="A357" s="112"/>
      <c r="B357" s="112"/>
      <c r="C357" s="112"/>
      <c r="D357" s="112"/>
      <c r="E357" s="112"/>
      <c r="F357" s="112"/>
      <c r="G357" s="112"/>
      <c r="H357" s="112"/>
      <c r="I357" s="112"/>
      <c r="J357" s="112"/>
      <c r="K357" s="112"/>
      <c r="L357" s="112"/>
      <c r="M357" s="112"/>
      <c r="N357" s="112"/>
      <c r="O357" s="112"/>
      <c r="P357" s="112"/>
      <c r="Q357" s="112"/>
      <c r="R357" s="112"/>
      <c r="S357" s="112"/>
      <c r="T357" s="112"/>
      <c r="U357" s="112"/>
      <c r="V357" s="112"/>
      <c r="W357" s="112"/>
      <c r="X357" s="112"/>
      <c r="Y357" s="112"/>
      <c r="Z357" s="112"/>
      <c r="AA357" s="112"/>
      <c r="AB357" s="112"/>
      <c r="AC357" s="112"/>
      <c r="AD357" s="112"/>
      <c r="AE357" s="112"/>
      <c r="AF357" s="112"/>
      <c r="AG357" s="112"/>
      <c r="AH357" s="112"/>
      <c r="AI357" s="112"/>
      <c r="AJ357" s="112"/>
      <c r="AK357" s="112"/>
      <c r="AL357" s="112"/>
      <c r="AM357" s="112"/>
      <c r="AN357" s="112"/>
      <c r="AO357" s="112"/>
      <c r="AP357" s="112"/>
      <c r="AQ357" s="112"/>
      <c r="AR357" s="112"/>
      <c r="AS357" s="112"/>
    </row>
    <row r="358" spans="1:45">
      <c r="A358" s="112"/>
      <c r="B358" s="112"/>
      <c r="C358" s="112"/>
      <c r="D358" s="112"/>
      <c r="E358" s="112"/>
      <c r="F358" s="112"/>
      <c r="G358" s="112"/>
      <c r="H358" s="112"/>
      <c r="I358" s="112"/>
      <c r="J358" s="112"/>
      <c r="K358" s="112"/>
      <c r="L358" s="112"/>
      <c r="M358" s="112"/>
      <c r="N358" s="112"/>
      <c r="O358" s="112"/>
      <c r="P358" s="112"/>
      <c r="Q358" s="112"/>
      <c r="R358" s="112"/>
      <c r="S358" s="112"/>
      <c r="T358" s="112"/>
      <c r="U358" s="112"/>
      <c r="V358" s="112"/>
      <c r="W358" s="112"/>
      <c r="X358" s="112"/>
      <c r="Y358" s="112"/>
      <c r="Z358" s="112"/>
      <c r="AA358" s="112"/>
      <c r="AB358" s="112"/>
      <c r="AC358" s="112"/>
      <c r="AD358" s="112"/>
      <c r="AE358" s="112"/>
      <c r="AF358" s="112"/>
      <c r="AG358" s="112"/>
      <c r="AH358" s="112"/>
      <c r="AI358" s="112"/>
      <c r="AJ358" s="112"/>
      <c r="AK358" s="112"/>
      <c r="AL358" s="112"/>
      <c r="AM358" s="112"/>
      <c r="AN358" s="112"/>
      <c r="AO358" s="112"/>
      <c r="AP358" s="112"/>
      <c r="AQ358" s="112"/>
      <c r="AR358" s="112"/>
      <c r="AS358" s="112"/>
    </row>
    <row r="359" spans="1:45">
      <c r="A359" s="112"/>
      <c r="B359" s="112"/>
      <c r="C359" s="112"/>
      <c r="D359" s="112"/>
      <c r="E359" s="112"/>
      <c r="F359" s="112"/>
      <c r="G359" s="112"/>
      <c r="H359" s="112"/>
      <c r="I359" s="112"/>
      <c r="J359" s="112"/>
      <c r="K359" s="112"/>
      <c r="L359" s="112"/>
      <c r="M359" s="112"/>
      <c r="N359" s="112"/>
      <c r="O359" s="112"/>
      <c r="P359" s="112"/>
      <c r="Q359" s="112"/>
      <c r="R359" s="112"/>
      <c r="S359" s="112"/>
      <c r="T359" s="112"/>
      <c r="U359" s="112"/>
      <c r="V359" s="112"/>
      <c r="W359" s="112"/>
      <c r="X359" s="112"/>
      <c r="Y359" s="112"/>
      <c r="Z359" s="112"/>
      <c r="AA359" s="112"/>
      <c r="AB359" s="112"/>
      <c r="AC359" s="112"/>
      <c r="AD359" s="112"/>
      <c r="AE359" s="112"/>
      <c r="AF359" s="112"/>
      <c r="AG359" s="112"/>
      <c r="AH359" s="112"/>
      <c r="AI359" s="112"/>
      <c r="AJ359" s="112"/>
      <c r="AK359" s="112"/>
      <c r="AL359" s="112"/>
      <c r="AM359" s="112"/>
      <c r="AN359" s="112"/>
      <c r="AO359" s="112"/>
      <c r="AP359" s="112"/>
      <c r="AQ359" s="112"/>
      <c r="AR359" s="112"/>
      <c r="AS359" s="112"/>
    </row>
    <row r="360" spans="1:45">
      <c r="A360" s="112"/>
      <c r="B360" s="112"/>
      <c r="C360" s="112"/>
      <c r="D360" s="112"/>
      <c r="E360" s="112"/>
      <c r="F360" s="112"/>
      <c r="G360" s="112"/>
      <c r="H360" s="112"/>
      <c r="I360" s="112"/>
      <c r="J360" s="112"/>
      <c r="K360" s="112"/>
      <c r="L360" s="112"/>
      <c r="M360" s="112"/>
      <c r="N360" s="112"/>
      <c r="O360" s="112"/>
      <c r="P360" s="112"/>
      <c r="Q360" s="112"/>
      <c r="R360" s="112"/>
      <c r="S360" s="112"/>
      <c r="T360" s="112"/>
      <c r="U360" s="112"/>
      <c r="V360" s="112"/>
      <c r="W360" s="112"/>
      <c r="X360" s="112"/>
      <c r="Y360" s="112"/>
      <c r="Z360" s="112"/>
      <c r="AA360" s="112"/>
      <c r="AB360" s="112"/>
      <c r="AC360" s="112"/>
      <c r="AD360" s="112"/>
      <c r="AE360" s="112"/>
      <c r="AF360" s="112"/>
      <c r="AG360" s="112"/>
      <c r="AH360" s="112"/>
      <c r="AI360" s="112"/>
      <c r="AJ360" s="112"/>
      <c r="AK360" s="112"/>
      <c r="AL360" s="112"/>
      <c r="AM360" s="112"/>
      <c r="AN360" s="112"/>
      <c r="AO360" s="112"/>
      <c r="AP360" s="112"/>
      <c r="AQ360" s="112"/>
      <c r="AR360" s="112"/>
      <c r="AS360" s="112"/>
    </row>
    <row r="361" spans="1:45">
      <c r="A361" s="112"/>
      <c r="B361" s="112"/>
      <c r="C361" s="112"/>
      <c r="D361" s="112"/>
      <c r="E361" s="112"/>
      <c r="F361" s="112"/>
      <c r="G361" s="112"/>
      <c r="H361" s="112"/>
      <c r="I361" s="112"/>
      <c r="J361" s="112"/>
      <c r="K361" s="112"/>
      <c r="L361" s="112"/>
      <c r="M361" s="112"/>
      <c r="N361" s="112"/>
      <c r="O361" s="112"/>
      <c r="P361" s="112"/>
      <c r="Q361" s="112"/>
      <c r="R361" s="112"/>
      <c r="S361" s="112"/>
      <c r="T361" s="112"/>
      <c r="U361" s="112"/>
      <c r="V361" s="112"/>
      <c r="W361" s="112"/>
      <c r="X361" s="112"/>
      <c r="Y361" s="112"/>
      <c r="Z361" s="112"/>
      <c r="AA361" s="112"/>
      <c r="AB361" s="112"/>
      <c r="AC361" s="112"/>
      <c r="AD361" s="112"/>
      <c r="AE361" s="112"/>
      <c r="AF361" s="112"/>
      <c r="AG361" s="112"/>
      <c r="AH361" s="112"/>
      <c r="AI361" s="112"/>
      <c r="AJ361" s="112"/>
      <c r="AK361" s="112"/>
      <c r="AL361" s="112"/>
      <c r="AM361" s="112"/>
      <c r="AN361" s="112"/>
      <c r="AO361" s="112"/>
      <c r="AP361" s="112"/>
      <c r="AQ361" s="112"/>
      <c r="AR361" s="112"/>
      <c r="AS361" s="112"/>
    </row>
    <row r="362" spans="1:45">
      <c r="A362" s="112"/>
      <c r="B362" s="112"/>
      <c r="C362" s="112"/>
      <c r="D362" s="112"/>
      <c r="E362" s="112"/>
      <c r="F362" s="112"/>
      <c r="G362" s="112"/>
      <c r="H362" s="112"/>
      <c r="I362" s="112"/>
      <c r="J362" s="112"/>
      <c r="K362" s="112"/>
      <c r="L362" s="112"/>
      <c r="M362" s="112"/>
      <c r="N362" s="112"/>
      <c r="O362" s="112"/>
      <c r="P362" s="112"/>
      <c r="Q362" s="112"/>
      <c r="R362" s="112"/>
      <c r="S362" s="112"/>
      <c r="T362" s="112"/>
      <c r="U362" s="112"/>
      <c r="V362" s="112"/>
      <c r="W362" s="112"/>
      <c r="X362" s="112"/>
      <c r="Y362" s="112"/>
      <c r="Z362" s="112"/>
      <c r="AA362" s="112"/>
      <c r="AB362" s="112"/>
      <c r="AC362" s="112"/>
      <c r="AD362" s="112"/>
      <c r="AE362" s="112"/>
      <c r="AF362" s="112"/>
      <c r="AG362" s="112"/>
      <c r="AH362" s="112"/>
      <c r="AI362" s="112"/>
      <c r="AJ362" s="112"/>
      <c r="AK362" s="112"/>
      <c r="AL362" s="112"/>
      <c r="AM362" s="112"/>
      <c r="AN362" s="112"/>
      <c r="AO362" s="112"/>
      <c r="AP362" s="112"/>
      <c r="AQ362" s="112"/>
      <c r="AR362" s="112"/>
      <c r="AS362" s="112"/>
    </row>
    <row r="363" spans="1:45">
      <c r="A363" s="112"/>
      <c r="B363" s="112"/>
      <c r="C363" s="112"/>
      <c r="D363" s="112"/>
      <c r="E363" s="112"/>
      <c r="F363" s="112"/>
      <c r="G363" s="112"/>
      <c r="H363" s="112"/>
      <c r="I363" s="112"/>
      <c r="J363" s="112"/>
      <c r="K363" s="112"/>
      <c r="L363" s="112"/>
      <c r="M363" s="112"/>
      <c r="N363" s="112"/>
      <c r="O363" s="112"/>
      <c r="P363" s="112"/>
      <c r="Q363" s="112"/>
      <c r="R363" s="112"/>
      <c r="S363" s="112"/>
      <c r="T363" s="112"/>
      <c r="U363" s="112"/>
      <c r="V363" s="112"/>
      <c r="W363" s="112"/>
      <c r="X363" s="112"/>
      <c r="Y363" s="112"/>
      <c r="Z363" s="112"/>
      <c r="AA363" s="112"/>
      <c r="AB363" s="112"/>
      <c r="AC363" s="112"/>
      <c r="AD363" s="112"/>
      <c r="AE363" s="112"/>
      <c r="AF363" s="112"/>
      <c r="AG363" s="112"/>
      <c r="AH363" s="112"/>
      <c r="AI363" s="112"/>
      <c r="AJ363" s="112"/>
      <c r="AK363" s="112"/>
      <c r="AL363" s="112"/>
      <c r="AM363" s="112"/>
      <c r="AN363" s="112"/>
      <c r="AO363" s="112"/>
      <c r="AP363" s="112"/>
      <c r="AQ363" s="112"/>
      <c r="AR363" s="112"/>
      <c r="AS363" s="112"/>
    </row>
    <row r="364" spans="1:45">
      <c r="A364" s="112"/>
      <c r="B364" s="112"/>
      <c r="C364" s="112"/>
      <c r="D364" s="112"/>
      <c r="E364" s="112"/>
      <c r="F364" s="112"/>
      <c r="G364" s="112"/>
      <c r="H364" s="112"/>
      <c r="I364" s="112"/>
      <c r="J364" s="112"/>
      <c r="K364" s="112"/>
      <c r="L364" s="112"/>
      <c r="M364" s="112"/>
      <c r="N364" s="112"/>
      <c r="O364" s="112"/>
      <c r="P364" s="112"/>
      <c r="Q364" s="112"/>
      <c r="R364" s="112"/>
      <c r="S364" s="112"/>
      <c r="T364" s="112"/>
      <c r="U364" s="112"/>
      <c r="V364" s="112"/>
      <c r="W364" s="112"/>
      <c r="X364" s="112"/>
      <c r="Y364" s="112"/>
      <c r="Z364" s="112"/>
      <c r="AA364" s="112"/>
      <c r="AB364" s="112"/>
      <c r="AC364" s="112"/>
      <c r="AD364" s="112"/>
      <c r="AE364" s="112"/>
      <c r="AF364" s="112"/>
      <c r="AG364" s="112"/>
      <c r="AH364" s="112"/>
      <c r="AI364" s="112"/>
      <c r="AJ364" s="112"/>
      <c r="AK364" s="112"/>
      <c r="AL364" s="112"/>
      <c r="AM364" s="112"/>
      <c r="AN364" s="112"/>
      <c r="AO364" s="112"/>
      <c r="AP364" s="112"/>
      <c r="AQ364" s="112"/>
      <c r="AR364" s="112"/>
      <c r="AS364" s="112"/>
    </row>
    <row r="365" spans="1:45">
      <c r="A365" s="112"/>
      <c r="B365" s="112"/>
      <c r="C365" s="112"/>
      <c r="D365" s="112"/>
      <c r="E365" s="112"/>
      <c r="F365" s="112"/>
      <c r="G365" s="112"/>
      <c r="H365" s="112"/>
      <c r="I365" s="112"/>
      <c r="J365" s="112"/>
      <c r="K365" s="112"/>
      <c r="L365" s="112"/>
      <c r="M365" s="112"/>
      <c r="N365" s="112"/>
      <c r="O365" s="112"/>
      <c r="P365" s="112"/>
      <c r="Q365" s="112"/>
      <c r="R365" s="112"/>
      <c r="S365" s="112"/>
      <c r="T365" s="112"/>
      <c r="U365" s="112"/>
      <c r="V365" s="112"/>
      <c r="W365" s="112"/>
      <c r="X365" s="112"/>
      <c r="Y365" s="112"/>
      <c r="Z365" s="112"/>
      <c r="AA365" s="112"/>
      <c r="AB365" s="112"/>
      <c r="AC365" s="112"/>
      <c r="AD365" s="112"/>
      <c r="AE365" s="112"/>
      <c r="AF365" s="112"/>
      <c r="AG365" s="112"/>
      <c r="AH365" s="112"/>
      <c r="AI365" s="112"/>
      <c r="AJ365" s="112"/>
      <c r="AK365" s="112"/>
      <c r="AL365" s="112"/>
      <c r="AM365" s="112"/>
      <c r="AN365" s="112"/>
      <c r="AO365" s="112"/>
      <c r="AP365" s="112"/>
      <c r="AQ365" s="112"/>
      <c r="AR365" s="112"/>
      <c r="AS365" s="112"/>
    </row>
    <row r="366" spans="1:45">
      <c r="A366" s="112"/>
      <c r="B366" s="112"/>
      <c r="C366" s="112"/>
      <c r="D366" s="112"/>
      <c r="E366" s="112"/>
      <c r="F366" s="112"/>
      <c r="G366" s="112"/>
      <c r="H366" s="112"/>
      <c r="I366" s="112"/>
      <c r="J366" s="112"/>
      <c r="K366" s="112"/>
      <c r="L366" s="112"/>
      <c r="M366" s="112"/>
      <c r="N366" s="112"/>
      <c r="O366" s="112"/>
      <c r="P366" s="112"/>
      <c r="Q366" s="112"/>
      <c r="R366" s="112"/>
      <c r="S366" s="112"/>
      <c r="T366" s="112"/>
      <c r="U366" s="112"/>
      <c r="V366" s="112"/>
      <c r="W366" s="112"/>
      <c r="X366" s="112"/>
      <c r="Y366" s="112"/>
      <c r="Z366" s="112"/>
      <c r="AA366" s="112"/>
      <c r="AB366" s="112"/>
      <c r="AC366" s="112"/>
      <c r="AD366" s="112"/>
      <c r="AE366" s="112"/>
      <c r="AF366" s="112"/>
      <c r="AG366" s="112"/>
      <c r="AH366" s="112"/>
      <c r="AI366" s="112"/>
      <c r="AJ366" s="112"/>
      <c r="AK366" s="112"/>
      <c r="AL366" s="112"/>
      <c r="AM366" s="112"/>
      <c r="AN366" s="112"/>
      <c r="AO366" s="112"/>
      <c r="AP366" s="112"/>
      <c r="AQ366" s="112"/>
      <c r="AR366" s="112"/>
      <c r="AS366" s="112"/>
    </row>
    <row r="367" spans="1:45">
      <c r="A367" s="112"/>
      <c r="B367" s="112"/>
      <c r="C367" s="112"/>
      <c r="D367" s="112"/>
      <c r="E367" s="112"/>
      <c r="F367" s="112"/>
      <c r="G367" s="112"/>
      <c r="H367" s="112"/>
      <c r="I367" s="112"/>
      <c r="J367" s="112"/>
      <c r="K367" s="112"/>
      <c r="L367" s="112"/>
      <c r="M367" s="112"/>
      <c r="N367" s="112"/>
      <c r="O367" s="112"/>
      <c r="P367" s="112"/>
      <c r="Q367" s="112"/>
      <c r="R367" s="112"/>
      <c r="S367" s="112"/>
      <c r="T367" s="112"/>
      <c r="U367" s="112"/>
      <c r="V367" s="112"/>
      <c r="W367" s="112"/>
      <c r="X367" s="112"/>
      <c r="Y367" s="112"/>
      <c r="Z367" s="112"/>
      <c r="AA367" s="112"/>
      <c r="AB367" s="112"/>
      <c r="AC367" s="112"/>
      <c r="AD367" s="112"/>
      <c r="AE367" s="112"/>
      <c r="AF367" s="112"/>
      <c r="AG367" s="112"/>
      <c r="AH367" s="112"/>
      <c r="AI367" s="112"/>
      <c r="AJ367" s="112"/>
      <c r="AK367" s="112"/>
      <c r="AL367" s="112"/>
      <c r="AM367" s="112"/>
      <c r="AN367" s="112"/>
      <c r="AO367" s="112"/>
      <c r="AP367" s="112"/>
      <c r="AQ367" s="112"/>
      <c r="AR367" s="112"/>
      <c r="AS367" s="112"/>
    </row>
    <row r="368" spans="1:45">
      <c r="A368" s="112"/>
      <c r="B368" s="112"/>
      <c r="C368" s="112"/>
      <c r="D368" s="112"/>
      <c r="E368" s="112"/>
      <c r="F368" s="112"/>
      <c r="G368" s="112"/>
      <c r="H368" s="112"/>
      <c r="I368" s="112"/>
      <c r="J368" s="112"/>
      <c r="K368" s="112"/>
      <c r="L368" s="112"/>
      <c r="M368" s="112"/>
      <c r="N368" s="112"/>
      <c r="O368" s="112"/>
      <c r="P368" s="112"/>
      <c r="Q368" s="112"/>
      <c r="R368" s="112"/>
      <c r="S368" s="112"/>
      <c r="T368" s="112"/>
      <c r="U368" s="112"/>
      <c r="V368" s="112"/>
      <c r="W368" s="112"/>
      <c r="X368" s="112"/>
      <c r="Y368" s="112"/>
      <c r="Z368" s="112"/>
      <c r="AA368" s="112"/>
      <c r="AB368" s="112"/>
      <c r="AC368" s="112"/>
      <c r="AD368" s="112"/>
      <c r="AE368" s="112"/>
      <c r="AF368" s="112"/>
      <c r="AG368" s="112"/>
      <c r="AH368" s="112"/>
      <c r="AI368" s="112"/>
      <c r="AJ368" s="112"/>
      <c r="AK368" s="112"/>
      <c r="AL368" s="112"/>
      <c r="AM368" s="112"/>
      <c r="AN368" s="112"/>
      <c r="AO368" s="112"/>
      <c r="AP368" s="112"/>
      <c r="AQ368" s="112"/>
      <c r="AR368" s="112"/>
      <c r="AS368" s="112"/>
    </row>
    <row r="369" spans="1:45">
      <c r="A369" s="112"/>
      <c r="B369" s="112"/>
      <c r="C369" s="112"/>
      <c r="D369" s="112"/>
      <c r="E369" s="112"/>
      <c r="F369" s="112"/>
      <c r="G369" s="112"/>
      <c r="H369" s="112"/>
      <c r="I369" s="112"/>
      <c r="J369" s="112"/>
      <c r="K369" s="112"/>
      <c r="L369" s="112"/>
      <c r="M369" s="112"/>
      <c r="N369" s="112"/>
      <c r="O369" s="112"/>
      <c r="P369" s="112"/>
      <c r="Q369" s="112"/>
      <c r="R369" s="112"/>
      <c r="S369" s="112"/>
      <c r="T369" s="112"/>
      <c r="U369" s="112"/>
      <c r="V369" s="112"/>
      <c r="W369" s="112"/>
      <c r="X369" s="112"/>
      <c r="Y369" s="112"/>
      <c r="Z369" s="112"/>
      <c r="AA369" s="112"/>
      <c r="AB369" s="112"/>
      <c r="AC369" s="112"/>
      <c r="AD369" s="112"/>
      <c r="AE369" s="112"/>
      <c r="AF369" s="112"/>
      <c r="AG369" s="112"/>
      <c r="AH369" s="112"/>
      <c r="AI369" s="112"/>
      <c r="AJ369" s="112"/>
      <c r="AK369" s="112"/>
      <c r="AL369" s="112"/>
      <c r="AM369" s="112"/>
      <c r="AN369" s="112"/>
      <c r="AO369" s="112"/>
      <c r="AP369" s="112"/>
      <c r="AQ369" s="112"/>
      <c r="AR369" s="112"/>
      <c r="AS369" s="112"/>
    </row>
    <row r="370" spans="1:45">
      <c r="A370" s="112"/>
      <c r="B370" s="112"/>
      <c r="C370" s="112"/>
      <c r="D370" s="112"/>
      <c r="E370" s="112"/>
      <c r="F370" s="112"/>
      <c r="G370" s="112"/>
      <c r="H370" s="112"/>
      <c r="I370" s="112"/>
      <c r="J370" s="112"/>
      <c r="K370" s="112"/>
      <c r="L370" s="112"/>
      <c r="M370" s="112"/>
      <c r="N370" s="112"/>
      <c r="O370" s="112"/>
      <c r="P370" s="112"/>
      <c r="Q370" s="112"/>
      <c r="R370" s="112"/>
      <c r="S370" s="112"/>
      <c r="T370" s="112"/>
      <c r="U370" s="112"/>
      <c r="V370" s="112"/>
      <c r="W370" s="112"/>
      <c r="X370" s="112"/>
      <c r="Y370" s="112"/>
      <c r="Z370" s="112"/>
      <c r="AA370" s="112"/>
      <c r="AB370" s="112"/>
      <c r="AC370" s="112"/>
      <c r="AD370" s="112"/>
      <c r="AE370" s="112"/>
      <c r="AF370" s="112"/>
      <c r="AG370" s="112"/>
      <c r="AH370" s="112"/>
      <c r="AI370" s="112"/>
      <c r="AJ370" s="112"/>
      <c r="AK370" s="112"/>
      <c r="AL370" s="112"/>
      <c r="AM370" s="112"/>
      <c r="AN370" s="112"/>
      <c r="AO370" s="112"/>
      <c r="AP370" s="112"/>
      <c r="AQ370" s="112"/>
      <c r="AR370" s="112"/>
      <c r="AS370" s="112"/>
    </row>
    <row r="371" spans="1:45">
      <c r="A371" s="112"/>
      <c r="B371" s="112"/>
      <c r="C371" s="112"/>
      <c r="D371" s="112"/>
      <c r="E371" s="112"/>
      <c r="F371" s="112"/>
      <c r="G371" s="112"/>
      <c r="H371" s="112"/>
      <c r="I371" s="112"/>
      <c r="J371" s="112"/>
      <c r="K371" s="112"/>
      <c r="L371" s="112"/>
      <c r="M371" s="112"/>
      <c r="N371" s="112"/>
      <c r="O371" s="112"/>
      <c r="P371" s="112"/>
      <c r="Q371" s="112"/>
      <c r="R371" s="112"/>
      <c r="S371" s="112"/>
      <c r="T371" s="112"/>
      <c r="U371" s="112"/>
      <c r="V371" s="112"/>
      <c r="W371" s="112"/>
      <c r="X371" s="112"/>
      <c r="Y371" s="112"/>
      <c r="Z371" s="112"/>
      <c r="AA371" s="112"/>
      <c r="AB371" s="112"/>
      <c r="AC371" s="112"/>
      <c r="AD371" s="112"/>
      <c r="AE371" s="112"/>
      <c r="AF371" s="112"/>
      <c r="AG371" s="112"/>
      <c r="AH371" s="112"/>
      <c r="AI371" s="112"/>
      <c r="AJ371" s="112"/>
      <c r="AK371" s="112"/>
      <c r="AL371" s="112"/>
      <c r="AM371" s="112"/>
      <c r="AN371" s="112"/>
      <c r="AO371" s="112"/>
      <c r="AP371" s="112"/>
      <c r="AQ371" s="112"/>
      <c r="AR371" s="112"/>
      <c r="AS371" s="112"/>
    </row>
    <row r="372" spans="1:45">
      <c r="A372" s="112"/>
      <c r="B372" s="112"/>
      <c r="C372" s="112"/>
      <c r="D372" s="112"/>
      <c r="E372" s="112"/>
      <c r="F372" s="112"/>
      <c r="G372" s="112"/>
      <c r="H372" s="112"/>
      <c r="I372" s="112"/>
      <c r="J372" s="112"/>
      <c r="K372" s="112"/>
      <c r="L372" s="112"/>
      <c r="M372" s="112"/>
      <c r="N372" s="112"/>
      <c r="O372" s="112"/>
      <c r="P372" s="112"/>
      <c r="Q372" s="112"/>
      <c r="R372" s="112"/>
      <c r="S372" s="112"/>
      <c r="T372" s="112"/>
      <c r="U372" s="112"/>
      <c r="V372" s="112"/>
      <c r="W372" s="112"/>
      <c r="X372" s="112"/>
      <c r="Y372" s="112"/>
      <c r="Z372" s="112"/>
      <c r="AA372" s="112"/>
      <c r="AB372" s="112"/>
      <c r="AC372" s="112"/>
      <c r="AD372" s="112"/>
      <c r="AE372" s="112"/>
      <c r="AF372" s="112"/>
      <c r="AG372" s="112"/>
      <c r="AH372" s="112"/>
      <c r="AI372" s="112"/>
      <c r="AJ372" s="112"/>
      <c r="AK372" s="112"/>
      <c r="AL372" s="112"/>
      <c r="AM372" s="112"/>
      <c r="AN372" s="112"/>
      <c r="AO372" s="112"/>
      <c r="AP372" s="112"/>
      <c r="AQ372" s="112"/>
      <c r="AR372" s="112"/>
      <c r="AS372" s="112"/>
    </row>
    <row r="373" spans="1:45">
      <c r="A373" s="112"/>
      <c r="B373" s="112"/>
      <c r="C373" s="112"/>
      <c r="D373" s="112"/>
      <c r="E373" s="112"/>
      <c r="F373" s="112"/>
      <c r="G373" s="112"/>
      <c r="H373" s="112"/>
      <c r="I373" s="112"/>
      <c r="J373" s="112"/>
      <c r="K373" s="112"/>
      <c r="L373" s="112"/>
      <c r="M373" s="112"/>
      <c r="N373" s="112"/>
      <c r="O373" s="112"/>
      <c r="P373" s="112"/>
      <c r="Q373" s="112"/>
      <c r="R373" s="112"/>
      <c r="S373" s="112"/>
      <c r="T373" s="112"/>
      <c r="U373" s="112"/>
      <c r="V373" s="112"/>
      <c r="W373" s="112"/>
      <c r="X373" s="112"/>
      <c r="Y373" s="112"/>
      <c r="Z373" s="112"/>
      <c r="AA373" s="112"/>
      <c r="AB373" s="112"/>
      <c r="AC373" s="112"/>
      <c r="AD373" s="112"/>
      <c r="AE373" s="112"/>
      <c r="AF373" s="112"/>
      <c r="AG373" s="112"/>
      <c r="AH373" s="112"/>
      <c r="AI373" s="112"/>
      <c r="AJ373" s="112"/>
      <c r="AK373" s="112"/>
      <c r="AL373" s="112"/>
      <c r="AM373" s="112"/>
      <c r="AN373" s="112"/>
      <c r="AO373" s="112"/>
      <c r="AP373" s="112"/>
      <c r="AQ373" s="112"/>
      <c r="AR373" s="112"/>
      <c r="AS373" s="112"/>
    </row>
    <row r="374" spans="1:45">
      <c r="A374" s="112"/>
      <c r="B374" s="112"/>
      <c r="C374" s="112"/>
      <c r="D374" s="112"/>
      <c r="E374" s="112"/>
      <c r="F374" s="112"/>
      <c r="G374" s="112"/>
      <c r="H374" s="112"/>
      <c r="I374" s="112"/>
      <c r="J374" s="112"/>
      <c r="K374" s="112"/>
      <c r="L374" s="112"/>
      <c r="M374" s="112"/>
      <c r="N374" s="112"/>
      <c r="O374" s="112"/>
      <c r="P374" s="112"/>
      <c r="Q374" s="112"/>
      <c r="R374" s="112"/>
      <c r="S374" s="112"/>
      <c r="T374" s="112"/>
      <c r="U374" s="112"/>
      <c r="V374" s="112"/>
      <c r="W374" s="112"/>
      <c r="X374" s="112"/>
      <c r="Y374" s="112"/>
      <c r="Z374" s="112"/>
      <c r="AA374" s="112"/>
      <c r="AB374" s="112"/>
      <c r="AC374" s="112"/>
      <c r="AD374" s="112"/>
      <c r="AE374" s="112"/>
      <c r="AF374" s="112"/>
      <c r="AG374" s="112"/>
      <c r="AH374" s="112"/>
      <c r="AI374" s="112"/>
      <c r="AJ374" s="112"/>
      <c r="AK374" s="112"/>
      <c r="AL374" s="112"/>
      <c r="AM374" s="112"/>
      <c r="AN374" s="112"/>
      <c r="AO374" s="112"/>
      <c r="AP374" s="112"/>
      <c r="AQ374" s="112"/>
      <c r="AR374" s="112"/>
      <c r="AS374" s="112"/>
    </row>
    <row r="375" spans="1:45">
      <c r="A375" s="112"/>
      <c r="B375" s="112"/>
      <c r="C375" s="112"/>
      <c r="D375" s="112"/>
      <c r="E375" s="112"/>
      <c r="F375" s="112"/>
      <c r="G375" s="112"/>
      <c r="H375" s="112"/>
      <c r="I375" s="112"/>
      <c r="J375" s="112"/>
      <c r="K375" s="112"/>
      <c r="L375" s="112"/>
      <c r="M375" s="112"/>
      <c r="N375" s="112"/>
      <c r="O375" s="112"/>
      <c r="P375" s="112"/>
      <c r="Q375" s="112"/>
      <c r="R375" s="112"/>
      <c r="S375" s="112"/>
      <c r="T375" s="112"/>
      <c r="U375" s="112"/>
      <c r="V375" s="112"/>
      <c r="W375" s="112"/>
      <c r="X375" s="112"/>
      <c r="Y375" s="112"/>
      <c r="Z375" s="112"/>
      <c r="AA375" s="112"/>
      <c r="AB375" s="112"/>
      <c r="AC375" s="112"/>
      <c r="AD375" s="112"/>
      <c r="AE375" s="112"/>
      <c r="AF375" s="112"/>
      <c r="AG375" s="112"/>
      <c r="AH375" s="112"/>
      <c r="AI375" s="112"/>
      <c r="AJ375" s="112"/>
      <c r="AK375" s="112"/>
      <c r="AL375" s="112"/>
      <c r="AM375" s="112"/>
      <c r="AN375" s="112"/>
      <c r="AO375" s="112"/>
      <c r="AP375" s="112"/>
      <c r="AQ375" s="112"/>
      <c r="AR375" s="112"/>
      <c r="AS375" s="112"/>
    </row>
    <row r="376" spans="1:45">
      <c r="A376" s="112"/>
      <c r="B376" s="112"/>
      <c r="C376" s="112"/>
      <c r="D376" s="112"/>
      <c r="E376" s="112"/>
      <c r="F376" s="112"/>
      <c r="G376" s="112"/>
      <c r="H376" s="112"/>
      <c r="I376" s="112"/>
      <c r="J376" s="112"/>
      <c r="K376" s="112"/>
      <c r="L376" s="112"/>
      <c r="M376" s="112"/>
      <c r="N376" s="112"/>
      <c r="O376" s="112"/>
      <c r="P376" s="112"/>
      <c r="Q376" s="112"/>
      <c r="R376" s="112"/>
      <c r="S376" s="112"/>
      <c r="T376" s="112"/>
      <c r="U376" s="112"/>
      <c r="V376" s="112"/>
      <c r="W376" s="112"/>
      <c r="X376" s="112"/>
      <c r="Y376" s="112"/>
      <c r="Z376" s="112"/>
      <c r="AA376" s="112"/>
      <c r="AB376" s="112"/>
      <c r="AC376" s="112"/>
      <c r="AD376" s="112"/>
      <c r="AE376" s="112"/>
      <c r="AF376" s="112"/>
      <c r="AG376" s="112"/>
      <c r="AH376" s="112"/>
      <c r="AI376" s="112"/>
      <c r="AJ376" s="112"/>
      <c r="AK376" s="112"/>
      <c r="AL376" s="112"/>
      <c r="AM376" s="112"/>
      <c r="AN376" s="112"/>
      <c r="AO376" s="112"/>
      <c r="AP376" s="112"/>
      <c r="AQ376" s="112"/>
      <c r="AR376" s="112"/>
      <c r="AS376" s="112"/>
    </row>
    <row r="377" spans="1:45">
      <c r="A377" s="112"/>
      <c r="B377" s="112"/>
      <c r="C377" s="112"/>
      <c r="D377" s="112"/>
      <c r="E377" s="112"/>
      <c r="F377" s="112"/>
      <c r="G377" s="112"/>
      <c r="H377" s="112"/>
      <c r="I377" s="112"/>
      <c r="J377" s="112"/>
      <c r="K377" s="112"/>
      <c r="L377" s="112"/>
      <c r="M377" s="112"/>
      <c r="N377" s="112"/>
      <c r="O377" s="112"/>
      <c r="P377" s="112"/>
      <c r="Q377" s="112"/>
      <c r="R377" s="112"/>
      <c r="S377" s="112"/>
      <c r="T377" s="112"/>
      <c r="U377" s="112"/>
      <c r="V377" s="112"/>
      <c r="W377" s="112"/>
      <c r="X377" s="112"/>
      <c r="Y377" s="112"/>
      <c r="Z377" s="112"/>
      <c r="AA377" s="112"/>
      <c r="AB377" s="112"/>
      <c r="AC377" s="112"/>
      <c r="AD377" s="112"/>
      <c r="AE377" s="112"/>
      <c r="AF377" s="112"/>
      <c r="AG377" s="112"/>
      <c r="AH377" s="112"/>
      <c r="AI377" s="112"/>
      <c r="AJ377" s="112"/>
      <c r="AK377" s="112"/>
      <c r="AL377" s="112"/>
      <c r="AM377" s="112"/>
      <c r="AN377" s="112"/>
      <c r="AO377" s="112"/>
      <c r="AP377" s="112"/>
      <c r="AQ377" s="112"/>
      <c r="AR377" s="112"/>
      <c r="AS377" s="112"/>
    </row>
    <row r="378" spans="1:45">
      <c r="A378" s="112"/>
      <c r="B378" s="112"/>
      <c r="C378" s="112"/>
      <c r="D378" s="112"/>
      <c r="E378" s="112"/>
      <c r="F378" s="112"/>
      <c r="G378" s="112"/>
      <c r="H378" s="112"/>
      <c r="I378" s="112"/>
      <c r="J378" s="112"/>
      <c r="K378" s="112"/>
      <c r="L378" s="112"/>
      <c r="M378" s="112"/>
      <c r="N378" s="112"/>
      <c r="O378" s="112"/>
      <c r="P378" s="112"/>
      <c r="Q378" s="112"/>
      <c r="R378" s="112"/>
      <c r="S378" s="112"/>
      <c r="T378" s="112"/>
      <c r="U378" s="112"/>
      <c r="V378" s="112"/>
      <c r="W378" s="112"/>
      <c r="X378" s="112"/>
      <c r="Y378" s="112"/>
      <c r="Z378" s="112"/>
      <c r="AA378" s="112"/>
      <c r="AB378" s="112"/>
      <c r="AC378" s="112"/>
      <c r="AD378" s="112"/>
      <c r="AE378" s="112"/>
      <c r="AF378" s="112"/>
      <c r="AG378" s="112"/>
      <c r="AH378" s="112"/>
      <c r="AI378" s="112"/>
      <c r="AJ378" s="112"/>
      <c r="AK378" s="112"/>
      <c r="AL378" s="112"/>
      <c r="AM378" s="112"/>
      <c r="AN378" s="112"/>
      <c r="AO378" s="112"/>
      <c r="AP378" s="112"/>
      <c r="AQ378" s="112"/>
      <c r="AR378" s="112"/>
      <c r="AS378" s="112"/>
    </row>
    <row r="379" spans="1:45">
      <c r="A379" s="112"/>
      <c r="B379" s="112"/>
      <c r="C379" s="112"/>
      <c r="D379" s="112"/>
      <c r="E379" s="112"/>
      <c r="F379" s="112"/>
      <c r="G379" s="112"/>
      <c r="H379" s="112"/>
      <c r="I379" s="112"/>
      <c r="J379" s="112"/>
      <c r="K379" s="112"/>
      <c r="L379" s="112"/>
      <c r="M379" s="112"/>
      <c r="N379" s="112"/>
      <c r="O379" s="112"/>
      <c r="P379" s="112"/>
      <c r="Q379" s="112"/>
      <c r="R379" s="112"/>
      <c r="S379" s="112"/>
      <c r="T379" s="112"/>
      <c r="U379" s="112"/>
      <c r="V379" s="112"/>
      <c r="W379" s="112"/>
      <c r="X379" s="112"/>
      <c r="Y379" s="112"/>
      <c r="Z379" s="112"/>
      <c r="AA379" s="112"/>
      <c r="AB379" s="112"/>
      <c r="AC379" s="112"/>
      <c r="AD379" s="112"/>
      <c r="AE379" s="112"/>
      <c r="AF379" s="112"/>
      <c r="AG379" s="112"/>
      <c r="AH379" s="112"/>
      <c r="AI379" s="112"/>
      <c r="AJ379" s="112"/>
      <c r="AK379" s="112"/>
      <c r="AL379" s="112"/>
      <c r="AM379" s="112"/>
      <c r="AN379" s="112"/>
      <c r="AO379" s="112"/>
      <c r="AP379" s="112"/>
      <c r="AQ379" s="112"/>
      <c r="AR379" s="112"/>
      <c r="AS379" s="112"/>
    </row>
    <row r="380" spans="1:45">
      <c r="A380" s="112"/>
      <c r="B380" s="112"/>
      <c r="C380" s="112"/>
      <c r="D380" s="112"/>
      <c r="E380" s="112"/>
      <c r="F380" s="112"/>
      <c r="G380" s="112"/>
      <c r="H380" s="112"/>
      <c r="I380" s="112"/>
      <c r="J380" s="112"/>
      <c r="K380" s="112"/>
      <c r="L380" s="112"/>
      <c r="M380" s="112"/>
      <c r="N380" s="112"/>
      <c r="O380" s="112"/>
      <c r="P380" s="112"/>
      <c r="Q380" s="112"/>
      <c r="R380" s="112"/>
      <c r="S380" s="112"/>
      <c r="T380" s="112"/>
      <c r="U380" s="112"/>
      <c r="V380" s="112"/>
      <c r="W380" s="112"/>
      <c r="X380" s="112"/>
      <c r="Y380" s="112"/>
      <c r="Z380" s="112"/>
      <c r="AA380" s="112"/>
      <c r="AB380" s="112"/>
      <c r="AC380" s="112"/>
      <c r="AD380" s="112"/>
      <c r="AE380" s="112"/>
      <c r="AF380" s="112"/>
      <c r="AG380" s="112"/>
      <c r="AH380" s="112"/>
      <c r="AI380" s="112"/>
      <c r="AJ380" s="112"/>
      <c r="AK380" s="112"/>
      <c r="AL380" s="112"/>
      <c r="AM380" s="112"/>
      <c r="AN380" s="112"/>
      <c r="AO380" s="112"/>
      <c r="AP380" s="112"/>
      <c r="AQ380" s="112"/>
      <c r="AR380" s="112"/>
      <c r="AS380" s="112"/>
    </row>
    <row r="381" spans="1:45">
      <c r="A381" s="112"/>
      <c r="B381" s="112"/>
      <c r="C381" s="112"/>
      <c r="D381" s="112"/>
      <c r="E381" s="112"/>
      <c r="F381" s="112"/>
      <c r="G381" s="112"/>
      <c r="H381" s="112"/>
      <c r="I381" s="112"/>
      <c r="J381" s="112"/>
      <c r="K381" s="112"/>
      <c r="L381" s="112"/>
      <c r="M381" s="112"/>
      <c r="N381" s="112"/>
      <c r="O381" s="112"/>
      <c r="P381" s="112"/>
      <c r="Q381" s="112"/>
      <c r="R381" s="112"/>
      <c r="S381" s="112"/>
      <c r="T381" s="112"/>
      <c r="U381" s="112"/>
      <c r="V381" s="112"/>
      <c r="W381" s="112"/>
      <c r="X381" s="112"/>
      <c r="Y381" s="112"/>
      <c r="Z381" s="112"/>
      <c r="AA381" s="112"/>
      <c r="AB381" s="112"/>
      <c r="AC381" s="112"/>
      <c r="AD381" s="112"/>
      <c r="AE381" s="112"/>
      <c r="AF381" s="112"/>
      <c r="AG381" s="112"/>
      <c r="AH381" s="112"/>
      <c r="AI381" s="112"/>
      <c r="AJ381" s="112"/>
      <c r="AK381" s="112"/>
      <c r="AL381" s="112"/>
      <c r="AM381" s="112"/>
      <c r="AN381" s="112"/>
      <c r="AO381" s="112"/>
      <c r="AP381" s="112"/>
      <c r="AQ381" s="112"/>
      <c r="AR381" s="112"/>
      <c r="AS381" s="112"/>
    </row>
    <row r="382" spans="1:45">
      <c r="A382" s="112"/>
      <c r="B382" s="112"/>
      <c r="C382" s="112"/>
      <c r="D382" s="112"/>
      <c r="E382" s="112"/>
      <c r="F382" s="112"/>
      <c r="G382" s="112"/>
      <c r="H382" s="112"/>
      <c r="I382" s="112"/>
      <c r="J382" s="112"/>
      <c r="K382" s="112"/>
      <c r="L382" s="112"/>
      <c r="M382" s="112"/>
      <c r="N382" s="112"/>
      <c r="O382" s="112"/>
      <c r="P382" s="112"/>
      <c r="Q382" s="112"/>
      <c r="R382" s="112"/>
      <c r="S382" s="112"/>
      <c r="T382" s="112"/>
      <c r="U382" s="112"/>
      <c r="V382" s="112"/>
      <c r="W382" s="112"/>
      <c r="X382" s="112"/>
      <c r="Y382" s="112"/>
      <c r="Z382" s="112"/>
      <c r="AA382" s="112"/>
      <c r="AB382" s="112"/>
      <c r="AC382" s="112"/>
      <c r="AD382" s="112"/>
      <c r="AE382" s="112"/>
      <c r="AF382" s="112"/>
      <c r="AG382" s="112"/>
      <c r="AH382" s="112"/>
      <c r="AI382" s="112"/>
      <c r="AJ382" s="112"/>
      <c r="AK382" s="112"/>
      <c r="AL382" s="112"/>
      <c r="AM382" s="112"/>
      <c r="AN382" s="112"/>
      <c r="AO382" s="112"/>
      <c r="AP382" s="112"/>
      <c r="AQ382" s="112"/>
      <c r="AR382" s="112"/>
      <c r="AS382" s="112"/>
    </row>
    <row r="383" spans="1:45">
      <c r="A383" s="112"/>
      <c r="B383" s="112"/>
      <c r="C383" s="112"/>
      <c r="D383" s="112"/>
      <c r="E383" s="112"/>
      <c r="F383" s="112"/>
      <c r="G383" s="112"/>
      <c r="H383" s="112"/>
      <c r="I383" s="112"/>
      <c r="J383" s="112"/>
      <c r="K383" s="112"/>
      <c r="L383" s="112"/>
      <c r="M383" s="112"/>
      <c r="N383" s="112"/>
      <c r="O383" s="112"/>
      <c r="P383" s="112"/>
      <c r="Q383" s="112"/>
      <c r="R383" s="112"/>
      <c r="S383" s="112"/>
      <c r="T383" s="112"/>
      <c r="U383" s="112"/>
      <c r="V383" s="112"/>
      <c r="W383" s="112"/>
      <c r="X383" s="112"/>
      <c r="Y383" s="112"/>
      <c r="Z383" s="112"/>
      <c r="AA383" s="112"/>
      <c r="AB383" s="112"/>
      <c r="AC383" s="112"/>
      <c r="AD383" s="112"/>
      <c r="AE383" s="112"/>
      <c r="AF383" s="112"/>
      <c r="AG383" s="112"/>
      <c r="AH383" s="112"/>
      <c r="AI383" s="112"/>
      <c r="AJ383" s="112"/>
      <c r="AK383" s="112"/>
      <c r="AL383" s="112"/>
      <c r="AM383" s="112"/>
      <c r="AN383" s="112"/>
      <c r="AO383" s="112"/>
      <c r="AP383" s="112"/>
      <c r="AQ383" s="112"/>
      <c r="AR383" s="112"/>
      <c r="AS383" s="112"/>
    </row>
    <row r="384" spans="1:45">
      <c r="A384" s="112"/>
      <c r="B384" s="112"/>
      <c r="C384" s="112"/>
      <c r="D384" s="112"/>
      <c r="E384" s="112"/>
      <c r="F384" s="112"/>
      <c r="G384" s="112"/>
      <c r="H384" s="112"/>
      <c r="I384" s="112"/>
      <c r="J384" s="112"/>
      <c r="K384" s="112"/>
      <c r="L384" s="112"/>
      <c r="M384" s="112"/>
      <c r="N384" s="112"/>
      <c r="O384" s="112"/>
      <c r="P384" s="112"/>
      <c r="Q384" s="112"/>
      <c r="R384" s="112"/>
      <c r="S384" s="112"/>
      <c r="T384" s="112"/>
      <c r="U384" s="112"/>
      <c r="V384" s="112"/>
      <c r="W384" s="112"/>
      <c r="X384" s="112"/>
      <c r="Y384" s="112"/>
      <c r="Z384" s="112"/>
      <c r="AA384" s="112"/>
      <c r="AB384" s="112"/>
      <c r="AC384" s="112"/>
      <c r="AD384" s="112"/>
      <c r="AE384" s="112"/>
      <c r="AF384" s="112"/>
      <c r="AG384" s="112"/>
      <c r="AH384" s="112"/>
      <c r="AI384" s="112"/>
      <c r="AJ384" s="112"/>
      <c r="AK384" s="112"/>
      <c r="AL384" s="112"/>
      <c r="AM384" s="112"/>
      <c r="AN384" s="112"/>
      <c r="AO384" s="112"/>
      <c r="AP384" s="112"/>
      <c r="AQ384" s="112"/>
      <c r="AR384" s="112"/>
      <c r="AS384" s="112"/>
    </row>
    <row r="385" spans="1:45">
      <c r="A385" s="112"/>
      <c r="B385" s="112"/>
      <c r="C385" s="112"/>
      <c r="D385" s="112"/>
      <c r="E385" s="112"/>
      <c r="F385" s="112"/>
      <c r="G385" s="112"/>
      <c r="H385" s="112"/>
      <c r="I385" s="112"/>
      <c r="J385" s="112"/>
      <c r="K385" s="112"/>
      <c r="L385" s="112"/>
      <c r="M385" s="112"/>
      <c r="N385" s="112"/>
      <c r="O385" s="112"/>
      <c r="P385" s="112"/>
      <c r="Q385" s="112"/>
      <c r="R385" s="112"/>
      <c r="S385" s="112"/>
      <c r="T385" s="112"/>
      <c r="U385" s="112"/>
      <c r="V385" s="112"/>
      <c r="W385" s="112"/>
      <c r="X385" s="112"/>
      <c r="Y385" s="112"/>
      <c r="Z385" s="112"/>
      <c r="AA385" s="112"/>
      <c r="AB385" s="112"/>
      <c r="AC385" s="112"/>
      <c r="AD385" s="112"/>
      <c r="AE385" s="112"/>
      <c r="AF385" s="112"/>
      <c r="AG385" s="112"/>
      <c r="AH385" s="112"/>
      <c r="AI385" s="112"/>
      <c r="AJ385" s="112"/>
      <c r="AK385" s="112"/>
      <c r="AL385" s="112"/>
      <c r="AM385" s="112"/>
      <c r="AN385" s="112"/>
      <c r="AO385" s="112"/>
      <c r="AP385" s="112"/>
      <c r="AQ385" s="112"/>
      <c r="AR385" s="112"/>
      <c r="AS385" s="112"/>
    </row>
    <row r="386" spans="1:45">
      <c r="A386" s="112"/>
      <c r="B386" s="112"/>
      <c r="C386" s="112"/>
      <c r="D386" s="112"/>
      <c r="E386" s="112"/>
      <c r="F386" s="112"/>
      <c r="G386" s="112"/>
      <c r="H386" s="112"/>
      <c r="I386" s="112"/>
      <c r="J386" s="112"/>
      <c r="K386" s="112"/>
      <c r="L386" s="112"/>
      <c r="M386" s="112"/>
      <c r="N386" s="112"/>
      <c r="O386" s="112"/>
      <c r="P386" s="112"/>
      <c r="Q386" s="112"/>
      <c r="R386" s="112"/>
      <c r="S386" s="112"/>
      <c r="T386" s="112"/>
      <c r="U386" s="112"/>
      <c r="V386" s="112"/>
      <c r="W386" s="112"/>
      <c r="X386" s="112"/>
      <c r="Y386" s="112"/>
      <c r="Z386" s="112"/>
      <c r="AA386" s="112"/>
      <c r="AB386" s="112"/>
      <c r="AC386" s="112"/>
      <c r="AD386" s="112"/>
      <c r="AE386" s="112"/>
      <c r="AF386" s="112"/>
      <c r="AG386" s="112"/>
      <c r="AH386" s="112"/>
      <c r="AI386" s="112"/>
      <c r="AJ386" s="112"/>
      <c r="AK386" s="112"/>
      <c r="AL386" s="112"/>
      <c r="AM386" s="112"/>
      <c r="AN386" s="112"/>
      <c r="AO386" s="112"/>
      <c r="AP386" s="112"/>
      <c r="AQ386" s="112"/>
      <c r="AR386" s="112"/>
      <c r="AS386" s="112"/>
    </row>
    <row r="387" spans="1:45">
      <c r="A387" s="112"/>
      <c r="B387" s="112"/>
      <c r="C387" s="112"/>
      <c r="D387" s="112"/>
      <c r="E387" s="112"/>
      <c r="F387" s="112"/>
      <c r="G387" s="112"/>
      <c r="H387" s="112"/>
      <c r="I387" s="112"/>
      <c r="J387" s="112"/>
      <c r="K387" s="112"/>
      <c r="L387" s="112"/>
      <c r="M387" s="112"/>
      <c r="N387" s="112"/>
      <c r="O387" s="112"/>
      <c r="P387" s="112"/>
      <c r="Q387" s="112"/>
      <c r="R387" s="112"/>
      <c r="S387" s="112"/>
      <c r="T387" s="112"/>
      <c r="U387" s="112"/>
      <c r="V387" s="112"/>
      <c r="W387" s="112"/>
      <c r="X387" s="112"/>
      <c r="Y387" s="112"/>
      <c r="Z387" s="112"/>
      <c r="AA387" s="112"/>
      <c r="AB387" s="112"/>
      <c r="AC387" s="112"/>
      <c r="AD387" s="112"/>
      <c r="AE387" s="112"/>
      <c r="AF387" s="112"/>
      <c r="AG387" s="112"/>
      <c r="AH387" s="112"/>
      <c r="AI387" s="112"/>
      <c r="AJ387" s="112"/>
      <c r="AK387" s="112"/>
      <c r="AL387" s="112"/>
      <c r="AM387" s="112"/>
      <c r="AN387" s="112"/>
      <c r="AO387" s="112"/>
      <c r="AP387" s="112"/>
      <c r="AQ387" s="112"/>
      <c r="AR387" s="112"/>
      <c r="AS387" s="112"/>
    </row>
    <row r="388" spans="1:45">
      <c r="A388" s="112"/>
      <c r="B388" s="112"/>
      <c r="C388" s="112"/>
      <c r="D388" s="112"/>
      <c r="E388" s="112"/>
      <c r="F388" s="112"/>
      <c r="G388" s="112"/>
      <c r="H388" s="112"/>
      <c r="I388" s="112"/>
      <c r="J388" s="112"/>
      <c r="K388" s="112"/>
      <c r="L388" s="112"/>
      <c r="M388" s="112"/>
      <c r="N388" s="112"/>
      <c r="O388" s="112"/>
      <c r="P388" s="112"/>
      <c r="Q388" s="112"/>
      <c r="R388" s="112"/>
      <c r="S388" s="112"/>
      <c r="T388" s="112"/>
      <c r="U388" s="112"/>
      <c r="V388" s="112"/>
      <c r="W388" s="112"/>
      <c r="X388" s="112"/>
      <c r="Y388" s="112"/>
      <c r="Z388" s="112"/>
      <c r="AA388" s="112"/>
      <c r="AB388" s="112"/>
      <c r="AC388" s="112"/>
      <c r="AD388" s="112"/>
      <c r="AE388" s="112"/>
      <c r="AF388" s="112"/>
      <c r="AG388" s="112"/>
      <c r="AH388" s="112"/>
      <c r="AI388" s="112"/>
      <c r="AJ388" s="112"/>
      <c r="AK388" s="112"/>
      <c r="AL388" s="112"/>
      <c r="AM388" s="112"/>
      <c r="AN388" s="112"/>
      <c r="AO388" s="112"/>
      <c r="AP388" s="112"/>
      <c r="AQ388" s="112"/>
      <c r="AR388" s="112"/>
      <c r="AS388" s="112"/>
    </row>
    <row r="389" spans="1:45">
      <c r="A389" s="112"/>
      <c r="B389" s="112"/>
      <c r="C389" s="112"/>
      <c r="D389" s="112"/>
      <c r="E389" s="112"/>
      <c r="F389" s="112"/>
      <c r="G389" s="112"/>
      <c r="H389" s="112"/>
      <c r="I389" s="112"/>
      <c r="J389" s="112"/>
      <c r="K389" s="112"/>
      <c r="L389" s="112"/>
      <c r="M389" s="112"/>
      <c r="N389" s="112"/>
      <c r="O389" s="112"/>
      <c r="P389" s="112"/>
      <c r="Q389" s="112"/>
      <c r="R389" s="112"/>
      <c r="S389" s="112"/>
      <c r="T389" s="112"/>
      <c r="U389" s="112"/>
      <c r="V389" s="112"/>
      <c r="W389" s="112"/>
      <c r="X389" s="112"/>
      <c r="Y389" s="112"/>
      <c r="Z389" s="112"/>
      <c r="AA389" s="112"/>
      <c r="AB389" s="112"/>
      <c r="AC389" s="112"/>
      <c r="AD389" s="112"/>
      <c r="AE389" s="112"/>
      <c r="AF389" s="112"/>
      <c r="AG389" s="112"/>
      <c r="AH389" s="112"/>
      <c r="AI389" s="112"/>
      <c r="AJ389" s="112"/>
      <c r="AK389" s="112"/>
      <c r="AL389" s="112"/>
      <c r="AM389" s="112"/>
      <c r="AN389" s="112"/>
      <c r="AO389" s="112"/>
      <c r="AP389" s="112"/>
      <c r="AQ389" s="112"/>
      <c r="AR389" s="112"/>
      <c r="AS389" s="112"/>
    </row>
    <row r="390" spans="1:45">
      <c r="A390" s="112"/>
      <c r="B390" s="112"/>
      <c r="C390" s="112"/>
      <c r="D390" s="112"/>
      <c r="E390" s="112"/>
      <c r="F390" s="112"/>
      <c r="G390" s="112"/>
      <c r="H390" s="112"/>
      <c r="I390" s="112"/>
      <c r="J390" s="112"/>
      <c r="K390" s="112"/>
      <c r="L390" s="112"/>
      <c r="M390" s="112"/>
      <c r="N390" s="112"/>
      <c r="O390" s="112"/>
      <c r="P390" s="112"/>
      <c r="Q390" s="112"/>
      <c r="R390" s="112"/>
      <c r="S390" s="112"/>
      <c r="T390" s="112"/>
      <c r="U390" s="112"/>
      <c r="V390" s="112"/>
      <c r="W390" s="112"/>
      <c r="X390" s="112"/>
      <c r="Y390" s="112"/>
      <c r="Z390" s="112"/>
      <c r="AA390" s="112"/>
      <c r="AB390" s="112"/>
      <c r="AC390" s="112"/>
      <c r="AD390" s="112"/>
      <c r="AE390" s="112"/>
      <c r="AF390" s="112"/>
      <c r="AG390" s="112"/>
      <c r="AH390" s="112"/>
      <c r="AI390" s="112"/>
      <c r="AJ390" s="112"/>
      <c r="AK390" s="112"/>
      <c r="AL390" s="112"/>
      <c r="AM390" s="112"/>
      <c r="AN390" s="112"/>
      <c r="AO390" s="112"/>
      <c r="AP390" s="112"/>
      <c r="AQ390" s="112"/>
      <c r="AR390" s="112"/>
      <c r="AS390" s="112"/>
    </row>
    <row r="391" spans="1:45">
      <c r="A391" s="112"/>
      <c r="B391" s="112"/>
      <c r="C391" s="112"/>
      <c r="D391" s="112"/>
      <c r="E391" s="112"/>
      <c r="F391" s="112"/>
      <c r="G391" s="112"/>
      <c r="H391" s="112"/>
      <c r="I391" s="112"/>
      <c r="J391" s="112"/>
      <c r="K391" s="112"/>
      <c r="L391" s="112"/>
      <c r="M391" s="112"/>
      <c r="N391" s="112"/>
      <c r="O391" s="112"/>
      <c r="P391" s="112"/>
      <c r="Q391" s="112"/>
      <c r="R391" s="112"/>
      <c r="S391" s="112"/>
      <c r="T391" s="112"/>
      <c r="U391" s="112"/>
      <c r="V391" s="112"/>
      <c r="W391" s="112"/>
      <c r="X391" s="112"/>
      <c r="Y391" s="112"/>
      <c r="Z391" s="112"/>
      <c r="AA391" s="112"/>
      <c r="AB391" s="112"/>
      <c r="AC391" s="112"/>
      <c r="AD391" s="112"/>
      <c r="AE391" s="112"/>
      <c r="AF391" s="112"/>
      <c r="AG391" s="112"/>
      <c r="AH391" s="112"/>
      <c r="AI391" s="112"/>
      <c r="AJ391" s="112"/>
      <c r="AK391" s="112"/>
      <c r="AL391" s="112"/>
      <c r="AM391" s="112"/>
      <c r="AN391" s="112"/>
      <c r="AO391" s="112"/>
      <c r="AP391" s="112"/>
      <c r="AQ391" s="112"/>
      <c r="AR391" s="112"/>
      <c r="AS391" s="112"/>
    </row>
    <row r="392" spans="1:45">
      <c r="A392" s="112"/>
      <c r="B392" s="112"/>
      <c r="C392" s="112"/>
      <c r="D392" s="112"/>
      <c r="E392" s="112"/>
      <c r="F392" s="112"/>
      <c r="G392" s="112"/>
      <c r="H392" s="112"/>
      <c r="I392" s="112"/>
      <c r="J392" s="112"/>
      <c r="K392" s="112"/>
      <c r="L392" s="112"/>
      <c r="M392" s="112"/>
      <c r="N392" s="112"/>
      <c r="O392" s="112"/>
      <c r="P392" s="112"/>
      <c r="Q392" s="112"/>
      <c r="R392" s="112"/>
      <c r="S392" s="112"/>
      <c r="T392" s="112"/>
      <c r="U392" s="112"/>
      <c r="V392" s="112"/>
      <c r="W392" s="112"/>
      <c r="X392" s="112"/>
      <c r="Y392" s="112"/>
      <c r="Z392" s="112"/>
      <c r="AA392" s="112"/>
      <c r="AB392" s="112"/>
      <c r="AC392" s="112"/>
      <c r="AD392" s="112"/>
      <c r="AE392" s="112"/>
      <c r="AF392" s="112"/>
      <c r="AG392" s="112"/>
      <c r="AH392" s="112"/>
      <c r="AI392" s="112"/>
      <c r="AJ392" s="112"/>
      <c r="AK392" s="112"/>
      <c r="AL392" s="112"/>
      <c r="AM392" s="112"/>
      <c r="AN392" s="112"/>
      <c r="AO392" s="112"/>
      <c r="AP392" s="112"/>
      <c r="AQ392" s="112"/>
      <c r="AR392" s="112"/>
      <c r="AS392" s="112"/>
    </row>
    <row r="393" spans="1:45">
      <c r="A393" s="112"/>
      <c r="B393" s="112"/>
      <c r="C393" s="112"/>
      <c r="D393" s="112"/>
      <c r="E393" s="112"/>
      <c r="F393" s="112"/>
      <c r="G393" s="112"/>
      <c r="H393" s="112"/>
      <c r="I393" s="112"/>
      <c r="J393" s="112"/>
      <c r="K393" s="112"/>
      <c r="L393" s="112"/>
      <c r="M393" s="112"/>
      <c r="N393" s="112"/>
      <c r="O393" s="112"/>
      <c r="P393" s="112"/>
      <c r="Q393" s="112"/>
      <c r="R393" s="112"/>
      <c r="S393" s="112"/>
      <c r="T393" s="112"/>
      <c r="U393" s="112"/>
      <c r="V393" s="112"/>
      <c r="W393" s="112"/>
      <c r="X393" s="112"/>
      <c r="Y393" s="112"/>
      <c r="Z393" s="112"/>
      <c r="AA393" s="112"/>
      <c r="AB393" s="112"/>
      <c r="AC393" s="112"/>
      <c r="AD393" s="112"/>
      <c r="AE393" s="112"/>
      <c r="AF393" s="112"/>
      <c r="AG393" s="112"/>
      <c r="AH393" s="112"/>
      <c r="AI393" s="112"/>
      <c r="AJ393" s="112"/>
      <c r="AK393" s="112"/>
      <c r="AL393" s="112"/>
      <c r="AM393" s="112"/>
      <c r="AN393" s="112"/>
      <c r="AO393" s="112"/>
      <c r="AP393" s="112"/>
      <c r="AQ393" s="112"/>
      <c r="AR393" s="112"/>
      <c r="AS393" s="112"/>
    </row>
    <row r="394" spans="1:45">
      <c r="A394" s="112"/>
      <c r="B394" s="112"/>
      <c r="C394" s="112"/>
      <c r="D394" s="112"/>
      <c r="E394" s="112"/>
      <c r="F394" s="112"/>
      <c r="G394" s="112"/>
      <c r="H394" s="112"/>
      <c r="I394" s="112"/>
      <c r="J394" s="112"/>
      <c r="K394" s="112"/>
      <c r="L394" s="112"/>
      <c r="M394" s="112"/>
      <c r="N394" s="112"/>
      <c r="O394" s="112"/>
      <c r="P394" s="112"/>
      <c r="Q394" s="112"/>
      <c r="R394" s="112"/>
      <c r="S394" s="112"/>
      <c r="T394" s="112"/>
      <c r="U394" s="112"/>
      <c r="V394" s="112"/>
      <c r="W394" s="112"/>
      <c r="X394" s="112"/>
      <c r="Y394" s="112"/>
      <c r="Z394" s="112"/>
      <c r="AA394" s="112"/>
      <c r="AB394" s="112"/>
      <c r="AC394" s="112"/>
      <c r="AD394" s="112"/>
      <c r="AE394" s="112"/>
      <c r="AF394" s="112"/>
      <c r="AG394" s="112"/>
      <c r="AH394" s="112"/>
      <c r="AI394" s="112"/>
      <c r="AJ394" s="112"/>
      <c r="AK394" s="112"/>
      <c r="AL394" s="112"/>
      <c r="AM394" s="112"/>
      <c r="AN394" s="112"/>
      <c r="AO394" s="112"/>
      <c r="AP394" s="112"/>
      <c r="AQ394" s="112"/>
      <c r="AR394" s="112"/>
      <c r="AS394" s="112"/>
    </row>
    <row r="395" spans="1:45">
      <c r="A395" s="112"/>
      <c r="B395" s="112"/>
      <c r="C395" s="112"/>
      <c r="D395" s="112"/>
      <c r="E395" s="112"/>
      <c r="F395" s="112"/>
      <c r="G395" s="112"/>
      <c r="H395" s="112"/>
      <c r="I395" s="112"/>
      <c r="J395" s="112"/>
      <c r="K395" s="112"/>
      <c r="L395" s="112"/>
      <c r="M395" s="112"/>
      <c r="N395" s="112"/>
      <c r="O395" s="112"/>
      <c r="P395" s="112"/>
      <c r="Q395" s="112"/>
      <c r="R395" s="112"/>
      <c r="S395" s="112"/>
      <c r="T395" s="112"/>
      <c r="U395" s="112"/>
      <c r="V395" s="112"/>
      <c r="W395" s="112"/>
      <c r="X395" s="112"/>
      <c r="Y395" s="112"/>
      <c r="Z395" s="112"/>
      <c r="AA395" s="112"/>
      <c r="AB395" s="112"/>
      <c r="AC395" s="112"/>
      <c r="AD395" s="112"/>
      <c r="AE395" s="112"/>
      <c r="AF395" s="112"/>
      <c r="AG395" s="112"/>
      <c r="AH395" s="112"/>
      <c r="AI395" s="112"/>
      <c r="AJ395" s="112"/>
      <c r="AK395" s="112"/>
      <c r="AL395" s="112"/>
      <c r="AM395" s="112"/>
      <c r="AN395" s="112"/>
      <c r="AO395" s="112"/>
      <c r="AP395" s="112"/>
      <c r="AQ395" s="112"/>
      <c r="AR395" s="112"/>
      <c r="AS395" s="112"/>
    </row>
    <row r="396" spans="1:45">
      <c r="A396" s="112"/>
      <c r="B396" s="112"/>
      <c r="C396" s="112"/>
      <c r="D396" s="112"/>
      <c r="E396" s="112"/>
      <c r="F396" s="112"/>
      <c r="G396" s="112"/>
      <c r="H396" s="112"/>
      <c r="I396" s="112"/>
      <c r="J396" s="112"/>
      <c r="K396" s="112"/>
      <c r="L396" s="112"/>
      <c r="M396" s="112"/>
      <c r="N396" s="112"/>
      <c r="O396" s="112"/>
      <c r="P396" s="112"/>
      <c r="Q396" s="112"/>
      <c r="R396" s="112"/>
      <c r="S396" s="112"/>
      <c r="T396" s="112"/>
      <c r="U396" s="112"/>
      <c r="V396" s="112"/>
      <c r="W396" s="112"/>
      <c r="X396" s="112"/>
      <c r="Y396" s="112"/>
      <c r="Z396" s="112"/>
      <c r="AA396" s="112"/>
      <c r="AB396" s="112"/>
      <c r="AC396" s="112"/>
      <c r="AD396" s="112"/>
      <c r="AE396" s="112"/>
      <c r="AF396" s="112"/>
      <c r="AG396" s="112"/>
      <c r="AH396" s="112"/>
      <c r="AI396" s="112"/>
      <c r="AJ396" s="112"/>
      <c r="AK396" s="112"/>
      <c r="AL396" s="112"/>
      <c r="AM396" s="112"/>
      <c r="AN396" s="112"/>
      <c r="AO396" s="112"/>
      <c r="AP396" s="112"/>
      <c r="AQ396" s="112"/>
      <c r="AR396" s="112"/>
      <c r="AS396" s="112"/>
    </row>
    <row r="397" spans="1:45">
      <c r="A397" s="112"/>
      <c r="B397" s="112"/>
      <c r="C397" s="112"/>
      <c r="D397" s="112"/>
      <c r="E397" s="112"/>
      <c r="F397" s="112"/>
      <c r="G397" s="112"/>
      <c r="H397" s="112"/>
      <c r="I397" s="112"/>
      <c r="J397" s="112"/>
      <c r="K397" s="112"/>
      <c r="L397" s="112"/>
      <c r="M397" s="112"/>
      <c r="N397" s="112"/>
      <c r="O397" s="112"/>
      <c r="P397" s="112"/>
      <c r="Q397" s="112"/>
      <c r="R397" s="112"/>
      <c r="S397" s="112"/>
      <c r="T397" s="112"/>
      <c r="U397" s="112"/>
      <c r="V397" s="112"/>
      <c r="W397" s="112"/>
      <c r="X397" s="112"/>
      <c r="Y397" s="112"/>
      <c r="Z397" s="112"/>
      <c r="AA397" s="112"/>
      <c r="AB397" s="112"/>
      <c r="AC397" s="112"/>
      <c r="AD397" s="112"/>
      <c r="AE397" s="112"/>
      <c r="AF397" s="112"/>
      <c r="AG397" s="112"/>
      <c r="AH397" s="112"/>
      <c r="AI397" s="112"/>
      <c r="AJ397" s="112"/>
      <c r="AK397" s="112"/>
      <c r="AL397" s="112"/>
      <c r="AM397" s="112"/>
      <c r="AN397" s="112"/>
      <c r="AO397" s="112"/>
      <c r="AP397" s="112"/>
      <c r="AQ397" s="112"/>
      <c r="AR397" s="112"/>
      <c r="AS397" s="112"/>
    </row>
    <row r="398" spans="1:45">
      <c r="A398" s="112"/>
      <c r="B398" s="112"/>
      <c r="C398" s="112"/>
      <c r="D398" s="112"/>
      <c r="E398" s="112"/>
      <c r="F398" s="112"/>
      <c r="G398" s="112"/>
      <c r="H398" s="112"/>
      <c r="I398" s="112"/>
      <c r="J398" s="112"/>
      <c r="K398" s="112"/>
      <c r="L398" s="112"/>
      <c r="M398" s="112"/>
      <c r="N398" s="112"/>
      <c r="O398" s="112"/>
      <c r="P398" s="112"/>
      <c r="Q398" s="112"/>
      <c r="R398" s="112"/>
      <c r="S398" s="112"/>
      <c r="T398" s="112"/>
      <c r="U398" s="112"/>
      <c r="V398" s="112"/>
      <c r="W398" s="112"/>
      <c r="X398" s="112"/>
      <c r="Y398" s="112"/>
      <c r="Z398" s="112"/>
      <c r="AA398" s="112"/>
      <c r="AB398" s="112"/>
      <c r="AC398" s="112"/>
      <c r="AD398" s="112"/>
      <c r="AE398" s="112"/>
      <c r="AF398" s="112"/>
      <c r="AG398" s="112"/>
      <c r="AH398" s="112"/>
      <c r="AI398" s="112"/>
      <c r="AJ398" s="112"/>
      <c r="AK398" s="112"/>
      <c r="AL398" s="112"/>
      <c r="AM398" s="112"/>
      <c r="AN398" s="112"/>
      <c r="AO398" s="112"/>
      <c r="AP398" s="112"/>
      <c r="AQ398" s="112"/>
      <c r="AR398" s="112"/>
      <c r="AS398" s="112"/>
    </row>
    <row r="399" spans="1:45">
      <c r="A399" s="112"/>
      <c r="B399" s="112"/>
      <c r="C399" s="112"/>
      <c r="D399" s="112"/>
      <c r="E399" s="112"/>
      <c r="F399" s="112"/>
      <c r="G399" s="112"/>
      <c r="H399" s="112"/>
      <c r="I399" s="112"/>
      <c r="J399" s="112"/>
      <c r="K399" s="112"/>
      <c r="L399" s="112"/>
      <c r="M399" s="112"/>
      <c r="N399" s="112"/>
      <c r="O399" s="112"/>
      <c r="P399" s="112"/>
      <c r="Q399" s="112"/>
      <c r="R399" s="112"/>
      <c r="S399" s="112"/>
      <c r="T399" s="112"/>
      <c r="U399" s="112"/>
      <c r="V399" s="112"/>
      <c r="W399" s="112"/>
      <c r="X399" s="112"/>
      <c r="Y399" s="112"/>
      <c r="Z399" s="112"/>
      <c r="AA399" s="112"/>
      <c r="AB399" s="112"/>
      <c r="AC399" s="112"/>
      <c r="AD399" s="112"/>
      <c r="AE399" s="112"/>
      <c r="AF399" s="112"/>
      <c r="AG399" s="112"/>
      <c r="AH399" s="112"/>
      <c r="AI399" s="112"/>
      <c r="AJ399" s="112"/>
      <c r="AK399" s="112"/>
      <c r="AL399" s="112"/>
      <c r="AM399" s="112"/>
      <c r="AN399" s="112"/>
      <c r="AO399" s="112"/>
      <c r="AP399" s="112"/>
      <c r="AQ399" s="112"/>
      <c r="AR399" s="112"/>
      <c r="AS399" s="112"/>
    </row>
    <row r="400" spans="1:45">
      <c r="A400" s="112"/>
      <c r="B400" s="112"/>
      <c r="C400" s="112"/>
      <c r="D400" s="112"/>
      <c r="E400" s="112"/>
      <c r="F400" s="112"/>
      <c r="G400" s="112"/>
      <c r="H400" s="112"/>
      <c r="I400" s="112"/>
      <c r="J400" s="112"/>
      <c r="K400" s="112"/>
      <c r="L400" s="112"/>
      <c r="M400" s="112"/>
      <c r="N400" s="112"/>
      <c r="O400" s="112"/>
      <c r="P400" s="112"/>
      <c r="Q400" s="112"/>
      <c r="R400" s="112"/>
      <c r="S400" s="112"/>
      <c r="T400" s="112"/>
      <c r="U400" s="112"/>
      <c r="V400" s="112"/>
      <c r="W400" s="112"/>
      <c r="X400" s="112"/>
      <c r="Y400" s="112"/>
      <c r="Z400" s="112"/>
      <c r="AA400" s="112"/>
      <c r="AB400" s="112"/>
      <c r="AC400" s="112"/>
      <c r="AD400" s="112"/>
      <c r="AE400" s="112"/>
      <c r="AF400" s="112"/>
      <c r="AG400" s="112"/>
      <c r="AH400" s="112"/>
      <c r="AI400" s="112"/>
      <c r="AJ400" s="112"/>
      <c r="AK400" s="112"/>
      <c r="AL400" s="112"/>
      <c r="AM400" s="112"/>
      <c r="AN400" s="112"/>
      <c r="AO400" s="112"/>
      <c r="AP400" s="112"/>
      <c r="AQ400" s="112"/>
      <c r="AR400" s="112"/>
      <c r="AS400" s="112"/>
    </row>
    <row r="401" spans="1:45">
      <c r="A401" s="112"/>
      <c r="B401" s="112"/>
      <c r="C401" s="112"/>
      <c r="D401" s="112"/>
      <c r="E401" s="112"/>
      <c r="F401" s="112"/>
      <c r="G401" s="112"/>
      <c r="H401" s="112"/>
      <c r="I401" s="112"/>
      <c r="J401" s="112"/>
      <c r="K401" s="112"/>
      <c r="L401" s="112"/>
      <c r="M401" s="112"/>
      <c r="N401" s="112"/>
      <c r="O401" s="112"/>
      <c r="P401" s="112"/>
      <c r="Q401" s="112"/>
      <c r="R401" s="112"/>
      <c r="S401" s="112"/>
      <c r="T401" s="112"/>
      <c r="U401" s="112"/>
      <c r="V401" s="112"/>
      <c r="W401" s="112"/>
      <c r="X401" s="112"/>
      <c r="Y401" s="112"/>
      <c r="Z401" s="112"/>
      <c r="AA401" s="112"/>
      <c r="AB401" s="112"/>
      <c r="AC401" s="112"/>
      <c r="AD401" s="112"/>
      <c r="AE401" s="112"/>
      <c r="AF401" s="112"/>
      <c r="AG401" s="112"/>
      <c r="AH401" s="112"/>
      <c r="AI401" s="112"/>
      <c r="AJ401" s="112"/>
      <c r="AK401" s="112"/>
      <c r="AL401" s="112"/>
      <c r="AM401" s="112"/>
      <c r="AN401" s="112"/>
      <c r="AO401" s="112"/>
      <c r="AP401" s="112"/>
      <c r="AQ401" s="112"/>
      <c r="AR401" s="112"/>
      <c r="AS401" s="112"/>
    </row>
    <row r="402" spans="1:45">
      <c r="A402" s="112"/>
      <c r="B402" s="112"/>
      <c r="C402" s="112"/>
      <c r="D402" s="112"/>
      <c r="E402" s="112"/>
      <c r="F402" s="112"/>
      <c r="G402" s="112"/>
      <c r="H402" s="112"/>
      <c r="I402" s="112"/>
      <c r="J402" s="112"/>
      <c r="K402" s="112"/>
      <c r="L402" s="112"/>
      <c r="M402" s="112"/>
      <c r="N402" s="112"/>
      <c r="O402" s="112"/>
      <c r="P402" s="112"/>
      <c r="Q402" s="112"/>
      <c r="R402" s="112"/>
      <c r="S402" s="112"/>
      <c r="T402" s="112"/>
      <c r="U402" s="112"/>
      <c r="V402" s="112"/>
      <c r="W402" s="112"/>
      <c r="X402" s="112"/>
      <c r="Y402" s="112"/>
      <c r="Z402" s="112"/>
      <c r="AA402" s="112"/>
      <c r="AB402" s="112"/>
      <c r="AC402" s="112"/>
      <c r="AD402" s="112"/>
      <c r="AE402" s="112"/>
      <c r="AF402" s="112"/>
      <c r="AG402" s="112"/>
      <c r="AH402" s="112"/>
      <c r="AI402" s="112"/>
      <c r="AJ402" s="112"/>
      <c r="AK402" s="112"/>
      <c r="AL402" s="112"/>
      <c r="AM402" s="112"/>
      <c r="AN402" s="112"/>
      <c r="AO402" s="112"/>
      <c r="AP402" s="112"/>
      <c r="AQ402" s="112"/>
      <c r="AR402" s="112"/>
      <c r="AS402" s="112"/>
    </row>
    <row r="403" spans="1:45">
      <c r="A403" s="112"/>
      <c r="B403" s="112"/>
      <c r="C403" s="112"/>
      <c r="D403" s="112"/>
      <c r="E403" s="112"/>
      <c r="F403" s="112"/>
      <c r="G403" s="112"/>
      <c r="H403" s="112"/>
      <c r="I403" s="112"/>
      <c r="J403" s="112"/>
      <c r="K403" s="112"/>
      <c r="L403" s="112"/>
      <c r="M403" s="112"/>
      <c r="N403" s="112"/>
      <c r="O403" s="112"/>
      <c r="P403" s="112"/>
      <c r="Q403" s="112"/>
      <c r="R403" s="112"/>
      <c r="S403" s="112"/>
      <c r="T403" s="112"/>
      <c r="U403" s="112"/>
      <c r="V403" s="112"/>
      <c r="W403" s="112"/>
      <c r="X403" s="112"/>
      <c r="Y403" s="112"/>
      <c r="Z403" s="112"/>
      <c r="AA403" s="112"/>
      <c r="AB403" s="112"/>
      <c r="AC403" s="112"/>
      <c r="AD403" s="112"/>
      <c r="AE403" s="112"/>
      <c r="AF403" s="112"/>
      <c r="AG403" s="112"/>
      <c r="AH403" s="112"/>
      <c r="AI403" s="112"/>
      <c r="AJ403" s="112"/>
      <c r="AK403" s="112"/>
      <c r="AL403" s="112"/>
      <c r="AM403" s="112"/>
      <c r="AN403" s="112"/>
      <c r="AO403" s="112"/>
      <c r="AP403" s="112"/>
      <c r="AQ403" s="112"/>
      <c r="AR403" s="112"/>
      <c r="AS403" s="112"/>
    </row>
    <row r="404" spans="1:45">
      <c r="A404" s="112"/>
      <c r="B404" s="112"/>
      <c r="C404" s="112"/>
      <c r="D404" s="112"/>
      <c r="E404" s="112"/>
      <c r="F404" s="112"/>
      <c r="G404" s="112"/>
      <c r="H404" s="112"/>
      <c r="I404" s="112"/>
      <c r="J404" s="112"/>
      <c r="K404" s="112"/>
      <c r="L404" s="112"/>
      <c r="M404" s="112"/>
      <c r="N404" s="112"/>
      <c r="O404" s="112"/>
      <c r="P404" s="112"/>
      <c r="Q404" s="112"/>
      <c r="R404" s="112"/>
      <c r="S404" s="112"/>
      <c r="T404" s="112"/>
      <c r="U404" s="112"/>
      <c r="V404" s="112"/>
      <c r="W404" s="112"/>
      <c r="X404" s="112"/>
      <c r="Y404" s="112"/>
      <c r="Z404" s="112"/>
      <c r="AA404" s="112"/>
      <c r="AB404" s="112"/>
      <c r="AC404" s="112"/>
      <c r="AD404" s="112"/>
      <c r="AE404" s="112"/>
      <c r="AF404" s="112"/>
      <c r="AG404" s="112"/>
      <c r="AH404" s="112"/>
      <c r="AI404" s="112"/>
      <c r="AJ404" s="112"/>
      <c r="AK404" s="112"/>
      <c r="AL404" s="112"/>
      <c r="AM404" s="112"/>
      <c r="AN404" s="112"/>
      <c r="AO404" s="112"/>
      <c r="AP404" s="112"/>
      <c r="AQ404" s="112"/>
      <c r="AR404" s="112"/>
      <c r="AS404" s="112"/>
    </row>
    <row r="405" spans="1:45">
      <c r="A405" s="112"/>
      <c r="B405" s="112"/>
      <c r="C405" s="112"/>
      <c r="D405" s="112"/>
      <c r="E405" s="112"/>
      <c r="F405" s="112"/>
      <c r="G405" s="112"/>
      <c r="H405" s="112"/>
      <c r="I405" s="112"/>
      <c r="J405" s="112"/>
      <c r="K405" s="112"/>
      <c r="L405" s="112"/>
      <c r="M405" s="112"/>
      <c r="N405" s="112"/>
      <c r="O405" s="112"/>
      <c r="P405" s="112"/>
      <c r="Q405" s="112"/>
      <c r="R405" s="112"/>
      <c r="S405" s="112"/>
      <c r="T405" s="112"/>
      <c r="U405" s="112"/>
      <c r="V405" s="112"/>
      <c r="W405" s="112"/>
      <c r="X405" s="112"/>
      <c r="Y405" s="112"/>
      <c r="Z405" s="112"/>
      <c r="AA405" s="112"/>
      <c r="AB405" s="112"/>
      <c r="AC405" s="112"/>
      <c r="AD405" s="112"/>
      <c r="AE405" s="112"/>
      <c r="AF405" s="112"/>
      <c r="AG405" s="112"/>
      <c r="AH405" s="112"/>
      <c r="AI405" s="112"/>
      <c r="AJ405" s="112"/>
      <c r="AK405" s="112"/>
      <c r="AL405" s="112"/>
      <c r="AM405" s="112"/>
      <c r="AN405" s="112"/>
      <c r="AO405" s="112"/>
      <c r="AP405" s="112"/>
      <c r="AQ405" s="112"/>
      <c r="AR405" s="112"/>
      <c r="AS405" s="112"/>
    </row>
    <row r="406" spans="1:45">
      <c r="A406" s="112"/>
      <c r="B406" s="112"/>
      <c r="C406" s="112"/>
      <c r="D406" s="112"/>
      <c r="E406" s="112"/>
      <c r="F406" s="112"/>
      <c r="G406" s="112"/>
      <c r="H406" s="112"/>
      <c r="I406" s="112"/>
      <c r="J406" s="112"/>
      <c r="K406" s="112"/>
      <c r="L406" s="112"/>
      <c r="M406" s="112"/>
      <c r="N406" s="112"/>
      <c r="O406" s="112"/>
      <c r="P406" s="112"/>
      <c r="Q406" s="112"/>
      <c r="R406" s="112"/>
      <c r="S406" s="112"/>
      <c r="T406" s="112"/>
      <c r="U406" s="112"/>
      <c r="V406" s="112"/>
      <c r="W406" s="112"/>
      <c r="X406" s="112"/>
      <c r="Y406" s="112"/>
      <c r="Z406" s="112"/>
      <c r="AA406" s="112"/>
      <c r="AB406" s="112"/>
      <c r="AC406" s="112"/>
      <c r="AD406" s="112"/>
      <c r="AE406" s="112"/>
      <c r="AF406" s="112"/>
      <c r="AG406" s="112"/>
      <c r="AH406" s="112"/>
      <c r="AI406" s="112"/>
      <c r="AJ406" s="112"/>
      <c r="AK406" s="112"/>
      <c r="AL406" s="112"/>
      <c r="AM406" s="112"/>
      <c r="AN406" s="112"/>
      <c r="AO406" s="112"/>
      <c r="AP406" s="112"/>
      <c r="AQ406" s="112"/>
      <c r="AR406" s="112"/>
      <c r="AS406" s="112"/>
    </row>
    <row r="407" spans="1:45">
      <c r="A407" s="112"/>
      <c r="B407" s="112"/>
      <c r="C407" s="112"/>
      <c r="D407" s="112"/>
      <c r="E407" s="112"/>
      <c r="F407" s="112"/>
      <c r="G407" s="112"/>
      <c r="H407" s="112"/>
      <c r="I407" s="112"/>
      <c r="J407" s="112"/>
      <c r="K407" s="112"/>
      <c r="L407" s="112"/>
      <c r="M407" s="112"/>
      <c r="N407" s="112"/>
      <c r="O407" s="112"/>
      <c r="P407" s="112"/>
      <c r="Q407" s="112"/>
      <c r="R407" s="112"/>
      <c r="S407" s="112"/>
      <c r="T407" s="112"/>
      <c r="U407" s="112"/>
      <c r="V407" s="112"/>
      <c r="W407" s="112"/>
      <c r="X407" s="112"/>
      <c r="Y407" s="112"/>
      <c r="Z407" s="112"/>
      <c r="AA407" s="112"/>
      <c r="AB407" s="112"/>
      <c r="AC407" s="112"/>
      <c r="AD407" s="112"/>
      <c r="AE407" s="112"/>
      <c r="AF407" s="112"/>
      <c r="AG407" s="112"/>
      <c r="AH407" s="112"/>
      <c r="AI407" s="112"/>
      <c r="AJ407" s="112"/>
      <c r="AK407" s="112"/>
      <c r="AL407" s="112"/>
      <c r="AM407" s="112"/>
      <c r="AN407" s="112"/>
      <c r="AO407" s="112"/>
      <c r="AP407" s="112"/>
      <c r="AQ407" s="112"/>
      <c r="AR407" s="112"/>
      <c r="AS407" s="112"/>
    </row>
    <row r="408" spans="1:45">
      <c r="A408" s="112"/>
      <c r="B408" s="112"/>
      <c r="C408" s="112"/>
      <c r="D408" s="112"/>
      <c r="E408" s="112"/>
      <c r="F408" s="112"/>
      <c r="G408" s="112"/>
      <c r="H408" s="112"/>
      <c r="I408" s="112"/>
      <c r="J408" s="112"/>
      <c r="K408" s="112"/>
      <c r="L408" s="112"/>
      <c r="M408" s="112"/>
      <c r="N408" s="112"/>
      <c r="O408" s="112"/>
      <c r="P408" s="112"/>
      <c r="Q408" s="112"/>
      <c r="R408" s="112"/>
      <c r="S408" s="112"/>
      <c r="T408" s="112"/>
      <c r="U408" s="112"/>
      <c r="V408" s="112"/>
      <c r="W408" s="112"/>
      <c r="X408" s="112"/>
      <c r="Y408" s="112"/>
      <c r="Z408" s="112"/>
      <c r="AA408" s="112"/>
      <c r="AB408" s="112"/>
      <c r="AC408" s="112"/>
      <c r="AD408" s="112"/>
      <c r="AE408" s="112"/>
      <c r="AF408" s="112"/>
      <c r="AG408" s="112"/>
      <c r="AH408" s="112"/>
      <c r="AI408" s="112"/>
      <c r="AJ408" s="112"/>
      <c r="AK408" s="112"/>
      <c r="AL408" s="112"/>
      <c r="AM408" s="112"/>
      <c r="AN408" s="112"/>
      <c r="AO408" s="112"/>
      <c r="AP408" s="112"/>
      <c r="AQ408" s="112"/>
      <c r="AR408" s="112"/>
      <c r="AS408" s="112"/>
    </row>
    <row r="409" spans="1:45">
      <c r="A409" s="112"/>
      <c r="B409" s="112"/>
      <c r="C409" s="112"/>
      <c r="D409" s="112"/>
      <c r="E409" s="112"/>
      <c r="F409" s="112"/>
      <c r="G409" s="112"/>
      <c r="H409" s="112"/>
      <c r="I409" s="112"/>
      <c r="J409" s="112"/>
      <c r="K409" s="112"/>
      <c r="L409" s="112"/>
      <c r="M409" s="112"/>
      <c r="N409" s="112"/>
      <c r="O409" s="112"/>
      <c r="P409" s="112"/>
      <c r="Q409" s="112"/>
      <c r="R409" s="112"/>
      <c r="S409" s="112"/>
      <c r="T409" s="112"/>
      <c r="U409" s="112"/>
      <c r="V409" s="112"/>
      <c r="W409" s="112"/>
      <c r="X409" s="112"/>
      <c r="Y409" s="112"/>
      <c r="Z409" s="112"/>
      <c r="AA409" s="112"/>
      <c r="AB409" s="112"/>
      <c r="AC409" s="112"/>
      <c r="AD409" s="112"/>
      <c r="AE409" s="112"/>
      <c r="AF409" s="112"/>
      <c r="AG409" s="112"/>
      <c r="AH409" s="112"/>
      <c r="AI409" s="112"/>
      <c r="AJ409" s="112"/>
      <c r="AK409" s="112"/>
      <c r="AL409" s="112"/>
      <c r="AM409" s="112"/>
      <c r="AN409" s="112"/>
      <c r="AO409" s="112"/>
      <c r="AP409" s="112"/>
      <c r="AQ409" s="112"/>
      <c r="AR409" s="112"/>
      <c r="AS409" s="112"/>
    </row>
    <row r="410" spans="1:45">
      <c r="A410" s="112"/>
      <c r="B410" s="112"/>
      <c r="C410" s="112"/>
      <c r="D410" s="112"/>
      <c r="E410" s="112"/>
      <c r="F410" s="112"/>
      <c r="G410" s="112"/>
      <c r="H410" s="112"/>
      <c r="I410" s="112"/>
      <c r="J410" s="112"/>
      <c r="K410" s="112"/>
      <c r="L410" s="112"/>
      <c r="M410" s="112"/>
      <c r="N410" s="112"/>
      <c r="O410" s="112"/>
      <c r="P410" s="112"/>
      <c r="Q410" s="112"/>
      <c r="R410" s="112"/>
      <c r="S410" s="112"/>
      <c r="T410" s="112"/>
      <c r="U410" s="112"/>
      <c r="V410" s="112"/>
      <c r="W410" s="112"/>
      <c r="X410" s="112"/>
      <c r="Y410" s="112"/>
      <c r="Z410" s="112"/>
      <c r="AA410" s="112"/>
      <c r="AB410" s="112"/>
      <c r="AC410" s="112"/>
      <c r="AD410" s="112"/>
      <c r="AE410" s="112"/>
      <c r="AF410" s="112"/>
      <c r="AG410" s="112"/>
      <c r="AH410" s="112"/>
      <c r="AI410" s="112"/>
      <c r="AJ410" s="112"/>
      <c r="AK410" s="112"/>
      <c r="AL410" s="112"/>
      <c r="AM410" s="112"/>
      <c r="AN410" s="112"/>
      <c r="AO410" s="112"/>
      <c r="AP410" s="112"/>
      <c r="AQ410" s="112"/>
      <c r="AR410" s="112"/>
      <c r="AS410" s="112"/>
    </row>
    <row r="411" spans="1:45">
      <c r="A411" s="112"/>
      <c r="B411" s="112"/>
      <c r="C411" s="112"/>
      <c r="D411" s="112"/>
      <c r="E411" s="112"/>
      <c r="F411" s="112"/>
      <c r="G411" s="112"/>
      <c r="H411" s="112"/>
      <c r="I411" s="112"/>
      <c r="J411" s="112"/>
      <c r="K411" s="112"/>
      <c r="L411" s="112"/>
      <c r="M411" s="112"/>
      <c r="N411" s="112"/>
      <c r="O411" s="112"/>
      <c r="P411" s="112"/>
      <c r="Q411" s="112"/>
      <c r="R411" s="112"/>
      <c r="S411" s="112"/>
      <c r="T411" s="112"/>
      <c r="U411" s="112"/>
      <c r="V411" s="112"/>
      <c r="W411" s="112"/>
      <c r="X411" s="112"/>
      <c r="Y411" s="112"/>
      <c r="Z411" s="112"/>
      <c r="AA411" s="112"/>
      <c r="AB411" s="112"/>
      <c r="AC411" s="112"/>
      <c r="AD411" s="112"/>
      <c r="AE411" s="112"/>
      <c r="AF411" s="112"/>
      <c r="AG411" s="112"/>
      <c r="AH411" s="112"/>
      <c r="AI411" s="112"/>
      <c r="AJ411" s="112"/>
      <c r="AK411" s="112"/>
      <c r="AL411" s="112"/>
      <c r="AM411" s="112"/>
      <c r="AN411" s="112"/>
      <c r="AO411" s="112"/>
      <c r="AP411" s="112"/>
      <c r="AQ411" s="112"/>
      <c r="AR411" s="112"/>
      <c r="AS411" s="112"/>
    </row>
    <row r="412" spans="1:45">
      <c r="A412" s="112"/>
      <c r="B412" s="112"/>
      <c r="C412" s="112"/>
      <c r="D412" s="112"/>
      <c r="E412" s="112"/>
      <c r="F412" s="112"/>
      <c r="G412" s="112"/>
      <c r="H412" s="112"/>
      <c r="I412" s="112"/>
      <c r="J412" s="112"/>
      <c r="K412" s="112"/>
      <c r="L412" s="112"/>
      <c r="M412" s="112"/>
      <c r="N412" s="112"/>
      <c r="O412" s="112"/>
      <c r="P412" s="112"/>
      <c r="Q412" s="112"/>
      <c r="R412" s="112"/>
      <c r="S412" s="112"/>
      <c r="T412" s="112"/>
      <c r="U412" s="112"/>
      <c r="V412" s="112"/>
      <c r="W412" s="112"/>
      <c r="X412" s="112"/>
      <c r="Y412" s="112"/>
      <c r="Z412" s="112"/>
      <c r="AA412" s="112"/>
      <c r="AB412" s="112"/>
      <c r="AC412" s="112"/>
      <c r="AD412" s="112"/>
      <c r="AE412" s="112"/>
      <c r="AF412" s="112"/>
      <c r="AG412" s="112"/>
      <c r="AH412" s="112"/>
      <c r="AI412" s="112"/>
      <c r="AJ412" s="112"/>
      <c r="AK412" s="112"/>
      <c r="AL412" s="112"/>
      <c r="AM412" s="112"/>
      <c r="AN412" s="112"/>
      <c r="AO412" s="112"/>
      <c r="AP412" s="112"/>
      <c r="AQ412" s="112"/>
      <c r="AR412" s="112"/>
      <c r="AS412" s="112"/>
    </row>
    <row r="413" spans="1:45">
      <c r="A413" s="112"/>
      <c r="B413" s="112"/>
      <c r="C413" s="112"/>
      <c r="D413" s="112"/>
      <c r="E413" s="112"/>
      <c r="F413" s="112"/>
      <c r="G413" s="112"/>
      <c r="H413" s="112"/>
      <c r="I413" s="112"/>
      <c r="J413" s="112"/>
      <c r="K413" s="112"/>
      <c r="L413" s="112"/>
      <c r="M413" s="112"/>
      <c r="N413" s="112"/>
      <c r="O413" s="112"/>
      <c r="P413" s="112"/>
      <c r="Q413" s="112"/>
      <c r="R413" s="112"/>
      <c r="S413" s="112"/>
      <c r="T413" s="112"/>
      <c r="U413" s="112"/>
      <c r="V413" s="112"/>
      <c r="W413" s="112"/>
      <c r="X413" s="112"/>
      <c r="Y413" s="112"/>
      <c r="Z413" s="112"/>
      <c r="AA413" s="112"/>
      <c r="AB413" s="112"/>
      <c r="AC413" s="112"/>
      <c r="AD413" s="112"/>
      <c r="AE413" s="112"/>
      <c r="AF413" s="112"/>
      <c r="AG413" s="112"/>
      <c r="AH413" s="112"/>
      <c r="AI413" s="112"/>
      <c r="AJ413" s="112"/>
      <c r="AK413" s="112"/>
      <c r="AL413" s="112"/>
      <c r="AM413" s="112"/>
      <c r="AN413" s="112"/>
      <c r="AO413" s="112"/>
      <c r="AP413" s="112"/>
      <c r="AQ413" s="112"/>
      <c r="AR413" s="112"/>
      <c r="AS413" s="112"/>
    </row>
    <row r="414" spans="1:45">
      <c r="A414" s="112"/>
      <c r="B414" s="112"/>
      <c r="C414" s="112"/>
      <c r="D414" s="112"/>
      <c r="E414" s="112"/>
      <c r="F414" s="112"/>
      <c r="G414" s="112"/>
      <c r="H414" s="112"/>
      <c r="I414" s="112"/>
      <c r="J414" s="112"/>
      <c r="K414" s="112"/>
      <c r="L414" s="112"/>
      <c r="M414" s="112"/>
      <c r="N414" s="112"/>
      <c r="O414" s="112"/>
      <c r="P414" s="112"/>
      <c r="Q414" s="112"/>
      <c r="R414" s="112"/>
      <c r="S414" s="112"/>
      <c r="T414" s="112"/>
      <c r="U414" s="112"/>
      <c r="V414" s="112"/>
      <c r="W414" s="112"/>
      <c r="X414" s="112"/>
      <c r="Y414" s="112"/>
      <c r="Z414" s="112"/>
      <c r="AA414" s="112"/>
      <c r="AB414" s="112"/>
      <c r="AC414" s="112"/>
      <c r="AD414" s="112"/>
      <c r="AE414" s="112"/>
      <c r="AF414" s="112"/>
      <c r="AG414" s="112"/>
      <c r="AH414" s="112"/>
      <c r="AI414" s="112"/>
      <c r="AJ414" s="112"/>
      <c r="AK414" s="112"/>
      <c r="AL414" s="112"/>
      <c r="AM414" s="112"/>
      <c r="AN414" s="112"/>
      <c r="AO414" s="112"/>
      <c r="AP414" s="112"/>
      <c r="AQ414" s="112"/>
      <c r="AR414" s="112"/>
      <c r="AS414" s="112"/>
    </row>
    <row r="415" spans="1:45">
      <c r="A415" s="112"/>
      <c r="B415" s="112"/>
      <c r="C415" s="112"/>
      <c r="D415" s="112"/>
      <c r="E415" s="112"/>
      <c r="F415" s="112"/>
      <c r="G415" s="112"/>
      <c r="H415" s="112"/>
      <c r="I415" s="112"/>
      <c r="J415" s="112"/>
      <c r="K415" s="112"/>
      <c r="L415" s="112"/>
      <c r="M415" s="112"/>
      <c r="N415" s="112"/>
      <c r="O415" s="112"/>
      <c r="P415" s="112"/>
      <c r="Q415" s="112"/>
      <c r="R415" s="112"/>
      <c r="S415" s="112"/>
      <c r="T415" s="112"/>
      <c r="U415" s="112"/>
      <c r="V415" s="112"/>
      <c r="W415" s="112"/>
      <c r="X415" s="112"/>
      <c r="Y415" s="112"/>
      <c r="Z415" s="112"/>
      <c r="AA415" s="112"/>
      <c r="AB415" s="112"/>
      <c r="AC415" s="112"/>
      <c r="AD415" s="112"/>
      <c r="AE415" s="112"/>
      <c r="AF415" s="112"/>
      <c r="AG415" s="112"/>
      <c r="AH415" s="112"/>
      <c r="AI415" s="112"/>
      <c r="AJ415" s="112"/>
      <c r="AK415" s="112"/>
      <c r="AL415" s="112"/>
      <c r="AM415" s="112"/>
      <c r="AN415" s="112"/>
      <c r="AO415" s="112"/>
      <c r="AP415" s="112"/>
      <c r="AQ415" s="112"/>
      <c r="AR415" s="112"/>
      <c r="AS415" s="112"/>
    </row>
    <row r="416" spans="1:45">
      <c r="A416" s="112"/>
      <c r="B416" s="112"/>
      <c r="C416" s="112"/>
      <c r="D416" s="112"/>
      <c r="E416" s="112"/>
      <c r="F416" s="112"/>
      <c r="G416" s="112"/>
      <c r="H416" s="112"/>
      <c r="I416" s="112"/>
      <c r="J416" s="112"/>
      <c r="K416" s="112"/>
      <c r="L416" s="112"/>
      <c r="M416" s="112"/>
      <c r="N416" s="112"/>
      <c r="O416" s="112"/>
      <c r="P416" s="112"/>
      <c r="Q416" s="112"/>
      <c r="R416" s="112"/>
      <c r="S416" s="112"/>
      <c r="T416" s="112"/>
      <c r="U416" s="112"/>
      <c r="V416" s="112"/>
      <c r="W416" s="112"/>
      <c r="X416" s="112"/>
      <c r="Y416" s="112"/>
      <c r="Z416" s="112"/>
      <c r="AA416" s="112"/>
      <c r="AB416" s="112"/>
      <c r="AC416" s="112"/>
      <c r="AD416" s="112"/>
      <c r="AE416" s="112"/>
      <c r="AF416" s="112"/>
      <c r="AG416" s="112"/>
      <c r="AH416" s="112"/>
      <c r="AI416" s="112"/>
      <c r="AJ416" s="112"/>
      <c r="AK416" s="112"/>
      <c r="AL416" s="112"/>
      <c r="AM416" s="112"/>
      <c r="AN416" s="112"/>
      <c r="AO416" s="112"/>
      <c r="AP416" s="112"/>
      <c r="AQ416" s="112"/>
      <c r="AR416" s="112"/>
      <c r="AS416" s="112"/>
    </row>
    <row r="417" spans="1:45">
      <c r="A417" s="112"/>
      <c r="B417" s="112"/>
      <c r="C417" s="112"/>
      <c r="D417" s="112"/>
      <c r="E417" s="112"/>
      <c r="F417" s="112"/>
      <c r="G417" s="112"/>
      <c r="H417" s="112"/>
      <c r="I417" s="112"/>
      <c r="J417" s="112"/>
      <c r="K417" s="112"/>
      <c r="L417" s="112"/>
      <c r="M417" s="112"/>
      <c r="N417" s="112"/>
      <c r="O417" s="112"/>
      <c r="P417" s="112"/>
      <c r="Q417" s="112"/>
      <c r="R417" s="112"/>
      <c r="S417" s="112"/>
      <c r="T417" s="112"/>
      <c r="U417" s="112"/>
      <c r="V417" s="112"/>
      <c r="W417" s="112"/>
      <c r="X417" s="112"/>
      <c r="Y417" s="112"/>
      <c r="Z417" s="112"/>
      <c r="AA417" s="112"/>
      <c r="AB417" s="112"/>
      <c r="AC417" s="112"/>
      <c r="AD417" s="112"/>
      <c r="AE417" s="112"/>
      <c r="AF417" s="112"/>
      <c r="AG417" s="112"/>
      <c r="AH417" s="112"/>
      <c r="AI417" s="112"/>
      <c r="AJ417" s="112"/>
      <c r="AK417" s="112"/>
      <c r="AL417" s="112"/>
      <c r="AM417" s="112"/>
      <c r="AN417" s="112"/>
      <c r="AO417" s="112"/>
      <c r="AP417" s="112"/>
      <c r="AQ417" s="112"/>
      <c r="AR417" s="112"/>
      <c r="AS417" s="112"/>
    </row>
    <row r="418" spans="1:45">
      <c r="A418" s="112"/>
      <c r="B418" s="112"/>
      <c r="C418" s="112"/>
      <c r="D418" s="112"/>
      <c r="E418" s="112"/>
      <c r="F418" s="112"/>
      <c r="G418" s="112"/>
      <c r="H418" s="112"/>
      <c r="I418" s="112"/>
      <c r="J418" s="112"/>
      <c r="K418" s="112"/>
      <c r="L418" s="112"/>
      <c r="M418" s="112"/>
      <c r="N418" s="112"/>
      <c r="O418" s="112"/>
      <c r="P418" s="112"/>
      <c r="Q418" s="112"/>
      <c r="R418" s="112"/>
      <c r="S418" s="112"/>
      <c r="T418" s="112"/>
      <c r="U418" s="112"/>
      <c r="V418" s="112"/>
      <c r="W418" s="112"/>
      <c r="X418" s="112"/>
      <c r="Y418" s="112"/>
      <c r="Z418" s="112"/>
      <c r="AA418" s="112"/>
      <c r="AB418" s="112"/>
      <c r="AC418" s="112"/>
      <c r="AD418" s="112"/>
      <c r="AE418" s="112"/>
      <c r="AF418" s="112"/>
      <c r="AG418" s="112"/>
      <c r="AH418" s="112"/>
      <c r="AI418" s="112"/>
      <c r="AJ418" s="112"/>
      <c r="AK418" s="112"/>
      <c r="AL418" s="112"/>
      <c r="AM418" s="112"/>
      <c r="AN418" s="112"/>
      <c r="AO418" s="112"/>
      <c r="AP418" s="112"/>
      <c r="AQ418" s="112"/>
      <c r="AR418" s="112"/>
      <c r="AS418" s="112"/>
    </row>
    <row r="419" spans="1:45">
      <c r="A419" s="112"/>
      <c r="B419" s="112"/>
      <c r="C419" s="112"/>
      <c r="D419" s="112"/>
      <c r="E419" s="112"/>
      <c r="F419" s="112"/>
      <c r="G419" s="112"/>
      <c r="H419" s="112"/>
      <c r="I419" s="112"/>
      <c r="J419" s="112"/>
      <c r="K419" s="112"/>
      <c r="L419" s="112"/>
      <c r="M419" s="112"/>
      <c r="N419" s="112"/>
      <c r="O419" s="112"/>
      <c r="P419" s="112"/>
      <c r="Q419" s="112"/>
      <c r="R419" s="112"/>
      <c r="S419" s="112"/>
      <c r="T419" s="112"/>
      <c r="U419" s="112"/>
      <c r="V419" s="112"/>
      <c r="W419" s="112"/>
      <c r="X419" s="112"/>
      <c r="Y419" s="112"/>
      <c r="Z419" s="112"/>
      <c r="AA419" s="112"/>
      <c r="AB419" s="112"/>
      <c r="AC419" s="112"/>
      <c r="AD419" s="112"/>
      <c r="AE419" s="112"/>
      <c r="AF419" s="112"/>
      <c r="AG419" s="112"/>
      <c r="AH419" s="112"/>
      <c r="AI419" s="112"/>
      <c r="AJ419" s="112"/>
      <c r="AK419" s="112"/>
      <c r="AL419" s="112"/>
      <c r="AM419" s="112"/>
      <c r="AN419" s="112"/>
      <c r="AO419" s="112"/>
      <c r="AP419" s="112"/>
      <c r="AQ419" s="112"/>
      <c r="AR419" s="112"/>
      <c r="AS419" s="112"/>
    </row>
    <row r="420" spans="1:45">
      <c r="A420" s="112"/>
      <c r="B420" s="112"/>
      <c r="C420" s="112"/>
      <c r="D420" s="112"/>
      <c r="E420" s="112"/>
      <c r="F420" s="112"/>
      <c r="G420" s="112"/>
      <c r="H420" s="112"/>
      <c r="I420" s="112"/>
      <c r="J420" s="112"/>
      <c r="K420" s="112"/>
      <c r="L420" s="112"/>
      <c r="M420" s="112"/>
      <c r="N420" s="112"/>
      <c r="O420" s="112"/>
      <c r="P420" s="112"/>
      <c r="Q420" s="112"/>
      <c r="R420" s="112"/>
      <c r="S420" s="112"/>
      <c r="T420" s="112"/>
      <c r="U420" s="112"/>
      <c r="V420" s="112"/>
      <c r="W420" s="112"/>
      <c r="X420" s="112"/>
      <c r="Y420" s="112"/>
      <c r="Z420" s="112"/>
      <c r="AA420" s="112"/>
      <c r="AB420" s="112"/>
      <c r="AC420" s="112"/>
      <c r="AD420" s="112"/>
      <c r="AE420" s="112"/>
      <c r="AF420" s="112"/>
      <c r="AG420" s="112"/>
      <c r="AH420" s="112"/>
      <c r="AI420" s="112"/>
      <c r="AJ420" s="112"/>
      <c r="AK420" s="112"/>
      <c r="AL420" s="112"/>
      <c r="AM420" s="112"/>
      <c r="AN420" s="112"/>
      <c r="AO420" s="112"/>
      <c r="AP420" s="112"/>
      <c r="AQ420" s="112"/>
      <c r="AR420" s="112"/>
      <c r="AS420" s="112"/>
    </row>
    <row r="421" spans="1:45">
      <c r="A421" s="112"/>
      <c r="B421" s="112"/>
      <c r="C421" s="112"/>
      <c r="D421" s="112"/>
      <c r="E421" s="112"/>
      <c r="F421" s="112"/>
      <c r="G421" s="112"/>
      <c r="H421" s="112"/>
      <c r="I421" s="112"/>
      <c r="J421" s="112"/>
      <c r="K421" s="112"/>
      <c r="L421" s="112"/>
      <c r="M421" s="112"/>
      <c r="N421" s="112"/>
      <c r="O421" s="112"/>
      <c r="P421" s="112"/>
      <c r="Q421" s="112"/>
      <c r="R421" s="112"/>
      <c r="S421" s="112"/>
      <c r="T421" s="112"/>
      <c r="U421" s="112"/>
      <c r="V421" s="112"/>
      <c r="W421" s="112"/>
      <c r="X421" s="112"/>
      <c r="Y421" s="112"/>
      <c r="Z421" s="112"/>
      <c r="AA421" s="112"/>
      <c r="AB421" s="112"/>
      <c r="AC421" s="112"/>
      <c r="AD421" s="112"/>
      <c r="AE421" s="112"/>
      <c r="AF421" s="112"/>
      <c r="AG421" s="112"/>
      <c r="AH421" s="112"/>
      <c r="AI421" s="112"/>
      <c r="AJ421" s="112"/>
      <c r="AK421" s="112"/>
      <c r="AL421" s="112"/>
      <c r="AM421" s="112"/>
      <c r="AN421" s="112"/>
      <c r="AO421" s="112"/>
      <c r="AP421" s="112"/>
      <c r="AQ421" s="112"/>
      <c r="AR421" s="112"/>
      <c r="AS421" s="112"/>
    </row>
    <row r="422" spans="1:45">
      <c r="A422" s="112"/>
      <c r="B422" s="112"/>
      <c r="C422" s="112"/>
      <c r="D422" s="112"/>
      <c r="E422" s="112"/>
      <c r="F422" s="112"/>
      <c r="G422" s="112"/>
      <c r="H422" s="112"/>
      <c r="I422" s="112"/>
      <c r="J422" s="112"/>
      <c r="K422" s="112"/>
      <c r="L422" s="112"/>
      <c r="M422" s="112"/>
      <c r="N422" s="112"/>
      <c r="O422" s="112"/>
      <c r="P422" s="112"/>
      <c r="Q422" s="112"/>
      <c r="R422" s="112"/>
      <c r="S422" s="112"/>
      <c r="T422" s="112"/>
      <c r="U422" s="112"/>
      <c r="V422" s="112"/>
      <c r="W422" s="112"/>
      <c r="X422" s="112"/>
      <c r="Y422" s="112"/>
      <c r="Z422" s="112"/>
      <c r="AA422" s="112"/>
      <c r="AB422" s="112"/>
      <c r="AC422" s="112"/>
      <c r="AD422" s="112"/>
      <c r="AE422" s="112"/>
      <c r="AF422" s="112"/>
      <c r="AG422" s="112"/>
      <c r="AH422" s="112"/>
      <c r="AI422" s="112"/>
      <c r="AJ422" s="112"/>
      <c r="AK422" s="112"/>
      <c r="AL422" s="112"/>
      <c r="AM422" s="112"/>
      <c r="AN422" s="112"/>
      <c r="AO422" s="112"/>
      <c r="AP422" s="112"/>
      <c r="AQ422" s="112"/>
      <c r="AR422" s="112"/>
      <c r="AS422" s="112"/>
    </row>
    <row r="423" spans="1:45">
      <c r="A423" s="112"/>
      <c r="B423" s="112"/>
      <c r="C423" s="112"/>
      <c r="D423" s="112"/>
      <c r="E423" s="112"/>
      <c r="F423" s="112"/>
      <c r="G423" s="112"/>
      <c r="H423" s="112"/>
      <c r="I423" s="112"/>
      <c r="J423" s="112"/>
      <c r="K423" s="112"/>
      <c r="L423" s="112"/>
      <c r="M423" s="112"/>
      <c r="N423" s="112"/>
      <c r="O423" s="112"/>
      <c r="P423" s="112"/>
      <c r="Q423" s="112"/>
      <c r="R423" s="112"/>
      <c r="S423" s="112"/>
      <c r="T423" s="112"/>
      <c r="U423" s="112"/>
      <c r="V423" s="112"/>
      <c r="W423" s="112"/>
      <c r="X423" s="112"/>
      <c r="Y423" s="112"/>
      <c r="Z423" s="112"/>
      <c r="AA423" s="112"/>
      <c r="AB423" s="112"/>
      <c r="AC423" s="112"/>
      <c r="AD423" s="112"/>
      <c r="AE423" s="112"/>
      <c r="AF423" s="112"/>
      <c r="AG423" s="112"/>
      <c r="AH423" s="112"/>
      <c r="AI423" s="112"/>
      <c r="AJ423" s="112"/>
      <c r="AK423" s="112"/>
      <c r="AL423" s="112"/>
      <c r="AM423" s="112"/>
      <c r="AN423" s="112"/>
      <c r="AO423" s="112"/>
      <c r="AP423" s="112"/>
      <c r="AQ423" s="112"/>
      <c r="AR423" s="112"/>
      <c r="AS423" s="112"/>
    </row>
    <row r="424" spans="1:45">
      <c r="A424" s="112"/>
      <c r="B424" s="112"/>
      <c r="C424" s="112"/>
      <c r="D424" s="112"/>
      <c r="E424" s="112"/>
      <c r="F424" s="112"/>
      <c r="G424" s="112"/>
      <c r="H424" s="112"/>
      <c r="I424" s="112"/>
      <c r="J424" s="112"/>
      <c r="K424" s="112"/>
      <c r="L424" s="112"/>
      <c r="M424" s="112"/>
      <c r="N424" s="112"/>
      <c r="O424" s="112"/>
      <c r="P424" s="112"/>
      <c r="Q424" s="112"/>
      <c r="R424" s="112"/>
      <c r="S424" s="112"/>
      <c r="T424" s="112"/>
      <c r="U424" s="112"/>
      <c r="V424" s="112"/>
      <c r="W424" s="112"/>
      <c r="X424" s="112"/>
      <c r="Y424" s="112"/>
      <c r="Z424" s="112"/>
      <c r="AA424" s="112"/>
      <c r="AB424" s="112"/>
      <c r="AC424" s="112"/>
      <c r="AD424" s="112"/>
      <c r="AE424" s="112"/>
      <c r="AF424" s="112"/>
      <c r="AG424" s="112"/>
      <c r="AH424" s="112"/>
      <c r="AI424" s="112"/>
      <c r="AJ424" s="112"/>
      <c r="AK424" s="112"/>
      <c r="AL424" s="112"/>
      <c r="AM424" s="112"/>
      <c r="AN424" s="112"/>
      <c r="AO424" s="112"/>
      <c r="AP424" s="112"/>
      <c r="AQ424" s="112"/>
      <c r="AR424" s="112"/>
      <c r="AS424" s="112"/>
    </row>
    <row r="425" spans="1:45">
      <c r="A425" s="112"/>
      <c r="B425" s="112"/>
      <c r="C425" s="112"/>
      <c r="D425" s="112"/>
      <c r="E425" s="112"/>
      <c r="F425" s="112"/>
      <c r="G425" s="112"/>
      <c r="H425" s="112"/>
      <c r="I425" s="112"/>
      <c r="J425" s="112"/>
      <c r="K425" s="112"/>
      <c r="L425" s="112"/>
      <c r="M425" s="112"/>
      <c r="N425" s="112"/>
      <c r="O425" s="112"/>
      <c r="P425" s="112"/>
      <c r="Q425" s="112"/>
      <c r="R425" s="112"/>
      <c r="S425" s="112"/>
      <c r="T425" s="112"/>
      <c r="U425" s="112"/>
      <c r="V425" s="112"/>
      <c r="W425" s="112"/>
      <c r="X425" s="112"/>
      <c r="Y425" s="112"/>
      <c r="Z425" s="112"/>
      <c r="AA425" s="112"/>
      <c r="AB425" s="112"/>
      <c r="AC425" s="112"/>
      <c r="AD425" s="112"/>
      <c r="AE425" s="112"/>
      <c r="AF425" s="112"/>
      <c r="AG425" s="112"/>
      <c r="AH425" s="112"/>
      <c r="AI425" s="112"/>
      <c r="AJ425" s="112"/>
      <c r="AK425" s="112"/>
      <c r="AL425" s="112"/>
      <c r="AM425" s="112"/>
      <c r="AN425" s="112"/>
      <c r="AO425" s="112"/>
      <c r="AP425" s="112"/>
      <c r="AQ425" s="112"/>
      <c r="AR425" s="112"/>
      <c r="AS425" s="112"/>
    </row>
    <row r="426" spans="1:45">
      <c r="A426" s="112"/>
      <c r="B426" s="112"/>
      <c r="C426" s="112"/>
      <c r="D426" s="112"/>
      <c r="E426" s="112"/>
      <c r="F426" s="112"/>
      <c r="G426" s="112"/>
      <c r="H426" s="112"/>
      <c r="I426" s="112"/>
      <c r="J426" s="112"/>
      <c r="K426" s="112"/>
      <c r="L426" s="112"/>
      <c r="M426" s="112"/>
      <c r="N426" s="112"/>
      <c r="O426" s="112"/>
      <c r="P426" s="112"/>
      <c r="Q426" s="112"/>
      <c r="R426" s="112"/>
      <c r="S426" s="112"/>
      <c r="T426" s="112"/>
      <c r="U426" s="112"/>
      <c r="V426" s="112"/>
      <c r="W426" s="112"/>
      <c r="X426" s="112"/>
      <c r="Y426" s="112"/>
      <c r="Z426" s="112"/>
      <c r="AA426" s="112"/>
      <c r="AB426" s="112"/>
      <c r="AC426" s="112"/>
      <c r="AD426" s="112"/>
      <c r="AE426" s="112"/>
      <c r="AF426" s="112"/>
      <c r="AG426" s="112"/>
      <c r="AH426" s="112"/>
      <c r="AI426" s="112"/>
      <c r="AJ426" s="112"/>
      <c r="AK426" s="112"/>
      <c r="AL426" s="112"/>
      <c r="AM426" s="112"/>
      <c r="AN426" s="112"/>
      <c r="AO426" s="112"/>
      <c r="AP426" s="112"/>
      <c r="AQ426" s="112"/>
      <c r="AR426" s="112"/>
      <c r="AS426" s="112"/>
    </row>
    <row r="427" spans="1:45">
      <c r="A427" s="112"/>
      <c r="B427" s="112"/>
      <c r="C427" s="112"/>
      <c r="D427" s="112"/>
      <c r="E427" s="112"/>
      <c r="F427" s="112"/>
      <c r="G427" s="112"/>
      <c r="H427" s="112"/>
      <c r="I427" s="112"/>
      <c r="J427" s="112"/>
      <c r="K427" s="112"/>
      <c r="L427" s="112"/>
      <c r="M427" s="112"/>
      <c r="N427" s="112"/>
      <c r="O427" s="112"/>
      <c r="P427" s="112"/>
      <c r="Q427" s="112"/>
      <c r="R427" s="112"/>
      <c r="S427" s="112"/>
      <c r="T427" s="112"/>
      <c r="U427" s="112"/>
      <c r="V427" s="112"/>
      <c r="W427" s="112"/>
      <c r="X427" s="112"/>
      <c r="Y427" s="112"/>
      <c r="Z427" s="112"/>
      <c r="AA427" s="112"/>
      <c r="AB427" s="112"/>
      <c r="AC427" s="112"/>
      <c r="AD427" s="112"/>
      <c r="AE427" s="112"/>
      <c r="AF427" s="112"/>
      <c r="AG427" s="112"/>
      <c r="AH427" s="112"/>
      <c r="AI427" s="112"/>
      <c r="AJ427" s="112"/>
      <c r="AK427" s="112"/>
      <c r="AL427" s="112"/>
      <c r="AM427" s="112"/>
      <c r="AN427" s="112"/>
      <c r="AO427" s="112"/>
      <c r="AP427" s="112"/>
      <c r="AQ427" s="112"/>
      <c r="AR427" s="112"/>
      <c r="AS427" s="112"/>
    </row>
    <row r="428" spans="1:45">
      <c r="A428" s="112"/>
      <c r="B428" s="112"/>
      <c r="C428" s="112"/>
      <c r="D428" s="112"/>
      <c r="E428" s="112"/>
      <c r="F428" s="112"/>
      <c r="G428" s="112"/>
      <c r="H428" s="112"/>
      <c r="I428" s="112"/>
      <c r="J428" s="112"/>
      <c r="K428" s="112"/>
      <c r="L428" s="112"/>
      <c r="M428" s="112"/>
      <c r="N428" s="112"/>
      <c r="O428" s="112"/>
      <c r="P428" s="112"/>
      <c r="Q428" s="112"/>
      <c r="R428" s="112"/>
      <c r="S428" s="112"/>
      <c r="T428" s="112"/>
      <c r="U428" s="112"/>
      <c r="V428" s="112"/>
      <c r="W428" s="112"/>
      <c r="X428" s="112"/>
      <c r="Y428" s="112"/>
      <c r="Z428" s="112"/>
      <c r="AA428" s="112"/>
      <c r="AB428" s="112"/>
      <c r="AC428" s="112"/>
      <c r="AD428" s="112"/>
      <c r="AE428" s="112"/>
      <c r="AF428" s="112"/>
      <c r="AG428" s="112"/>
      <c r="AH428" s="112"/>
      <c r="AI428" s="112"/>
      <c r="AJ428" s="112"/>
      <c r="AK428" s="112"/>
      <c r="AL428" s="112"/>
      <c r="AM428" s="112"/>
      <c r="AN428" s="112"/>
      <c r="AO428" s="112"/>
      <c r="AP428" s="112"/>
      <c r="AQ428" s="112"/>
      <c r="AR428" s="112"/>
      <c r="AS428" s="112"/>
    </row>
    <row r="429" spans="1:45">
      <c r="A429" s="112"/>
      <c r="B429" s="112"/>
      <c r="C429" s="112"/>
      <c r="D429" s="112"/>
      <c r="E429" s="112"/>
      <c r="F429" s="112"/>
      <c r="G429" s="112"/>
      <c r="H429" s="112"/>
      <c r="I429" s="112"/>
      <c r="J429" s="112"/>
      <c r="K429" s="112"/>
      <c r="L429" s="112"/>
      <c r="M429" s="112"/>
      <c r="N429" s="112"/>
      <c r="O429" s="112"/>
      <c r="P429" s="112"/>
      <c r="Q429" s="112"/>
      <c r="R429" s="112"/>
      <c r="S429" s="112"/>
      <c r="T429" s="112"/>
      <c r="U429" s="112"/>
      <c r="V429" s="112"/>
      <c r="W429" s="112"/>
      <c r="X429" s="112"/>
      <c r="Y429" s="112"/>
      <c r="Z429" s="112"/>
      <c r="AA429" s="112"/>
      <c r="AB429" s="112"/>
      <c r="AC429" s="112"/>
      <c r="AD429" s="112"/>
      <c r="AE429" s="112"/>
      <c r="AF429" s="112"/>
      <c r="AG429" s="112"/>
      <c r="AH429" s="112"/>
      <c r="AI429" s="112"/>
      <c r="AJ429" s="112"/>
      <c r="AK429" s="112"/>
      <c r="AL429" s="112"/>
      <c r="AM429" s="112"/>
      <c r="AN429" s="112"/>
      <c r="AO429" s="112"/>
      <c r="AP429" s="112"/>
      <c r="AQ429" s="112"/>
      <c r="AR429" s="112"/>
      <c r="AS429" s="112"/>
    </row>
    <row r="430" spans="1:45">
      <c r="A430" s="112"/>
      <c r="B430" s="112"/>
      <c r="C430" s="112"/>
      <c r="D430" s="112"/>
      <c r="E430" s="112"/>
      <c r="F430" s="112"/>
      <c r="G430" s="112"/>
      <c r="H430" s="112"/>
      <c r="I430" s="112"/>
      <c r="J430" s="112"/>
      <c r="K430" s="112"/>
      <c r="L430" s="112"/>
      <c r="M430" s="112"/>
      <c r="N430" s="112"/>
      <c r="O430" s="112"/>
      <c r="P430" s="112"/>
      <c r="Q430" s="112"/>
      <c r="R430" s="112"/>
      <c r="S430" s="112"/>
      <c r="T430" s="112"/>
      <c r="U430" s="112"/>
      <c r="V430" s="112"/>
      <c r="W430" s="112"/>
      <c r="X430" s="112"/>
      <c r="Y430" s="112"/>
      <c r="Z430" s="112"/>
      <c r="AA430" s="112"/>
      <c r="AB430" s="112"/>
      <c r="AC430" s="112"/>
      <c r="AD430" s="112"/>
      <c r="AE430" s="112"/>
      <c r="AF430" s="112"/>
      <c r="AG430" s="112"/>
      <c r="AH430" s="112"/>
      <c r="AI430" s="112"/>
      <c r="AJ430" s="112"/>
      <c r="AK430" s="112"/>
      <c r="AL430" s="112"/>
      <c r="AM430" s="112"/>
      <c r="AN430" s="112"/>
      <c r="AO430" s="112"/>
      <c r="AP430" s="112"/>
      <c r="AQ430" s="112"/>
      <c r="AR430" s="112"/>
      <c r="AS430" s="112"/>
    </row>
    <row r="431" spans="1:45">
      <c r="A431" s="112"/>
      <c r="B431" s="112"/>
      <c r="C431" s="112"/>
      <c r="D431" s="112"/>
      <c r="E431" s="112"/>
      <c r="F431" s="112"/>
      <c r="G431" s="112"/>
      <c r="H431" s="112"/>
      <c r="I431" s="112"/>
      <c r="J431" s="112"/>
      <c r="K431" s="112"/>
      <c r="L431" s="112"/>
      <c r="M431" s="112"/>
      <c r="N431" s="112"/>
      <c r="O431" s="112"/>
      <c r="P431" s="112"/>
      <c r="Q431" s="112"/>
      <c r="R431" s="112"/>
      <c r="S431" s="112"/>
      <c r="T431" s="112"/>
      <c r="U431" s="112"/>
      <c r="V431" s="112"/>
      <c r="W431" s="112"/>
      <c r="X431" s="112"/>
      <c r="Y431" s="112"/>
      <c r="Z431" s="112"/>
      <c r="AA431" s="112"/>
      <c r="AB431" s="112"/>
      <c r="AC431" s="112"/>
      <c r="AD431" s="112"/>
      <c r="AE431" s="112"/>
      <c r="AF431" s="112"/>
      <c r="AG431" s="112"/>
      <c r="AH431" s="112"/>
      <c r="AI431" s="112"/>
      <c r="AJ431" s="112"/>
      <c r="AK431" s="112"/>
      <c r="AL431" s="112"/>
      <c r="AM431" s="112"/>
      <c r="AN431" s="112"/>
      <c r="AO431" s="112"/>
      <c r="AP431" s="112"/>
      <c r="AQ431" s="112"/>
      <c r="AR431" s="112"/>
      <c r="AS431" s="112"/>
    </row>
    <row r="432" spans="1:45">
      <c r="A432" s="112"/>
      <c r="B432" s="112"/>
      <c r="C432" s="112"/>
      <c r="D432" s="112"/>
      <c r="E432" s="112"/>
      <c r="F432" s="112"/>
      <c r="G432" s="112"/>
      <c r="H432" s="112"/>
      <c r="I432" s="112"/>
      <c r="J432" s="112"/>
      <c r="K432" s="112"/>
      <c r="L432" s="112"/>
      <c r="M432" s="112"/>
      <c r="N432" s="112"/>
      <c r="O432" s="112"/>
      <c r="P432" s="112"/>
      <c r="Q432" s="112"/>
      <c r="R432" s="112"/>
      <c r="S432" s="112"/>
      <c r="T432" s="112"/>
      <c r="U432" s="112"/>
      <c r="V432" s="112"/>
      <c r="W432" s="112"/>
      <c r="X432" s="112"/>
      <c r="Y432" s="112"/>
      <c r="Z432" s="112"/>
      <c r="AA432" s="112"/>
      <c r="AB432" s="112"/>
      <c r="AC432" s="112"/>
      <c r="AD432" s="112"/>
      <c r="AE432" s="112"/>
      <c r="AF432" s="112"/>
      <c r="AG432" s="112"/>
      <c r="AH432" s="112"/>
      <c r="AI432" s="112"/>
      <c r="AJ432" s="112"/>
      <c r="AK432" s="112"/>
      <c r="AL432" s="112"/>
      <c r="AM432" s="112"/>
      <c r="AN432" s="112"/>
      <c r="AO432" s="112"/>
      <c r="AP432" s="112"/>
      <c r="AQ432" s="112"/>
      <c r="AR432" s="112"/>
      <c r="AS432" s="112"/>
    </row>
    <row r="433" spans="1:45">
      <c r="A433" s="112"/>
      <c r="B433" s="112"/>
      <c r="C433" s="112"/>
      <c r="D433" s="112"/>
      <c r="E433" s="112"/>
      <c r="F433" s="112"/>
      <c r="G433" s="112"/>
      <c r="H433" s="112"/>
      <c r="I433" s="112"/>
      <c r="J433" s="112"/>
      <c r="K433" s="112"/>
      <c r="L433" s="112"/>
      <c r="M433" s="112"/>
      <c r="N433" s="112"/>
      <c r="O433" s="112"/>
      <c r="P433" s="112"/>
      <c r="Q433" s="112"/>
      <c r="R433" s="112"/>
      <c r="S433" s="112"/>
      <c r="T433" s="112"/>
      <c r="U433" s="112"/>
      <c r="V433" s="112"/>
      <c r="W433" s="112"/>
      <c r="X433" s="112"/>
      <c r="Y433" s="112"/>
      <c r="Z433" s="112"/>
      <c r="AA433" s="112"/>
      <c r="AB433" s="112"/>
      <c r="AC433" s="112"/>
      <c r="AD433" s="112"/>
      <c r="AE433" s="112"/>
      <c r="AF433" s="112"/>
      <c r="AG433" s="112"/>
      <c r="AH433" s="112"/>
      <c r="AI433" s="112"/>
      <c r="AJ433" s="112"/>
      <c r="AK433" s="112"/>
      <c r="AL433" s="112"/>
      <c r="AM433" s="112"/>
      <c r="AN433" s="112"/>
      <c r="AO433" s="112"/>
      <c r="AP433" s="112"/>
      <c r="AQ433" s="112"/>
      <c r="AR433" s="112"/>
      <c r="AS433" s="112"/>
    </row>
    <row r="434" spans="1:45">
      <c r="A434" s="112"/>
      <c r="B434" s="112"/>
      <c r="C434" s="112"/>
      <c r="D434" s="112"/>
      <c r="E434" s="112"/>
      <c r="F434" s="112"/>
      <c r="G434" s="112"/>
      <c r="H434" s="112"/>
      <c r="I434" s="112"/>
      <c r="J434" s="112"/>
      <c r="K434" s="112"/>
      <c r="L434" s="112"/>
      <c r="M434" s="112"/>
      <c r="N434" s="112"/>
      <c r="O434" s="112"/>
      <c r="P434" s="112"/>
      <c r="Q434" s="112"/>
      <c r="R434" s="112"/>
      <c r="S434" s="112"/>
      <c r="T434" s="112"/>
      <c r="U434" s="112"/>
      <c r="V434" s="112"/>
      <c r="W434" s="112"/>
      <c r="X434" s="112"/>
      <c r="Y434" s="112"/>
      <c r="Z434" s="112"/>
      <c r="AA434" s="112"/>
      <c r="AB434" s="112"/>
      <c r="AC434" s="112"/>
      <c r="AD434" s="112"/>
      <c r="AE434" s="112"/>
      <c r="AF434" s="112"/>
      <c r="AG434" s="112"/>
      <c r="AH434" s="112"/>
      <c r="AI434" s="112"/>
      <c r="AJ434" s="112"/>
      <c r="AK434" s="112"/>
      <c r="AL434" s="112"/>
      <c r="AM434" s="112"/>
      <c r="AN434" s="112"/>
      <c r="AO434" s="112"/>
      <c r="AP434" s="112"/>
      <c r="AQ434" s="112"/>
      <c r="AR434" s="112"/>
      <c r="AS434" s="112"/>
    </row>
    <row r="435" spans="1:45">
      <c r="A435" s="112"/>
      <c r="B435" s="112"/>
      <c r="C435" s="112"/>
      <c r="D435" s="112"/>
      <c r="E435" s="112"/>
      <c r="F435" s="112"/>
      <c r="G435" s="112"/>
      <c r="H435" s="112"/>
      <c r="I435" s="112"/>
      <c r="J435" s="112"/>
      <c r="K435" s="112"/>
      <c r="L435" s="112"/>
      <c r="M435" s="112"/>
      <c r="N435" s="112"/>
      <c r="O435" s="112"/>
      <c r="P435" s="112"/>
      <c r="Q435" s="112"/>
      <c r="R435" s="112"/>
      <c r="S435" s="112"/>
      <c r="T435" s="112"/>
      <c r="U435" s="112"/>
      <c r="V435" s="112"/>
      <c r="W435" s="112"/>
      <c r="X435" s="112"/>
      <c r="Y435" s="112"/>
      <c r="Z435" s="112"/>
      <c r="AA435" s="112"/>
      <c r="AB435" s="112"/>
      <c r="AC435" s="112"/>
      <c r="AD435" s="112"/>
      <c r="AE435" s="112"/>
      <c r="AF435" s="112"/>
      <c r="AG435" s="112"/>
      <c r="AH435" s="112"/>
      <c r="AI435" s="112"/>
      <c r="AJ435" s="112"/>
      <c r="AK435" s="112"/>
      <c r="AL435" s="112"/>
      <c r="AM435" s="112"/>
      <c r="AN435" s="112"/>
      <c r="AO435" s="112"/>
      <c r="AP435" s="112"/>
      <c r="AQ435" s="112"/>
      <c r="AR435" s="112"/>
      <c r="AS435" s="112"/>
    </row>
    <row r="436" spans="1:45">
      <c r="A436" s="112"/>
      <c r="B436" s="112"/>
      <c r="C436" s="112"/>
      <c r="D436" s="112"/>
      <c r="E436" s="112"/>
      <c r="F436" s="112"/>
      <c r="G436" s="112"/>
      <c r="H436" s="112"/>
      <c r="I436" s="112"/>
      <c r="J436" s="112"/>
      <c r="K436" s="112"/>
      <c r="L436" s="112"/>
      <c r="M436" s="112"/>
      <c r="N436" s="112"/>
      <c r="O436" s="112"/>
      <c r="P436" s="112"/>
      <c r="Q436" s="112"/>
      <c r="R436" s="112"/>
      <c r="S436" s="112"/>
      <c r="T436" s="112"/>
      <c r="U436" s="112"/>
      <c r="V436" s="112"/>
      <c r="W436" s="112"/>
      <c r="X436" s="112"/>
      <c r="Y436" s="112"/>
      <c r="Z436" s="112"/>
      <c r="AA436" s="112"/>
      <c r="AB436" s="112"/>
      <c r="AC436" s="112"/>
      <c r="AD436" s="112"/>
      <c r="AE436" s="112"/>
      <c r="AF436" s="112"/>
      <c r="AG436" s="112"/>
      <c r="AH436" s="112"/>
      <c r="AI436" s="112"/>
      <c r="AJ436" s="112"/>
      <c r="AK436" s="112"/>
      <c r="AL436" s="112"/>
      <c r="AM436" s="112"/>
      <c r="AN436" s="112"/>
      <c r="AO436" s="112"/>
      <c r="AP436" s="112"/>
      <c r="AQ436" s="112"/>
      <c r="AR436" s="112"/>
      <c r="AS436" s="112"/>
    </row>
  </sheetData>
  <pageMargins left="0.118055555555556" right="0.118055555555556" top="0.15763888888888899" bottom="0.15763888888888899" header="0.51180555555555496" footer="0.51180555555555496"/>
  <pageSetup paperSize="9" scale="95" firstPageNumber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>
  <dimension ref="A1:AM266"/>
  <sheetViews>
    <sheetView view="pageBreakPreview" zoomScale="60" workbookViewId="0">
      <pane xSplit="1" topLeftCell="B1" activePane="topRight" state="frozen"/>
      <selection pane="topRight" sqref="A1:XFD1"/>
    </sheetView>
  </sheetViews>
  <sheetFormatPr defaultRowHeight="14.4"/>
  <cols>
    <col min="1" max="1" width="4" customWidth="1"/>
    <col min="2" max="2" width="27.6640625" customWidth="1"/>
    <col min="3" max="3" width="8.33203125" customWidth="1"/>
    <col min="4" max="4" width="6.44140625" customWidth="1"/>
    <col min="5" max="5" width="6.109375" customWidth="1"/>
    <col min="6" max="6" width="5.88671875" customWidth="1"/>
    <col min="7" max="7" width="6.5546875" customWidth="1"/>
    <col min="8" max="9" width="6.33203125" customWidth="1"/>
    <col min="10" max="11" width="6.5546875" customWidth="1"/>
    <col min="12" max="12" width="6.33203125" customWidth="1"/>
    <col min="13" max="13" width="6" customWidth="1"/>
    <col min="14" max="14" width="5.6640625" customWidth="1"/>
    <col min="15" max="15" width="6.33203125" customWidth="1"/>
    <col min="16" max="16" width="7.109375" customWidth="1"/>
    <col min="17" max="17" width="7" customWidth="1"/>
    <col min="18" max="18" width="6.33203125" customWidth="1"/>
    <col min="19" max="19" width="7" customWidth="1"/>
    <col min="20" max="20" width="1.5546875" customWidth="1"/>
    <col min="22" max="22" width="7.6640625" customWidth="1"/>
    <col min="23" max="23" width="6.109375" customWidth="1"/>
    <col min="24" max="24" width="8.109375" customWidth="1"/>
    <col min="25" max="25" width="7.33203125" customWidth="1"/>
    <col min="26" max="26" width="8.33203125" customWidth="1"/>
    <col min="27" max="27" width="10.33203125" customWidth="1"/>
    <col min="28" max="28" width="6" customWidth="1"/>
    <col min="29" max="29" width="9" customWidth="1"/>
    <col min="30" max="30" width="8" customWidth="1"/>
  </cols>
  <sheetData>
    <row r="1" spans="1:39" ht="15" thickBot="1">
      <c r="A1" s="105" t="s">
        <v>833</v>
      </c>
      <c r="E1" s="105" t="s">
        <v>19</v>
      </c>
      <c r="K1" t="s">
        <v>266</v>
      </c>
      <c r="P1" s="38"/>
      <c r="Q1" s="1167"/>
      <c r="R1" s="98"/>
      <c r="AB1" s="112"/>
      <c r="AC1" s="112"/>
      <c r="AD1" s="112"/>
      <c r="AE1" s="112"/>
      <c r="AF1" s="112"/>
      <c r="AG1" s="112"/>
      <c r="AH1" s="112"/>
      <c r="AI1" s="112"/>
    </row>
    <row r="2" spans="1:39" ht="13.5" customHeight="1">
      <c r="A2" s="90"/>
      <c r="B2" s="559"/>
      <c r="C2" s="1175" t="s">
        <v>20</v>
      </c>
      <c r="D2" s="535" t="s">
        <v>240</v>
      </c>
      <c r="E2" s="75"/>
      <c r="F2" s="75"/>
      <c r="G2" s="75"/>
      <c r="H2" s="75"/>
      <c r="I2" s="75"/>
      <c r="J2" s="75"/>
      <c r="K2" s="75"/>
      <c r="L2" s="59"/>
      <c r="M2" s="59"/>
      <c r="N2" s="76"/>
      <c r="O2" s="62"/>
      <c r="P2" s="2309" t="s">
        <v>21</v>
      </c>
      <c r="Q2" s="184" t="s">
        <v>22</v>
      </c>
      <c r="R2" s="1166" t="s">
        <v>358</v>
      </c>
      <c r="S2" s="1181" t="s">
        <v>358</v>
      </c>
      <c r="U2" s="104"/>
      <c r="V2" s="104"/>
      <c r="W2" s="132"/>
      <c r="X2" s="112"/>
      <c r="Y2" s="408"/>
      <c r="Z2" s="132"/>
      <c r="AA2" s="112"/>
      <c r="AB2" s="112"/>
      <c r="AC2" s="112"/>
      <c r="AD2" s="112"/>
      <c r="AE2" s="112"/>
      <c r="AF2" s="112"/>
      <c r="AG2" s="112"/>
      <c r="AH2" s="104"/>
      <c r="AI2" s="104"/>
      <c r="AJ2" s="102"/>
      <c r="AK2" s="102"/>
      <c r="AL2" s="104"/>
      <c r="AM2" s="104"/>
    </row>
    <row r="3" spans="1:39" ht="13.5" customHeight="1">
      <c r="A3" s="69"/>
      <c r="B3" s="560"/>
      <c r="C3" s="2781" t="s">
        <v>207</v>
      </c>
      <c r="D3" s="2782" t="s">
        <v>269</v>
      </c>
      <c r="E3" s="20"/>
      <c r="F3" s="20"/>
      <c r="G3" s="20"/>
      <c r="H3" s="20"/>
      <c r="I3" s="20"/>
      <c r="J3" s="20" t="s">
        <v>220</v>
      </c>
      <c r="K3" s="20"/>
      <c r="L3" s="19"/>
      <c r="M3" s="19"/>
      <c r="N3" s="11"/>
      <c r="O3" s="79"/>
      <c r="P3" s="292" t="s">
        <v>221</v>
      </c>
      <c r="Q3" s="561" t="s">
        <v>23</v>
      </c>
      <c r="R3" s="1165" t="s">
        <v>108</v>
      </c>
      <c r="S3" s="1182" t="s">
        <v>108</v>
      </c>
      <c r="U3" s="104"/>
      <c r="V3" s="104"/>
      <c r="W3" s="132"/>
      <c r="X3" s="112"/>
      <c r="Y3" s="408"/>
      <c r="Z3" s="132"/>
      <c r="AA3" s="112"/>
      <c r="AB3" s="112"/>
      <c r="AC3" s="112"/>
      <c r="AD3" s="112"/>
      <c r="AE3" s="112"/>
      <c r="AF3" s="112"/>
      <c r="AG3" s="112"/>
      <c r="AH3" s="104"/>
      <c r="AI3" s="104"/>
      <c r="AJ3" s="102"/>
      <c r="AK3" s="102"/>
      <c r="AL3" s="104"/>
      <c r="AM3" s="104"/>
    </row>
    <row r="4" spans="1:39" ht="12.75" customHeight="1" thickBot="1">
      <c r="A4" s="69"/>
      <c r="B4" s="562" t="s">
        <v>24</v>
      </c>
      <c r="C4" s="539" t="s">
        <v>21</v>
      </c>
      <c r="D4" s="65"/>
      <c r="E4" s="38" t="s">
        <v>921</v>
      </c>
      <c r="F4" s="80"/>
      <c r="G4" s="80"/>
      <c r="H4" s="38"/>
      <c r="I4" s="38" t="s">
        <v>1145</v>
      </c>
      <c r="J4" s="80"/>
      <c r="K4" s="38"/>
      <c r="L4" s="1721" t="s">
        <v>1146</v>
      </c>
      <c r="M4" s="60"/>
      <c r="N4" s="38"/>
      <c r="O4" s="81"/>
      <c r="P4" s="292" t="s">
        <v>26</v>
      </c>
      <c r="Q4" s="561" t="s">
        <v>25</v>
      </c>
      <c r="R4" s="1157" t="s">
        <v>359</v>
      </c>
      <c r="S4" s="1182" t="s">
        <v>359</v>
      </c>
      <c r="U4" s="104"/>
      <c r="V4" s="104"/>
      <c r="W4" s="408"/>
      <c r="X4" s="112"/>
      <c r="Y4" s="408"/>
      <c r="Z4" s="132"/>
      <c r="AA4" s="112"/>
      <c r="AB4" s="112"/>
      <c r="AC4" s="112"/>
      <c r="AD4" s="112"/>
      <c r="AE4" s="112"/>
      <c r="AF4" s="112"/>
      <c r="AG4" s="784"/>
      <c r="AH4" s="104"/>
      <c r="AI4" s="104"/>
      <c r="AJ4" s="110"/>
      <c r="AK4" s="102"/>
      <c r="AL4" s="104"/>
      <c r="AM4" s="104"/>
    </row>
    <row r="5" spans="1:39">
      <c r="A5" s="69" t="s">
        <v>208</v>
      </c>
      <c r="B5" s="560"/>
      <c r="C5" s="77" t="s">
        <v>38</v>
      </c>
      <c r="D5" s="78" t="s">
        <v>27</v>
      </c>
      <c r="E5" s="78" t="s">
        <v>28</v>
      </c>
      <c r="F5" s="78" t="s">
        <v>29</v>
      </c>
      <c r="G5" s="78" t="s">
        <v>30</v>
      </c>
      <c r="H5" s="31" t="s">
        <v>31</v>
      </c>
      <c r="I5" s="78" t="s">
        <v>32</v>
      </c>
      <c r="J5" s="31" t="s">
        <v>33</v>
      </c>
      <c r="K5" s="78" t="s">
        <v>34</v>
      </c>
      <c r="L5" s="31" t="s">
        <v>35</v>
      </c>
      <c r="M5" s="78" t="s">
        <v>36</v>
      </c>
      <c r="N5" s="539" t="s">
        <v>920</v>
      </c>
      <c r="O5" s="78" t="s">
        <v>922</v>
      </c>
      <c r="P5" s="561">
        <v>12</v>
      </c>
      <c r="Q5" s="561" t="s">
        <v>37</v>
      </c>
      <c r="R5" s="561" t="s">
        <v>26</v>
      </c>
      <c r="S5" s="1183" t="s">
        <v>360</v>
      </c>
      <c r="U5" s="104"/>
      <c r="V5" s="104"/>
      <c r="W5" s="408"/>
      <c r="X5" s="112"/>
      <c r="Y5" s="408"/>
      <c r="Z5" s="132"/>
      <c r="AA5" s="112"/>
      <c r="AB5" s="112"/>
      <c r="AC5" s="112"/>
      <c r="AD5" s="112"/>
      <c r="AE5" s="369"/>
      <c r="AF5" s="112"/>
      <c r="AG5" s="784"/>
      <c r="AH5" s="104"/>
      <c r="AI5" s="104"/>
      <c r="AJ5" s="104"/>
      <c r="AK5" s="122"/>
      <c r="AL5" s="104"/>
      <c r="AM5" s="104"/>
    </row>
    <row r="6" spans="1:39" ht="12" customHeight="1">
      <c r="A6" s="69"/>
      <c r="B6" s="562" t="s">
        <v>209</v>
      </c>
      <c r="C6" s="1173" t="s">
        <v>210</v>
      </c>
      <c r="D6" s="78" t="s">
        <v>39</v>
      </c>
      <c r="E6" s="78" t="s">
        <v>39</v>
      </c>
      <c r="F6" s="78" t="s">
        <v>39</v>
      </c>
      <c r="G6" s="78" t="s">
        <v>39</v>
      </c>
      <c r="H6" s="31" t="s">
        <v>39</v>
      </c>
      <c r="I6" s="78" t="s">
        <v>39</v>
      </c>
      <c r="J6" s="78" t="s">
        <v>39</v>
      </c>
      <c r="K6" s="78" t="s">
        <v>39</v>
      </c>
      <c r="L6" s="78" t="s">
        <v>39</v>
      </c>
      <c r="M6" s="78" t="s">
        <v>39</v>
      </c>
      <c r="N6" s="539" t="s">
        <v>39</v>
      </c>
      <c r="O6" s="78" t="s">
        <v>39</v>
      </c>
      <c r="P6" s="561" t="s">
        <v>357</v>
      </c>
      <c r="Q6" s="561" t="s">
        <v>201</v>
      </c>
      <c r="R6" s="561">
        <v>12</v>
      </c>
      <c r="S6" s="1183"/>
      <c r="U6" s="104"/>
      <c r="V6" s="104"/>
      <c r="W6" s="132"/>
      <c r="X6" s="112"/>
      <c r="Y6" s="408"/>
      <c r="Z6" s="132"/>
      <c r="AA6" s="112"/>
      <c r="AB6" s="112"/>
      <c r="AC6" s="112"/>
      <c r="AD6" s="112"/>
      <c r="AE6" s="369"/>
      <c r="AF6" s="112"/>
      <c r="AG6" s="785"/>
      <c r="AH6" s="104"/>
      <c r="AI6" s="104"/>
      <c r="AJ6" s="104"/>
      <c r="AK6" s="122"/>
      <c r="AL6" s="104"/>
      <c r="AM6" s="104"/>
    </row>
    <row r="7" spans="1:39" ht="14.25" customHeight="1" thickBot="1">
      <c r="A7" s="69"/>
      <c r="B7" s="563"/>
      <c r="C7" s="1168">
        <v>0.1</v>
      </c>
      <c r="D7" s="60"/>
      <c r="E7" s="61"/>
      <c r="F7" s="60"/>
      <c r="G7" s="61"/>
      <c r="H7" s="97"/>
      <c r="I7" s="892"/>
      <c r="J7" s="61"/>
      <c r="K7" s="61"/>
      <c r="L7" s="60"/>
      <c r="M7" s="61"/>
      <c r="N7" s="97"/>
      <c r="O7" s="820"/>
      <c r="P7" s="561"/>
      <c r="Q7" s="561" t="s">
        <v>202</v>
      </c>
      <c r="R7" s="561" t="s">
        <v>357</v>
      </c>
      <c r="S7" s="1184">
        <v>1</v>
      </c>
      <c r="U7" s="104"/>
      <c r="V7" s="104"/>
      <c r="W7" s="214"/>
      <c r="X7" s="132"/>
      <c r="Y7" s="408"/>
      <c r="Z7" s="132"/>
      <c r="AA7" s="112"/>
      <c r="AB7" s="300"/>
      <c r="AC7" s="408"/>
      <c r="AD7" s="166"/>
      <c r="AE7" s="786"/>
      <c r="AF7" s="112"/>
      <c r="AG7" s="785"/>
      <c r="AH7" s="104"/>
      <c r="AI7" s="104"/>
      <c r="AJ7" s="104"/>
      <c r="AK7" s="636"/>
      <c r="AL7" s="104"/>
      <c r="AM7" s="104"/>
    </row>
    <row r="8" spans="1:39">
      <c r="A8" s="564">
        <v>1</v>
      </c>
      <c r="B8" s="565" t="s">
        <v>211</v>
      </c>
      <c r="C8" s="2594">
        <f t="shared" ref="C8:C44" si="0">(S8/100)*10</f>
        <v>12</v>
      </c>
      <c r="D8" s="2799">
        <f>'12 л. РАСКЛАДКА'!T13</f>
        <v>0</v>
      </c>
      <c r="E8" s="2797">
        <f>'12 л. РАСКЛАДКА'!T71</f>
        <v>30</v>
      </c>
      <c r="F8" s="2797">
        <f>'12 л. РАСКЛАДКА'!T130</f>
        <v>0</v>
      </c>
      <c r="G8" s="2797">
        <f>'12 л. РАСКЛАДКА'!T186</f>
        <v>30</v>
      </c>
      <c r="H8" s="2797">
        <f>'12 л. РАСКЛАДКА'!T243</f>
        <v>0</v>
      </c>
      <c r="I8" s="2798">
        <f>'12 л. РАСКЛАДКА'!T299</f>
        <v>0</v>
      </c>
      <c r="J8" s="2799">
        <f>'12 л. РАСКЛАДКА'!T355</f>
        <v>0</v>
      </c>
      <c r="K8" s="2797">
        <f>'12 л. РАСКЛАДКА'!T411</f>
        <v>0</v>
      </c>
      <c r="L8" s="2797">
        <f>'12 л. РАСКЛАДКА'!T464</f>
        <v>30</v>
      </c>
      <c r="M8" s="2797">
        <f>'12 л. РАСКЛАДКА'!T518</f>
        <v>0</v>
      </c>
      <c r="N8" s="2800">
        <f>'12 л. РАСКЛАДКА'!T571</f>
        <v>30</v>
      </c>
      <c r="O8" s="2811">
        <f>'12 л. РАСКЛАДКА'!T628</f>
        <v>0</v>
      </c>
      <c r="P8" s="1161">
        <f>D8+E8+F8+G8+H8+I8+J8+K8+L8+M8+N8+O8</f>
        <v>120</v>
      </c>
      <c r="Q8" s="2774">
        <f>(P8*100/R8)-100</f>
        <v>-16.666666666666671</v>
      </c>
      <c r="R8" s="2584">
        <f>(S8*10/100)*12</f>
        <v>144</v>
      </c>
      <c r="S8" s="2588">
        <v>120</v>
      </c>
      <c r="U8" s="787"/>
      <c r="V8" s="408"/>
      <c r="W8" s="408"/>
      <c r="X8" s="408"/>
      <c r="Y8" s="112"/>
      <c r="Z8" s="112"/>
      <c r="AA8" s="112"/>
      <c r="AB8" s="789"/>
      <c r="AC8" s="132"/>
      <c r="AD8" s="112"/>
      <c r="AE8" s="790"/>
      <c r="AF8" s="112"/>
      <c r="AG8" s="3223"/>
      <c r="AH8" s="112"/>
      <c r="AI8" s="112"/>
      <c r="AJ8" s="112"/>
      <c r="AK8" s="112"/>
      <c r="AL8" s="112"/>
      <c r="AM8" s="112"/>
    </row>
    <row r="9" spans="1:39">
      <c r="A9" s="527">
        <v>2</v>
      </c>
      <c r="B9" s="247" t="s">
        <v>41</v>
      </c>
      <c r="C9" s="2601">
        <f t="shared" si="0"/>
        <v>20</v>
      </c>
      <c r="D9" s="174">
        <f>'12 л. РАСКЛАДКА'!T14</f>
        <v>30</v>
      </c>
      <c r="E9" s="813">
        <f>'12 л. РАСКЛАДКА'!T72</f>
        <v>10.1</v>
      </c>
      <c r="F9" s="813">
        <f>'12 л. РАСКЛАДКА'!T131</f>
        <v>32</v>
      </c>
      <c r="G9" s="813">
        <f>'12 л. РАСКЛАДКА'!T187</f>
        <v>0</v>
      </c>
      <c r="H9" s="813">
        <f>'12 л. РАСКЛАДКА'!T244</f>
        <v>30</v>
      </c>
      <c r="I9" s="2768">
        <f>'12 л. РАСКЛАДКА'!T300</f>
        <v>30</v>
      </c>
      <c r="J9" s="174">
        <f>'12 л. РАСКЛАДКА'!T356</f>
        <v>30</v>
      </c>
      <c r="K9" s="813">
        <f>'12 л. РАСКЛАДКА'!T412</f>
        <v>20</v>
      </c>
      <c r="L9" s="813">
        <f>'12 л. РАСКЛАДКА'!T465</f>
        <v>17.899999999999999</v>
      </c>
      <c r="M9" s="813">
        <f>'12 л. РАСКЛАДКА'!T519</f>
        <v>30</v>
      </c>
      <c r="N9" s="1158">
        <f>'12 л. РАСКЛАДКА'!T572</f>
        <v>0</v>
      </c>
      <c r="O9" s="2772">
        <f>'12 л. РАСКЛАДКА'!T629</f>
        <v>0</v>
      </c>
      <c r="P9" s="1162">
        <f t="shared" ref="P9:P44" si="1">D9+E9+F9+G9+H9+I9+J9+K9+L9+M9+N9+O9</f>
        <v>230</v>
      </c>
      <c r="Q9" s="2775">
        <f t="shared" ref="Q9:Q44" si="2">(P9*100/R9)-100</f>
        <v>-4.1666666666666714</v>
      </c>
      <c r="R9" s="2585">
        <f t="shared" ref="R9:R44" si="3">(S9*10/100)*12</f>
        <v>240</v>
      </c>
      <c r="S9" s="2589">
        <v>200</v>
      </c>
      <c r="U9" s="792"/>
      <c r="V9" s="793"/>
      <c r="W9" s="408"/>
      <c r="X9" s="166"/>
      <c r="Y9" s="112"/>
      <c r="Z9" s="112"/>
      <c r="AA9" s="112"/>
      <c r="AB9" s="789"/>
      <c r="AC9" s="132"/>
      <c r="AD9" s="112"/>
      <c r="AE9" s="790"/>
      <c r="AF9" s="112"/>
      <c r="AG9" s="3223"/>
      <c r="AH9" s="112"/>
      <c r="AI9" s="112"/>
      <c r="AJ9" s="112"/>
      <c r="AK9" s="112"/>
      <c r="AL9" s="112"/>
      <c r="AM9" s="112"/>
    </row>
    <row r="10" spans="1:39">
      <c r="A10" s="527">
        <v>3</v>
      </c>
      <c r="B10" s="247" t="s">
        <v>42</v>
      </c>
      <c r="C10" s="2601">
        <f t="shared" si="0"/>
        <v>2</v>
      </c>
      <c r="D10" s="174">
        <f>'12 л. РАСКЛАДКА'!T15</f>
        <v>0</v>
      </c>
      <c r="E10" s="813">
        <f>'12 л. РАСКЛАДКА'!T73</f>
        <v>1.5</v>
      </c>
      <c r="F10" s="813">
        <f>'12 л. РАСКЛАДКА'!T132</f>
        <v>0</v>
      </c>
      <c r="G10" s="813">
        <f>'12 л. РАСКЛАДКА'!T188</f>
        <v>9.1999999999999993</v>
      </c>
      <c r="H10" s="813">
        <f>'12 л. РАСКЛАДКА'!T245</f>
        <v>2.2000000000000002</v>
      </c>
      <c r="I10" s="2768">
        <f>'12 л. РАСКЛАДКА'!T301</f>
        <v>39.92</v>
      </c>
      <c r="J10" s="174">
        <f>'12 л. РАСКЛАДКА'!T357</f>
        <v>0</v>
      </c>
      <c r="K10" s="813">
        <f>'12 л. РАСКЛАДКА'!T413</f>
        <v>5.3000000000000007</v>
      </c>
      <c r="L10" s="813">
        <f>'12 л. РАСКЛАДКА'!T466</f>
        <v>2.2000000000000002</v>
      </c>
      <c r="M10" s="813">
        <f>'12 л. РАСКЛАДКА'!T520</f>
        <v>0.9</v>
      </c>
      <c r="N10" s="1158">
        <f>'12 л. РАСКЛАДКА'!T573</f>
        <v>18.600000000000001</v>
      </c>
      <c r="O10" s="2772">
        <f>'12 л. РАСКЛАДКА'!T630</f>
        <v>0</v>
      </c>
      <c r="P10" s="1162">
        <f t="shared" si="1"/>
        <v>79.820000000000007</v>
      </c>
      <c r="Q10" s="2775">
        <f t="shared" si="2"/>
        <v>232.58333333333337</v>
      </c>
      <c r="R10" s="2585">
        <f t="shared" si="3"/>
        <v>24</v>
      </c>
      <c r="S10" s="2589">
        <v>20</v>
      </c>
      <c r="U10" s="787"/>
      <c r="V10" s="793"/>
      <c r="W10" s="408"/>
      <c r="X10" s="166"/>
      <c r="Y10" s="112"/>
      <c r="Z10" s="112"/>
      <c r="AA10" s="112"/>
      <c r="AB10" s="789"/>
      <c r="AC10" s="132"/>
      <c r="AD10" s="112"/>
      <c r="AE10" s="790"/>
      <c r="AF10" s="112"/>
      <c r="AG10" s="3224"/>
      <c r="AH10" s="112"/>
      <c r="AI10" s="112"/>
      <c r="AJ10" s="112"/>
      <c r="AK10" s="112"/>
      <c r="AL10" s="112"/>
      <c r="AM10" s="112"/>
    </row>
    <row r="11" spans="1:39">
      <c r="A11" s="527">
        <v>4</v>
      </c>
      <c r="B11" s="247" t="s">
        <v>43</v>
      </c>
      <c r="C11" s="2601">
        <f t="shared" si="0"/>
        <v>5</v>
      </c>
      <c r="D11" s="174">
        <f>'12 л. РАСКЛАДКА'!T16</f>
        <v>0</v>
      </c>
      <c r="E11" s="813">
        <f>'12 л. РАСКЛАДКА'!T74</f>
        <v>0</v>
      </c>
      <c r="F11" s="813">
        <f>'12 л. РАСКЛАДКА'!T133</f>
        <v>11</v>
      </c>
      <c r="G11" s="813">
        <f>'12 л. РАСКЛАДКА'!T189</f>
        <v>0</v>
      </c>
      <c r="H11" s="813">
        <f>'12 л. РАСКЛАДКА'!T246</f>
        <v>0</v>
      </c>
      <c r="I11" s="2768">
        <f>'12 л. РАСКЛАДКА'!T302</f>
        <v>0</v>
      </c>
      <c r="J11" s="174">
        <f>'12 л. РАСКЛАДКА'!T358</f>
        <v>0</v>
      </c>
      <c r="K11" s="813">
        <f>'12 л. РАСКЛАДКА'!T414</f>
        <v>0</v>
      </c>
      <c r="L11" s="813">
        <f>'12 л. РАСКЛАДКА'!T467</f>
        <v>0</v>
      </c>
      <c r="M11" s="813">
        <f>'12 л. РАСКЛАДКА'!T521</f>
        <v>26</v>
      </c>
      <c r="N11" s="1158">
        <f>'12 л. РАСКЛАДКА'!T574</f>
        <v>0</v>
      </c>
      <c r="O11" s="2772">
        <f>'12 л. РАСКЛАДКА'!T631</f>
        <v>0</v>
      </c>
      <c r="P11" s="1162">
        <f t="shared" si="1"/>
        <v>37</v>
      </c>
      <c r="Q11" s="2775">
        <f t="shared" si="2"/>
        <v>-38.333333333333336</v>
      </c>
      <c r="R11" s="2585">
        <f t="shared" si="3"/>
        <v>60</v>
      </c>
      <c r="S11" s="2589">
        <v>50</v>
      </c>
      <c r="U11" s="795"/>
      <c r="V11" s="793"/>
      <c r="W11" s="408"/>
      <c r="X11" s="166"/>
      <c r="Y11" s="112"/>
      <c r="Z11" s="112"/>
      <c r="AA11" s="112"/>
      <c r="AB11" s="789"/>
      <c r="AC11" s="132"/>
      <c r="AD11" s="112"/>
      <c r="AE11" s="790"/>
      <c r="AF11" s="112"/>
      <c r="AG11" s="3223"/>
      <c r="AH11" s="112"/>
      <c r="AI11" s="112"/>
      <c r="AJ11" s="112"/>
      <c r="AK11" s="112"/>
      <c r="AL11" s="112"/>
      <c r="AM11" s="112"/>
    </row>
    <row r="12" spans="1:39">
      <c r="A12" s="527">
        <v>5</v>
      </c>
      <c r="B12" s="247" t="s">
        <v>44</v>
      </c>
      <c r="C12" s="2601">
        <f t="shared" si="0"/>
        <v>2</v>
      </c>
      <c r="D12" s="174">
        <f>'12 л. РАСКЛАДКА'!T17</f>
        <v>0</v>
      </c>
      <c r="E12" s="813">
        <f>'12 л. РАСКЛАДКА'!T75</f>
        <v>16.82</v>
      </c>
      <c r="F12" s="813">
        <f>'12 л. РАСКЛАДКА'!T134</f>
        <v>0</v>
      </c>
      <c r="G12" s="813">
        <f>'12 л. РАСКЛАДКА'!T190</f>
        <v>0</v>
      </c>
      <c r="H12" s="813">
        <f>'12 л. РАСКЛАДКА'!T247</f>
        <v>0</v>
      </c>
      <c r="I12" s="2768">
        <f>'12 л. РАСКЛАДКА'!T303</f>
        <v>0</v>
      </c>
      <c r="J12" s="174">
        <f>'12 л. РАСКЛАДКА'!T359</f>
        <v>0</v>
      </c>
      <c r="K12" s="813">
        <f>'12 л. РАСКЛАДКА'!T415</f>
        <v>0</v>
      </c>
      <c r="L12" s="813">
        <f>'12 л. РАСКЛАДКА'!T468</f>
        <v>0</v>
      </c>
      <c r="M12" s="813">
        <f>'12 л. РАСКЛАДКА'!T522</f>
        <v>0</v>
      </c>
      <c r="N12" s="1158">
        <f>'12 л. РАСКЛАДКА'!T575</f>
        <v>0</v>
      </c>
      <c r="O12" s="2772">
        <f>'12 л. РАСКЛАДКА'!T632</f>
        <v>28</v>
      </c>
      <c r="P12" s="1162">
        <f t="shared" si="1"/>
        <v>44.82</v>
      </c>
      <c r="Q12" s="2775">
        <f t="shared" si="2"/>
        <v>86.75</v>
      </c>
      <c r="R12" s="2585">
        <f t="shared" si="3"/>
        <v>24</v>
      </c>
      <c r="S12" s="2589">
        <v>20</v>
      </c>
      <c r="U12" s="787"/>
      <c r="V12" s="793"/>
      <c r="W12" s="408"/>
      <c r="X12" s="166"/>
      <c r="Y12" s="112"/>
      <c r="Z12" s="112"/>
      <c r="AA12" s="112"/>
      <c r="AB12" s="789"/>
      <c r="AC12" s="132"/>
      <c r="AD12" s="112"/>
      <c r="AE12" s="790"/>
      <c r="AF12" s="112"/>
      <c r="AG12" s="3101"/>
      <c r="AH12" s="112"/>
      <c r="AI12" s="112"/>
      <c r="AJ12" s="112"/>
      <c r="AK12" s="112"/>
      <c r="AL12" s="112"/>
      <c r="AM12" s="112"/>
    </row>
    <row r="13" spans="1:39">
      <c r="A13" s="527">
        <v>6</v>
      </c>
      <c r="B13" s="247" t="s">
        <v>45</v>
      </c>
      <c r="C13" s="2698">
        <f t="shared" si="0"/>
        <v>18.700000000000003</v>
      </c>
      <c r="D13" s="2495">
        <f>'12 л. РАСКЛАДКА'!T18</f>
        <v>0</v>
      </c>
      <c r="E13" s="2496">
        <f>'12 л. РАСКЛАДКА'!T76</f>
        <v>0</v>
      </c>
      <c r="F13" s="2496">
        <f>'12 л. РАСКЛАДКА'!T135</f>
        <v>0</v>
      </c>
      <c r="G13" s="2496">
        <f>'12 л. РАСКЛАДКА'!T191</f>
        <v>0</v>
      </c>
      <c r="H13" s="2496">
        <f>'12 л. РАСКЛАДКА'!T248</f>
        <v>92</v>
      </c>
      <c r="I13" s="2769">
        <f>'12 л. РАСКЛАДКА'!T304</f>
        <v>0</v>
      </c>
      <c r="J13" s="2495">
        <f>'12 л. РАСКЛАДКА'!T360</f>
        <v>30.512</v>
      </c>
      <c r="K13" s="2496">
        <f>'12 л. РАСКЛАДКА'!T416</f>
        <v>67.17</v>
      </c>
      <c r="L13" s="2496">
        <f>'12 л. РАСКЛАДКА'!T469</f>
        <v>0</v>
      </c>
      <c r="M13" s="2496">
        <f>'12 л. РАСКЛАДКА'!T523</f>
        <v>0</v>
      </c>
      <c r="N13" s="2497">
        <f>'12 л. РАСКЛАДКА'!T576</f>
        <v>0</v>
      </c>
      <c r="O13" s="2773">
        <f>'12 л. РАСКЛАДКА'!T633</f>
        <v>0</v>
      </c>
      <c r="P13" s="2498">
        <f t="shared" si="1"/>
        <v>189.68200000000002</v>
      </c>
      <c r="Q13" s="2776">
        <f t="shared" si="2"/>
        <v>-15.471479500891249</v>
      </c>
      <c r="R13" s="2583">
        <f t="shared" si="3"/>
        <v>224.39999999999998</v>
      </c>
      <c r="S13" s="2590">
        <v>187</v>
      </c>
      <c r="U13" s="787"/>
      <c r="V13" s="793"/>
      <c r="W13" s="408"/>
      <c r="X13" s="166"/>
      <c r="Y13" s="112"/>
      <c r="Z13" s="112"/>
      <c r="AA13" s="112"/>
      <c r="AB13" s="789"/>
      <c r="AC13" s="132"/>
      <c r="AD13" s="112"/>
      <c r="AE13" s="790"/>
      <c r="AF13" s="112"/>
      <c r="AG13" s="3224"/>
      <c r="AH13" s="112"/>
      <c r="AI13" s="112"/>
      <c r="AJ13" s="112"/>
      <c r="AK13" s="112"/>
      <c r="AL13" s="112"/>
      <c r="AM13" s="112"/>
    </row>
    <row r="14" spans="1:39" ht="13.5" customHeight="1">
      <c r="A14" s="2488">
        <v>7</v>
      </c>
      <c r="B14" s="3107" t="s">
        <v>1102</v>
      </c>
      <c r="C14" s="3017">
        <f t="shared" si="0"/>
        <v>28.799999999999997</v>
      </c>
      <c r="D14" s="3083">
        <f>'12 л. РАСКЛАДКА'!T19</f>
        <v>0</v>
      </c>
      <c r="E14" s="3082">
        <f>'12 л. РАСКЛАДКА'!T77</f>
        <v>2</v>
      </c>
      <c r="F14" s="3083">
        <f>'12 л. РАСКЛАДКА'!T136</f>
        <v>70.400000000000006</v>
      </c>
      <c r="G14" s="3082">
        <f>'12 л. РАСКЛАДКА'!T192</f>
        <v>35.020000000000003</v>
      </c>
      <c r="H14" s="3083">
        <f>'12 л. РАСКЛАДКА'!T249</f>
        <v>35</v>
      </c>
      <c r="I14" s="3084">
        <f>'12 л. РАСКЛАДКА'!T305</f>
        <v>4</v>
      </c>
      <c r="J14" s="3083">
        <f>'12 л. РАСКЛАДКА'!T361</f>
        <v>112.2</v>
      </c>
      <c r="K14" s="3082">
        <f>'12 л. РАСКЛАДКА'!T417</f>
        <v>0</v>
      </c>
      <c r="L14" s="3083">
        <f>'12 л. РАСКЛАДКА'!T470</f>
        <v>0</v>
      </c>
      <c r="M14" s="3082">
        <f>'12 л. РАСКЛАДКА'!T524</f>
        <v>20.9</v>
      </c>
      <c r="N14" s="3083">
        <f>'12 л. РАСКЛАДКА'!T577</f>
        <v>43.8</v>
      </c>
      <c r="O14" s="3085">
        <f>'12 л. РАСКЛАДКА'!T634</f>
        <v>0</v>
      </c>
      <c r="P14" s="3086">
        <f t="shared" si="1"/>
        <v>323.32</v>
      </c>
      <c r="Q14" s="2995">
        <f t="shared" si="2"/>
        <v>-6.4467592592592666</v>
      </c>
      <c r="R14" s="3004">
        <f t="shared" si="3"/>
        <v>345.6</v>
      </c>
      <c r="S14" s="2997">
        <f>S16-S15</f>
        <v>288</v>
      </c>
      <c r="U14" s="3235"/>
      <c r="V14" s="3211"/>
      <c r="W14" s="3212"/>
      <c r="X14" s="3233"/>
      <c r="Y14" s="3213"/>
      <c r="Z14" s="3213"/>
      <c r="AA14" s="3213"/>
      <c r="AB14" s="3234"/>
      <c r="AC14" s="3215"/>
      <c r="AD14" s="3213"/>
      <c r="AE14" s="3216"/>
      <c r="AF14" s="3213"/>
      <c r="AG14" s="3236"/>
      <c r="AH14" s="3075"/>
      <c r="AI14" s="3076"/>
      <c r="AJ14" s="166"/>
      <c r="AK14" s="166"/>
      <c r="AL14" s="191"/>
      <c r="AM14" s="191"/>
    </row>
    <row r="15" spans="1:39" ht="12.75" customHeight="1">
      <c r="A15" s="3018"/>
      <c r="B15" s="3108" t="s">
        <v>923</v>
      </c>
      <c r="C15" s="3019">
        <f t="shared" si="0"/>
        <v>3.2</v>
      </c>
      <c r="D15" s="3090">
        <f>'12 л. РАСКЛАДКА'!T20</f>
        <v>0</v>
      </c>
      <c r="E15" s="3089">
        <f>'12 л. РАСКЛАДКА'!T78</f>
        <v>0</v>
      </c>
      <c r="F15" s="3090">
        <f>'12 л. РАСКЛАДКА'!T137</f>
        <v>0</v>
      </c>
      <c r="G15" s="3089">
        <f>'12 л. РАСКЛАДКА'!T193</f>
        <v>0</v>
      </c>
      <c r="H15" s="3090">
        <f>'12 л. РАСКЛАДКА'!T250</f>
        <v>0</v>
      </c>
      <c r="I15" s="3091">
        <f>'12 л. РАСКЛАДКА'!T306</f>
        <v>0</v>
      </c>
      <c r="J15" s="3090">
        <f>'12 л. РАСКЛАДКА'!T362</f>
        <v>0</v>
      </c>
      <c r="K15" s="3089">
        <f>'12 л. РАСКЛАДКА'!T418</f>
        <v>0</v>
      </c>
      <c r="L15" s="3090">
        <f>'12 л. РАСКЛАДКА'!T471</f>
        <v>0</v>
      </c>
      <c r="M15" s="3089">
        <f>'12 л. РАСКЛАДКА'!T525</f>
        <v>0</v>
      </c>
      <c r="N15" s="3090">
        <f>'12 л. РАСКЛАДКА'!T578</f>
        <v>0</v>
      </c>
      <c r="O15" s="3095">
        <f>'12 л. РАСКЛАДКА'!T635</f>
        <v>0</v>
      </c>
      <c r="P15" s="3093">
        <f t="shared" si="1"/>
        <v>0</v>
      </c>
      <c r="Q15" s="3007">
        <f t="shared" si="2"/>
        <v>-100</v>
      </c>
      <c r="R15" s="3002">
        <f t="shared" si="3"/>
        <v>38.400000000000006</v>
      </c>
      <c r="S15" s="3008">
        <f>(S16/100)*10</f>
        <v>32</v>
      </c>
      <c r="T15" s="11"/>
      <c r="U15" s="3235"/>
      <c r="V15" s="3211"/>
      <c r="W15" s="3212"/>
      <c r="X15" s="3233"/>
      <c r="Y15" s="3213"/>
      <c r="Z15" s="3213"/>
      <c r="AA15" s="3213"/>
      <c r="AB15" s="3234"/>
      <c r="AC15" s="3215"/>
      <c r="AD15" s="3213"/>
      <c r="AE15" s="3216"/>
      <c r="AF15" s="3213"/>
      <c r="AG15" s="3236"/>
      <c r="AH15" s="112"/>
      <c r="AI15" s="112"/>
      <c r="AJ15" s="112"/>
      <c r="AK15" s="166"/>
      <c r="AL15" s="112"/>
      <c r="AM15" s="112"/>
    </row>
    <row r="16" spans="1:39" ht="12.75" customHeight="1">
      <c r="A16" s="2489"/>
      <c r="B16" s="3080" t="s">
        <v>1042</v>
      </c>
      <c r="C16" s="3020">
        <f>(S16/100)*10</f>
        <v>32</v>
      </c>
      <c r="D16" s="2507">
        <f>D14+D15</f>
        <v>0</v>
      </c>
      <c r="E16" s="2501">
        <f t="shared" ref="E16:O16" si="4">E14+E15</f>
        <v>2</v>
      </c>
      <c r="F16" s="2507">
        <f>F14+F15</f>
        <v>70.400000000000006</v>
      </c>
      <c r="G16" s="2501">
        <f t="shared" si="4"/>
        <v>35.020000000000003</v>
      </c>
      <c r="H16" s="2507">
        <f t="shared" si="4"/>
        <v>35</v>
      </c>
      <c r="I16" s="2501">
        <f t="shared" si="4"/>
        <v>4</v>
      </c>
      <c r="J16" s="2507">
        <f>J14+J15</f>
        <v>112.2</v>
      </c>
      <c r="K16" s="3068">
        <f t="shared" si="4"/>
        <v>0</v>
      </c>
      <c r="L16" s="2507">
        <f t="shared" si="4"/>
        <v>0</v>
      </c>
      <c r="M16" s="2501">
        <f t="shared" si="4"/>
        <v>20.9</v>
      </c>
      <c r="N16" s="774">
        <f t="shared" si="4"/>
        <v>43.8</v>
      </c>
      <c r="O16" s="2507">
        <f t="shared" si="4"/>
        <v>0</v>
      </c>
      <c r="P16" s="3081">
        <f>D16+E16+F16+G16+H16+I16+J16+K16+L16+M16+N16+O16</f>
        <v>323.32</v>
      </c>
      <c r="Q16" s="2500">
        <f>(P16*100/R16)-100</f>
        <v>-15.802083333333329</v>
      </c>
      <c r="R16" s="3104">
        <f>(S16*10/100)*12</f>
        <v>384</v>
      </c>
      <c r="S16" s="2591">
        <v>320</v>
      </c>
      <c r="T16" s="11"/>
      <c r="U16" s="797"/>
      <c r="V16" s="793"/>
      <c r="W16" s="408"/>
      <c r="X16" s="166"/>
      <c r="Y16" s="112"/>
      <c r="Z16" s="112"/>
      <c r="AA16" s="112"/>
      <c r="AB16" s="789"/>
      <c r="AC16" s="301"/>
      <c r="AD16" s="210"/>
      <c r="AE16" s="790"/>
      <c r="AF16" s="112"/>
      <c r="AG16" s="3101"/>
      <c r="AH16" s="112"/>
      <c r="AI16" s="112"/>
      <c r="AJ16" s="112"/>
      <c r="AK16" s="166"/>
      <c r="AL16" s="112"/>
      <c r="AM16" s="112"/>
    </row>
    <row r="17" spans="1:39">
      <c r="A17" s="527">
        <v>8</v>
      </c>
      <c r="B17" s="247" t="s">
        <v>212</v>
      </c>
      <c r="C17" s="2601">
        <f t="shared" si="0"/>
        <v>18.5</v>
      </c>
      <c r="D17" s="174">
        <f>'12 л. РАСКЛАДКА'!T21</f>
        <v>140</v>
      </c>
      <c r="E17" s="813">
        <f>'12 л. РАСКЛАДКА'!T79</f>
        <v>12</v>
      </c>
      <c r="F17" s="813">
        <f>'12 л. РАСКЛАДКА'!T138</f>
        <v>6</v>
      </c>
      <c r="G17" s="813">
        <f>'12 л. РАСКЛАДКА'!T194</f>
        <v>7</v>
      </c>
      <c r="H17" s="813">
        <f>'12 л. РАСКЛАДКА'!T251</f>
        <v>0</v>
      </c>
      <c r="I17" s="2770">
        <f>'12 л. РАСКЛАДКА'!T307</f>
        <v>125</v>
      </c>
      <c r="J17" s="174">
        <f>'12 л. РАСКЛАДКА'!T363</f>
        <v>0</v>
      </c>
      <c r="K17" s="813">
        <f>'12 л. РАСКЛАДКА'!T419</f>
        <v>0</v>
      </c>
      <c r="L17" s="813">
        <f>'12 л. РАСКЛАДКА'!T472</f>
        <v>0</v>
      </c>
      <c r="M17" s="813">
        <f>'12 л. РАСКЛАДКА'!T526</f>
        <v>0</v>
      </c>
      <c r="N17" s="1158">
        <f>'12 л. РАСКЛАДКА'!T579</f>
        <v>20</v>
      </c>
      <c r="O17" s="2771">
        <f>'12 л. РАСКЛАДКА'!T636</f>
        <v>0</v>
      </c>
      <c r="P17" s="1176">
        <f t="shared" si="1"/>
        <v>310</v>
      </c>
      <c r="Q17" s="2777">
        <f t="shared" si="2"/>
        <v>39.639639639639626</v>
      </c>
      <c r="R17" s="2586">
        <f t="shared" si="3"/>
        <v>222</v>
      </c>
      <c r="S17" s="2591">
        <v>185</v>
      </c>
      <c r="U17" s="787"/>
      <c r="V17" s="793"/>
      <c r="W17" s="408"/>
      <c r="X17" s="166"/>
      <c r="Y17" s="112"/>
      <c r="Z17" s="112"/>
      <c r="AA17" s="112"/>
      <c r="AB17" s="789"/>
      <c r="AC17" s="132"/>
      <c r="AD17" s="112"/>
      <c r="AE17" s="790"/>
      <c r="AF17" s="112"/>
      <c r="AG17" s="3101"/>
      <c r="AH17" s="112"/>
      <c r="AI17" s="112"/>
      <c r="AJ17" s="112"/>
      <c r="AK17" s="112"/>
      <c r="AL17" s="112"/>
      <c r="AM17" s="112"/>
    </row>
    <row r="18" spans="1:39">
      <c r="A18" s="527">
        <v>9</v>
      </c>
      <c r="B18" s="247" t="s">
        <v>104</v>
      </c>
      <c r="C18" s="2601">
        <f t="shared" si="0"/>
        <v>2</v>
      </c>
      <c r="D18" s="174">
        <f>'12 л. РАСКЛАДКА'!T22</f>
        <v>0</v>
      </c>
      <c r="E18" s="813">
        <f>'12 л. РАСКЛАДКА'!T80</f>
        <v>0</v>
      </c>
      <c r="F18" s="813">
        <f>'12 л. РАСКЛАДКА'!T139</f>
        <v>0</v>
      </c>
      <c r="G18" s="813">
        <f>'12 л. РАСКЛАДКА'!T195</f>
        <v>0</v>
      </c>
      <c r="H18" s="813">
        <f>'12 л. РАСКЛАДКА'!T252</f>
        <v>0</v>
      </c>
      <c r="I18" s="2768">
        <f>'12 л. РАСКЛАДКА'!T308</f>
        <v>0</v>
      </c>
      <c r="J18" s="174">
        <f>'12 л. РАСКЛАДКА'!T364</f>
        <v>15</v>
      </c>
      <c r="K18" s="813">
        <f>'12 л. РАСКЛАДКА'!T420</f>
        <v>0</v>
      </c>
      <c r="L18" s="813">
        <f>'12 л. РАСКЛАДКА'!T473</f>
        <v>0</v>
      </c>
      <c r="M18" s="813">
        <f>'12 л. РАСКЛАДКА'!T527</f>
        <v>0</v>
      </c>
      <c r="N18" s="1158">
        <f>'12 л. РАСКЛАДКА'!T580</f>
        <v>0</v>
      </c>
      <c r="O18" s="2772">
        <f>'12 л. РАСКЛАДКА'!T637</f>
        <v>0</v>
      </c>
      <c r="P18" s="1162">
        <f t="shared" si="1"/>
        <v>15</v>
      </c>
      <c r="Q18" s="2775">
        <f t="shared" si="2"/>
        <v>-37.5</v>
      </c>
      <c r="R18" s="2585">
        <f t="shared" si="3"/>
        <v>24</v>
      </c>
      <c r="S18" s="2589">
        <v>20</v>
      </c>
      <c r="U18" s="787"/>
      <c r="V18" s="793"/>
      <c r="W18" s="408"/>
      <c r="X18" s="166"/>
      <c r="Y18" s="112"/>
      <c r="Z18" s="112"/>
      <c r="AA18" s="112"/>
      <c r="AB18" s="789"/>
      <c r="AC18" s="132"/>
      <c r="AD18" s="112"/>
      <c r="AE18" s="790"/>
      <c r="AF18" s="112"/>
      <c r="AG18" s="3223"/>
      <c r="AH18" s="112"/>
      <c r="AI18" s="112"/>
      <c r="AJ18" s="112"/>
      <c r="AK18" s="112"/>
      <c r="AL18" s="112"/>
      <c r="AM18" s="112"/>
    </row>
    <row r="19" spans="1:39">
      <c r="A19" s="527">
        <v>10</v>
      </c>
      <c r="B19" s="1788" t="s">
        <v>447</v>
      </c>
      <c r="C19" s="2601">
        <f t="shared" si="0"/>
        <v>20</v>
      </c>
      <c r="D19" s="174">
        <f>'12 л. РАСКЛАДКА'!T23</f>
        <v>0</v>
      </c>
      <c r="E19" s="813">
        <f>'12 л. РАСКЛАДКА'!T81</f>
        <v>0</v>
      </c>
      <c r="F19" s="813">
        <f>'12 л. РАСКЛАДКА'!T140</f>
        <v>0</v>
      </c>
      <c r="G19" s="813">
        <f>'12 л. РАСКЛАДКА'!T196</f>
        <v>0</v>
      </c>
      <c r="H19" s="813">
        <f>'12 л. РАСКЛАДКА'!T253</f>
        <v>0</v>
      </c>
      <c r="I19" s="2768">
        <f>'12 л. РАСКЛАДКА'!T309</f>
        <v>0</v>
      </c>
      <c r="J19" s="174">
        <f>'12 л. РАСКЛАДКА'!T365</f>
        <v>0</v>
      </c>
      <c r="K19" s="813">
        <f>'12 л. РАСКЛАДКА'!T421</f>
        <v>0</v>
      </c>
      <c r="L19" s="813">
        <f>'12 л. РАСКЛАДКА'!T474</f>
        <v>200</v>
      </c>
      <c r="M19" s="813">
        <f>'12 л. РАСКЛАДКА'!T528</f>
        <v>0</v>
      </c>
      <c r="N19" s="1158">
        <f>'12 л. РАСКЛАДКА'!T581</f>
        <v>0</v>
      </c>
      <c r="O19" s="2772">
        <f>'12 л. РАСКЛАДКА'!T638</f>
        <v>0</v>
      </c>
      <c r="P19" s="1162">
        <f t="shared" si="1"/>
        <v>200</v>
      </c>
      <c r="Q19" s="2775">
        <f t="shared" si="2"/>
        <v>-16.666666666666671</v>
      </c>
      <c r="R19" s="2585">
        <f t="shared" si="3"/>
        <v>240</v>
      </c>
      <c r="S19" s="2589">
        <v>200</v>
      </c>
      <c r="U19" s="787"/>
      <c r="V19" s="793"/>
      <c r="W19" s="408"/>
      <c r="X19" s="166"/>
      <c r="Y19" s="112"/>
      <c r="Z19" s="112"/>
      <c r="AA19" s="112"/>
      <c r="AB19" s="789"/>
      <c r="AC19" s="132"/>
      <c r="AD19" s="112"/>
      <c r="AE19" s="790"/>
      <c r="AF19" s="112"/>
      <c r="AG19" s="3230"/>
      <c r="AH19" s="112"/>
      <c r="AI19" s="112"/>
    </row>
    <row r="20" spans="1:39">
      <c r="A20" s="527">
        <v>11</v>
      </c>
      <c r="B20" s="247" t="s">
        <v>112</v>
      </c>
      <c r="C20" s="2601">
        <f t="shared" si="0"/>
        <v>7.8000000000000007</v>
      </c>
      <c r="D20" s="174">
        <f>'12 л. РАСКЛАДКА'!T24</f>
        <v>0</v>
      </c>
      <c r="E20" s="813">
        <f>'12 л. РАСКЛАДКА'!T82</f>
        <v>48.1</v>
      </c>
      <c r="F20" s="813">
        <f>'12 л. РАСКЛАДКА'!T141</f>
        <v>0</v>
      </c>
      <c r="G20" s="813">
        <f>'12 л. РАСКЛАДКА'!T197</f>
        <v>0</v>
      </c>
      <c r="H20" s="813">
        <f>'12 л. РАСКЛАДКА'!T254</f>
        <v>0</v>
      </c>
      <c r="I20" s="2768">
        <f>'12 л. РАСКЛАДКА'!T310</f>
        <v>0</v>
      </c>
      <c r="J20" s="174">
        <f>'12 л. РАСКЛАДКА'!T366</f>
        <v>0</v>
      </c>
      <c r="K20" s="813">
        <f>'12 л. РАСКЛАДКА'!T422</f>
        <v>0</v>
      </c>
      <c r="L20" s="813">
        <f>'12 л. РАСКЛАДКА'!T475</f>
        <v>29.9</v>
      </c>
      <c r="M20" s="813">
        <f>'12 л. РАСКЛАДКА'!T529</f>
        <v>0</v>
      </c>
      <c r="N20" s="1158">
        <f>'12 л. РАСКЛАДКА'!T582</f>
        <v>0</v>
      </c>
      <c r="O20" s="2772">
        <f>'12 л. РАСКЛАДКА'!T639</f>
        <v>0</v>
      </c>
      <c r="P20" s="1162">
        <f t="shared" si="1"/>
        <v>78</v>
      </c>
      <c r="Q20" s="2775">
        <f t="shared" si="2"/>
        <v>-16.666666666666657</v>
      </c>
      <c r="R20" s="2585">
        <f t="shared" si="3"/>
        <v>93.6</v>
      </c>
      <c r="S20" s="2589">
        <v>78</v>
      </c>
      <c r="U20" s="787"/>
      <c r="V20" s="793"/>
      <c r="W20" s="408"/>
      <c r="X20" s="166"/>
      <c r="Y20" s="112"/>
      <c r="Z20" s="112"/>
      <c r="AA20" s="112"/>
      <c r="AB20" s="789"/>
      <c r="AC20" s="132"/>
      <c r="AD20" s="112"/>
      <c r="AE20" s="790"/>
      <c r="AF20" s="112"/>
      <c r="AG20" s="3230"/>
      <c r="AH20" s="112"/>
      <c r="AI20" s="112"/>
    </row>
    <row r="21" spans="1:39">
      <c r="A21" s="527">
        <v>12</v>
      </c>
      <c r="B21" s="247" t="s">
        <v>113</v>
      </c>
      <c r="C21" s="2601">
        <f t="shared" si="0"/>
        <v>5.3000000000000007</v>
      </c>
      <c r="D21" s="174">
        <f>'12 л. РАСКЛАДКА'!T25</f>
        <v>0</v>
      </c>
      <c r="E21" s="813">
        <f>'12 л. РАСКЛАДКА'!T83</f>
        <v>0</v>
      </c>
      <c r="F21" s="813">
        <f>'12 л. РАСКЛАДКА'!T142</f>
        <v>0</v>
      </c>
      <c r="G21" s="813">
        <f>'12 л. РАСКЛАДКА'!T198</f>
        <v>0</v>
      </c>
      <c r="H21" s="813">
        <f>'12 л. РАСКЛАДКА'!T255</f>
        <v>0</v>
      </c>
      <c r="I21" s="2768">
        <f>'12 л. РАСКЛАДКА'!T311</f>
        <v>0</v>
      </c>
      <c r="J21" s="174">
        <f>'12 л. РАСКЛАДКА'!T367</f>
        <v>0</v>
      </c>
      <c r="K21" s="813">
        <f>'12 л. РАСКЛАДКА'!T423</f>
        <v>0</v>
      </c>
      <c r="L21" s="813">
        <f>'12 л. РАСКЛАДКА'!T476</f>
        <v>53</v>
      </c>
      <c r="M21" s="813">
        <f>'12 л. РАСКЛАДКА'!T530</f>
        <v>0</v>
      </c>
      <c r="N21" s="1158">
        <f>'12 л. РАСКЛАДКА'!T583</f>
        <v>0</v>
      </c>
      <c r="O21" s="2772">
        <f>'12 л. РАСКЛАДКА'!T640</f>
        <v>0</v>
      </c>
      <c r="P21" s="1162">
        <f t="shared" si="1"/>
        <v>53</v>
      </c>
      <c r="Q21" s="2775">
        <f t="shared" si="2"/>
        <v>-16.666666666666657</v>
      </c>
      <c r="R21" s="2585">
        <f t="shared" si="3"/>
        <v>63.599999999999994</v>
      </c>
      <c r="S21" s="2589">
        <v>53</v>
      </c>
      <c r="U21" s="787"/>
      <c r="V21" s="793"/>
      <c r="W21" s="408"/>
      <c r="X21" s="166"/>
      <c r="Y21" s="112"/>
      <c r="Z21" s="112"/>
      <c r="AA21" s="112"/>
      <c r="AB21" s="789"/>
      <c r="AC21" s="132"/>
      <c r="AD21" s="112"/>
      <c r="AE21" s="790"/>
      <c r="AF21" s="112"/>
      <c r="AG21" s="3230"/>
      <c r="AH21" s="112"/>
      <c r="AI21" s="112"/>
    </row>
    <row r="22" spans="1:39" ht="12.75" customHeight="1">
      <c r="A22" s="527">
        <v>13</v>
      </c>
      <c r="B22" s="247" t="s">
        <v>46</v>
      </c>
      <c r="C22" s="2601">
        <f t="shared" si="0"/>
        <v>7.7</v>
      </c>
      <c r="D22" s="174">
        <f>'12 л. РАСКЛАДКА'!T26</f>
        <v>0</v>
      </c>
      <c r="E22" s="813">
        <f>'12 л. РАСКЛАДКА'!T84</f>
        <v>0</v>
      </c>
      <c r="F22" s="813">
        <f>'12 л. РАСКЛАДКА'!T143</f>
        <v>0</v>
      </c>
      <c r="G22" s="813">
        <f>'12 л. РАСКЛАДКА'!T199</f>
        <v>89.43</v>
      </c>
      <c r="H22" s="813">
        <f>'12 л. РАСКЛАДКА'!T256</f>
        <v>0</v>
      </c>
      <c r="I22" s="2768">
        <f>'12 л. РАСКЛАДКА'!T312</f>
        <v>0</v>
      </c>
      <c r="J22" s="174">
        <f>'12 л. РАСКЛАДКА'!T368</f>
        <v>0</v>
      </c>
      <c r="K22" s="813">
        <f>'12 л. РАСКЛАДКА'!T424</f>
        <v>0</v>
      </c>
      <c r="L22" s="813">
        <f>'12 л. РАСКЛАДКА'!T477</f>
        <v>0</v>
      </c>
      <c r="M22" s="813">
        <f>'12 л. РАСКЛАДКА'!T531</f>
        <v>0</v>
      </c>
      <c r="N22" s="1158">
        <f>'12 л. РАСКЛАДКА'!T584</f>
        <v>0</v>
      </c>
      <c r="O22" s="2772">
        <f>'12 л. РАСКЛАДКА'!T641</f>
        <v>0</v>
      </c>
      <c r="P22" s="1162">
        <f t="shared" si="1"/>
        <v>89.43</v>
      </c>
      <c r="Q22" s="2618">
        <f t="shared" si="2"/>
        <v>-3.2142857142857224</v>
      </c>
      <c r="R22" s="2585">
        <f t="shared" si="3"/>
        <v>92.4</v>
      </c>
      <c r="S22" s="2589">
        <v>77</v>
      </c>
      <c r="U22" s="787"/>
      <c r="V22" s="793"/>
      <c r="W22" s="408"/>
      <c r="X22" s="166"/>
      <c r="Y22" s="112"/>
      <c r="Z22" s="112"/>
      <c r="AA22" s="112"/>
      <c r="AB22" s="789"/>
      <c r="AC22" s="132"/>
      <c r="AD22" s="112"/>
      <c r="AE22" s="790"/>
      <c r="AF22" s="112"/>
      <c r="AG22" s="3230"/>
      <c r="AH22" s="112"/>
      <c r="AI22" s="112"/>
    </row>
    <row r="23" spans="1:39" ht="13.5" customHeight="1">
      <c r="A23" s="527">
        <v>14</v>
      </c>
      <c r="B23" s="247" t="s">
        <v>114</v>
      </c>
      <c r="C23" s="2601">
        <f t="shared" si="0"/>
        <v>4</v>
      </c>
      <c r="D23" s="174">
        <f>'12 л. РАСКЛАДКА'!T27</f>
        <v>0</v>
      </c>
      <c r="E23" s="813">
        <f>'12 л. РАСКЛАДКА'!T85</f>
        <v>0</v>
      </c>
      <c r="F23" s="813">
        <f>'12 л. РАСКЛАДКА'!T144</f>
        <v>0</v>
      </c>
      <c r="G23" s="813">
        <f>'12 л. РАСКЛАДКА'!T200</f>
        <v>0</v>
      </c>
      <c r="H23" s="813">
        <f>'12 л. РАСКЛАДКА'!T257</f>
        <v>0</v>
      </c>
      <c r="I23" s="2768">
        <f>'12 л. РАСКЛАДКА'!T313</f>
        <v>56</v>
      </c>
      <c r="J23" s="174">
        <f>'12 л. РАСКЛАДКА'!T369</f>
        <v>0</v>
      </c>
      <c r="K23" s="813">
        <f>'12 л. РАСКЛАДКА'!T425</f>
        <v>0</v>
      </c>
      <c r="L23" s="813">
        <f>'12 л. РАСКЛАДКА'!T478</f>
        <v>0</v>
      </c>
      <c r="M23" s="813">
        <f>'12 л. РАСКЛАДКА'!T532</f>
        <v>0</v>
      </c>
      <c r="N23" s="1158">
        <f>'12 л. РАСКЛАДКА'!T585</f>
        <v>55.2</v>
      </c>
      <c r="O23" s="2772">
        <f>'12 л. РАСКЛАДКА'!T642</f>
        <v>0</v>
      </c>
      <c r="P23" s="1162">
        <f t="shared" si="1"/>
        <v>111.2</v>
      </c>
      <c r="Q23" s="2618">
        <f t="shared" si="2"/>
        <v>131.66666666666666</v>
      </c>
      <c r="R23" s="2585">
        <f t="shared" si="3"/>
        <v>48</v>
      </c>
      <c r="S23" s="2589">
        <v>40</v>
      </c>
      <c r="U23" s="787"/>
      <c r="V23" s="793"/>
      <c r="W23" s="408"/>
      <c r="X23" s="166"/>
      <c r="Y23" s="112"/>
      <c r="Z23" s="112"/>
      <c r="AA23" s="112"/>
      <c r="AB23" s="789"/>
      <c r="AC23" s="132"/>
      <c r="AD23" s="112"/>
      <c r="AE23" s="790"/>
      <c r="AF23" s="112"/>
      <c r="AG23" s="3230"/>
      <c r="AH23" s="112"/>
      <c r="AI23" s="112"/>
    </row>
    <row r="24" spans="1:39" ht="12" customHeight="1">
      <c r="A24" s="527">
        <v>15</v>
      </c>
      <c r="B24" s="247" t="s">
        <v>213</v>
      </c>
      <c r="C24" s="2601">
        <f t="shared" si="0"/>
        <v>35</v>
      </c>
      <c r="D24" s="174">
        <f>'12 л. РАСКЛАДКА'!T28</f>
        <v>200</v>
      </c>
      <c r="E24" s="813">
        <f>'12 л. РАСКЛАДКА'!T86</f>
        <v>13.91</v>
      </c>
      <c r="F24" s="813">
        <f>'12 л. РАСКЛАДКА'!T145</f>
        <v>16.3</v>
      </c>
      <c r="G24" s="813">
        <f>'12 л. РАСКЛАДКА'!T201</f>
        <v>0</v>
      </c>
      <c r="H24" s="813">
        <f>'12 л. РАСКЛАДКА'!T258</f>
        <v>22.2</v>
      </c>
      <c r="I24" s="2768">
        <f>'12 л. РАСКЛАДКА'!T314</f>
        <v>0</v>
      </c>
      <c r="J24" s="174">
        <f>'12 л. РАСКЛАДКА'!T370</f>
        <v>0</v>
      </c>
      <c r="K24" s="813">
        <f>'12 л. РАСКЛАДКА'!T426</f>
        <v>20</v>
      </c>
      <c r="L24" s="813">
        <f>'12 л. РАСКЛАДКА'!T479</f>
        <v>41</v>
      </c>
      <c r="M24" s="813">
        <f>'12 л. РАСКЛАДКА'!T533</f>
        <v>20</v>
      </c>
      <c r="N24" s="1158">
        <f>'12 л. РАСКЛАДКА'!T586</f>
        <v>0</v>
      </c>
      <c r="O24" s="2772">
        <f>'12 л. РАСКЛАДКА'!T643</f>
        <v>187</v>
      </c>
      <c r="P24" s="1162">
        <f t="shared" si="1"/>
        <v>520.41</v>
      </c>
      <c r="Q24" s="2618">
        <f t="shared" si="2"/>
        <v>23.907142857142858</v>
      </c>
      <c r="R24" s="2585">
        <f t="shared" si="3"/>
        <v>420</v>
      </c>
      <c r="S24" s="2589">
        <v>350</v>
      </c>
      <c r="U24" s="787"/>
      <c r="V24" s="793"/>
      <c r="W24" s="408"/>
      <c r="X24" s="166"/>
      <c r="Y24" s="112"/>
      <c r="Z24" s="112"/>
      <c r="AA24" s="112"/>
      <c r="AB24" s="789"/>
      <c r="AC24" s="132"/>
      <c r="AD24" s="112"/>
      <c r="AE24" s="790"/>
      <c r="AF24" s="112"/>
      <c r="AG24" s="3237"/>
      <c r="AH24" s="112"/>
      <c r="AI24" s="112"/>
    </row>
    <row r="25" spans="1:39" ht="14.25" customHeight="1">
      <c r="A25" s="527">
        <v>16</v>
      </c>
      <c r="B25" s="247" t="s">
        <v>214</v>
      </c>
      <c r="C25" s="2601">
        <f t="shared" si="0"/>
        <v>18</v>
      </c>
      <c r="D25" s="174">
        <f>'12 л. РАСКЛАДКА'!T29</f>
        <v>0</v>
      </c>
      <c r="E25" s="813">
        <f>'12 л. РАСКЛАДКА'!T87</f>
        <v>0</v>
      </c>
      <c r="F25" s="813">
        <f>'12 л. РАСКЛАДКА'!T146</f>
        <v>200</v>
      </c>
      <c r="G25" s="813">
        <f>'12 л. РАСКЛАДКА'!T202</f>
        <v>0</v>
      </c>
      <c r="H25" s="813">
        <f>'12 л. РАСКЛАДКА'!T259</f>
        <v>200</v>
      </c>
      <c r="I25" s="2768">
        <f>'12 л. РАСКЛАДКА'!T315</f>
        <v>0</v>
      </c>
      <c r="J25" s="174">
        <f>'12 л. РАСКЛАДКА'!T371</f>
        <v>0</v>
      </c>
      <c r="K25" s="813">
        <f>'12 л. РАСКЛАДКА'!T427</f>
        <v>200</v>
      </c>
      <c r="L25" s="813">
        <f>'12 л. РАСКЛАДКА'!T480</f>
        <v>0</v>
      </c>
      <c r="M25" s="813">
        <f>'12 л. РАСКЛАДКА'!T534</f>
        <v>200</v>
      </c>
      <c r="N25" s="1158">
        <f>'12 л. РАСКЛАДКА'!T587</f>
        <v>0</v>
      </c>
      <c r="O25" s="2772">
        <f>'12 л. РАСКЛАДКА'!T644</f>
        <v>0</v>
      </c>
      <c r="P25" s="1162">
        <f t="shared" si="1"/>
        <v>800</v>
      </c>
      <c r="Q25" s="2618">
        <f t="shared" si="2"/>
        <v>270.37037037037038</v>
      </c>
      <c r="R25" s="2585">
        <f t="shared" si="3"/>
        <v>216</v>
      </c>
      <c r="S25" s="2589">
        <v>180</v>
      </c>
      <c r="U25" s="792"/>
      <c r="V25" s="793"/>
      <c r="W25" s="408"/>
      <c r="X25" s="166"/>
      <c r="Y25" s="112"/>
      <c r="Z25" s="112"/>
      <c r="AA25" s="112"/>
      <c r="AB25" s="789"/>
      <c r="AC25" s="132"/>
      <c r="AD25" s="112"/>
      <c r="AE25" s="790"/>
      <c r="AF25" s="112"/>
      <c r="AG25" s="3230"/>
      <c r="AH25" s="223"/>
      <c r="AI25" s="112"/>
    </row>
    <row r="26" spans="1:39">
      <c r="A26" s="527">
        <v>17</v>
      </c>
      <c r="B26" s="247" t="s">
        <v>215</v>
      </c>
      <c r="C26" s="2601">
        <f t="shared" si="0"/>
        <v>6</v>
      </c>
      <c r="D26" s="174">
        <f>'12 л. РАСКЛАДКА'!T30</f>
        <v>0</v>
      </c>
      <c r="E26" s="813">
        <f>'12 л. РАСКЛАДКА'!T88</f>
        <v>0</v>
      </c>
      <c r="F26" s="813">
        <f>'12 л. РАСКЛАДКА'!T147</f>
        <v>43.34</v>
      </c>
      <c r="G26" s="813">
        <f>'12 л. РАСКЛАДКА'!T203</f>
        <v>0</v>
      </c>
      <c r="H26" s="813">
        <f>'12 л. РАСКЛАДКА'!T260</f>
        <v>0</v>
      </c>
      <c r="I26" s="2768">
        <f>'12 л. РАСКЛАДКА'!T316</f>
        <v>0</v>
      </c>
      <c r="J26" s="174">
        <f>'12 л. РАСКЛАДКА'!T372</f>
        <v>0</v>
      </c>
      <c r="K26" s="813">
        <f>'12 л. РАСКЛАДКА'!T428</f>
        <v>43.4</v>
      </c>
      <c r="L26" s="813">
        <f>'12 л. РАСКЛАДКА'!T481</f>
        <v>0</v>
      </c>
      <c r="M26" s="813">
        <f>'12 л. РАСКЛАДКА'!T535</f>
        <v>0</v>
      </c>
      <c r="N26" s="1158">
        <f>'12 л. РАСКЛАДКА'!T588</f>
        <v>0</v>
      </c>
      <c r="O26" s="2772">
        <f>'12 л. РАСКЛАДКА'!T645</f>
        <v>84</v>
      </c>
      <c r="P26" s="1162">
        <f t="shared" si="1"/>
        <v>170.74</v>
      </c>
      <c r="Q26" s="2775">
        <f t="shared" si="2"/>
        <v>137.13888888888889</v>
      </c>
      <c r="R26" s="2585">
        <f t="shared" si="3"/>
        <v>72</v>
      </c>
      <c r="S26" s="2589">
        <v>60</v>
      </c>
      <c r="U26" s="787"/>
      <c r="V26" s="793"/>
      <c r="W26" s="408"/>
      <c r="X26" s="166"/>
      <c r="Y26" s="112"/>
      <c r="Z26" s="112"/>
      <c r="AA26" s="112"/>
      <c r="AB26" s="789"/>
      <c r="AC26" s="132"/>
      <c r="AD26" s="112"/>
      <c r="AE26" s="790"/>
      <c r="AF26" s="112"/>
      <c r="AG26" s="3230"/>
      <c r="AH26" s="112"/>
      <c r="AI26" s="112"/>
    </row>
    <row r="27" spans="1:39">
      <c r="A27" s="527">
        <v>18</v>
      </c>
      <c r="B27" s="247" t="s">
        <v>47</v>
      </c>
      <c r="C27" s="2601">
        <f t="shared" si="0"/>
        <v>1.5</v>
      </c>
      <c r="D27" s="174">
        <f>'12 л. РАСКЛАДКА'!T31</f>
        <v>20</v>
      </c>
      <c r="E27" s="813">
        <f>'12 л. РАСКЛАДКА'!T89</f>
        <v>0</v>
      </c>
      <c r="F27" s="813">
        <f>'12 л. РАСКЛАДКА'!T148</f>
        <v>0</v>
      </c>
      <c r="G27" s="813">
        <f>'12 л. РАСКЛАДКА'!T204</f>
        <v>0</v>
      </c>
      <c r="H27" s="813">
        <f>'12 л. РАСКЛАДКА'!T261</f>
        <v>0</v>
      </c>
      <c r="I27" s="2768">
        <f>'12 л. РАСКЛАДКА'!T317</f>
        <v>0</v>
      </c>
      <c r="J27" s="174">
        <f>'12 л. РАСКЛАДКА'!T373</f>
        <v>0</v>
      </c>
      <c r="K27" s="813">
        <f>'12 л. РАСКЛАДКА'!T429</f>
        <v>0</v>
      </c>
      <c r="L27" s="813">
        <f>'12 л. РАСКЛАДКА'!T482</f>
        <v>0</v>
      </c>
      <c r="M27" s="813">
        <f>'12 л. РАСКЛАДКА'!T536</f>
        <v>0</v>
      </c>
      <c r="N27" s="1158">
        <f>'12 л. РАСКЛАДКА'!T589</f>
        <v>0</v>
      </c>
      <c r="O27" s="2772">
        <f>'12 л. РАСКЛАДКА'!T646</f>
        <v>0</v>
      </c>
      <c r="P27" s="1162">
        <f t="shared" si="1"/>
        <v>20</v>
      </c>
      <c r="Q27" s="2775">
        <f t="shared" si="2"/>
        <v>11.111111111111114</v>
      </c>
      <c r="R27" s="2585">
        <f t="shared" si="3"/>
        <v>18</v>
      </c>
      <c r="S27" s="2589">
        <v>15</v>
      </c>
      <c r="U27" s="787"/>
      <c r="V27" s="793"/>
      <c r="W27" s="408"/>
      <c r="X27" s="166"/>
      <c r="Y27" s="112"/>
      <c r="Z27" s="112"/>
      <c r="AA27" s="112"/>
      <c r="AB27" s="789"/>
      <c r="AC27" s="132"/>
      <c r="AD27" s="112"/>
      <c r="AE27" s="790"/>
      <c r="AF27" s="112"/>
      <c r="AG27" s="3230"/>
      <c r="AH27" s="112"/>
      <c r="AI27" s="112"/>
    </row>
    <row r="28" spans="1:39">
      <c r="A28" s="527">
        <v>19</v>
      </c>
      <c r="B28" s="247" t="s">
        <v>216</v>
      </c>
      <c r="C28" s="2601">
        <f t="shared" si="0"/>
        <v>1</v>
      </c>
      <c r="D28" s="174">
        <f>'12 л. РАСКЛАДКА'!T32</f>
        <v>0</v>
      </c>
      <c r="E28" s="813">
        <f>'12 л. РАСКЛАДКА'!T90</f>
        <v>5</v>
      </c>
      <c r="F28" s="813">
        <f>'12 л. РАСКЛАДКА'!T149</f>
        <v>0</v>
      </c>
      <c r="G28" s="813">
        <f>'12 л. РАСКЛАДКА'!T205</f>
        <v>0</v>
      </c>
      <c r="H28" s="813">
        <f>'12 л. РАСКЛАДКА'!T262</f>
        <v>0</v>
      </c>
      <c r="I28" s="2768">
        <f>'12 л. РАСКЛАДКА'!T318</f>
        <v>0</v>
      </c>
      <c r="J28" s="174">
        <f>'12 л. РАСКЛАДКА'!T374</f>
        <v>0</v>
      </c>
      <c r="K28" s="813">
        <f>'12 л. РАСКЛАДКА'!T430</f>
        <v>0</v>
      </c>
      <c r="L28" s="813">
        <f>'12 л. РАСКЛАДКА'!T483</f>
        <v>0</v>
      </c>
      <c r="M28" s="813">
        <f>'12 л. РАСКЛАДКА'!T537</f>
        <v>0</v>
      </c>
      <c r="N28" s="1158">
        <f>'12 л. РАСКЛАДКА'!T590</f>
        <v>5</v>
      </c>
      <c r="O28" s="2772">
        <f>'12 л. РАСКЛАДКА'!T647</f>
        <v>0</v>
      </c>
      <c r="P28" s="1162">
        <f t="shared" si="1"/>
        <v>10</v>
      </c>
      <c r="Q28" s="2775">
        <f t="shared" si="2"/>
        <v>-16.666666666666671</v>
      </c>
      <c r="R28" s="2585">
        <f t="shared" si="3"/>
        <v>12</v>
      </c>
      <c r="S28" s="2589">
        <v>10</v>
      </c>
      <c r="U28" s="787"/>
      <c r="V28" s="793"/>
      <c r="W28" s="408"/>
      <c r="X28" s="166"/>
      <c r="Y28" s="112"/>
      <c r="Z28" s="112"/>
      <c r="AA28" s="112"/>
      <c r="AB28" s="789"/>
      <c r="AC28" s="132"/>
      <c r="AD28" s="112"/>
      <c r="AE28" s="790"/>
      <c r="AF28" s="112"/>
      <c r="AG28" s="3238"/>
      <c r="AH28" s="112"/>
      <c r="AI28" s="112"/>
    </row>
    <row r="29" spans="1:39">
      <c r="A29" s="527">
        <v>20</v>
      </c>
      <c r="B29" s="247" t="s">
        <v>48</v>
      </c>
      <c r="C29" s="2601">
        <f t="shared" si="0"/>
        <v>3.5</v>
      </c>
      <c r="D29" s="174">
        <f>'12 л. РАСКЛАДКА'!T33</f>
        <v>0</v>
      </c>
      <c r="E29" s="813">
        <f>'12 л. РАСКЛАДКА'!T91</f>
        <v>1.26</v>
      </c>
      <c r="F29" s="813">
        <f>'12 л. РАСКЛАДКА'!T150</f>
        <v>8.0399999999999991</v>
      </c>
      <c r="G29" s="813">
        <f>'12 л. РАСКЛАДКА'!T206</f>
        <v>0</v>
      </c>
      <c r="H29" s="813">
        <f>'12 л. РАСКЛАДКА'!T263</f>
        <v>6</v>
      </c>
      <c r="I29" s="2768">
        <f>'12 л. РАСКЛАДКА'!T319</f>
        <v>15.05</v>
      </c>
      <c r="J29" s="174">
        <f>'12 л. РАСКЛАДКА'!T375</f>
        <v>0</v>
      </c>
      <c r="K29" s="813">
        <f>'12 л. РАСКЛАДКА'!T431</f>
        <v>3.1</v>
      </c>
      <c r="L29" s="813">
        <f>'12 л. РАСКЛАДКА'!T484</f>
        <v>0</v>
      </c>
      <c r="M29" s="813">
        <f>'12 л. РАСКЛАДКА'!T538</f>
        <v>8.1</v>
      </c>
      <c r="N29" s="1158">
        <f>'12 л. РАСКЛАДКА'!T591</f>
        <v>7.6</v>
      </c>
      <c r="O29" s="2772">
        <f>'12 л. РАСКЛАДКА'!T648</f>
        <v>7.58</v>
      </c>
      <c r="P29" s="1162">
        <f t="shared" si="1"/>
        <v>56.730000000000004</v>
      </c>
      <c r="Q29" s="2775">
        <f t="shared" si="2"/>
        <v>35.071428571428584</v>
      </c>
      <c r="R29" s="2585">
        <f t="shared" si="3"/>
        <v>42</v>
      </c>
      <c r="S29" s="2589">
        <v>35</v>
      </c>
      <c r="U29" s="787"/>
      <c r="V29" s="793"/>
      <c r="W29" s="408"/>
      <c r="X29" s="166"/>
      <c r="Y29" s="112"/>
      <c r="Z29" s="112"/>
      <c r="AA29" s="112"/>
      <c r="AB29" s="789"/>
      <c r="AC29" s="132"/>
      <c r="AD29" s="112"/>
      <c r="AE29" s="790"/>
      <c r="AF29" s="112"/>
      <c r="AG29" s="3230"/>
      <c r="AH29" s="112"/>
      <c r="AI29" s="112"/>
    </row>
    <row r="30" spans="1:39">
      <c r="A30" s="527">
        <v>21</v>
      </c>
      <c r="B30" s="247" t="s">
        <v>49</v>
      </c>
      <c r="C30" s="2601">
        <f t="shared" si="0"/>
        <v>1.7999999999999998</v>
      </c>
      <c r="D30" s="174">
        <f>'12 л. РАСКЛАДКА'!T34</f>
        <v>0</v>
      </c>
      <c r="E30" s="813">
        <f>'12 л. РАСКЛАДКА'!T92</f>
        <v>1.27</v>
      </c>
      <c r="F30" s="813">
        <f>'12 л. РАСКЛАДКА'!T151</f>
        <v>0.76</v>
      </c>
      <c r="G30" s="813">
        <f>'12 л. РАСКЛАДКА'!T207</f>
        <v>4.5999999999999996</v>
      </c>
      <c r="H30" s="813">
        <f>'12 л. РАСКЛАДКА'!T264</f>
        <v>0</v>
      </c>
      <c r="I30" s="2768">
        <f>'12 л. РАСКЛАДКА'!T320</f>
        <v>0</v>
      </c>
      <c r="J30" s="174">
        <f>'12 л. РАСКЛАДКА'!T376</f>
        <v>3.2</v>
      </c>
      <c r="K30" s="813">
        <f>'12 л. РАСКЛАДКА'!T432</f>
        <v>3.67</v>
      </c>
      <c r="L30" s="813">
        <f>'12 л. РАСКЛАДКА'!T485</f>
        <v>4.2</v>
      </c>
      <c r="M30" s="813">
        <f>'12 л. РАСКЛАДКА'!T539</f>
        <v>0</v>
      </c>
      <c r="N30" s="1158">
        <f>'12 л. РАСКЛАДКА'!T592</f>
        <v>2</v>
      </c>
      <c r="O30" s="2772">
        <f>'12 л. РАСКЛАДКА'!T649</f>
        <v>0</v>
      </c>
      <c r="P30" s="1162">
        <f t="shared" si="1"/>
        <v>19.7</v>
      </c>
      <c r="Q30" s="2618">
        <f t="shared" si="2"/>
        <v>-8.7962962962963047</v>
      </c>
      <c r="R30" s="2585">
        <f t="shared" si="3"/>
        <v>21.6</v>
      </c>
      <c r="S30" s="2589">
        <v>18</v>
      </c>
      <c r="U30" s="787"/>
      <c r="V30" s="793"/>
      <c r="W30" s="408"/>
      <c r="X30" s="166"/>
      <c r="Y30" s="112"/>
      <c r="Z30" s="112"/>
      <c r="AA30" s="112"/>
      <c r="AB30" s="789"/>
      <c r="AC30" s="132"/>
      <c r="AD30" s="112"/>
      <c r="AE30" s="790"/>
      <c r="AF30" s="112"/>
      <c r="AG30" s="3230"/>
      <c r="AH30" s="112"/>
      <c r="AI30" s="112"/>
    </row>
    <row r="31" spans="1:39" ht="12" customHeight="1">
      <c r="A31" s="527">
        <v>22</v>
      </c>
      <c r="B31" s="247" t="s">
        <v>217</v>
      </c>
      <c r="C31" s="2601">
        <f t="shared" si="0"/>
        <v>4</v>
      </c>
      <c r="D31" s="174">
        <f>'12 л. РАСКЛАДКА'!T35</f>
        <v>0</v>
      </c>
      <c r="E31" s="813">
        <f>'12 л. РАСКЛАДКА'!T93</f>
        <v>5.0599999999999996</v>
      </c>
      <c r="F31" s="813">
        <f>'12 л. РАСКЛАДКА'!T152</f>
        <v>4</v>
      </c>
      <c r="G31" s="813">
        <f>'12 л. РАСКЛАДКА'!T208</f>
        <v>9.6560000000000006</v>
      </c>
      <c r="H31" s="813">
        <f>'12 л. РАСКЛАДКА'!T265</f>
        <v>1</v>
      </c>
      <c r="I31" s="2768">
        <f>'12 л. РАСКЛАДКА'!T321</f>
        <v>1.8</v>
      </c>
      <c r="J31" s="174">
        <f>'12 л. РАСКЛАДКА'!T377</f>
        <v>7</v>
      </c>
      <c r="K31" s="813">
        <f>'12 л. РАСКЛАДКА'!T433</f>
        <v>4</v>
      </c>
      <c r="L31" s="813">
        <f>'12 л. РАСКЛАДКА'!T486</f>
        <v>0</v>
      </c>
      <c r="M31" s="813">
        <f>'12 л. РАСКЛАДКА'!T540</f>
        <v>2</v>
      </c>
      <c r="N31" s="1158">
        <f>'12 л. РАСКЛАДКА'!T593</f>
        <v>12</v>
      </c>
      <c r="O31" s="2772">
        <f>'12 л. РАСКЛАДКА'!T650</f>
        <v>14.2</v>
      </c>
      <c r="P31" s="1162">
        <f t="shared" si="1"/>
        <v>60.716000000000008</v>
      </c>
      <c r="Q31" s="2618">
        <f t="shared" si="2"/>
        <v>26.491666666666674</v>
      </c>
      <c r="R31" s="2585">
        <f t="shared" si="3"/>
        <v>48</v>
      </c>
      <c r="S31" s="2589">
        <v>40</v>
      </c>
      <c r="U31" s="787"/>
      <c r="V31" s="793"/>
      <c r="W31" s="408"/>
      <c r="X31" s="166"/>
      <c r="Y31" s="112"/>
      <c r="Z31" s="112"/>
      <c r="AA31" s="112"/>
      <c r="AB31" s="789"/>
      <c r="AC31" s="132"/>
      <c r="AD31" s="112"/>
      <c r="AE31" s="790"/>
      <c r="AF31" s="112"/>
      <c r="AG31" s="3230"/>
      <c r="AH31" s="112"/>
      <c r="AI31" s="112"/>
    </row>
    <row r="32" spans="1:39" ht="13.5" customHeight="1">
      <c r="A32" s="527">
        <v>23</v>
      </c>
      <c r="B32" s="247" t="s">
        <v>50</v>
      </c>
      <c r="C32" s="2601">
        <f t="shared" si="0"/>
        <v>3.5</v>
      </c>
      <c r="D32" s="174">
        <f>'12 л. РАСКЛАДКА'!T36</f>
        <v>10</v>
      </c>
      <c r="E32" s="813">
        <f>'12 л. РАСКЛАДКА'!T94</f>
        <v>7</v>
      </c>
      <c r="F32" s="813">
        <f>'12 л. РАСКЛАДКА'!T153</f>
        <v>3.2</v>
      </c>
      <c r="G32" s="813">
        <f>'12 л. РАСКЛАДКА'!T209</f>
        <v>7</v>
      </c>
      <c r="H32" s="813">
        <f>'12 л. РАСКЛАДКА'!T266</f>
        <v>0</v>
      </c>
      <c r="I32" s="2768">
        <f>'12 л. РАСКЛАДКА'!T322</f>
        <v>9.6</v>
      </c>
      <c r="J32" s="174">
        <f>'12 л. РАСКЛАДКА'!T378</f>
        <v>7</v>
      </c>
      <c r="K32" s="813">
        <f>'12 л. РАСКЛАДКА'!T434</f>
        <v>1.6</v>
      </c>
      <c r="L32" s="813">
        <f>'12 л. РАСКЛАДКА'!T487</f>
        <v>0</v>
      </c>
      <c r="M32" s="813">
        <f>'12 л. РАСКЛАДКА'!T541</f>
        <v>1.6</v>
      </c>
      <c r="N32" s="1158">
        <f>'12 л. РАСКЛАДКА'!T594</f>
        <v>7</v>
      </c>
      <c r="O32" s="2772">
        <f>'12 л. РАСКЛАДКА'!T651</f>
        <v>18</v>
      </c>
      <c r="P32" s="1162">
        <f t="shared" si="1"/>
        <v>72</v>
      </c>
      <c r="Q32" s="2618">
        <f t="shared" si="2"/>
        <v>71.428571428571416</v>
      </c>
      <c r="R32" s="2585">
        <f t="shared" si="3"/>
        <v>42</v>
      </c>
      <c r="S32" s="2589">
        <v>35</v>
      </c>
      <c r="U32" s="787"/>
      <c r="V32" s="793"/>
      <c r="W32" s="408"/>
      <c r="X32" s="166"/>
      <c r="Y32" s="112"/>
      <c r="Z32" s="112"/>
      <c r="AA32" s="112"/>
      <c r="AB32" s="789"/>
      <c r="AC32" s="132"/>
      <c r="AD32" s="112"/>
      <c r="AE32" s="790"/>
      <c r="AF32" s="112"/>
      <c r="AG32" s="3230"/>
      <c r="AH32" s="112"/>
      <c r="AI32" s="112"/>
    </row>
    <row r="33" spans="1:35" ht="12.75" customHeight="1">
      <c r="A33" s="527">
        <v>24</v>
      </c>
      <c r="B33" s="247" t="s">
        <v>51</v>
      </c>
      <c r="C33" s="2601">
        <f t="shared" si="0"/>
        <v>1.5</v>
      </c>
      <c r="D33" s="174">
        <f>'12 л. РАСКЛАДКА'!T37</f>
        <v>0</v>
      </c>
      <c r="E33" s="813">
        <f>'12 л. РАСКЛАДКА'!T95</f>
        <v>0</v>
      </c>
      <c r="F33" s="813">
        <f>'12 л. РАСКЛАДКА'!T154</f>
        <v>0</v>
      </c>
      <c r="G33" s="813">
        <f>'12 л. РАСКЛАДКА'!T210</f>
        <v>20</v>
      </c>
      <c r="H33" s="813">
        <f>'12 л. РАСКЛАДКА'!T267</f>
        <v>0</v>
      </c>
      <c r="I33" s="2768">
        <f>'12 л. РАСКЛАДКА'!T323</f>
        <v>21</v>
      </c>
      <c r="J33" s="174">
        <f>'12 л. РАСКЛАДКА'!T379</f>
        <v>0</v>
      </c>
      <c r="K33" s="813">
        <f>'12 л. РАСКЛАДКА'!T435</f>
        <v>0</v>
      </c>
      <c r="L33" s="813">
        <f>'12 л. РАСКЛАДКА'!T488</f>
        <v>0</v>
      </c>
      <c r="M33" s="813">
        <f>'12 л. РАСКЛАДКА'!T542</f>
        <v>0</v>
      </c>
      <c r="N33" s="1158">
        <f>'12 л. РАСКЛАДКА'!T595</f>
        <v>0</v>
      </c>
      <c r="O33" s="2772">
        <f>'12 л. РАСКЛАДКА'!T652</f>
        <v>0</v>
      </c>
      <c r="P33" s="1162">
        <f t="shared" si="1"/>
        <v>41</v>
      </c>
      <c r="Q33" s="2778">
        <f t="shared" si="2"/>
        <v>127.77777777777777</v>
      </c>
      <c r="R33" s="2585">
        <f t="shared" si="3"/>
        <v>18</v>
      </c>
      <c r="S33" s="2589">
        <v>15</v>
      </c>
      <c r="U33" s="787"/>
      <c r="V33" s="793"/>
      <c r="W33" s="408"/>
      <c r="X33" s="166"/>
      <c r="Y33" s="112"/>
      <c r="Z33" s="112"/>
      <c r="AA33" s="112"/>
      <c r="AB33" s="789"/>
      <c r="AC33" s="132"/>
      <c r="AD33" s="112"/>
      <c r="AE33" s="790"/>
      <c r="AF33" s="112"/>
      <c r="AG33" s="3230"/>
      <c r="AH33" s="112"/>
      <c r="AI33" s="112"/>
    </row>
    <row r="34" spans="1:35" ht="12" customHeight="1">
      <c r="A34" s="527">
        <v>25</v>
      </c>
      <c r="B34" s="247" t="s">
        <v>52</v>
      </c>
      <c r="C34" s="2601">
        <f t="shared" si="0"/>
        <v>0.2</v>
      </c>
      <c r="D34" s="174">
        <f>'12 л. РАСКЛАДКА'!T38</f>
        <v>0</v>
      </c>
      <c r="E34" s="813">
        <f>'12 л. РАСКЛАДКА'!T96</f>
        <v>1.5</v>
      </c>
      <c r="F34" s="813">
        <f>'12 л. РАСКЛАДКА'!T155</f>
        <v>0</v>
      </c>
      <c r="G34" s="813">
        <f>'12 л. РАСКЛАДКА'!T211</f>
        <v>1.5</v>
      </c>
      <c r="H34" s="813">
        <f>'12 л. РАСКЛАДКА'!T268</f>
        <v>0</v>
      </c>
      <c r="I34" s="2768">
        <f>'12 л. РАСКЛАДКА'!T324</f>
        <v>1.5</v>
      </c>
      <c r="J34" s="174">
        <f>'12 л. РАСКЛАДКА'!T380</f>
        <v>0</v>
      </c>
      <c r="K34" s="813">
        <f>'12 л. РАСКЛАДКА'!T436</f>
        <v>0</v>
      </c>
      <c r="L34" s="813">
        <f>'12 л. РАСКЛАДКА'!T489</f>
        <v>0</v>
      </c>
      <c r="M34" s="813">
        <f>'12 л. РАСКЛАДКА'!T543</f>
        <v>0</v>
      </c>
      <c r="N34" s="1158">
        <f>'12 л. РАСКЛАДКА'!T596</f>
        <v>1.5</v>
      </c>
      <c r="O34" s="2772">
        <f>'12 л. РАСКЛАДКА'!T653</f>
        <v>0</v>
      </c>
      <c r="P34" s="1162">
        <f t="shared" si="1"/>
        <v>6</v>
      </c>
      <c r="Q34" s="2778">
        <f t="shared" si="2"/>
        <v>149.99999999999997</v>
      </c>
      <c r="R34" s="2585">
        <f t="shared" si="3"/>
        <v>2.4000000000000004</v>
      </c>
      <c r="S34" s="2589">
        <v>2</v>
      </c>
      <c r="U34" s="787"/>
      <c r="V34" s="801"/>
      <c r="W34" s="408"/>
      <c r="X34" s="166"/>
      <c r="Y34" s="112"/>
      <c r="Z34" s="112"/>
      <c r="AA34" s="112"/>
      <c r="AB34" s="789"/>
      <c r="AC34" s="132"/>
      <c r="AD34" s="112"/>
      <c r="AE34" s="790"/>
      <c r="AF34" s="112"/>
      <c r="AG34" s="3238"/>
      <c r="AH34" s="112"/>
      <c r="AI34" s="112"/>
    </row>
    <row r="35" spans="1:35" ht="15.75" customHeight="1">
      <c r="A35" s="527">
        <v>26</v>
      </c>
      <c r="B35" s="247" t="s">
        <v>218</v>
      </c>
      <c r="C35" s="2601">
        <f t="shared" si="0"/>
        <v>0.12</v>
      </c>
      <c r="D35" s="174">
        <f>'12 л. РАСКЛАДКА'!T39</f>
        <v>0</v>
      </c>
      <c r="E35" s="813">
        <f>'12 л. РАСКЛАДКА'!T97</f>
        <v>0</v>
      </c>
      <c r="F35" s="813">
        <f>'12 л. РАСКЛАДКА'!T156</f>
        <v>0</v>
      </c>
      <c r="G35" s="813">
        <f>'12 л. РАСКЛАДКА'!T212</f>
        <v>0</v>
      </c>
      <c r="H35" s="813">
        <f>'12 л. РАСКЛАДКА'!T269</f>
        <v>0</v>
      </c>
      <c r="I35" s="2768">
        <f>'12 л. РАСКЛАДКА'!T325</f>
        <v>0</v>
      </c>
      <c r="J35" s="174">
        <f>'12 л. РАСКЛАДКА'!T381</f>
        <v>0</v>
      </c>
      <c r="K35" s="813">
        <f>'12 л. РАСКЛАДКА'!T437</f>
        <v>0</v>
      </c>
      <c r="L35" s="813">
        <f>'12 л. РАСКЛАДКА'!T490</f>
        <v>0</v>
      </c>
      <c r="M35" s="813">
        <f>'12 л. РАСКЛАДКА'!T544</f>
        <v>0</v>
      </c>
      <c r="N35" s="1158">
        <f>'12 л. РАСКЛАДКА'!T597</f>
        <v>0</v>
      </c>
      <c r="O35" s="2772">
        <f>'12 л. РАСКЛАДКА'!T654</f>
        <v>2.38</v>
      </c>
      <c r="P35" s="1162">
        <f t="shared" si="1"/>
        <v>2.38</v>
      </c>
      <c r="Q35" s="2778">
        <f t="shared" si="2"/>
        <v>65.277777777777771</v>
      </c>
      <c r="R35" s="2585">
        <f t="shared" si="3"/>
        <v>1.44</v>
      </c>
      <c r="S35" s="2589">
        <v>1.2</v>
      </c>
      <c r="U35" s="787"/>
      <c r="V35" s="793"/>
      <c r="W35" s="408"/>
      <c r="X35" s="166"/>
      <c r="Y35" s="112"/>
      <c r="Z35" s="112"/>
      <c r="AA35" s="112"/>
      <c r="AB35" s="789"/>
      <c r="AC35" s="132"/>
      <c r="AD35" s="112"/>
      <c r="AE35" s="790"/>
      <c r="AF35" s="112"/>
      <c r="AG35" s="3230"/>
      <c r="AH35" s="112"/>
      <c r="AI35" s="112"/>
    </row>
    <row r="36" spans="1:35" ht="12" customHeight="1">
      <c r="A36" s="527">
        <v>27</v>
      </c>
      <c r="B36" s="247" t="s">
        <v>115</v>
      </c>
      <c r="C36" s="2601">
        <f t="shared" si="0"/>
        <v>0.2</v>
      </c>
      <c r="D36" s="174">
        <f>'12 л. РАСКЛАДКА'!T40</f>
        <v>3</v>
      </c>
      <c r="E36" s="813">
        <f>'12 л. РАСКЛАДКА'!T98</f>
        <v>0</v>
      </c>
      <c r="F36" s="813">
        <f>'12 л. РАСКЛАДКА'!T157</f>
        <v>0</v>
      </c>
      <c r="G36" s="813">
        <f>'12 л. РАСКЛАДКА'!T213</f>
        <v>0</v>
      </c>
      <c r="H36" s="813">
        <f>'12 л. РАСКЛАДКА'!T270</f>
        <v>0</v>
      </c>
      <c r="I36" s="2768">
        <f>'12 л. РАСКЛАДКА'!T326</f>
        <v>0</v>
      </c>
      <c r="J36" s="174">
        <f>'12 л. РАСКЛАДКА'!T382</f>
        <v>0</v>
      </c>
      <c r="K36" s="813">
        <f>'12 л. РАСКЛАДКА'!T438</f>
        <v>0</v>
      </c>
      <c r="L36" s="813">
        <f>'12 л. РАСКЛАДКА'!T491</f>
        <v>0</v>
      </c>
      <c r="M36" s="813">
        <f>'12 л. РАСКЛАДКА'!T545</f>
        <v>0</v>
      </c>
      <c r="N36" s="1158">
        <f>'12 л. РАСКЛАДКА'!T598</f>
        <v>0</v>
      </c>
      <c r="O36" s="2772">
        <f>'12 л. РАСКЛАДКА'!T655</f>
        <v>0</v>
      </c>
      <c r="P36" s="1162">
        <f t="shared" si="1"/>
        <v>3</v>
      </c>
      <c r="Q36" s="2778">
        <f t="shared" si="2"/>
        <v>24.999999999999986</v>
      </c>
      <c r="R36" s="2585">
        <f t="shared" si="3"/>
        <v>2.4000000000000004</v>
      </c>
      <c r="S36" s="2589">
        <v>2</v>
      </c>
      <c r="U36" s="787"/>
      <c r="V36" s="801"/>
      <c r="W36" s="408"/>
      <c r="X36" s="166"/>
      <c r="Y36" s="112"/>
      <c r="Z36" s="112"/>
      <c r="AA36" s="112"/>
      <c r="AB36" s="789"/>
      <c r="AC36" s="132"/>
      <c r="AD36" s="112"/>
      <c r="AE36" s="790"/>
      <c r="AF36" s="112"/>
      <c r="AG36" s="3230"/>
      <c r="AH36" s="112"/>
      <c r="AI36" s="112"/>
    </row>
    <row r="37" spans="1:35" ht="12" hidden="1" customHeight="1">
      <c r="A37" s="527">
        <v>28</v>
      </c>
      <c r="B37" s="247" t="s">
        <v>53</v>
      </c>
      <c r="C37" s="2601">
        <f t="shared" si="0"/>
        <v>0.03</v>
      </c>
      <c r="D37" s="174">
        <f>'12 л. РАСКЛАДКА'!T41</f>
        <v>0</v>
      </c>
      <c r="E37" s="813">
        <f>'12 л. РАСКЛАДКА'!T99</f>
        <v>0</v>
      </c>
      <c r="F37" s="813">
        <f>'12 л. РАСКЛАДКА'!T158</f>
        <v>0</v>
      </c>
      <c r="G37" s="813">
        <f>'12 л. РАСКЛАДКА'!T214</f>
        <v>0</v>
      </c>
      <c r="H37" s="813">
        <f>'12 л. РАСКЛАДКА'!T271</f>
        <v>0</v>
      </c>
      <c r="I37" s="2768">
        <f>'12 л. РАСКЛАДКА'!T327</f>
        <v>1.1200000000000001</v>
      </c>
      <c r="J37" s="174">
        <f>'12 л. РАСКЛАДКА'!T383</f>
        <v>0</v>
      </c>
      <c r="K37" s="813">
        <f>'12 л. РАСКЛАДКА'!T439</f>
        <v>0</v>
      </c>
      <c r="L37" s="813">
        <f>'12 л. РАСКЛАДКА'!T492</f>
        <v>0</v>
      </c>
      <c r="M37" s="813">
        <f>'12 л. РАСКЛАДКА'!T546</f>
        <v>0</v>
      </c>
      <c r="N37" s="1158">
        <f>'12 л. РАСКЛАДКА'!T599</f>
        <v>0</v>
      </c>
      <c r="O37" s="2772">
        <f>'12 л. РАСКЛАДКА'!T656</f>
        <v>0</v>
      </c>
      <c r="P37" s="1162">
        <f t="shared" si="1"/>
        <v>1.1200000000000001</v>
      </c>
      <c r="Q37" s="2618">
        <f t="shared" si="2"/>
        <v>211.11111111111114</v>
      </c>
      <c r="R37" s="2585">
        <f t="shared" si="3"/>
        <v>0.36</v>
      </c>
      <c r="S37" s="2589">
        <v>0.3</v>
      </c>
      <c r="U37" s="787"/>
      <c r="V37" s="793"/>
      <c r="W37" s="408"/>
      <c r="X37" s="166"/>
      <c r="Y37" s="112"/>
      <c r="Z37" s="112"/>
      <c r="AA37" s="112"/>
      <c r="AB37" s="789"/>
      <c r="AC37" s="132"/>
      <c r="AD37" s="112"/>
      <c r="AE37" s="790"/>
      <c r="AF37" s="112"/>
      <c r="AG37" s="3238"/>
      <c r="AH37" s="112"/>
      <c r="AI37" s="112"/>
    </row>
    <row r="38" spans="1:35" ht="12.75" customHeight="1">
      <c r="A38" s="527">
        <v>29</v>
      </c>
      <c r="B38" s="566" t="s">
        <v>924</v>
      </c>
      <c r="C38" s="2601">
        <f t="shared" si="0"/>
        <v>0.5</v>
      </c>
      <c r="D38" s="174">
        <f>'12 л. РАСКЛАДКА'!T42</f>
        <v>0</v>
      </c>
      <c r="E38" s="813">
        <f>'12 л. РАСКЛАДКА'!T100</f>
        <v>0.2</v>
      </c>
      <c r="F38" s="813">
        <f>'12 л. РАСКЛАДКА'!T159</f>
        <v>0</v>
      </c>
      <c r="G38" s="813">
        <f>'12 л. РАСКЛАДКА'!T215</f>
        <v>1.1499999999999999</v>
      </c>
      <c r="H38" s="813">
        <f>'12 л. РАСКЛАДКА'!T272</f>
        <v>0.2</v>
      </c>
      <c r="I38" s="2768">
        <f>'12 л. РАСКЛАДКА'!T328</f>
        <v>0.99</v>
      </c>
      <c r="J38" s="174">
        <f>'12 л. РАСКЛАДКА'!T384</f>
        <v>0.4</v>
      </c>
      <c r="K38" s="813">
        <f>'12 л. РАСКЛАДКА'!T440</f>
        <v>0.16</v>
      </c>
      <c r="L38" s="813">
        <f>'12 л. РАСКЛАДКА'!T493</f>
        <v>0.62</v>
      </c>
      <c r="M38" s="813">
        <f>'12 л. РАСКЛАДКА'!T547</f>
        <v>0.16</v>
      </c>
      <c r="N38" s="1158">
        <f>'12 л. РАСКЛАДКА'!T600</f>
        <v>0.6</v>
      </c>
      <c r="O38" s="2772">
        <f>'12 л. РАСКЛАДКА'!T657</f>
        <v>0.5</v>
      </c>
      <c r="P38" s="1162">
        <f t="shared" si="1"/>
        <v>4.9800000000000004</v>
      </c>
      <c r="Q38" s="2618">
        <f t="shared" si="2"/>
        <v>-16.999999999999986</v>
      </c>
      <c r="R38" s="2585">
        <f t="shared" si="3"/>
        <v>6</v>
      </c>
      <c r="S38" s="2589">
        <v>5</v>
      </c>
      <c r="U38" s="787"/>
      <c r="V38" s="793"/>
      <c r="W38" s="408"/>
      <c r="X38" s="166"/>
      <c r="Y38" s="112"/>
      <c r="Z38" s="112"/>
      <c r="AA38" s="112"/>
      <c r="AB38" s="789"/>
      <c r="AC38" s="132"/>
      <c r="AD38" s="112"/>
      <c r="AE38" s="790"/>
      <c r="AF38" s="112"/>
      <c r="AG38" s="3230"/>
      <c r="AH38" s="112"/>
      <c r="AI38" s="112"/>
    </row>
    <row r="39" spans="1:35" ht="11.25" customHeight="1">
      <c r="A39" s="527">
        <v>30</v>
      </c>
      <c r="B39" s="247" t="s">
        <v>116</v>
      </c>
      <c r="C39" s="2601">
        <f t="shared" si="0"/>
        <v>0.4</v>
      </c>
      <c r="D39" s="174">
        <f>'12 л. РАСКЛАДКА'!T43</f>
        <v>0</v>
      </c>
      <c r="E39" s="813">
        <f>'12 л. РАСКЛАДКА'!T101</f>
        <v>0</v>
      </c>
      <c r="F39" s="813">
        <f>'12 л. РАСКЛАДКА'!T160</f>
        <v>0.75</v>
      </c>
      <c r="G39" s="813">
        <f>'12 л. РАСКЛАДКА'!T216</f>
        <v>0</v>
      </c>
      <c r="H39" s="813">
        <f>'12 л. РАСКЛАДКА'!T273</f>
        <v>0</v>
      </c>
      <c r="I39" s="2768">
        <f>'12 л. РАСКЛАДКА'!T329</f>
        <v>0</v>
      </c>
      <c r="J39" s="174">
        <f>'12 л. РАСКЛАДКА'!T385</f>
        <v>0</v>
      </c>
      <c r="K39" s="813">
        <f>'12 л. РАСКЛАДКА'!T441</f>
        <v>0</v>
      </c>
      <c r="L39" s="813">
        <f>'12 л. РАСКЛАДКА'!T494</f>
        <v>0</v>
      </c>
      <c r="M39" s="813">
        <f>'12 л. РАСКЛАДКА'!T548</f>
        <v>0</v>
      </c>
      <c r="N39" s="1158">
        <f>'12 л. РАСКЛАДКА'!T601</f>
        <v>0</v>
      </c>
      <c r="O39" s="2772">
        <f>'12 л. РАСКЛАДКА'!T658</f>
        <v>0</v>
      </c>
      <c r="P39" s="1162">
        <f t="shared" si="1"/>
        <v>0.75</v>
      </c>
      <c r="Q39" s="2618">
        <f t="shared" si="2"/>
        <v>-84.375</v>
      </c>
      <c r="R39" s="2585">
        <f t="shared" si="3"/>
        <v>4.8000000000000007</v>
      </c>
      <c r="S39" s="2589">
        <v>4</v>
      </c>
      <c r="U39" s="792"/>
      <c r="V39" s="801"/>
      <c r="W39" s="408"/>
      <c r="X39" s="166"/>
      <c r="Y39" s="112"/>
      <c r="Z39" s="112"/>
      <c r="AA39" s="112"/>
      <c r="AB39" s="789"/>
      <c r="AC39" s="132"/>
      <c r="AD39" s="112"/>
      <c r="AE39" s="790"/>
      <c r="AF39" s="112"/>
      <c r="AG39" s="3230"/>
      <c r="AH39" s="112"/>
      <c r="AI39" s="112"/>
    </row>
    <row r="40" spans="1:35" ht="12" customHeight="1">
      <c r="A40" s="527">
        <v>31</v>
      </c>
      <c r="B40" s="247" t="s">
        <v>117</v>
      </c>
      <c r="C40" s="2601">
        <f t="shared" si="0"/>
        <v>0.2</v>
      </c>
      <c r="D40" s="174">
        <f>'12 л. РАСКЛАДКА'!T44</f>
        <v>0</v>
      </c>
      <c r="E40" s="813">
        <f>'12 л. РАСКЛАДКА'!T102</f>
        <v>4.0000000000000002E-4</v>
      </c>
      <c r="F40" s="813">
        <f>'12 л. РАСКЛАДКА'!T161</f>
        <v>2.5000000000000001E-2</v>
      </c>
      <c r="G40" s="813">
        <f>'12 л. РАСКЛАДКА'!T217</f>
        <v>0</v>
      </c>
      <c r="H40" s="813">
        <f>'12 л. РАСКЛАДКА'!T274</f>
        <v>4.0000000000000001E-3</v>
      </c>
      <c r="I40" s="2768">
        <f>'12 л. РАСКЛАДКА'!T330</f>
        <v>0</v>
      </c>
      <c r="J40" s="174">
        <f>'12 л. РАСКЛАДКА'!T386</f>
        <v>0.2</v>
      </c>
      <c r="K40" s="813">
        <f>'12 л. РАСКЛАДКА'!T442</f>
        <v>1E-3</v>
      </c>
      <c r="L40" s="813">
        <f>'12 л. РАСКЛАДКА'!T495</f>
        <v>4.0000000000000001E-3</v>
      </c>
      <c r="M40" s="813">
        <f>'12 л. РАСКЛАДКА'!T549</f>
        <v>1E-3</v>
      </c>
      <c r="N40" s="2812">
        <f>'12 л. РАСКЛАДКА'!T602</f>
        <v>4.0000000000000002E-4</v>
      </c>
      <c r="O40" s="2772">
        <f>'12 л. РАСКЛАДКА'!T659</f>
        <v>0</v>
      </c>
      <c r="P40" s="1162">
        <f t="shared" si="1"/>
        <v>0.23580000000000004</v>
      </c>
      <c r="Q40" s="2618">
        <f t="shared" si="2"/>
        <v>-90.174999999999997</v>
      </c>
      <c r="R40" s="2585">
        <f t="shared" si="3"/>
        <v>2.4000000000000004</v>
      </c>
      <c r="S40" s="2589">
        <v>2</v>
      </c>
      <c r="U40" s="792"/>
      <c r="V40" s="793"/>
      <c r="W40" s="408"/>
      <c r="X40" s="166"/>
      <c r="Y40" s="112"/>
      <c r="Z40" s="112"/>
      <c r="AA40" s="112"/>
      <c r="AB40" s="789"/>
      <c r="AC40" s="132"/>
      <c r="AD40" s="112"/>
      <c r="AE40" s="790"/>
      <c r="AF40" s="112"/>
      <c r="AG40" s="3239"/>
      <c r="AH40" s="112"/>
      <c r="AI40" s="112"/>
    </row>
    <row r="41" spans="1:35" ht="13.5" customHeight="1">
      <c r="A41" s="527">
        <v>32</v>
      </c>
      <c r="B41" s="247" t="s">
        <v>55</v>
      </c>
      <c r="C41" s="2601">
        <f t="shared" si="0"/>
        <v>9</v>
      </c>
      <c r="D41" s="3098">
        <f>'12 л. МЕНЮ '!D90</f>
        <v>9.8640000000000008</v>
      </c>
      <c r="E41" s="814">
        <f>'12 л. МЕНЮ '!D142</f>
        <v>10.557</v>
      </c>
      <c r="F41" s="814">
        <f>'12 л. МЕНЮ '!D199</f>
        <v>10.450999999999999</v>
      </c>
      <c r="G41" s="814">
        <f>'12 л. МЕНЮ '!D254</f>
        <v>4.04</v>
      </c>
      <c r="H41" s="814">
        <f>'12 л. МЕНЮ '!D307</f>
        <v>10.087999999999999</v>
      </c>
      <c r="I41" s="2768">
        <f>'12 л. МЕНЮ '!D364</f>
        <v>9</v>
      </c>
      <c r="J41" s="814">
        <f>'12 л. МЕНЮ '!D477</f>
        <v>6.3870000000000005</v>
      </c>
      <c r="K41" s="814">
        <f>'12 л. МЕНЮ '!D532</f>
        <v>9.0229999999999997</v>
      </c>
      <c r="L41" s="2803">
        <f>'12 л. МЕНЮ '!D588</f>
        <v>8.9499999999999993</v>
      </c>
      <c r="M41" s="814">
        <f>'12 л. МЕНЮ '!D642</f>
        <v>8.84</v>
      </c>
      <c r="N41" s="1159">
        <f>'12 л. МЕНЮ '!D697</f>
        <v>11.8</v>
      </c>
      <c r="O41" s="2772">
        <f>'12 л. МЕНЮ '!D756</f>
        <v>9</v>
      </c>
      <c r="P41" s="1162">
        <f t="shared" si="1"/>
        <v>108</v>
      </c>
      <c r="Q41" s="2779">
        <f t="shared" si="2"/>
        <v>0</v>
      </c>
      <c r="R41" s="2585">
        <f t="shared" si="3"/>
        <v>108</v>
      </c>
      <c r="S41" s="2589">
        <v>90</v>
      </c>
      <c r="U41" s="792"/>
      <c r="V41" s="801"/>
      <c r="W41" s="408"/>
      <c r="X41" s="166"/>
      <c r="Y41" s="112"/>
      <c r="Z41" s="112"/>
      <c r="AA41" s="112"/>
      <c r="AB41" s="789"/>
      <c r="AC41" s="132"/>
      <c r="AD41" s="112"/>
      <c r="AE41" s="790"/>
      <c r="AF41" s="112"/>
      <c r="AG41" s="3230"/>
      <c r="AH41" s="112"/>
      <c r="AI41" s="112"/>
    </row>
    <row r="42" spans="1:35" ht="10.5" customHeight="1">
      <c r="A42" s="527">
        <v>33</v>
      </c>
      <c r="B42" s="247" t="s">
        <v>56</v>
      </c>
      <c r="C42" s="2601">
        <f t="shared" si="0"/>
        <v>9.2000000000000011</v>
      </c>
      <c r="D42" s="3098">
        <f>'12 л. МЕНЮ '!E90</f>
        <v>9.4280000000000008</v>
      </c>
      <c r="E42" s="814">
        <f>'12 л. МЕНЮ '!E142</f>
        <v>8.6539999999999999</v>
      </c>
      <c r="F42" s="814">
        <f>'12 л. МЕНЮ '!E199</f>
        <v>9.2080000000000002</v>
      </c>
      <c r="G42" s="814">
        <f>'12 л. МЕНЮ '!E254</f>
        <v>7.0740000000000007</v>
      </c>
      <c r="H42" s="814">
        <f>'12 л. МЕНЮ '!E307</f>
        <v>11.635999999999999</v>
      </c>
      <c r="I42" s="2768">
        <f>'12 л. МЕНЮ '!E364</f>
        <v>9.2000000000000011</v>
      </c>
      <c r="J42" s="814">
        <f>'12 л. МЕНЮ '!E477</f>
        <v>8.9130000000000003</v>
      </c>
      <c r="K42" s="814">
        <f>'12 л. МЕНЮ '!E532</f>
        <v>10.1</v>
      </c>
      <c r="L42" s="814">
        <f>'12 л. МЕНЮ '!E588</f>
        <v>9.6719999999999988</v>
      </c>
      <c r="M42" s="814">
        <f>'12 л. МЕНЮ '!E642</f>
        <v>7.8049999999999997</v>
      </c>
      <c r="N42" s="1159">
        <f>'12 л. МЕНЮ '!E697</f>
        <v>9.51</v>
      </c>
      <c r="O42" s="2772">
        <f>'12 л. МЕНЮ '!E756</f>
        <v>9.1999999999999993</v>
      </c>
      <c r="P42" s="1162">
        <f t="shared" si="1"/>
        <v>110.4</v>
      </c>
      <c r="Q42" s="2779">
        <f t="shared" si="2"/>
        <v>0</v>
      </c>
      <c r="R42" s="2585">
        <f t="shared" si="3"/>
        <v>110.39999999999999</v>
      </c>
      <c r="S42" s="2589">
        <v>92</v>
      </c>
      <c r="U42" s="792"/>
      <c r="V42" s="801"/>
      <c r="W42" s="408"/>
      <c r="X42" s="166"/>
      <c r="Y42" s="112"/>
      <c r="Z42" s="112"/>
      <c r="AA42" s="112"/>
      <c r="AB42" s="789"/>
      <c r="AC42" s="132"/>
      <c r="AD42" s="112"/>
      <c r="AE42" s="790"/>
      <c r="AF42" s="112"/>
      <c r="AG42" s="3223"/>
      <c r="AH42" s="112"/>
      <c r="AI42" s="112"/>
    </row>
    <row r="43" spans="1:35" ht="10.5" customHeight="1">
      <c r="A43" s="527">
        <v>34</v>
      </c>
      <c r="B43" s="247" t="s">
        <v>57</v>
      </c>
      <c r="C43" s="2601">
        <f t="shared" si="0"/>
        <v>38.299999999999997</v>
      </c>
      <c r="D43" s="3099">
        <f>'12 л. МЕНЮ '!F90</f>
        <v>43.836999999999996</v>
      </c>
      <c r="E43" s="814">
        <f>'12 л. МЕНЮ '!F142</f>
        <v>38.140999999999998</v>
      </c>
      <c r="F43" s="814">
        <f>'12 л. МЕНЮ '!F199</f>
        <v>40.027999999999999</v>
      </c>
      <c r="G43" s="814">
        <f>'12 л. МЕНЮ '!F254</f>
        <v>37.630000000000003</v>
      </c>
      <c r="H43" s="814">
        <f>'12 л. МЕНЮ '!F307</f>
        <v>31.864000000000001</v>
      </c>
      <c r="I43" s="2783">
        <f>'12 л. МЕНЮ '!F364</f>
        <v>38.299999999999997</v>
      </c>
      <c r="J43" s="814">
        <f>'12 л. МЕНЮ '!F477</f>
        <v>42.542000000000002</v>
      </c>
      <c r="K43" s="814">
        <f>'12 л. МЕНЮ '!F532</f>
        <v>35.283999999999999</v>
      </c>
      <c r="L43" s="814">
        <f>'12 л. МЕНЮ '!F588</f>
        <v>43.281000000000006</v>
      </c>
      <c r="M43" s="814">
        <f>'12 л. МЕНЮ '!F642</f>
        <v>41.362000000000002</v>
      </c>
      <c r="N43" s="1159">
        <f>'12 л. МЕНЮ '!F697</f>
        <v>29.031000000000002</v>
      </c>
      <c r="O43" s="2787">
        <f>'12 л. МЕНЮ '!F756</f>
        <v>38.299999999999997</v>
      </c>
      <c r="P43" s="1162">
        <f t="shared" si="1"/>
        <v>459.6</v>
      </c>
      <c r="Q43" s="2779">
        <f t="shared" si="2"/>
        <v>0</v>
      </c>
      <c r="R43" s="2585">
        <f t="shared" si="3"/>
        <v>459.59999999999997</v>
      </c>
      <c r="S43" s="2589">
        <v>383</v>
      </c>
      <c r="U43" s="792"/>
      <c r="V43" s="801"/>
      <c r="W43" s="408"/>
      <c r="X43" s="166"/>
      <c r="Y43" s="112"/>
      <c r="Z43" s="112"/>
      <c r="AA43" s="112"/>
      <c r="AB43" s="789"/>
      <c r="AC43" s="132"/>
      <c r="AD43" s="112"/>
      <c r="AE43" s="790"/>
      <c r="AF43" s="112"/>
      <c r="AG43" s="3223"/>
      <c r="AH43" s="112"/>
      <c r="AI43" s="112"/>
    </row>
    <row r="44" spans="1:35" ht="12" customHeight="1" thickBot="1">
      <c r="A44" s="567">
        <v>35</v>
      </c>
      <c r="B44" s="568" t="s">
        <v>58</v>
      </c>
      <c r="C44" s="2602">
        <f t="shared" si="0"/>
        <v>272</v>
      </c>
      <c r="D44" s="3100">
        <f>'12 л. МЕНЮ '!G90</f>
        <v>270.59999999999997</v>
      </c>
      <c r="E44" s="815">
        <f>'12 л. МЕНЮ '!G142</f>
        <v>269.77800000000002</v>
      </c>
      <c r="F44" s="815">
        <f>'12 л. МЕНЮ '!G199</f>
        <v>269.58600000000001</v>
      </c>
      <c r="G44" s="815">
        <f>'12 л. МЕНЮ '!G254</f>
        <v>276.99700000000001</v>
      </c>
      <c r="H44" s="815">
        <f>'12 л. МЕНЮ '!G307</f>
        <v>273.03899999999999</v>
      </c>
      <c r="I44" s="2806">
        <f>'12 л. МЕНЮ '!G364</f>
        <v>272</v>
      </c>
      <c r="J44" s="815">
        <f>'12 л. МЕНЮ '!G477</f>
        <v>276.72500000000002</v>
      </c>
      <c r="K44" s="816">
        <f>'12 л. МЕНЮ '!G532</f>
        <v>267.012</v>
      </c>
      <c r="L44" s="815">
        <f>'12 л. МЕНЮ '!G588</f>
        <v>272.572</v>
      </c>
      <c r="M44" s="815">
        <f>'12 л. МЕНЮ '!G642</f>
        <v>270.41300000000001</v>
      </c>
      <c r="N44" s="1160">
        <f>'12 л. МЕНЮ '!G697</f>
        <v>273.27800000000002</v>
      </c>
      <c r="O44" s="2840">
        <f>'12 л. МЕНЮ '!G756</f>
        <v>271.99700000000001</v>
      </c>
      <c r="P44" s="1163">
        <f t="shared" si="1"/>
        <v>3263.9969999999998</v>
      </c>
      <c r="Q44" s="2780">
        <f t="shared" si="2"/>
        <v>-9.1911764698693332E-5</v>
      </c>
      <c r="R44" s="2587">
        <f t="shared" si="3"/>
        <v>3264</v>
      </c>
      <c r="S44" s="2592">
        <v>2720</v>
      </c>
      <c r="U44" s="795"/>
      <c r="V44" s="801"/>
      <c r="W44" s="408"/>
      <c r="X44" s="166"/>
      <c r="Y44" s="112"/>
      <c r="Z44" s="112"/>
      <c r="AA44" s="112"/>
      <c r="AB44" s="808"/>
      <c r="AC44" s="132"/>
      <c r="AD44" s="112"/>
      <c r="AE44" s="790"/>
      <c r="AF44" s="112"/>
      <c r="AG44" s="3223"/>
      <c r="AH44" s="112"/>
      <c r="AI44" s="112"/>
    </row>
    <row r="47" spans="1:35" ht="13.5" customHeight="1"/>
    <row r="48" spans="1:35" ht="12.75" customHeight="1"/>
    <row r="49" spans="1:19" ht="12.75" customHeight="1"/>
    <row r="50" spans="1:19" ht="11.25" customHeight="1"/>
    <row r="51" spans="1:19" ht="11.25" customHeight="1"/>
    <row r="53" spans="1:19">
      <c r="A53" t="s">
        <v>222</v>
      </c>
      <c r="C53" s="17"/>
      <c r="D53" s="17"/>
      <c r="E53" s="17"/>
      <c r="F53" s="17"/>
      <c r="G53" s="17"/>
      <c r="H53" s="17"/>
      <c r="I53" s="17"/>
      <c r="J53" s="17"/>
      <c r="K53" s="17"/>
      <c r="L53" s="17"/>
      <c r="M53" s="17"/>
      <c r="N53" s="17"/>
      <c r="O53" s="17"/>
    </row>
    <row r="54" spans="1:19">
      <c r="A54" t="s">
        <v>223</v>
      </c>
      <c r="C54" s="291"/>
      <c r="D54" s="291"/>
      <c r="E54" s="291"/>
      <c r="F54" s="291"/>
      <c r="G54" s="291"/>
      <c r="H54" s="291"/>
      <c r="I54" s="291"/>
      <c r="J54" s="291"/>
      <c r="K54" s="291"/>
      <c r="L54" s="291"/>
      <c r="M54" s="291"/>
      <c r="N54" s="291"/>
      <c r="O54" s="291"/>
      <c r="P54" s="291"/>
      <c r="Q54" s="291"/>
      <c r="R54" s="291"/>
      <c r="S54" s="291"/>
    </row>
    <row r="55" spans="1:19">
      <c r="A55" t="s">
        <v>224</v>
      </c>
      <c r="N55" s="291"/>
      <c r="O55" s="291"/>
    </row>
    <row r="56" spans="1:19">
      <c r="A56" s="17"/>
      <c r="B56" s="17"/>
      <c r="C56" s="17"/>
      <c r="D56" s="17"/>
      <c r="E56" s="17"/>
      <c r="F56" s="17"/>
      <c r="G56" s="17"/>
      <c r="H56" s="17"/>
      <c r="I56" s="17"/>
      <c r="J56" s="17"/>
      <c r="K56" s="17"/>
      <c r="L56" s="17"/>
      <c r="M56" s="17"/>
      <c r="N56" s="17"/>
      <c r="O56" s="17"/>
      <c r="P56" s="291"/>
      <c r="Q56" s="291"/>
      <c r="R56" s="291"/>
      <c r="S56" s="291"/>
    </row>
    <row r="57" spans="1:19">
      <c r="A57" s="1" t="s">
        <v>225</v>
      </c>
    </row>
    <row r="58" spans="1:19">
      <c r="A58" t="s">
        <v>226</v>
      </c>
      <c r="D58" s="17"/>
      <c r="E58" s="17"/>
      <c r="F58" s="17"/>
      <c r="G58" s="17"/>
      <c r="H58" s="17"/>
      <c r="I58" s="17"/>
      <c r="J58" s="17"/>
      <c r="K58" s="17"/>
      <c r="L58" s="17"/>
      <c r="M58" s="17"/>
      <c r="N58" s="17"/>
      <c r="O58" s="17"/>
    </row>
    <row r="59" spans="1:19">
      <c r="A59" s="17"/>
      <c r="B59" s="17"/>
      <c r="C59" s="17"/>
      <c r="D59" s="17"/>
      <c r="E59" s="17"/>
      <c r="F59" s="17"/>
      <c r="G59" s="17"/>
      <c r="H59" s="17"/>
      <c r="I59" s="17"/>
      <c r="J59" s="17"/>
      <c r="K59" s="17"/>
      <c r="L59" s="17"/>
      <c r="M59" s="17"/>
      <c r="N59" s="17"/>
      <c r="O59" s="17"/>
      <c r="P59" s="291"/>
      <c r="Q59" s="291"/>
      <c r="R59" s="291"/>
      <c r="S59" s="291"/>
    </row>
    <row r="67" ht="13.5" customHeight="1"/>
    <row r="69" ht="13.5" customHeight="1"/>
    <row r="70" ht="12" customHeight="1"/>
    <row r="72" ht="12.75" customHeight="1"/>
    <row r="74" ht="12.75" customHeight="1"/>
    <row r="76" ht="12.75" customHeight="1"/>
    <row r="78" ht="12.75" customHeight="1"/>
    <row r="79" hidden="1"/>
    <row r="87" spans="1:29">
      <c r="A87" s="210"/>
      <c r="B87" s="112"/>
      <c r="C87" s="210"/>
      <c r="D87" s="112"/>
      <c r="E87" s="112"/>
      <c r="F87" s="112"/>
      <c r="G87" s="112"/>
      <c r="H87" s="112"/>
      <c r="I87" s="112"/>
      <c r="J87" s="112"/>
      <c r="K87" s="112"/>
      <c r="L87" s="112"/>
      <c r="M87" s="112"/>
      <c r="N87" s="112"/>
      <c r="O87" s="112"/>
      <c r="P87" s="112"/>
      <c r="Q87" s="208"/>
      <c r="R87" s="112"/>
      <c r="S87" s="112"/>
      <c r="T87" s="112"/>
      <c r="U87" s="112"/>
      <c r="V87" s="112"/>
      <c r="W87" s="112"/>
      <c r="X87" s="112"/>
      <c r="Y87" s="112"/>
      <c r="Z87" s="112"/>
      <c r="AA87" s="112"/>
      <c r="AB87" s="112"/>
      <c r="AC87" s="112"/>
    </row>
    <row r="88" spans="1:29">
      <c r="A88" s="112"/>
      <c r="B88" s="132"/>
      <c r="C88" s="408"/>
      <c r="D88" s="214"/>
      <c r="E88" s="214"/>
      <c r="F88" s="214"/>
      <c r="G88" s="214"/>
      <c r="H88" s="214"/>
      <c r="I88" s="214"/>
      <c r="J88" s="214"/>
      <c r="K88" s="214"/>
      <c r="L88" s="132"/>
      <c r="M88" s="132"/>
      <c r="N88" s="104"/>
      <c r="O88" s="104"/>
      <c r="P88" s="132"/>
      <c r="Q88" s="408"/>
      <c r="R88" s="112"/>
      <c r="S88" s="408"/>
      <c r="T88" s="132"/>
      <c r="U88" s="112"/>
      <c r="V88" s="112"/>
      <c r="W88" s="112"/>
      <c r="X88" s="112"/>
      <c r="Y88" s="112"/>
      <c r="Z88" s="112"/>
      <c r="AA88" s="112"/>
      <c r="AB88" s="112"/>
      <c r="AC88" s="112"/>
    </row>
    <row r="89" spans="1:29">
      <c r="A89" s="112"/>
      <c r="B89" s="132"/>
      <c r="C89" s="104"/>
      <c r="D89" s="214"/>
      <c r="E89" s="214"/>
      <c r="F89" s="214"/>
      <c r="G89" s="214"/>
      <c r="H89" s="214"/>
      <c r="I89" s="214"/>
      <c r="J89" s="214"/>
      <c r="K89" s="214"/>
      <c r="L89" s="132"/>
      <c r="M89" s="132"/>
      <c r="N89" s="104"/>
      <c r="O89" s="104"/>
      <c r="P89" s="132"/>
      <c r="Q89" s="408"/>
      <c r="R89" s="112"/>
      <c r="S89" s="408"/>
      <c r="T89" s="132"/>
      <c r="U89" s="112"/>
      <c r="V89" s="112"/>
      <c r="W89" s="112"/>
      <c r="X89" s="112"/>
      <c r="Y89" s="112"/>
      <c r="Z89" s="112"/>
      <c r="AA89" s="112"/>
      <c r="AB89" s="112"/>
      <c r="AC89" s="112"/>
    </row>
    <row r="90" spans="1:29">
      <c r="A90" s="112"/>
      <c r="B90" s="408"/>
      <c r="C90" s="408"/>
      <c r="D90" s="214"/>
      <c r="E90" s="214"/>
      <c r="F90" s="214"/>
      <c r="G90" s="214"/>
      <c r="H90" s="112"/>
      <c r="I90" s="112"/>
      <c r="J90" s="214"/>
      <c r="K90" s="110"/>
      <c r="L90" s="132"/>
      <c r="M90" s="132"/>
      <c r="N90" s="104"/>
      <c r="O90" s="104"/>
      <c r="P90" s="408"/>
      <c r="Q90" s="408"/>
      <c r="R90" s="112"/>
      <c r="S90" s="408"/>
      <c r="T90" s="132"/>
      <c r="U90" s="112"/>
      <c r="V90" s="112"/>
      <c r="W90" s="112"/>
      <c r="X90" s="112"/>
      <c r="Y90" s="112"/>
      <c r="Z90" s="112"/>
      <c r="AA90" s="784"/>
      <c r="AB90" s="112"/>
      <c r="AC90" s="112"/>
    </row>
    <row r="91" spans="1:29">
      <c r="A91" s="112"/>
      <c r="B91" s="132"/>
      <c r="C91" s="132"/>
      <c r="D91" s="408"/>
      <c r="E91" s="408"/>
      <c r="F91" s="408"/>
      <c r="G91" s="408"/>
      <c r="H91" s="408"/>
      <c r="I91" s="408"/>
      <c r="J91" s="408"/>
      <c r="K91" s="408"/>
      <c r="L91" s="408"/>
      <c r="M91" s="408"/>
      <c r="N91" s="104"/>
      <c r="O91" s="104"/>
      <c r="P91" s="408"/>
      <c r="Q91" s="408"/>
      <c r="R91" s="112"/>
      <c r="S91" s="408"/>
      <c r="T91" s="132"/>
      <c r="U91" s="112"/>
      <c r="V91" s="112"/>
      <c r="W91" s="112"/>
      <c r="X91" s="112"/>
      <c r="Y91" s="369"/>
      <c r="Z91" s="112"/>
      <c r="AA91" s="784"/>
      <c r="AB91" s="112"/>
      <c r="AC91" s="112"/>
    </row>
    <row r="92" spans="1:29">
      <c r="A92" s="112"/>
      <c r="B92" s="408"/>
      <c r="C92" s="112"/>
      <c r="D92" s="408"/>
      <c r="E92" s="408"/>
      <c r="F92" s="408"/>
      <c r="G92" s="408"/>
      <c r="H92" s="408"/>
      <c r="I92" s="408"/>
      <c r="J92" s="408"/>
      <c r="K92" s="408"/>
      <c r="L92" s="408"/>
      <c r="M92" s="408"/>
      <c r="N92" s="104"/>
      <c r="O92" s="104"/>
      <c r="P92" s="132"/>
      <c r="Q92" s="408"/>
      <c r="R92" s="112"/>
      <c r="S92" s="408"/>
      <c r="T92" s="132"/>
      <c r="U92" s="112"/>
      <c r="V92" s="112"/>
      <c r="W92" s="112"/>
      <c r="X92" s="112"/>
      <c r="Y92" s="369"/>
      <c r="Z92" s="112"/>
      <c r="AA92" s="785"/>
      <c r="AB92" s="112"/>
      <c r="AC92" s="112"/>
    </row>
    <row r="93" spans="1:29">
      <c r="A93" s="112"/>
      <c r="B93" s="132"/>
      <c r="C93" s="214"/>
      <c r="D93" s="132"/>
      <c r="E93" s="132"/>
      <c r="F93" s="132"/>
      <c r="G93" s="132"/>
      <c r="H93" s="107"/>
      <c r="I93" s="132"/>
      <c r="J93" s="132"/>
      <c r="K93" s="132"/>
      <c r="L93" s="132"/>
      <c r="M93" s="107"/>
      <c r="N93" s="104"/>
      <c r="O93" s="104"/>
      <c r="P93" s="214"/>
      <c r="Q93" s="408"/>
      <c r="R93" s="132"/>
      <c r="S93" s="408"/>
      <c r="T93" s="132"/>
      <c r="U93" s="112"/>
      <c r="V93" s="300"/>
      <c r="W93" s="408"/>
      <c r="X93" s="166"/>
      <c r="Y93" s="786"/>
      <c r="Z93" s="112"/>
      <c r="AA93" s="785"/>
      <c r="AB93" s="112"/>
      <c r="AC93" s="112"/>
    </row>
    <row r="94" spans="1:29">
      <c r="A94" s="166"/>
      <c r="B94" s="132"/>
      <c r="C94" s="787"/>
      <c r="D94" s="803"/>
      <c r="E94" s="788"/>
      <c r="F94" s="788"/>
      <c r="G94" s="788"/>
      <c r="H94" s="788"/>
      <c r="I94" s="788"/>
      <c r="J94" s="788"/>
      <c r="K94" s="788"/>
      <c r="L94" s="788"/>
      <c r="M94" s="788"/>
      <c r="N94" s="787"/>
      <c r="O94" s="408"/>
      <c r="P94" s="408"/>
      <c r="Q94" s="112"/>
      <c r="R94" s="613"/>
      <c r="S94" s="112"/>
      <c r="T94" s="112"/>
      <c r="U94" s="112"/>
      <c r="V94" s="789"/>
      <c r="W94" s="132"/>
      <c r="X94" s="127"/>
      <c r="Y94" s="790"/>
      <c r="Z94" s="112"/>
      <c r="AA94" s="791"/>
      <c r="AB94" s="112"/>
      <c r="AC94" s="112"/>
    </row>
    <row r="95" spans="1:29">
      <c r="A95" s="166"/>
      <c r="B95" s="132"/>
      <c r="C95" s="787"/>
      <c r="D95" s="803"/>
      <c r="E95" s="788"/>
      <c r="F95" s="788"/>
      <c r="G95" s="788"/>
      <c r="H95" s="788"/>
      <c r="I95" s="788"/>
      <c r="J95" s="788"/>
      <c r="K95" s="788"/>
      <c r="L95" s="788"/>
      <c r="M95" s="788"/>
      <c r="N95" s="792"/>
      <c r="O95" s="793"/>
      <c r="P95" s="408"/>
      <c r="Q95" s="112"/>
      <c r="R95" s="112"/>
      <c r="S95" s="112"/>
      <c r="T95" s="112"/>
      <c r="U95" s="112"/>
      <c r="V95" s="789"/>
      <c r="W95" s="132"/>
      <c r="X95" s="127"/>
      <c r="Y95" s="790"/>
      <c r="Z95" s="112"/>
      <c r="AA95" s="791"/>
      <c r="AB95" s="112"/>
      <c r="AC95" s="112"/>
    </row>
    <row r="96" spans="1:29">
      <c r="A96" s="166"/>
      <c r="B96" s="132"/>
      <c r="C96" s="787"/>
      <c r="D96" s="803"/>
      <c r="E96" s="788"/>
      <c r="F96" s="788"/>
      <c r="G96" s="803"/>
      <c r="H96" s="788"/>
      <c r="I96" s="788"/>
      <c r="J96" s="803"/>
      <c r="K96" s="788"/>
      <c r="L96" s="788"/>
      <c r="M96" s="788"/>
      <c r="N96" s="787"/>
      <c r="O96" s="793"/>
      <c r="P96" s="408"/>
      <c r="Q96" s="112"/>
      <c r="R96" s="112"/>
      <c r="S96" s="112"/>
      <c r="T96" s="112"/>
      <c r="U96" s="112"/>
      <c r="V96" s="789"/>
      <c r="W96" s="132"/>
      <c r="X96" s="127"/>
      <c r="Y96" s="790"/>
      <c r="Z96" s="112"/>
      <c r="AA96" s="794"/>
      <c r="AB96" s="112"/>
      <c r="AC96" s="112"/>
    </row>
    <row r="97" spans="1:29">
      <c r="A97" s="166"/>
      <c r="B97" s="132"/>
      <c r="C97" s="787"/>
      <c r="D97" s="803"/>
      <c r="E97" s="788"/>
      <c r="F97" s="788"/>
      <c r="G97" s="788"/>
      <c r="H97" s="788"/>
      <c r="I97" s="788"/>
      <c r="J97" s="788"/>
      <c r="K97" s="788"/>
      <c r="L97" s="788"/>
      <c r="M97" s="803"/>
      <c r="N97" s="795"/>
      <c r="O97" s="793"/>
      <c r="P97" s="408"/>
      <c r="Q97" s="112"/>
      <c r="R97" s="112"/>
      <c r="S97" s="112"/>
      <c r="T97" s="112"/>
      <c r="U97" s="112"/>
      <c r="V97" s="789"/>
      <c r="W97" s="132"/>
      <c r="X97" s="127"/>
      <c r="Y97" s="790"/>
      <c r="Z97" s="112"/>
      <c r="AA97" s="791"/>
      <c r="AB97" s="112"/>
      <c r="AC97" s="112"/>
    </row>
    <row r="98" spans="1:29">
      <c r="A98" s="166"/>
      <c r="B98" s="132"/>
      <c r="C98" s="787"/>
      <c r="D98" s="803"/>
      <c r="E98" s="788"/>
      <c r="F98" s="788"/>
      <c r="G98" s="788"/>
      <c r="H98" s="788"/>
      <c r="I98" s="788"/>
      <c r="J98" s="788"/>
      <c r="K98" s="788"/>
      <c r="L98" s="788"/>
      <c r="M98" s="788"/>
      <c r="N98" s="787"/>
      <c r="O98" s="793"/>
      <c r="P98" s="408"/>
      <c r="Q98" s="112"/>
      <c r="R98" s="112"/>
      <c r="S98" s="112"/>
      <c r="T98" s="112"/>
      <c r="U98" s="112"/>
      <c r="V98" s="789"/>
      <c r="W98" s="132"/>
      <c r="X98" s="127"/>
      <c r="Y98" s="790"/>
      <c r="Z98" s="112"/>
      <c r="AA98" s="796"/>
      <c r="AB98" s="112"/>
      <c r="AC98" s="112"/>
    </row>
    <row r="99" spans="1:29">
      <c r="A99" s="166"/>
      <c r="B99" s="132"/>
      <c r="C99" s="787"/>
      <c r="D99" s="803"/>
      <c r="E99" s="788"/>
      <c r="F99" s="788"/>
      <c r="G99" s="788"/>
      <c r="H99" s="788"/>
      <c r="I99" s="788"/>
      <c r="J99" s="788"/>
      <c r="K99" s="788"/>
      <c r="L99" s="788"/>
      <c r="M99" s="788"/>
      <c r="N99" s="787"/>
      <c r="O99" s="793"/>
      <c r="P99" s="408"/>
      <c r="Q99" s="112"/>
      <c r="R99" s="112"/>
      <c r="S99" s="112"/>
      <c r="T99" s="112"/>
      <c r="U99" s="112"/>
      <c r="V99" s="789"/>
      <c r="W99" s="132"/>
      <c r="X99" s="127"/>
      <c r="Y99" s="790"/>
      <c r="Z99" s="112"/>
      <c r="AA99" s="794"/>
      <c r="AB99" s="112"/>
      <c r="AC99" s="112"/>
    </row>
    <row r="100" spans="1:29">
      <c r="A100" s="166"/>
      <c r="B100" s="132"/>
      <c r="C100" s="787"/>
      <c r="D100" s="803"/>
      <c r="E100" s="788"/>
      <c r="F100" s="104"/>
      <c r="G100" s="798"/>
      <c r="H100" s="803"/>
      <c r="I100" s="788"/>
      <c r="J100" s="788"/>
      <c r="K100" s="788"/>
      <c r="L100" s="788"/>
      <c r="M100" s="788"/>
      <c r="N100" s="797"/>
      <c r="O100" s="793"/>
      <c r="P100" s="408"/>
      <c r="Q100" s="112"/>
      <c r="R100" s="112"/>
      <c r="S100" s="112"/>
      <c r="T100" s="112"/>
      <c r="U100" s="112"/>
      <c r="V100" s="789"/>
      <c r="W100" s="132"/>
      <c r="X100" s="127"/>
      <c r="Y100" s="790"/>
      <c r="Z100" s="112"/>
      <c r="AA100" s="796"/>
      <c r="AB100" s="112"/>
      <c r="AC100" s="112"/>
    </row>
    <row r="101" spans="1:29">
      <c r="A101" s="166"/>
      <c r="B101" s="132"/>
      <c r="C101" s="787"/>
      <c r="D101" s="803"/>
      <c r="E101" s="788"/>
      <c r="F101" s="788"/>
      <c r="G101" s="788"/>
      <c r="H101" s="788"/>
      <c r="I101" s="788"/>
      <c r="J101" s="788"/>
      <c r="K101" s="788"/>
      <c r="L101" s="788"/>
      <c r="M101" s="788"/>
      <c r="N101" s="787"/>
      <c r="O101" s="793"/>
      <c r="P101" s="408"/>
      <c r="Q101" s="112"/>
      <c r="R101" s="112"/>
      <c r="S101" s="112"/>
      <c r="T101" s="112"/>
      <c r="U101" s="112"/>
      <c r="V101" s="789"/>
      <c r="W101" s="132"/>
      <c r="X101" s="127"/>
      <c r="Y101" s="790"/>
      <c r="Z101" s="112"/>
      <c r="AA101" s="791"/>
      <c r="AB101" s="112"/>
      <c r="AC101" s="112"/>
    </row>
    <row r="102" spans="1:29">
      <c r="A102" s="166"/>
      <c r="B102" s="132"/>
      <c r="C102" s="787"/>
      <c r="D102" s="803"/>
      <c r="E102" s="788"/>
      <c r="F102" s="788"/>
      <c r="G102" s="788"/>
      <c r="H102" s="788"/>
      <c r="I102" s="788"/>
      <c r="J102" s="788"/>
      <c r="K102" s="788"/>
      <c r="L102" s="788"/>
      <c r="M102" s="788"/>
      <c r="N102" s="787"/>
      <c r="O102" s="793"/>
      <c r="P102" s="408"/>
      <c r="Q102" s="112"/>
      <c r="R102" s="112"/>
      <c r="S102" s="112"/>
      <c r="T102" s="112"/>
      <c r="U102" s="112"/>
      <c r="V102" s="789"/>
      <c r="W102" s="132"/>
      <c r="X102" s="127"/>
      <c r="Y102" s="790"/>
      <c r="Z102" s="112"/>
      <c r="AA102" s="791"/>
      <c r="AB102" s="112"/>
      <c r="AC102" s="112"/>
    </row>
    <row r="103" spans="1:29" ht="12.75" customHeight="1">
      <c r="A103" s="166"/>
      <c r="B103" s="132"/>
      <c r="C103" s="787"/>
      <c r="D103" s="803"/>
      <c r="E103" s="788"/>
      <c r="F103" s="788"/>
      <c r="G103" s="788"/>
      <c r="H103" s="788"/>
      <c r="I103" s="788"/>
      <c r="J103" s="788"/>
      <c r="K103" s="788"/>
      <c r="L103" s="788"/>
      <c r="M103" s="788"/>
      <c r="N103" s="787"/>
      <c r="O103" s="793"/>
      <c r="P103" s="408"/>
      <c r="Q103" s="112"/>
      <c r="R103" s="112"/>
      <c r="S103" s="112"/>
      <c r="T103" s="112"/>
      <c r="U103" s="112"/>
      <c r="V103" s="789"/>
      <c r="W103" s="132"/>
      <c r="X103" s="127"/>
      <c r="Y103" s="790"/>
      <c r="Z103" s="112"/>
      <c r="AA103" s="791"/>
      <c r="AB103" s="112"/>
      <c r="AC103" s="112"/>
    </row>
    <row r="104" spans="1:29" ht="13.5" customHeight="1">
      <c r="A104" s="166"/>
      <c r="B104" s="132"/>
      <c r="C104" s="787"/>
      <c r="D104" s="803"/>
      <c r="E104" s="788"/>
      <c r="F104" s="788"/>
      <c r="G104" s="788"/>
      <c r="H104" s="788"/>
      <c r="I104" s="788"/>
      <c r="J104" s="788"/>
      <c r="K104" s="788"/>
      <c r="L104" s="788"/>
      <c r="M104" s="788"/>
      <c r="N104" s="787"/>
      <c r="O104" s="793"/>
      <c r="P104" s="408"/>
      <c r="Q104" s="112"/>
      <c r="R104" s="112"/>
      <c r="S104" s="112"/>
      <c r="T104" s="112"/>
      <c r="U104" s="112"/>
      <c r="V104" s="789"/>
      <c r="W104" s="132"/>
      <c r="X104" s="127"/>
      <c r="Y104" s="790"/>
      <c r="Z104" s="112"/>
      <c r="AA104" s="791"/>
      <c r="AB104" s="112"/>
      <c r="AC104" s="112"/>
    </row>
    <row r="105" spans="1:29" ht="12.75" customHeight="1">
      <c r="A105" s="166"/>
      <c r="B105" s="132"/>
      <c r="C105" s="787"/>
      <c r="D105" s="803"/>
      <c r="E105" s="788"/>
      <c r="F105" s="788"/>
      <c r="G105" s="788"/>
      <c r="H105" s="788"/>
      <c r="I105" s="788"/>
      <c r="J105" s="788"/>
      <c r="K105" s="788"/>
      <c r="L105" s="788"/>
      <c r="M105" s="788"/>
      <c r="N105" s="787"/>
      <c r="O105" s="793"/>
      <c r="P105" s="408"/>
      <c r="Q105" s="112"/>
      <c r="R105" s="112"/>
      <c r="S105" s="112"/>
      <c r="T105" s="112"/>
      <c r="U105" s="112"/>
      <c r="V105" s="789"/>
      <c r="W105" s="132"/>
      <c r="X105" s="127"/>
      <c r="Y105" s="790"/>
      <c r="Z105" s="112"/>
      <c r="AA105" s="791"/>
      <c r="AB105" s="112"/>
      <c r="AC105" s="112"/>
    </row>
    <row r="106" spans="1:29">
      <c r="A106" s="166"/>
      <c r="B106" s="132"/>
      <c r="C106" s="787"/>
      <c r="D106" s="803"/>
      <c r="E106" s="788"/>
      <c r="F106" s="788"/>
      <c r="G106" s="788"/>
      <c r="H106" s="788"/>
      <c r="I106" s="788"/>
      <c r="J106" s="788"/>
      <c r="K106" s="788"/>
      <c r="L106" s="788"/>
      <c r="M106" s="788"/>
      <c r="N106" s="787"/>
      <c r="O106" s="793"/>
      <c r="P106" s="408"/>
      <c r="Q106" s="112"/>
      <c r="R106" s="112"/>
      <c r="S106" s="112"/>
      <c r="T106" s="112"/>
      <c r="U106" s="112"/>
      <c r="V106" s="789"/>
      <c r="W106" s="132"/>
      <c r="X106" s="127"/>
      <c r="Y106" s="790"/>
      <c r="Z106" s="112"/>
      <c r="AA106" s="791"/>
      <c r="AB106" s="112"/>
      <c r="AC106" s="112"/>
    </row>
    <row r="107" spans="1:29">
      <c r="A107" s="166"/>
      <c r="B107" s="132"/>
      <c r="C107" s="787"/>
      <c r="D107" s="803"/>
      <c r="E107" s="788"/>
      <c r="F107" s="788"/>
      <c r="G107" s="788"/>
      <c r="H107" s="788"/>
      <c r="I107" s="788"/>
      <c r="J107" s="788"/>
      <c r="K107" s="788"/>
      <c r="L107" s="788"/>
      <c r="M107" s="788"/>
      <c r="N107" s="787"/>
      <c r="O107" s="793"/>
      <c r="P107" s="408"/>
      <c r="Q107" s="112"/>
      <c r="R107" s="112"/>
      <c r="S107" s="112"/>
      <c r="T107" s="112"/>
      <c r="U107" s="112"/>
      <c r="V107" s="789"/>
      <c r="W107" s="132"/>
      <c r="X107" s="127"/>
      <c r="Y107" s="790"/>
      <c r="Z107" s="112"/>
      <c r="AA107" s="791"/>
      <c r="AB107" s="112"/>
      <c r="AC107" s="112"/>
    </row>
    <row r="108" spans="1:29">
      <c r="A108" s="166"/>
      <c r="B108" s="132"/>
      <c r="C108" s="787"/>
      <c r="D108" s="803"/>
      <c r="E108" s="788"/>
      <c r="F108" s="788"/>
      <c r="G108" s="788"/>
      <c r="H108" s="788"/>
      <c r="I108" s="788"/>
      <c r="J108" s="788"/>
      <c r="K108" s="788"/>
      <c r="L108" s="788"/>
      <c r="M108" s="788"/>
      <c r="N108" s="787"/>
      <c r="O108" s="793"/>
      <c r="P108" s="408"/>
      <c r="Q108" s="112"/>
      <c r="R108" s="112"/>
      <c r="S108" s="112"/>
      <c r="T108" s="112"/>
      <c r="U108" s="112"/>
      <c r="V108" s="789"/>
      <c r="W108" s="132"/>
      <c r="X108" s="127"/>
      <c r="Y108" s="790"/>
      <c r="Z108" s="112"/>
      <c r="AA108" s="794"/>
      <c r="AB108" s="112"/>
      <c r="AC108" s="112"/>
    </row>
    <row r="109" spans="1:29" ht="12.75" customHeight="1">
      <c r="A109" s="166"/>
      <c r="B109" s="132"/>
      <c r="C109" s="787"/>
      <c r="D109" s="806"/>
      <c r="E109" s="798"/>
      <c r="F109" s="799"/>
      <c r="G109" s="788"/>
      <c r="H109" s="788"/>
      <c r="I109" s="788"/>
      <c r="J109" s="788"/>
      <c r="K109" s="798"/>
      <c r="L109" s="798"/>
      <c r="M109" s="788"/>
      <c r="N109" s="792"/>
      <c r="O109" s="793"/>
      <c r="P109" s="408"/>
      <c r="Q109" s="112"/>
      <c r="R109" s="112"/>
      <c r="S109" s="112"/>
      <c r="T109" s="112"/>
      <c r="U109" s="112"/>
      <c r="V109" s="789"/>
      <c r="W109" s="132"/>
      <c r="X109" s="127"/>
      <c r="Y109" s="790"/>
      <c r="Z109" s="112"/>
      <c r="AA109" s="800"/>
      <c r="AB109" s="112"/>
      <c r="AC109" s="112"/>
    </row>
    <row r="110" spans="1:29" ht="12.75" customHeight="1">
      <c r="A110" s="166"/>
      <c r="B110" s="132"/>
      <c r="C110" s="787"/>
      <c r="D110" s="806"/>
      <c r="E110" s="798"/>
      <c r="F110" s="799"/>
      <c r="G110" s="788"/>
      <c r="H110" s="788"/>
      <c r="I110" s="788"/>
      <c r="J110" s="788"/>
      <c r="K110" s="798"/>
      <c r="L110" s="798"/>
      <c r="M110" s="788"/>
      <c r="N110" s="787"/>
      <c r="O110" s="793"/>
      <c r="P110" s="408"/>
      <c r="Q110" s="112"/>
      <c r="R110" s="112"/>
      <c r="S110" s="112"/>
      <c r="T110" s="112"/>
      <c r="U110" s="112"/>
      <c r="V110" s="789"/>
      <c r="W110" s="132"/>
      <c r="X110" s="127"/>
      <c r="Y110" s="790"/>
      <c r="Z110" s="112"/>
      <c r="AA110" s="791"/>
      <c r="AB110" s="112"/>
      <c r="AC110" s="112"/>
    </row>
    <row r="111" spans="1:29" ht="11.25" customHeight="1">
      <c r="A111" s="166"/>
      <c r="B111" s="132"/>
      <c r="C111" s="787"/>
      <c r="D111" s="806"/>
      <c r="E111" s="798"/>
      <c r="F111" s="799"/>
      <c r="G111" s="788"/>
      <c r="H111" s="788"/>
      <c r="I111" s="788"/>
      <c r="J111" s="788"/>
      <c r="K111" s="798"/>
      <c r="L111" s="798"/>
      <c r="M111" s="788"/>
      <c r="N111" s="787"/>
      <c r="O111" s="793"/>
      <c r="P111" s="408"/>
      <c r="Q111" s="112"/>
      <c r="R111" s="112"/>
      <c r="S111" s="112"/>
      <c r="T111" s="112"/>
      <c r="U111" s="112"/>
      <c r="V111" s="789"/>
      <c r="W111" s="132"/>
      <c r="X111" s="127"/>
      <c r="Y111" s="790"/>
      <c r="Z111" s="112"/>
      <c r="AA111" s="791"/>
      <c r="AB111" s="112"/>
      <c r="AC111" s="112"/>
    </row>
    <row r="112" spans="1:29" ht="12.75" customHeight="1">
      <c r="A112" s="166"/>
      <c r="B112" s="132"/>
      <c r="C112" s="787"/>
      <c r="D112" s="806"/>
      <c r="E112" s="798"/>
      <c r="F112" s="799"/>
      <c r="G112" s="788"/>
      <c r="H112" s="810"/>
      <c r="I112" s="788"/>
      <c r="J112" s="810"/>
      <c r="K112" s="803"/>
      <c r="L112" s="803"/>
      <c r="M112" s="788"/>
      <c r="N112" s="787"/>
      <c r="O112" s="793"/>
      <c r="P112" s="408"/>
      <c r="Q112" s="112"/>
      <c r="R112" s="112"/>
      <c r="S112" s="112"/>
      <c r="T112" s="112"/>
      <c r="U112" s="112"/>
      <c r="V112" s="789"/>
      <c r="W112" s="132"/>
      <c r="X112" s="127"/>
      <c r="Y112" s="790"/>
      <c r="Z112" s="112"/>
      <c r="AA112" s="796"/>
      <c r="AB112" s="112"/>
      <c r="AC112" s="112"/>
    </row>
    <row r="113" spans="1:29" ht="13.5" customHeight="1">
      <c r="A113" s="166"/>
      <c r="B113" s="132"/>
      <c r="C113" s="787"/>
      <c r="D113" s="806"/>
      <c r="E113" s="803"/>
      <c r="F113" s="799"/>
      <c r="G113" s="788"/>
      <c r="H113" s="788"/>
      <c r="I113" s="788"/>
      <c r="J113" s="788"/>
      <c r="K113" s="803"/>
      <c r="L113" s="803"/>
      <c r="M113" s="788"/>
      <c r="N113" s="787"/>
      <c r="O113" s="793"/>
      <c r="P113" s="408"/>
      <c r="Q113" s="112"/>
      <c r="R113" s="112"/>
      <c r="S113" s="112"/>
      <c r="T113" s="112"/>
      <c r="U113" s="112"/>
      <c r="V113" s="789"/>
      <c r="W113" s="132"/>
      <c r="X113" s="127"/>
      <c r="Y113" s="790"/>
      <c r="Z113" s="112"/>
      <c r="AA113" s="791"/>
      <c r="AB113" s="112"/>
      <c r="AC113" s="112"/>
    </row>
    <row r="114" spans="1:29" ht="14.25" customHeight="1">
      <c r="A114" s="166"/>
      <c r="B114" s="132"/>
      <c r="C114" s="787"/>
      <c r="D114" s="806"/>
      <c r="E114" s="798"/>
      <c r="F114" s="799"/>
      <c r="G114" s="788"/>
      <c r="H114" s="788"/>
      <c r="I114" s="788"/>
      <c r="J114" s="788"/>
      <c r="K114" s="803"/>
      <c r="L114" s="798"/>
      <c r="M114" s="788"/>
      <c r="N114" s="787"/>
      <c r="O114" s="793"/>
      <c r="P114" s="408"/>
      <c r="Q114" s="112"/>
      <c r="R114" s="112"/>
      <c r="S114" s="112"/>
      <c r="T114" s="112"/>
      <c r="U114" s="112"/>
      <c r="V114" s="789"/>
      <c r="W114" s="132"/>
      <c r="X114" s="127"/>
      <c r="Y114" s="790"/>
      <c r="Z114" s="112"/>
      <c r="AA114" s="791"/>
      <c r="AB114" s="112"/>
      <c r="AC114" s="112"/>
    </row>
    <row r="115" spans="1:29">
      <c r="A115" s="166"/>
      <c r="B115" s="132"/>
      <c r="C115" s="787"/>
      <c r="D115" s="806"/>
      <c r="E115" s="803"/>
      <c r="F115" s="799"/>
      <c r="G115" s="788"/>
      <c r="H115" s="788"/>
      <c r="I115" s="788"/>
      <c r="J115" s="788"/>
      <c r="K115" s="799"/>
      <c r="L115" s="799"/>
      <c r="M115" s="104"/>
      <c r="N115" s="787"/>
      <c r="O115" s="793"/>
      <c r="P115" s="408"/>
      <c r="Q115" s="112"/>
      <c r="R115" s="112"/>
      <c r="S115" s="112"/>
      <c r="T115" s="112"/>
      <c r="U115" s="112"/>
      <c r="V115" s="789"/>
      <c r="W115" s="132"/>
      <c r="X115" s="127"/>
      <c r="Y115" s="790"/>
      <c r="Z115" s="112"/>
      <c r="AA115" s="791"/>
      <c r="AB115" s="112"/>
      <c r="AC115" s="112"/>
    </row>
    <row r="116" spans="1:29" ht="14.25" customHeight="1">
      <c r="A116" s="166"/>
      <c r="B116" s="132"/>
      <c r="C116" s="787"/>
      <c r="D116" s="806"/>
      <c r="E116" s="803"/>
      <c r="F116" s="803"/>
      <c r="G116" s="788"/>
      <c r="H116" s="788"/>
      <c r="I116" s="788"/>
      <c r="J116" s="798"/>
      <c r="K116" s="810"/>
      <c r="L116" s="803"/>
      <c r="M116" s="799"/>
      <c r="N116" s="787"/>
      <c r="O116" s="793"/>
      <c r="P116" s="408"/>
      <c r="Q116" s="112"/>
      <c r="R116" s="112"/>
      <c r="S116" s="112"/>
      <c r="T116" s="112"/>
      <c r="U116" s="112"/>
      <c r="V116" s="789"/>
      <c r="W116" s="132"/>
      <c r="X116" s="127"/>
      <c r="Y116" s="790"/>
      <c r="Z116" s="112"/>
      <c r="AA116" s="791"/>
      <c r="AB116" s="112"/>
      <c r="AC116" s="112"/>
    </row>
    <row r="117" spans="1:29">
      <c r="A117" s="166"/>
      <c r="B117" s="132"/>
      <c r="C117" s="787"/>
      <c r="D117" s="806"/>
      <c r="E117" s="798"/>
      <c r="F117" s="799"/>
      <c r="G117" s="788"/>
      <c r="H117" s="788"/>
      <c r="I117" s="788"/>
      <c r="J117" s="788"/>
      <c r="K117" s="798"/>
      <c r="L117" s="798"/>
      <c r="M117" s="788"/>
      <c r="N117" s="787"/>
      <c r="O117" s="793"/>
      <c r="P117" s="408"/>
      <c r="Q117" s="112"/>
      <c r="R117" s="112"/>
      <c r="S117" s="112"/>
      <c r="T117" s="112"/>
      <c r="U117" s="112"/>
      <c r="V117" s="789"/>
      <c r="W117" s="132"/>
      <c r="X117" s="127"/>
      <c r="Y117" s="790"/>
      <c r="Z117" s="112"/>
      <c r="AA117" s="791"/>
      <c r="AB117" s="112"/>
      <c r="AC117" s="112"/>
    </row>
    <row r="118" spans="1:29" ht="11.25" customHeight="1">
      <c r="A118" s="166"/>
      <c r="B118" s="132"/>
      <c r="C118" s="787"/>
      <c r="D118" s="806"/>
      <c r="E118" s="803"/>
      <c r="F118" s="799"/>
      <c r="G118" s="788"/>
      <c r="H118" s="788"/>
      <c r="I118" s="788"/>
      <c r="J118" s="788"/>
      <c r="K118" s="799"/>
      <c r="L118" s="799"/>
      <c r="M118" s="788"/>
      <c r="N118" s="787"/>
      <c r="O118" s="801"/>
      <c r="P118" s="408"/>
      <c r="Q118" s="112"/>
      <c r="R118" s="112"/>
      <c r="S118" s="112"/>
      <c r="T118" s="112"/>
      <c r="U118" s="112"/>
      <c r="V118" s="789"/>
      <c r="W118" s="132"/>
      <c r="X118" s="127"/>
      <c r="Y118" s="790"/>
      <c r="Z118" s="112"/>
      <c r="AA118" s="802"/>
      <c r="AB118" s="112"/>
      <c r="AC118" s="112"/>
    </row>
    <row r="119" spans="1:29">
      <c r="A119" s="166"/>
      <c r="B119" s="132"/>
      <c r="C119" s="787"/>
      <c r="D119" s="806"/>
      <c r="E119" s="798"/>
      <c r="F119" s="799"/>
      <c r="G119" s="788"/>
      <c r="H119" s="788"/>
      <c r="I119" s="788"/>
      <c r="J119" s="788"/>
      <c r="K119" s="799"/>
      <c r="L119" s="799"/>
      <c r="M119" s="788"/>
      <c r="N119" s="787"/>
      <c r="O119" s="793"/>
      <c r="P119" s="408"/>
      <c r="Q119" s="112"/>
      <c r="R119" s="112"/>
      <c r="S119" s="112"/>
      <c r="T119" s="112"/>
      <c r="U119" s="112"/>
      <c r="V119" s="789"/>
      <c r="W119" s="132"/>
      <c r="X119" s="127"/>
      <c r="Y119" s="790"/>
      <c r="Z119" s="112"/>
      <c r="AA119" s="791"/>
      <c r="AB119" s="112"/>
      <c r="AC119" s="112"/>
    </row>
    <row r="120" spans="1:29">
      <c r="A120" s="166"/>
      <c r="B120" s="132"/>
      <c r="C120" s="787"/>
      <c r="D120" s="806"/>
      <c r="E120" s="799"/>
      <c r="F120" s="803"/>
      <c r="G120" s="788"/>
      <c r="H120" s="788"/>
      <c r="I120" s="788"/>
      <c r="J120" s="788"/>
      <c r="K120" s="810"/>
      <c r="L120" s="803"/>
      <c r="M120" s="788"/>
      <c r="N120" s="787"/>
      <c r="O120" s="801"/>
      <c r="P120" s="408"/>
      <c r="Q120" s="112"/>
      <c r="R120" s="112"/>
      <c r="S120" s="112"/>
      <c r="T120" s="112"/>
      <c r="U120" s="112"/>
      <c r="V120" s="789"/>
      <c r="W120" s="132"/>
      <c r="X120" s="127"/>
      <c r="Y120" s="790"/>
      <c r="Z120" s="112"/>
      <c r="AA120" s="802"/>
      <c r="AB120" s="112"/>
      <c r="AC120" s="112"/>
    </row>
    <row r="121" spans="1:29" hidden="1">
      <c r="A121" s="166"/>
      <c r="B121" s="132"/>
      <c r="C121" s="787"/>
      <c r="D121" s="806"/>
      <c r="E121" s="803"/>
      <c r="F121" s="799"/>
      <c r="G121" s="788"/>
      <c r="H121" s="788"/>
      <c r="I121" s="788"/>
      <c r="J121" s="788"/>
      <c r="K121" s="798"/>
      <c r="L121" s="798"/>
      <c r="M121" s="788"/>
      <c r="N121" s="787"/>
      <c r="O121" s="793"/>
      <c r="P121" s="408"/>
      <c r="Q121" s="112"/>
      <c r="R121" s="112"/>
      <c r="S121" s="112"/>
      <c r="T121" s="112"/>
      <c r="U121" s="112"/>
      <c r="V121" s="789"/>
      <c r="W121" s="132"/>
      <c r="X121" s="127"/>
      <c r="Y121" s="790"/>
      <c r="Z121" s="112"/>
      <c r="AA121" s="796"/>
      <c r="AB121" s="112"/>
      <c r="AC121" s="112"/>
    </row>
    <row r="122" spans="1:29">
      <c r="A122" s="166"/>
      <c r="B122" s="107"/>
      <c r="C122" s="787"/>
      <c r="D122" s="806"/>
      <c r="E122" s="799"/>
      <c r="F122" s="799"/>
      <c r="G122" s="788"/>
      <c r="H122" s="788"/>
      <c r="I122" s="788"/>
      <c r="J122" s="788"/>
      <c r="K122" s="803"/>
      <c r="L122" s="803"/>
      <c r="M122" s="788"/>
      <c r="N122" s="787"/>
      <c r="O122" s="793"/>
      <c r="P122" s="408"/>
      <c r="Q122" s="112"/>
      <c r="R122" s="112"/>
      <c r="S122" s="112"/>
      <c r="T122" s="112"/>
      <c r="U122" s="112"/>
      <c r="V122" s="789"/>
      <c r="W122" s="132"/>
      <c r="X122" s="127"/>
      <c r="Y122" s="790"/>
      <c r="Z122" s="112"/>
      <c r="AA122" s="791"/>
      <c r="AB122" s="112"/>
      <c r="AC122" s="112"/>
    </row>
    <row r="123" spans="1:29">
      <c r="A123" s="166"/>
      <c r="B123" s="132"/>
      <c r="C123" s="787"/>
      <c r="D123" s="806"/>
      <c r="E123" s="798"/>
      <c r="F123" s="799"/>
      <c r="G123" s="810"/>
      <c r="H123" s="788"/>
      <c r="I123" s="788"/>
      <c r="J123" s="788"/>
      <c r="K123" s="798"/>
      <c r="L123" s="799"/>
      <c r="M123" s="788"/>
      <c r="N123" s="792"/>
      <c r="O123" s="801"/>
      <c r="P123" s="408"/>
      <c r="Q123" s="112"/>
      <c r="R123" s="112"/>
      <c r="S123" s="112"/>
      <c r="T123" s="112"/>
      <c r="U123" s="112"/>
      <c r="V123" s="789"/>
      <c r="W123" s="132"/>
      <c r="X123" s="127"/>
      <c r="Y123" s="790"/>
      <c r="Z123" s="112"/>
      <c r="AA123" s="802"/>
      <c r="AB123" s="112"/>
      <c r="AC123" s="112"/>
    </row>
    <row r="124" spans="1:29">
      <c r="A124" s="166"/>
      <c r="B124" s="132"/>
      <c r="C124" s="787"/>
      <c r="D124" s="806"/>
      <c r="E124" s="810"/>
      <c r="F124" s="810"/>
      <c r="G124" s="788"/>
      <c r="H124" s="788"/>
      <c r="I124" s="788"/>
      <c r="J124" s="788"/>
      <c r="K124" s="811"/>
      <c r="L124" s="810"/>
      <c r="M124" s="788"/>
      <c r="N124" s="792"/>
      <c r="O124" s="793"/>
      <c r="P124" s="408"/>
      <c r="Q124" s="112"/>
      <c r="R124" s="112"/>
      <c r="S124" s="112"/>
      <c r="T124" s="112"/>
      <c r="U124" s="112"/>
      <c r="V124" s="789"/>
      <c r="W124" s="132"/>
      <c r="X124" s="127"/>
      <c r="Y124" s="790"/>
      <c r="Z124" s="112"/>
      <c r="AA124" s="805"/>
      <c r="AB124" s="112"/>
      <c r="AC124" s="112"/>
    </row>
    <row r="125" spans="1:29">
      <c r="A125" s="166"/>
      <c r="B125" s="132"/>
      <c r="C125" s="787"/>
      <c r="D125" s="806"/>
      <c r="E125" s="162"/>
      <c r="F125" s="162"/>
      <c r="G125" s="162"/>
      <c r="H125" s="162"/>
      <c r="I125" s="162"/>
      <c r="J125" s="162"/>
      <c r="K125" s="162"/>
      <c r="L125" s="162"/>
      <c r="M125" s="162"/>
      <c r="N125" s="792"/>
      <c r="O125" s="793"/>
      <c r="P125" s="408"/>
      <c r="Q125" s="112"/>
      <c r="R125" s="112"/>
      <c r="S125" s="112"/>
      <c r="T125" s="112"/>
      <c r="U125" s="112"/>
      <c r="V125" s="789"/>
      <c r="W125" s="132"/>
      <c r="X125" s="127"/>
      <c r="Y125" s="790"/>
      <c r="Z125" s="112"/>
      <c r="AA125" s="791"/>
      <c r="AB125" s="112"/>
      <c r="AC125" s="112"/>
    </row>
    <row r="126" spans="1:29" ht="11.25" customHeight="1">
      <c r="A126" s="166"/>
      <c r="B126" s="132"/>
      <c r="C126" s="787"/>
      <c r="D126" s="806"/>
      <c r="E126" s="162"/>
      <c r="F126" s="162"/>
      <c r="G126" s="162"/>
      <c r="H126" s="162"/>
      <c r="I126" s="162"/>
      <c r="J126" s="162"/>
      <c r="K126" s="162"/>
      <c r="L126" s="162"/>
      <c r="M126" s="162"/>
      <c r="N126" s="792"/>
      <c r="O126" s="793"/>
      <c r="P126" s="408"/>
      <c r="Q126" s="112"/>
      <c r="R126" s="112"/>
      <c r="S126" s="112"/>
      <c r="T126" s="112"/>
      <c r="U126" s="112"/>
      <c r="V126" s="789"/>
      <c r="W126" s="132"/>
      <c r="X126" s="127"/>
      <c r="Y126" s="790"/>
      <c r="Z126" s="112"/>
      <c r="AA126" s="791"/>
      <c r="AB126" s="112"/>
      <c r="AC126" s="112"/>
    </row>
    <row r="127" spans="1:29" ht="12.75" customHeight="1">
      <c r="A127" s="166"/>
      <c r="B127" s="132"/>
      <c r="C127" s="787"/>
      <c r="D127" s="162"/>
      <c r="E127" s="162"/>
      <c r="F127" s="162"/>
      <c r="G127" s="162"/>
      <c r="H127" s="162"/>
      <c r="I127" s="162"/>
      <c r="J127" s="162"/>
      <c r="K127" s="162"/>
      <c r="L127" s="162"/>
      <c r="M127" s="162"/>
      <c r="N127" s="792"/>
      <c r="O127" s="793"/>
      <c r="P127" s="408"/>
      <c r="Q127" s="112"/>
      <c r="R127" s="112"/>
      <c r="S127" s="112"/>
      <c r="T127" s="112"/>
      <c r="U127" s="112"/>
      <c r="V127" s="789"/>
      <c r="W127" s="132"/>
      <c r="X127" s="127"/>
      <c r="Y127" s="790"/>
      <c r="Z127" s="112"/>
      <c r="AA127" s="791"/>
      <c r="AB127" s="112"/>
      <c r="AC127" s="112"/>
    </row>
    <row r="128" spans="1:29" ht="11.25" customHeight="1">
      <c r="A128" s="166"/>
      <c r="B128" s="132"/>
      <c r="C128" s="787"/>
      <c r="D128" s="162"/>
      <c r="E128" s="162"/>
      <c r="F128" s="162"/>
      <c r="G128" s="162"/>
      <c r="H128" s="162"/>
      <c r="I128" s="162"/>
      <c r="J128" s="807"/>
      <c r="K128" s="162"/>
      <c r="L128" s="162"/>
      <c r="M128" s="162"/>
      <c r="N128" s="795"/>
      <c r="O128" s="793"/>
      <c r="P128" s="408"/>
      <c r="Q128" s="112"/>
      <c r="R128" s="112"/>
      <c r="S128" s="112"/>
      <c r="T128" s="112"/>
      <c r="U128" s="112"/>
      <c r="V128" s="808"/>
      <c r="W128" s="132"/>
      <c r="X128" s="809"/>
      <c r="Y128" s="790"/>
      <c r="Z128" s="112"/>
      <c r="AA128" s="791"/>
      <c r="AB128" s="112"/>
      <c r="AC128" s="112"/>
    </row>
    <row r="129" spans="1:29">
      <c r="A129" s="210"/>
      <c r="B129" s="112"/>
      <c r="C129" s="210"/>
      <c r="D129" s="112"/>
      <c r="E129" s="112"/>
      <c r="F129" s="112"/>
      <c r="G129" s="112"/>
      <c r="H129" s="112"/>
      <c r="I129" s="112"/>
      <c r="J129" s="112"/>
      <c r="K129" s="112"/>
      <c r="L129" s="112"/>
      <c r="M129" s="112"/>
      <c r="N129" s="112"/>
      <c r="O129" s="112"/>
      <c r="P129" s="112"/>
      <c r="Q129" s="208"/>
      <c r="R129" s="112"/>
      <c r="S129" s="112"/>
      <c r="T129" s="112"/>
      <c r="U129" s="112"/>
      <c r="V129" s="112"/>
      <c r="W129" s="112"/>
      <c r="X129" s="112"/>
      <c r="Y129" s="112"/>
      <c r="Z129" s="112"/>
      <c r="AA129" s="112"/>
      <c r="AB129" s="112"/>
      <c r="AC129" s="112"/>
    </row>
    <row r="130" spans="1:29">
      <c r="A130" s="112"/>
      <c r="B130" s="132"/>
      <c r="C130" s="408"/>
      <c r="D130" s="214"/>
      <c r="E130" s="214"/>
      <c r="F130" s="214"/>
      <c r="G130" s="214"/>
      <c r="H130" s="214"/>
      <c r="I130" s="214"/>
      <c r="J130" s="214"/>
      <c r="K130" s="214"/>
      <c r="L130" s="132"/>
      <c r="M130" s="132"/>
      <c r="N130" s="104"/>
      <c r="O130" s="104"/>
      <c r="P130" s="132"/>
      <c r="Q130" s="408"/>
      <c r="R130" s="112"/>
      <c r="S130" s="408"/>
      <c r="T130" s="132"/>
      <c r="U130" s="112"/>
      <c r="V130" s="112"/>
      <c r="W130" s="112"/>
      <c r="X130" s="112"/>
      <c r="Y130" s="112"/>
      <c r="Z130" s="112"/>
      <c r="AA130" s="112"/>
      <c r="AB130" s="112"/>
      <c r="AC130" s="112"/>
    </row>
    <row r="131" spans="1:29">
      <c r="A131" s="112"/>
      <c r="B131" s="132"/>
      <c r="C131" s="104"/>
      <c r="D131" s="782"/>
      <c r="E131" s="214"/>
      <c r="F131" s="214"/>
      <c r="G131" s="214"/>
      <c r="H131" s="214"/>
      <c r="I131" s="214"/>
      <c r="J131" s="214"/>
      <c r="K131" s="214"/>
      <c r="L131" s="132"/>
      <c r="M131" s="132"/>
      <c r="N131" s="104"/>
      <c r="O131" s="104"/>
      <c r="P131" s="132"/>
      <c r="Q131" s="408"/>
      <c r="R131" s="112"/>
      <c r="S131" s="408"/>
      <c r="T131" s="132"/>
      <c r="U131" s="112"/>
      <c r="V131" s="112"/>
      <c r="W131" s="112"/>
      <c r="X131" s="112"/>
      <c r="Y131" s="112"/>
      <c r="Z131" s="112"/>
      <c r="AA131" s="112"/>
      <c r="AB131" s="112"/>
      <c r="AC131" s="112"/>
    </row>
    <row r="132" spans="1:29">
      <c r="A132" s="112"/>
      <c r="B132" s="408"/>
      <c r="C132" s="408"/>
      <c r="D132" s="214"/>
      <c r="E132" s="214"/>
      <c r="F132" s="214"/>
      <c r="G132" s="214"/>
      <c r="H132" s="112"/>
      <c r="I132" s="112"/>
      <c r="J132" s="214"/>
      <c r="K132" s="110"/>
      <c r="L132" s="132"/>
      <c r="M132" s="132"/>
      <c r="N132" s="104"/>
      <c r="O132" s="104"/>
      <c r="P132" s="408"/>
      <c r="Q132" s="408"/>
      <c r="R132" s="112"/>
      <c r="S132" s="408"/>
      <c r="T132" s="132"/>
      <c r="U132" s="112"/>
      <c r="V132" s="112"/>
      <c r="W132" s="112"/>
      <c r="X132" s="112"/>
      <c r="Y132" s="112"/>
      <c r="Z132" s="112"/>
      <c r="AA132" s="784"/>
      <c r="AB132" s="112"/>
      <c r="AC132" s="112"/>
    </row>
    <row r="133" spans="1:29">
      <c r="A133" s="112"/>
      <c r="B133" s="132"/>
      <c r="C133" s="132"/>
      <c r="D133" s="408"/>
      <c r="E133" s="408"/>
      <c r="F133" s="408"/>
      <c r="G133" s="408"/>
      <c r="H133" s="408"/>
      <c r="I133" s="408"/>
      <c r="J133" s="408"/>
      <c r="K133" s="408"/>
      <c r="L133" s="408"/>
      <c r="M133" s="408"/>
      <c r="N133" s="104"/>
      <c r="O133" s="104"/>
      <c r="P133" s="408"/>
      <c r="Q133" s="408"/>
      <c r="R133" s="112"/>
      <c r="S133" s="408"/>
      <c r="T133" s="132"/>
      <c r="U133" s="112"/>
      <c r="V133" s="112"/>
      <c r="W133" s="112"/>
      <c r="X133" s="112"/>
      <c r="Y133" s="369"/>
      <c r="Z133" s="112"/>
      <c r="AA133" s="784"/>
      <c r="AB133" s="112"/>
      <c r="AC133" s="112"/>
    </row>
    <row r="134" spans="1:29">
      <c r="A134" s="112"/>
      <c r="B134" s="408"/>
      <c r="C134" s="112"/>
      <c r="D134" s="408"/>
      <c r="E134" s="408"/>
      <c r="F134" s="408"/>
      <c r="G134" s="408"/>
      <c r="H134" s="408"/>
      <c r="I134" s="408"/>
      <c r="J134" s="408"/>
      <c r="K134" s="408"/>
      <c r="L134" s="408"/>
      <c r="M134" s="408"/>
      <c r="N134" s="104"/>
      <c r="O134" s="104"/>
      <c r="P134" s="132"/>
      <c r="Q134" s="408"/>
      <c r="R134" s="112"/>
      <c r="S134" s="408"/>
      <c r="T134" s="132"/>
      <c r="U134" s="112"/>
      <c r="V134" s="112"/>
      <c r="W134" s="112"/>
      <c r="X134" s="112"/>
      <c r="Y134" s="369"/>
      <c r="Z134" s="112"/>
      <c r="AA134" s="785"/>
      <c r="AB134" s="112"/>
      <c r="AC134" s="112"/>
    </row>
    <row r="135" spans="1:29">
      <c r="A135" s="112"/>
      <c r="B135" s="132"/>
      <c r="C135" s="214"/>
      <c r="D135" s="132"/>
      <c r="E135" s="132"/>
      <c r="F135" s="132"/>
      <c r="G135" s="132"/>
      <c r="H135" s="107"/>
      <c r="I135" s="132"/>
      <c r="J135" s="132"/>
      <c r="K135" s="132"/>
      <c r="L135" s="132"/>
      <c r="M135" s="107"/>
      <c r="N135" s="104"/>
      <c r="O135" s="104"/>
      <c r="P135" s="214"/>
      <c r="Q135" s="408"/>
      <c r="R135" s="132"/>
      <c r="S135" s="408"/>
      <c r="T135" s="132"/>
      <c r="U135" s="112"/>
      <c r="V135" s="300"/>
      <c r="W135" s="408"/>
      <c r="X135" s="166"/>
      <c r="Y135" s="786"/>
      <c r="Z135" s="112"/>
      <c r="AA135" s="785"/>
      <c r="AB135" s="112"/>
      <c r="AC135" s="112"/>
    </row>
    <row r="136" spans="1:29">
      <c r="A136" s="166"/>
      <c r="B136" s="132"/>
      <c r="C136" s="787"/>
      <c r="D136" s="788"/>
      <c r="E136" s="788"/>
      <c r="F136" s="788"/>
      <c r="G136" s="788"/>
      <c r="H136" s="788"/>
      <c r="I136" s="788"/>
      <c r="J136" s="788"/>
      <c r="K136" s="788"/>
      <c r="L136" s="788"/>
      <c r="M136" s="788"/>
      <c r="N136" s="787"/>
      <c r="O136" s="408"/>
      <c r="P136" s="408"/>
      <c r="Q136" s="112"/>
      <c r="R136" s="613"/>
      <c r="S136" s="112"/>
      <c r="T136" s="112"/>
      <c r="U136" s="112"/>
      <c r="V136" s="789"/>
      <c r="W136" s="132"/>
      <c r="X136" s="127"/>
      <c r="Y136" s="790"/>
      <c r="Z136" s="112"/>
      <c r="AA136" s="791"/>
      <c r="AB136" s="112"/>
      <c r="AC136" s="112"/>
    </row>
    <row r="137" spans="1:29">
      <c r="A137" s="166"/>
      <c r="B137" s="132"/>
      <c r="C137" s="787"/>
      <c r="D137" s="788"/>
      <c r="E137" s="788"/>
      <c r="F137" s="788"/>
      <c r="G137" s="788"/>
      <c r="H137" s="788"/>
      <c r="I137" s="788"/>
      <c r="J137" s="788"/>
      <c r="K137" s="788"/>
      <c r="L137" s="788"/>
      <c r="M137" s="788"/>
      <c r="N137" s="792"/>
      <c r="O137" s="793"/>
      <c r="P137" s="408"/>
      <c r="Q137" s="112"/>
      <c r="R137" s="112"/>
      <c r="S137" s="112"/>
      <c r="T137" s="112"/>
      <c r="U137" s="112"/>
      <c r="V137" s="789"/>
      <c r="W137" s="132"/>
      <c r="X137" s="127"/>
      <c r="Y137" s="790"/>
      <c r="Z137" s="112"/>
      <c r="AA137" s="791"/>
      <c r="AB137" s="112"/>
      <c r="AC137" s="112"/>
    </row>
    <row r="138" spans="1:29">
      <c r="A138" s="166"/>
      <c r="B138" s="132"/>
      <c r="C138" s="787"/>
      <c r="D138" s="788"/>
      <c r="E138" s="788"/>
      <c r="F138" s="788"/>
      <c r="G138" s="803"/>
      <c r="H138" s="788"/>
      <c r="I138" s="788"/>
      <c r="J138" s="803"/>
      <c r="K138" s="788"/>
      <c r="L138" s="788"/>
      <c r="M138" s="788"/>
      <c r="N138" s="787"/>
      <c r="O138" s="793"/>
      <c r="P138" s="408"/>
      <c r="Q138" s="112"/>
      <c r="R138" s="112"/>
      <c r="S138" s="112"/>
      <c r="T138" s="112"/>
      <c r="U138" s="112"/>
      <c r="V138" s="789"/>
      <c r="W138" s="132"/>
      <c r="X138" s="127"/>
      <c r="Y138" s="790"/>
      <c r="Z138" s="112"/>
      <c r="AA138" s="794"/>
      <c r="AB138" s="112"/>
      <c r="AC138" s="112"/>
    </row>
    <row r="139" spans="1:29">
      <c r="A139" s="166"/>
      <c r="B139" s="132"/>
      <c r="C139" s="787"/>
      <c r="D139" s="788"/>
      <c r="E139" s="788"/>
      <c r="F139" s="788"/>
      <c r="G139" s="788"/>
      <c r="H139" s="788"/>
      <c r="I139" s="788"/>
      <c r="J139" s="788"/>
      <c r="K139" s="788"/>
      <c r="L139" s="788"/>
      <c r="M139" s="803"/>
      <c r="N139" s="795"/>
      <c r="O139" s="793"/>
      <c r="P139" s="408"/>
      <c r="Q139" s="112"/>
      <c r="R139" s="112"/>
      <c r="S139" s="112"/>
      <c r="T139" s="112"/>
      <c r="U139" s="112"/>
      <c r="V139" s="789"/>
      <c r="W139" s="132"/>
      <c r="X139" s="127"/>
      <c r="Y139" s="790"/>
      <c r="Z139" s="112"/>
      <c r="AA139" s="791"/>
      <c r="AB139" s="112"/>
      <c r="AC139" s="112"/>
    </row>
    <row r="140" spans="1:29">
      <c r="A140" s="166"/>
      <c r="B140" s="132"/>
      <c r="C140" s="787"/>
      <c r="D140" s="788"/>
      <c r="E140" s="788"/>
      <c r="F140" s="788"/>
      <c r="G140" s="788"/>
      <c r="H140" s="788"/>
      <c r="I140" s="788"/>
      <c r="J140" s="788"/>
      <c r="K140" s="788"/>
      <c r="L140" s="788"/>
      <c r="M140" s="788"/>
      <c r="N140" s="787"/>
      <c r="O140" s="793"/>
      <c r="P140" s="408"/>
      <c r="Q140" s="112"/>
      <c r="R140" s="112"/>
      <c r="S140" s="112"/>
      <c r="T140" s="112"/>
      <c r="U140" s="112"/>
      <c r="V140" s="789"/>
      <c r="W140" s="132"/>
      <c r="X140" s="127"/>
      <c r="Y140" s="790"/>
      <c r="Z140" s="112"/>
      <c r="AA140" s="796"/>
      <c r="AB140" s="112"/>
      <c r="AC140" s="112"/>
    </row>
    <row r="141" spans="1:29">
      <c r="A141" s="166"/>
      <c r="B141" s="132"/>
      <c r="C141" s="787"/>
      <c r="D141" s="788"/>
      <c r="E141" s="788"/>
      <c r="F141" s="788"/>
      <c r="G141" s="788"/>
      <c r="H141" s="788"/>
      <c r="I141" s="788"/>
      <c r="J141" s="788"/>
      <c r="K141" s="788"/>
      <c r="L141" s="788"/>
      <c r="M141" s="788"/>
      <c r="N141" s="787"/>
      <c r="O141" s="793"/>
      <c r="P141" s="408"/>
      <c r="Q141" s="112"/>
      <c r="R141" s="112"/>
      <c r="S141" s="112"/>
      <c r="T141" s="112"/>
      <c r="U141" s="112"/>
      <c r="V141" s="789"/>
      <c r="W141" s="132"/>
      <c r="X141" s="127"/>
      <c r="Y141" s="790"/>
      <c r="Z141" s="112"/>
      <c r="AA141" s="794"/>
      <c r="AB141" s="112"/>
      <c r="AC141" s="112"/>
    </row>
    <row r="142" spans="1:29">
      <c r="A142" s="166"/>
      <c r="B142" s="132"/>
      <c r="C142" s="787"/>
      <c r="D142" s="788"/>
      <c r="E142" s="788"/>
      <c r="F142" s="104"/>
      <c r="G142" s="798"/>
      <c r="H142" s="803"/>
      <c r="I142" s="788"/>
      <c r="J142" s="788"/>
      <c r="K142" s="788"/>
      <c r="L142" s="788"/>
      <c r="M142" s="788"/>
      <c r="N142" s="797"/>
      <c r="O142" s="793"/>
      <c r="P142" s="408"/>
      <c r="Q142" s="112"/>
      <c r="R142" s="112"/>
      <c r="S142" s="112"/>
      <c r="T142" s="112"/>
      <c r="U142" s="112"/>
      <c r="V142" s="789"/>
      <c r="W142" s="132"/>
      <c r="X142" s="127"/>
      <c r="Y142" s="790"/>
      <c r="Z142" s="112"/>
      <c r="AA142" s="796"/>
      <c r="AB142" s="112"/>
      <c r="AC142" s="112"/>
    </row>
    <row r="143" spans="1:29">
      <c r="A143" s="166"/>
      <c r="B143" s="132"/>
      <c r="C143" s="787"/>
      <c r="D143" s="605"/>
      <c r="E143" s="788"/>
      <c r="F143" s="788"/>
      <c r="G143" s="788"/>
      <c r="H143" s="788"/>
      <c r="I143" s="788"/>
      <c r="J143" s="788"/>
      <c r="K143" s="788"/>
      <c r="L143" s="788"/>
      <c r="M143" s="788"/>
      <c r="N143" s="787"/>
      <c r="O143" s="793"/>
      <c r="P143" s="408"/>
      <c r="Q143" s="112"/>
      <c r="R143" s="112"/>
      <c r="S143" s="112"/>
      <c r="T143" s="112"/>
      <c r="U143" s="112"/>
      <c r="V143" s="789"/>
      <c r="W143" s="132"/>
      <c r="X143" s="127"/>
      <c r="Y143" s="790"/>
      <c r="Z143" s="112"/>
      <c r="AA143" s="791"/>
      <c r="AB143" s="112"/>
      <c r="AC143" s="112"/>
    </row>
    <row r="144" spans="1:29">
      <c r="A144" s="166"/>
      <c r="B144" s="132"/>
      <c r="C144" s="787"/>
      <c r="D144" s="605"/>
      <c r="E144" s="788"/>
      <c r="F144" s="788"/>
      <c r="G144" s="788"/>
      <c r="H144" s="788"/>
      <c r="I144" s="788"/>
      <c r="J144" s="788"/>
      <c r="K144" s="788"/>
      <c r="L144" s="788"/>
      <c r="M144" s="788"/>
      <c r="N144" s="787"/>
      <c r="O144" s="793"/>
      <c r="P144" s="408"/>
      <c r="Q144" s="112"/>
      <c r="R144" s="112"/>
      <c r="S144" s="112"/>
      <c r="T144" s="112"/>
      <c r="U144" s="112"/>
      <c r="V144" s="789"/>
      <c r="W144" s="132"/>
      <c r="X144" s="127"/>
      <c r="Y144" s="790"/>
      <c r="Z144" s="112"/>
      <c r="AA144" s="791"/>
      <c r="AB144" s="112"/>
      <c r="AC144" s="112"/>
    </row>
    <row r="145" spans="1:29">
      <c r="A145" s="166"/>
      <c r="B145" s="132"/>
      <c r="C145" s="787"/>
      <c r="D145" s="605"/>
      <c r="E145" s="788"/>
      <c r="F145" s="788"/>
      <c r="G145" s="788"/>
      <c r="H145" s="788"/>
      <c r="I145" s="788"/>
      <c r="J145" s="788"/>
      <c r="K145" s="788"/>
      <c r="L145" s="788"/>
      <c r="M145" s="788"/>
      <c r="N145" s="787"/>
      <c r="O145" s="793"/>
      <c r="P145" s="408"/>
      <c r="Q145" s="112"/>
      <c r="R145" s="112"/>
      <c r="S145" s="112"/>
      <c r="T145" s="112"/>
      <c r="U145" s="112"/>
      <c r="V145" s="789"/>
      <c r="W145" s="132"/>
      <c r="X145" s="127"/>
      <c r="Y145" s="790"/>
      <c r="Z145" s="112"/>
      <c r="AA145" s="791"/>
      <c r="AB145" s="112"/>
      <c r="AC145" s="112"/>
    </row>
    <row r="146" spans="1:29">
      <c r="A146" s="166"/>
      <c r="B146" s="132"/>
      <c r="C146" s="787"/>
      <c r="D146" s="605"/>
      <c r="E146" s="788"/>
      <c r="F146" s="788"/>
      <c r="G146" s="788"/>
      <c r="H146" s="788"/>
      <c r="I146" s="788"/>
      <c r="J146" s="788"/>
      <c r="K146" s="788"/>
      <c r="L146" s="788"/>
      <c r="M146" s="788"/>
      <c r="N146" s="787"/>
      <c r="O146" s="793"/>
      <c r="P146" s="408"/>
      <c r="Q146" s="112"/>
      <c r="R146" s="112"/>
      <c r="S146" s="112"/>
      <c r="T146" s="112"/>
      <c r="U146" s="112"/>
      <c r="V146" s="789"/>
      <c r="W146" s="132"/>
      <c r="X146" s="127"/>
      <c r="Y146" s="790"/>
      <c r="Z146" s="112"/>
      <c r="AA146" s="791"/>
      <c r="AB146" s="112"/>
      <c r="AC146" s="112"/>
    </row>
    <row r="147" spans="1:29">
      <c r="A147" s="166"/>
      <c r="B147" s="132"/>
      <c r="C147" s="787"/>
      <c r="D147" s="605"/>
      <c r="E147" s="788"/>
      <c r="F147" s="788"/>
      <c r="G147" s="788"/>
      <c r="H147" s="788"/>
      <c r="I147" s="788"/>
      <c r="J147" s="788"/>
      <c r="K147" s="788"/>
      <c r="L147" s="788"/>
      <c r="M147" s="788"/>
      <c r="N147" s="787"/>
      <c r="O147" s="793"/>
      <c r="P147" s="408"/>
      <c r="Q147" s="112"/>
      <c r="R147" s="112"/>
      <c r="S147" s="112"/>
      <c r="T147" s="112"/>
      <c r="U147" s="112"/>
      <c r="V147" s="789"/>
      <c r="W147" s="132"/>
      <c r="X147" s="127"/>
      <c r="Y147" s="790"/>
      <c r="Z147" s="112"/>
      <c r="AA147" s="791"/>
      <c r="AB147" s="112"/>
      <c r="AC147" s="112"/>
    </row>
    <row r="148" spans="1:29">
      <c r="A148" s="166"/>
      <c r="B148" s="132"/>
      <c r="C148" s="787"/>
      <c r="D148" s="605"/>
      <c r="E148" s="788"/>
      <c r="F148" s="788"/>
      <c r="G148" s="788"/>
      <c r="H148" s="788"/>
      <c r="I148" s="788"/>
      <c r="J148" s="788"/>
      <c r="K148" s="788"/>
      <c r="L148" s="788"/>
      <c r="M148" s="788"/>
      <c r="N148" s="787"/>
      <c r="O148" s="793"/>
      <c r="P148" s="408"/>
      <c r="Q148" s="112"/>
      <c r="R148" s="112"/>
      <c r="S148" s="112"/>
      <c r="T148" s="112"/>
      <c r="U148" s="112"/>
      <c r="V148" s="789"/>
      <c r="W148" s="132"/>
      <c r="X148" s="127"/>
      <c r="Y148" s="790"/>
      <c r="Z148" s="112"/>
      <c r="AA148" s="791"/>
      <c r="AB148" s="112"/>
      <c r="AC148" s="112"/>
    </row>
    <row r="149" spans="1:29" ht="13.5" customHeight="1">
      <c r="A149" s="166"/>
      <c r="B149" s="132"/>
      <c r="C149" s="787"/>
      <c r="D149" s="605"/>
      <c r="E149" s="788"/>
      <c r="F149" s="788"/>
      <c r="G149" s="788"/>
      <c r="H149" s="788"/>
      <c r="I149" s="788"/>
      <c r="J149" s="788"/>
      <c r="K149" s="788"/>
      <c r="L149" s="788"/>
      <c r="M149" s="788"/>
      <c r="N149" s="787"/>
      <c r="O149" s="793"/>
      <c r="P149" s="408"/>
      <c r="Q149" s="112"/>
      <c r="R149" s="112"/>
      <c r="S149" s="112"/>
      <c r="T149" s="112"/>
      <c r="U149" s="112"/>
      <c r="V149" s="789"/>
      <c r="W149" s="132"/>
      <c r="X149" s="127"/>
      <c r="Y149" s="790"/>
      <c r="Z149" s="112"/>
      <c r="AA149" s="791"/>
      <c r="AB149" s="112"/>
      <c r="AC149" s="112"/>
    </row>
    <row r="150" spans="1:29">
      <c r="A150" s="166"/>
      <c r="B150" s="132"/>
      <c r="C150" s="787"/>
      <c r="D150" s="605"/>
      <c r="E150" s="788"/>
      <c r="F150" s="788"/>
      <c r="G150" s="788"/>
      <c r="H150" s="788"/>
      <c r="I150" s="788"/>
      <c r="J150" s="788"/>
      <c r="K150" s="788"/>
      <c r="L150" s="788"/>
      <c r="M150" s="788"/>
      <c r="N150" s="787"/>
      <c r="O150" s="793"/>
      <c r="P150" s="408"/>
      <c r="Q150" s="112"/>
      <c r="R150" s="112"/>
      <c r="S150" s="112"/>
      <c r="T150" s="112"/>
      <c r="U150" s="112"/>
      <c r="V150" s="789"/>
      <c r="W150" s="132"/>
      <c r="X150" s="127"/>
      <c r="Y150" s="790"/>
      <c r="Z150" s="112"/>
      <c r="AA150" s="794"/>
      <c r="AB150" s="112"/>
      <c r="AC150" s="112"/>
    </row>
    <row r="151" spans="1:29" ht="12.75" customHeight="1">
      <c r="A151" s="166"/>
      <c r="B151" s="132"/>
      <c r="C151" s="787"/>
      <c r="D151" s="605"/>
      <c r="E151" s="798"/>
      <c r="F151" s="799"/>
      <c r="G151" s="788"/>
      <c r="H151" s="788"/>
      <c r="I151" s="788"/>
      <c r="J151" s="788"/>
      <c r="K151" s="798"/>
      <c r="L151" s="798"/>
      <c r="M151" s="788"/>
      <c r="N151" s="792"/>
      <c r="O151" s="793"/>
      <c r="P151" s="408"/>
      <c r="Q151" s="112"/>
      <c r="R151" s="112"/>
      <c r="S151" s="112"/>
      <c r="T151" s="112"/>
      <c r="U151" s="112"/>
      <c r="V151" s="789"/>
      <c r="W151" s="132"/>
      <c r="X151" s="127"/>
      <c r="Y151" s="790"/>
      <c r="Z151" s="112"/>
      <c r="AA151" s="800"/>
      <c r="AB151" s="112"/>
      <c r="AC151" s="112"/>
    </row>
    <row r="152" spans="1:29">
      <c r="A152" s="166"/>
      <c r="B152" s="132"/>
      <c r="C152" s="787"/>
      <c r="D152" s="605"/>
      <c r="E152" s="798"/>
      <c r="F152" s="799"/>
      <c r="G152" s="788"/>
      <c r="H152" s="788"/>
      <c r="I152" s="788"/>
      <c r="J152" s="788"/>
      <c r="K152" s="798"/>
      <c r="L152" s="798"/>
      <c r="M152" s="788"/>
      <c r="N152" s="787"/>
      <c r="O152" s="793"/>
      <c r="P152" s="408"/>
      <c r="Q152" s="112"/>
      <c r="R152" s="112"/>
      <c r="S152" s="112"/>
      <c r="T152" s="112"/>
      <c r="U152" s="112"/>
      <c r="V152" s="789"/>
      <c r="W152" s="132"/>
      <c r="X152" s="127"/>
      <c r="Y152" s="790"/>
      <c r="Z152" s="112"/>
      <c r="AA152" s="791"/>
      <c r="AB152" s="112"/>
      <c r="AC152" s="112"/>
    </row>
    <row r="153" spans="1:29" ht="12.75" customHeight="1">
      <c r="A153" s="166"/>
      <c r="B153" s="132"/>
      <c r="C153" s="787"/>
      <c r="D153" s="605"/>
      <c r="E153" s="798"/>
      <c r="F153" s="799"/>
      <c r="G153" s="788"/>
      <c r="H153" s="788"/>
      <c r="I153" s="788"/>
      <c r="J153" s="788"/>
      <c r="K153" s="798"/>
      <c r="L153" s="798"/>
      <c r="M153" s="788"/>
      <c r="N153" s="787"/>
      <c r="O153" s="793"/>
      <c r="P153" s="408"/>
      <c r="Q153" s="112"/>
      <c r="R153" s="112"/>
      <c r="S153" s="112"/>
      <c r="T153" s="112"/>
      <c r="U153" s="112"/>
      <c r="V153" s="789"/>
      <c r="W153" s="132"/>
      <c r="X153" s="127"/>
      <c r="Y153" s="790"/>
      <c r="Z153" s="112"/>
      <c r="AA153" s="791"/>
      <c r="AB153" s="112"/>
      <c r="AC153" s="112"/>
    </row>
    <row r="154" spans="1:29">
      <c r="A154" s="166"/>
      <c r="B154" s="132"/>
      <c r="C154" s="787"/>
      <c r="D154" s="812"/>
      <c r="E154" s="798"/>
      <c r="F154" s="799"/>
      <c r="G154" s="788"/>
      <c r="H154" s="810"/>
      <c r="I154" s="788"/>
      <c r="J154" s="810"/>
      <c r="K154" s="803"/>
      <c r="L154" s="803"/>
      <c r="M154" s="788"/>
      <c r="N154" s="787"/>
      <c r="O154" s="793"/>
      <c r="P154" s="408"/>
      <c r="Q154" s="112"/>
      <c r="R154" s="112"/>
      <c r="S154" s="112"/>
      <c r="T154" s="112"/>
      <c r="U154" s="112"/>
      <c r="V154" s="789"/>
      <c r="W154" s="132"/>
      <c r="X154" s="127"/>
      <c r="Y154" s="790"/>
      <c r="Z154" s="112"/>
      <c r="AA154" s="796"/>
      <c r="AB154" s="112"/>
      <c r="AC154" s="112"/>
    </row>
    <row r="155" spans="1:29">
      <c r="A155" s="166"/>
      <c r="B155" s="132"/>
      <c r="C155" s="787"/>
      <c r="D155" s="605"/>
      <c r="E155" s="803"/>
      <c r="F155" s="799"/>
      <c r="G155" s="788"/>
      <c r="H155" s="788"/>
      <c r="I155" s="788"/>
      <c r="J155" s="788"/>
      <c r="K155" s="803"/>
      <c r="L155" s="803"/>
      <c r="M155" s="788"/>
      <c r="N155" s="787"/>
      <c r="O155" s="793"/>
      <c r="P155" s="408"/>
      <c r="Q155" s="112"/>
      <c r="R155" s="112"/>
      <c r="S155" s="112"/>
      <c r="T155" s="112"/>
      <c r="U155" s="112"/>
      <c r="V155" s="789"/>
      <c r="W155" s="132"/>
      <c r="X155" s="127"/>
      <c r="Y155" s="790"/>
      <c r="Z155" s="112"/>
      <c r="AA155" s="791"/>
      <c r="AB155" s="112"/>
      <c r="AC155" s="112"/>
    </row>
    <row r="156" spans="1:29">
      <c r="A156" s="166"/>
      <c r="B156" s="132"/>
      <c r="C156" s="787"/>
      <c r="D156" s="605"/>
      <c r="E156" s="798"/>
      <c r="F156" s="799"/>
      <c r="G156" s="788"/>
      <c r="H156" s="788"/>
      <c r="I156" s="788"/>
      <c r="J156" s="788"/>
      <c r="K156" s="803"/>
      <c r="L156" s="798"/>
      <c r="M156" s="788"/>
      <c r="N156" s="787"/>
      <c r="O156" s="793"/>
      <c r="P156" s="408"/>
      <c r="Q156" s="112"/>
      <c r="R156" s="112"/>
      <c r="S156" s="112"/>
      <c r="T156" s="112"/>
      <c r="U156" s="112"/>
      <c r="V156" s="789"/>
      <c r="W156" s="132"/>
      <c r="X156" s="127"/>
      <c r="Y156" s="790"/>
      <c r="Z156" s="112"/>
      <c r="AA156" s="791"/>
      <c r="AB156" s="112"/>
      <c r="AC156" s="112"/>
    </row>
    <row r="157" spans="1:29">
      <c r="A157" s="166"/>
      <c r="B157" s="132"/>
      <c r="C157" s="787"/>
      <c r="D157" s="605"/>
      <c r="E157" s="803"/>
      <c r="F157" s="799"/>
      <c r="G157" s="788"/>
      <c r="H157" s="788"/>
      <c r="I157" s="788"/>
      <c r="J157" s="788"/>
      <c r="K157" s="799"/>
      <c r="L157" s="799"/>
      <c r="M157" s="104"/>
      <c r="N157" s="787"/>
      <c r="O157" s="793"/>
      <c r="P157" s="408"/>
      <c r="Q157" s="112"/>
      <c r="R157" s="112"/>
      <c r="S157" s="112"/>
      <c r="T157" s="112"/>
      <c r="U157" s="112"/>
      <c r="V157" s="789"/>
      <c r="W157" s="132"/>
      <c r="X157" s="127"/>
      <c r="Y157" s="790"/>
      <c r="Z157" s="112"/>
      <c r="AA157" s="791"/>
      <c r="AB157" s="112"/>
      <c r="AC157" s="112"/>
    </row>
    <row r="158" spans="1:29">
      <c r="A158" s="166"/>
      <c r="B158" s="132"/>
      <c r="C158" s="787"/>
      <c r="D158" s="605"/>
      <c r="E158" s="803"/>
      <c r="F158" s="803"/>
      <c r="G158" s="788"/>
      <c r="H158" s="788"/>
      <c r="I158" s="788"/>
      <c r="J158" s="798"/>
      <c r="K158" s="810"/>
      <c r="L158" s="803"/>
      <c r="M158" s="799"/>
      <c r="N158" s="787"/>
      <c r="O158" s="793"/>
      <c r="P158" s="408"/>
      <c r="Q158" s="112"/>
      <c r="R158" s="112"/>
      <c r="S158" s="112"/>
      <c r="T158" s="112"/>
      <c r="U158" s="112"/>
      <c r="V158" s="789"/>
      <c r="W158" s="132"/>
      <c r="X158" s="127"/>
      <c r="Y158" s="790"/>
      <c r="Z158" s="112"/>
      <c r="AA158" s="791"/>
      <c r="AB158" s="112"/>
      <c r="AC158" s="112"/>
    </row>
    <row r="159" spans="1:29" ht="10.5" customHeight="1">
      <c r="A159" s="166"/>
      <c r="B159" s="132"/>
      <c r="C159" s="787"/>
      <c r="D159" s="605"/>
      <c r="E159" s="798"/>
      <c r="F159" s="799"/>
      <c r="G159" s="788"/>
      <c r="H159" s="788"/>
      <c r="I159" s="788"/>
      <c r="J159" s="788"/>
      <c r="K159" s="798"/>
      <c r="L159" s="798"/>
      <c r="M159" s="788"/>
      <c r="N159" s="787"/>
      <c r="O159" s="793"/>
      <c r="P159" s="408"/>
      <c r="Q159" s="112"/>
      <c r="R159" s="112"/>
      <c r="S159" s="112"/>
      <c r="T159" s="112"/>
      <c r="U159" s="112"/>
      <c r="V159" s="789"/>
      <c r="W159" s="132"/>
      <c r="X159" s="127"/>
      <c r="Y159" s="790"/>
      <c r="Z159" s="112"/>
      <c r="AA159" s="791"/>
      <c r="AB159" s="112"/>
      <c r="AC159" s="112"/>
    </row>
    <row r="160" spans="1:29" ht="12.75" customHeight="1">
      <c r="A160" s="166"/>
      <c r="B160" s="132"/>
      <c r="C160" s="787"/>
      <c r="D160" s="605"/>
      <c r="E160" s="803"/>
      <c r="F160" s="799"/>
      <c r="G160" s="788"/>
      <c r="H160" s="788"/>
      <c r="I160" s="788"/>
      <c r="J160" s="788"/>
      <c r="K160" s="799"/>
      <c r="L160" s="799"/>
      <c r="M160" s="788"/>
      <c r="N160" s="787"/>
      <c r="O160" s="801"/>
      <c r="P160" s="408"/>
      <c r="Q160" s="112"/>
      <c r="R160" s="112"/>
      <c r="S160" s="112"/>
      <c r="T160" s="112"/>
      <c r="U160" s="112"/>
      <c r="V160" s="789"/>
      <c r="W160" s="132"/>
      <c r="X160" s="127"/>
      <c r="Y160" s="790"/>
      <c r="Z160" s="112"/>
      <c r="AA160" s="802"/>
      <c r="AB160" s="112"/>
      <c r="AC160" s="112"/>
    </row>
    <row r="161" spans="1:29">
      <c r="A161" s="166"/>
      <c r="B161" s="132"/>
      <c r="C161" s="787"/>
      <c r="D161" s="605"/>
      <c r="E161" s="798"/>
      <c r="F161" s="799"/>
      <c r="G161" s="788"/>
      <c r="H161" s="788"/>
      <c r="I161" s="788"/>
      <c r="J161" s="788"/>
      <c r="K161" s="799"/>
      <c r="L161" s="799"/>
      <c r="M161" s="788"/>
      <c r="N161" s="787"/>
      <c r="O161" s="793"/>
      <c r="P161" s="408"/>
      <c r="Q161" s="112"/>
      <c r="R161" s="112"/>
      <c r="S161" s="112"/>
      <c r="T161" s="112"/>
      <c r="U161" s="112"/>
      <c r="V161" s="789"/>
      <c r="W161" s="132"/>
      <c r="X161" s="127"/>
      <c r="Y161" s="790"/>
      <c r="Z161" s="112"/>
      <c r="AA161" s="791"/>
      <c r="AB161" s="112"/>
      <c r="AC161" s="112"/>
    </row>
    <row r="162" spans="1:29" ht="12.75" customHeight="1">
      <c r="A162" s="166"/>
      <c r="B162" s="132"/>
      <c r="C162" s="787"/>
      <c r="D162" s="605"/>
      <c r="E162" s="799"/>
      <c r="F162" s="803"/>
      <c r="G162" s="788"/>
      <c r="H162" s="788"/>
      <c r="I162" s="788"/>
      <c r="J162" s="788"/>
      <c r="K162" s="810"/>
      <c r="L162" s="803"/>
      <c r="M162" s="788"/>
      <c r="N162" s="787"/>
      <c r="O162" s="801"/>
      <c r="P162" s="408"/>
      <c r="Q162" s="112"/>
      <c r="R162" s="112"/>
      <c r="S162" s="112"/>
      <c r="T162" s="112"/>
      <c r="U162" s="112"/>
      <c r="V162" s="789"/>
      <c r="W162" s="132"/>
      <c r="X162" s="127"/>
      <c r="Y162" s="790"/>
      <c r="Z162" s="112"/>
      <c r="AA162" s="802"/>
      <c r="AB162" s="112"/>
      <c r="AC162" s="112"/>
    </row>
    <row r="163" spans="1:29" hidden="1">
      <c r="A163" s="166"/>
      <c r="B163" s="132"/>
      <c r="C163" s="787"/>
      <c r="D163" s="605"/>
      <c r="E163" s="803"/>
      <c r="F163" s="799"/>
      <c r="G163" s="788"/>
      <c r="H163" s="788"/>
      <c r="I163" s="788"/>
      <c r="J163" s="788"/>
      <c r="K163" s="798"/>
      <c r="L163" s="798"/>
      <c r="M163" s="788"/>
      <c r="N163" s="787"/>
      <c r="O163" s="793"/>
      <c r="P163" s="408"/>
      <c r="Q163" s="112"/>
      <c r="R163" s="112"/>
      <c r="S163" s="112"/>
      <c r="T163" s="112"/>
      <c r="U163" s="112"/>
      <c r="V163" s="789"/>
      <c r="W163" s="132"/>
      <c r="X163" s="127"/>
      <c r="Y163" s="790"/>
      <c r="Z163" s="112"/>
      <c r="AA163" s="796"/>
      <c r="AB163" s="112"/>
      <c r="AC163" s="112"/>
    </row>
    <row r="164" spans="1:29" ht="13.5" customHeight="1">
      <c r="A164" s="166"/>
      <c r="B164" s="107"/>
      <c r="C164" s="787"/>
      <c r="D164" s="605"/>
      <c r="E164" s="799"/>
      <c r="F164" s="799"/>
      <c r="G164" s="788"/>
      <c r="H164" s="788"/>
      <c r="I164" s="788"/>
      <c r="J164" s="788"/>
      <c r="K164" s="803"/>
      <c r="L164" s="803"/>
      <c r="M164" s="788"/>
      <c r="N164" s="787"/>
      <c r="O164" s="793"/>
      <c r="P164" s="408"/>
      <c r="Q164" s="112"/>
      <c r="R164" s="112"/>
      <c r="S164" s="112"/>
      <c r="T164" s="112"/>
      <c r="U164" s="112"/>
      <c r="V164" s="789"/>
      <c r="W164" s="132"/>
      <c r="X164" s="127"/>
      <c r="Y164" s="790"/>
      <c r="Z164" s="112"/>
      <c r="AA164" s="791"/>
      <c r="AB164" s="112"/>
      <c r="AC164" s="112"/>
    </row>
    <row r="165" spans="1:29" ht="12.75" customHeight="1">
      <c r="A165" s="166"/>
      <c r="B165" s="132"/>
      <c r="C165" s="787"/>
      <c r="D165" s="605"/>
      <c r="E165" s="798"/>
      <c r="F165" s="799"/>
      <c r="G165" s="810"/>
      <c r="H165" s="788"/>
      <c r="I165" s="788"/>
      <c r="J165" s="788"/>
      <c r="K165" s="798"/>
      <c r="L165" s="799"/>
      <c r="M165" s="788"/>
      <c r="N165" s="792"/>
      <c r="O165" s="801"/>
      <c r="P165" s="408"/>
      <c r="Q165" s="112"/>
      <c r="R165" s="112"/>
      <c r="S165" s="112"/>
      <c r="T165" s="112"/>
      <c r="U165" s="112"/>
      <c r="V165" s="789"/>
      <c r="W165" s="132"/>
      <c r="X165" s="127"/>
      <c r="Y165" s="790"/>
      <c r="Z165" s="112"/>
      <c r="AA165" s="802"/>
      <c r="AB165" s="112"/>
      <c r="AC165" s="112"/>
    </row>
    <row r="166" spans="1:29" ht="12.75" customHeight="1">
      <c r="A166" s="166"/>
      <c r="B166" s="132"/>
      <c r="C166" s="787"/>
      <c r="D166" s="605"/>
      <c r="E166" s="810"/>
      <c r="F166" s="810"/>
      <c r="G166" s="788"/>
      <c r="H166" s="788"/>
      <c r="I166" s="788"/>
      <c r="J166" s="788"/>
      <c r="K166" s="811"/>
      <c r="L166" s="810"/>
      <c r="M166" s="788"/>
      <c r="N166" s="792"/>
      <c r="O166" s="793"/>
      <c r="P166" s="408"/>
      <c r="Q166" s="112"/>
      <c r="R166" s="112"/>
      <c r="S166" s="112"/>
      <c r="T166" s="112"/>
      <c r="U166" s="112"/>
      <c r="V166" s="789"/>
      <c r="W166" s="132"/>
      <c r="X166" s="127"/>
      <c r="Y166" s="790"/>
      <c r="Z166" s="112"/>
      <c r="AA166" s="805"/>
      <c r="AB166" s="112"/>
      <c r="AC166" s="112"/>
    </row>
    <row r="167" spans="1:29" ht="12.75" customHeight="1">
      <c r="A167" s="166"/>
      <c r="B167" s="132"/>
      <c r="C167" s="787"/>
      <c r="D167" s="806"/>
      <c r="E167" s="162"/>
      <c r="F167" s="162"/>
      <c r="G167" s="162"/>
      <c r="H167" s="162"/>
      <c r="I167" s="162"/>
      <c r="J167" s="162"/>
      <c r="K167" s="162"/>
      <c r="L167" s="162"/>
      <c r="M167" s="162"/>
      <c r="N167" s="792"/>
      <c r="O167" s="793"/>
      <c r="P167" s="408"/>
      <c r="Q167" s="112"/>
      <c r="R167" s="112"/>
      <c r="S167" s="112"/>
      <c r="T167" s="112"/>
      <c r="U167" s="112"/>
      <c r="V167" s="789"/>
      <c r="W167" s="132"/>
      <c r="X167" s="127"/>
      <c r="Y167" s="790"/>
      <c r="Z167" s="112"/>
      <c r="AA167" s="791"/>
      <c r="AB167" s="112"/>
      <c r="AC167" s="112"/>
    </row>
    <row r="168" spans="1:29" ht="12.75" customHeight="1">
      <c r="A168" s="166"/>
      <c r="B168" s="132"/>
      <c r="C168" s="787"/>
      <c r="D168" s="806"/>
      <c r="E168" s="162"/>
      <c r="F168" s="162"/>
      <c r="G168" s="162"/>
      <c r="H168" s="162"/>
      <c r="I168" s="162"/>
      <c r="J168" s="162"/>
      <c r="K168" s="162"/>
      <c r="L168" s="162"/>
      <c r="M168" s="162"/>
      <c r="N168" s="792"/>
      <c r="O168" s="793"/>
      <c r="P168" s="408"/>
      <c r="Q168" s="112"/>
      <c r="R168" s="112"/>
      <c r="S168" s="112"/>
      <c r="T168" s="112"/>
      <c r="U168" s="112"/>
      <c r="V168" s="789"/>
      <c r="W168" s="132"/>
      <c r="X168" s="127"/>
      <c r="Y168" s="790"/>
      <c r="Z168" s="112"/>
      <c r="AA168" s="791"/>
      <c r="AB168" s="112"/>
      <c r="AC168" s="112"/>
    </row>
    <row r="169" spans="1:29" ht="11.25" customHeight="1">
      <c r="A169" s="166"/>
      <c r="B169" s="132"/>
      <c r="C169" s="787"/>
      <c r="D169" s="162"/>
      <c r="E169" s="162"/>
      <c r="F169" s="162"/>
      <c r="G169" s="162"/>
      <c r="H169" s="162"/>
      <c r="I169" s="162"/>
      <c r="J169" s="162"/>
      <c r="K169" s="162"/>
      <c r="L169" s="162"/>
      <c r="M169" s="162"/>
      <c r="N169" s="792"/>
      <c r="O169" s="793"/>
      <c r="P169" s="408"/>
      <c r="Q169" s="112"/>
      <c r="R169" s="112"/>
      <c r="S169" s="112"/>
      <c r="T169" s="112"/>
      <c r="U169" s="112"/>
      <c r="V169" s="789"/>
      <c r="W169" s="132"/>
      <c r="X169" s="127"/>
      <c r="Y169" s="790"/>
      <c r="Z169" s="112"/>
      <c r="AA169" s="791"/>
      <c r="AB169" s="112"/>
      <c r="AC169" s="112"/>
    </row>
    <row r="170" spans="1:29" ht="12.75" customHeight="1">
      <c r="A170" s="166"/>
      <c r="B170" s="132"/>
      <c r="C170" s="787"/>
      <c r="D170" s="162"/>
      <c r="E170" s="162"/>
      <c r="F170" s="162"/>
      <c r="G170" s="162"/>
      <c r="H170" s="162"/>
      <c r="I170" s="162"/>
      <c r="J170" s="807"/>
      <c r="K170" s="162"/>
      <c r="L170" s="162"/>
      <c r="M170" s="162"/>
      <c r="N170" s="795"/>
      <c r="O170" s="793"/>
      <c r="P170" s="408"/>
      <c r="Q170" s="112"/>
      <c r="R170" s="112"/>
      <c r="S170" s="112"/>
      <c r="T170" s="112"/>
      <c r="U170" s="112"/>
      <c r="V170" s="808"/>
      <c r="W170" s="132"/>
      <c r="X170" s="809"/>
      <c r="Y170" s="790"/>
      <c r="Z170" s="112"/>
      <c r="AA170" s="791"/>
      <c r="AB170" s="112"/>
      <c r="AC170" s="112"/>
    </row>
    <row r="171" spans="1:29" ht="11.25" customHeight="1">
      <c r="A171" s="112"/>
      <c r="B171" s="112"/>
      <c r="C171" s="112"/>
      <c r="D171" s="112"/>
      <c r="E171" s="112"/>
      <c r="F171" s="112"/>
      <c r="G171" s="112"/>
      <c r="H171" s="112"/>
      <c r="I171" s="112"/>
      <c r="J171" s="112"/>
      <c r="K171" s="112"/>
      <c r="L171" s="112"/>
      <c r="M171" s="112"/>
      <c r="N171" s="112"/>
      <c r="O171" s="112"/>
      <c r="P171" s="112"/>
      <c r="Q171" s="112"/>
      <c r="R171" s="112"/>
      <c r="S171" s="112"/>
      <c r="T171" s="112"/>
      <c r="U171" s="112"/>
      <c r="V171" s="112"/>
      <c r="W171" s="112"/>
      <c r="X171" s="112"/>
      <c r="Y171" s="112"/>
      <c r="Z171" s="112"/>
      <c r="AA171" s="112"/>
      <c r="AB171" s="112"/>
      <c r="AC171" s="112"/>
    </row>
    <row r="172" spans="1:29" ht="12.75" customHeight="1">
      <c r="A172" s="210"/>
      <c r="B172" s="112"/>
      <c r="C172" s="210"/>
      <c r="D172" s="112"/>
      <c r="E172" s="112"/>
      <c r="F172" s="112"/>
      <c r="G172" s="112"/>
      <c r="H172" s="112"/>
      <c r="I172" s="112"/>
      <c r="J172" s="112"/>
      <c r="K172" s="112"/>
      <c r="L172" s="112"/>
      <c r="M172" s="112"/>
      <c r="N172" s="112"/>
      <c r="O172" s="112"/>
      <c r="P172" s="112"/>
      <c r="Q172" s="208"/>
      <c r="R172" s="112"/>
      <c r="S172" s="112"/>
      <c r="T172" s="112"/>
      <c r="U172" s="112"/>
      <c r="V172" s="112"/>
      <c r="W172" s="112"/>
      <c r="X172" s="112"/>
      <c r="Y172" s="112"/>
      <c r="Z172" s="112"/>
      <c r="AA172" s="112"/>
      <c r="AB172" s="112"/>
      <c r="AC172" s="112"/>
    </row>
    <row r="173" spans="1:29">
      <c r="A173" s="112"/>
      <c r="B173" s="132"/>
      <c r="C173" s="408"/>
      <c r="D173" s="214"/>
      <c r="E173" s="214"/>
      <c r="F173" s="214"/>
      <c r="G173" s="214"/>
      <c r="H173" s="214"/>
      <c r="I173" s="214"/>
      <c r="J173" s="214"/>
      <c r="K173" s="214"/>
      <c r="L173" s="132"/>
      <c r="M173" s="132"/>
      <c r="N173" s="104"/>
      <c r="O173" s="104"/>
      <c r="P173" s="132"/>
      <c r="Q173" s="408"/>
      <c r="R173" s="112"/>
      <c r="S173" s="408"/>
      <c r="T173" s="132"/>
      <c r="U173" s="112"/>
      <c r="V173" s="112"/>
      <c r="W173" s="112"/>
      <c r="X173" s="112"/>
      <c r="Y173" s="112"/>
      <c r="Z173" s="112"/>
      <c r="AA173" s="112"/>
      <c r="AB173" s="112"/>
      <c r="AC173" s="112"/>
    </row>
    <row r="174" spans="1:29">
      <c r="A174" s="112"/>
      <c r="B174" s="132"/>
      <c r="C174" s="104"/>
      <c r="D174" s="214"/>
      <c r="E174" s="214"/>
      <c r="F174" s="214"/>
      <c r="G174" s="214"/>
      <c r="H174" s="214"/>
      <c r="I174" s="214"/>
      <c r="J174" s="214"/>
      <c r="K174" s="214"/>
      <c r="L174" s="132"/>
      <c r="M174" s="132"/>
      <c r="N174" s="104"/>
      <c r="O174" s="104"/>
      <c r="P174" s="132"/>
      <c r="Q174" s="408"/>
      <c r="R174" s="112"/>
      <c r="S174" s="408"/>
      <c r="T174" s="132"/>
      <c r="U174" s="112"/>
      <c r="V174" s="112"/>
      <c r="W174" s="112"/>
      <c r="X174" s="112"/>
      <c r="Y174" s="112"/>
      <c r="Z174" s="112"/>
      <c r="AA174" s="112"/>
      <c r="AB174" s="112"/>
      <c r="AC174" s="112"/>
    </row>
    <row r="175" spans="1:29">
      <c r="A175" s="112"/>
      <c r="B175" s="408"/>
      <c r="C175" s="408"/>
      <c r="D175" s="214"/>
      <c r="E175" s="214"/>
      <c r="F175" s="214"/>
      <c r="G175" s="214"/>
      <c r="H175" s="112"/>
      <c r="I175" s="112"/>
      <c r="J175" s="214"/>
      <c r="K175" s="110"/>
      <c r="L175" s="132"/>
      <c r="M175" s="132"/>
      <c r="N175" s="104"/>
      <c r="O175" s="104"/>
      <c r="P175" s="408"/>
      <c r="Q175" s="408"/>
      <c r="R175" s="112"/>
      <c r="S175" s="408"/>
      <c r="T175" s="132"/>
      <c r="U175" s="112"/>
      <c r="V175" s="112"/>
      <c r="W175" s="112"/>
      <c r="X175" s="112"/>
      <c r="Y175" s="112"/>
      <c r="Z175" s="112"/>
      <c r="AA175" s="784"/>
      <c r="AB175" s="112"/>
      <c r="AC175" s="112"/>
    </row>
    <row r="176" spans="1:29">
      <c r="A176" s="112"/>
      <c r="B176" s="132"/>
      <c r="C176" s="132"/>
      <c r="D176" s="408"/>
      <c r="E176" s="408"/>
      <c r="F176" s="408"/>
      <c r="G176" s="408"/>
      <c r="H176" s="408"/>
      <c r="I176" s="408"/>
      <c r="J176" s="408"/>
      <c r="K176" s="408"/>
      <c r="L176" s="408"/>
      <c r="M176" s="408"/>
      <c r="N176" s="104"/>
      <c r="O176" s="104"/>
      <c r="P176" s="408"/>
      <c r="Q176" s="408"/>
      <c r="R176" s="112"/>
      <c r="S176" s="408"/>
      <c r="T176" s="132"/>
      <c r="U176" s="112"/>
      <c r="V176" s="112"/>
      <c r="W176" s="112"/>
      <c r="X176" s="112"/>
      <c r="Y176" s="369"/>
      <c r="Z176" s="112"/>
      <c r="AA176" s="784"/>
      <c r="AB176" s="112"/>
      <c r="AC176" s="112"/>
    </row>
    <row r="177" spans="1:29">
      <c r="A177" s="112"/>
      <c r="B177" s="408"/>
      <c r="C177" s="112"/>
      <c r="D177" s="408"/>
      <c r="E177" s="408"/>
      <c r="F177" s="408"/>
      <c r="G177" s="408"/>
      <c r="H177" s="408"/>
      <c r="I177" s="408"/>
      <c r="J177" s="408"/>
      <c r="K177" s="408"/>
      <c r="L177" s="408"/>
      <c r="M177" s="408"/>
      <c r="N177" s="104"/>
      <c r="O177" s="104"/>
      <c r="P177" s="132"/>
      <c r="Q177" s="408"/>
      <c r="R177" s="112"/>
      <c r="S177" s="408"/>
      <c r="T177" s="132"/>
      <c r="U177" s="112"/>
      <c r="V177" s="112"/>
      <c r="W177" s="112"/>
      <c r="X177" s="112"/>
      <c r="Y177" s="369"/>
      <c r="Z177" s="112"/>
      <c r="AA177" s="785"/>
      <c r="AB177" s="112"/>
      <c r="AC177" s="112"/>
    </row>
    <row r="178" spans="1:29">
      <c r="A178" s="112"/>
      <c r="B178" s="132"/>
      <c r="C178" s="214"/>
      <c r="D178" s="132"/>
      <c r="E178" s="132"/>
      <c r="F178" s="132"/>
      <c r="G178" s="132"/>
      <c r="H178" s="107"/>
      <c r="I178" s="132"/>
      <c r="J178" s="132"/>
      <c r="K178" s="132"/>
      <c r="L178" s="132"/>
      <c r="M178" s="107"/>
      <c r="N178" s="104"/>
      <c r="O178" s="104"/>
      <c r="P178" s="214"/>
      <c r="Q178" s="408"/>
      <c r="R178" s="132"/>
      <c r="S178" s="408"/>
      <c r="T178" s="132"/>
      <c r="U178" s="112"/>
      <c r="V178" s="300"/>
      <c r="W178" s="408"/>
      <c r="X178" s="166"/>
      <c r="Y178" s="786"/>
      <c r="Z178" s="112"/>
      <c r="AA178" s="785"/>
      <c r="AB178" s="112"/>
      <c r="AC178" s="112"/>
    </row>
    <row r="179" spans="1:29">
      <c r="A179" s="166"/>
      <c r="B179" s="132"/>
      <c r="C179" s="787"/>
      <c r="D179" s="803"/>
      <c r="E179" s="788"/>
      <c r="F179" s="788"/>
      <c r="G179" s="788"/>
      <c r="H179" s="788"/>
      <c r="I179" s="788"/>
      <c r="J179" s="788"/>
      <c r="K179" s="788"/>
      <c r="L179" s="788"/>
      <c r="M179" s="788"/>
      <c r="N179" s="787"/>
      <c r="O179" s="408"/>
      <c r="P179" s="408"/>
      <c r="Q179" s="112"/>
      <c r="R179" s="613"/>
      <c r="S179" s="112"/>
      <c r="T179" s="112"/>
      <c r="U179" s="112"/>
      <c r="V179" s="789"/>
      <c r="W179" s="132"/>
      <c r="X179" s="127"/>
      <c r="Y179" s="790"/>
      <c r="Z179" s="112"/>
      <c r="AA179" s="791"/>
      <c r="AB179" s="112"/>
      <c r="AC179" s="112"/>
    </row>
    <row r="180" spans="1:29">
      <c r="A180" s="166"/>
      <c r="B180" s="132"/>
      <c r="C180" s="787"/>
      <c r="D180" s="803"/>
      <c r="E180" s="788"/>
      <c r="F180" s="788"/>
      <c r="G180" s="788"/>
      <c r="H180" s="788"/>
      <c r="I180" s="788"/>
      <c r="J180" s="788"/>
      <c r="K180" s="788"/>
      <c r="L180" s="788"/>
      <c r="M180" s="788"/>
      <c r="N180" s="792"/>
      <c r="O180" s="793"/>
      <c r="P180" s="408"/>
      <c r="Q180" s="112"/>
      <c r="R180" s="112"/>
      <c r="S180" s="112"/>
      <c r="T180" s="112"/>
      <c r="U180" s="112"/>
      <c r="V180" s="789"/>
      <c r="W180" s="132"/>
      <c r="X180" s="127"/>
      <c r="Y180" s="790"/>
      <c r="Z180" s="112"/>
      <c r="AA180" s="791"/>
      <c r="AB180" s="112"/>
      <c r="AC180" s="112"/>
    </row>
    <row r="181" spans="1:29" ht="12" customHeight="1">
      <c r="A181" s="166"/>
      <c r="B181" s="132"/>
      <c r="C181" s="787"/>
      <c r="D181" s="803"/>
      <c r="E181" s="788"/>
      <c r="F181" s="788"/>
      <c r="G181" s="803"/>
      <c r="H181" s="788"/>
      <c r="I181" s="788"/>
      <c r="J181" s="803"/>
      <c r="K181" s="788"/>
      <c r="L181" s="788"/>
      <c r="M181" s="788"/>
      <c r="N181" s="787"/>
      <c r="O181" s="793"/>
      <c r="P181" s="408"/>
      <c r="Q181" s="112"/>
      <c r="R181" s="112"/>
      <c r="S181" s="112"/>
      <c r="T181" s="112"/>
      <c r="U181" s="112"/>
      <c r="V181" s="789"/>
      <c r="W181" s="132"/>
      <c r="X181" s="127"/>
      <c r="Y181" s="790"/>
      <c r="Z181" s="112"/>
      <c r="AA181" s="794"/>
      <c r="AB181" s="112"/>
      <c r="AC181" s="112"/>
    </row>
    <row r="182" spans="1:29">
      <c r="A182" s="166"/>
      <c r="B182" s="132"/>
      <c r="C182" s="787"/>
      <c r="D182" s="803"/>
      <c r="E182" s="788"/>
      <c r="F182" s="788"/>
      <c r="G182" s="788"/>
      <c r="H182" s="788"/>
      <c r="I182" s="788"/>
      <c r="J182" s="788"/>
      <c r="K182" s="788"/>
      <c r="L182" s="788"/>
      <c r="M182" s="803"/>
      <c r="N182" s="795"/>
      <c r="O182" s="793"/>
      <c r="P182" s="408"/>
      <c r="Q182" s="112"/>
      <c r="R182" s="112"/>
      <c r="S182" s="112"/>
      <c r="T182" s="112"/>
      <c r="U182" s="112"/>
      <c r="V182" s="789"/>
      <c r="W182" s="132"/>
      <c r="X182" s="127"/>
      <c r="Y182" s="790"/>
      <c r="Z182" s="112"/>
      <c r="AA182" s="791"/>
      <c r="AB182" s="112"/>
      <c r="AC182" s="112"/>
    </row>
    <row r="183" spans="1:29" ht="12.75" customHeight="1">
      <c r="A183" s="166"/>
      <c r="B183" s="132"/>
      <c r="C183" s="787"/>
      <c r="D183" s="803"/>
      <c r="E183" s="788"/>
      <c r="F183" s="788"/>
      <c r="G183" s="788"/>
      <c r="H183" s="788"/>
      <c r="I183" s="788"/>
      <c r="J183" s="788"/>
      <c r="K183" s="788"/>
      <c r="L183" s="788"/>
      <c r="M183" s="788"/>
      <c r="N183" s="787"/>
      <c r="O183" s="793"/>
      <c r="P183" s="408"/>
      <c r="Q183" s="112"/>
      <c r="R183" s="112"/>
      <c r="S183" s="112"/>
      <c r="T183" s="112"/>
      <c r="U183" s="112"/>
      <c r="V183" s="789"/>
      <c r="W183" s="132"/>
      <c r="X183" s="127"/>
      <c r="Y183" s="790"/>
      <c r="Z183" s="112"/>
      <c r="AA183" s="796"/>
      <c r="AB183" s="112"/>
      <c r="AC183" s="112"/>
    </row>
    <row r="184" spans="1:29">
      <c r="A184" s="166"/>
      <c r="B184" s="132"/>
      <c r="C184" s="787"/>
      <c r="D184" s="803"/>
      <c r="E184" s="788"/>
      <c r="F184" s="788"/>
      <c r="G184" s="788"/>
      <c r="H184" s="788"/>
      <c r="I184" s="788"/>
      <c r="J184" s="788"/>
      <c r="K184" s="788"/>
      <c r="L184" s="788"/>
      <c r="M184" s="788"/>
      <c r="N184" s="787"/>
      <c r="O184" s="793"/>
      <c r="P184" s="408"/>
      <c r="Q184" s="112"/>
      <c r="R184" s="112"/>
      <c r="S184" s="112"/>
      <c r="T184" s="112"/>
      <c r="U184" s="112"/>
      <c r="V184" s="789"/>
      <c r="W184" s="132"/>
      <c r="X184" s="127"/>
      <c r="Y184" s="790"/>
      <c r="Z184" s="112"/>
      <c r="AA184" s="794"/>
      <c r="AB184" s="112"/>
      <c r="AC184" s="112"/>
    </row>
    <row r="185" spans="1:29" ht="15" customHeight="1">
      <c r="A185" s="166"/>
      <c r="B185" s="132"/>
      <c r="C185" s="787"/>
      <c r="D185" s="803"/>
      <c r="E185" s="788"/>
      <c r="F185" s="104"/>
      <c r="G185" s="798"/>
      <c r="H185" s="803"/>
      <c r="I185" s="788"/>
      <c r="J185" s="788"/>
      <c r="K185" s="788"/>
      <c r="L185" s="788"/>
      <c r="M185" s="788"/>
      <c r="N185" s="797"/>
      <c r="O185" s="793"/>
      <c r="P185" s="408"/>
      <c r="Q185" s="112"/>
      <c r="R185" s="112"/>
      <c r="S185" s="112"/>
      <c r="T185" s="112"/>
      <c r="U185" s="112"/>
      <c r="V185" s="789"/>
      <c r="W185" s="132"/>
      <c r="X185" s="127"/>
      <c r="Y185" s="790"/>
      <c r="Z185" s="112"/>
      <c r="AA185" s="796"/>
      <c r="AB185" s="112"/>
      <c r="AC185" s="112"/>
    </row>
    <row r="186" spans="1:29">
      <c r="A186" s="166"/>
      <c r="B186" s="132"/>
      <c r="C186" s="787"/>
      <c r="D186" s="803"/>
      <c r="E186" s="788"/>
      <c r="F186" s="788"/>
      <c r="G186" s="788"/>
      <c r="H186" s="788"/>
      <c r="I186" s="788"/>
      <c r="J186" s="788"/>
      <c r="K186" s="788"/>
      <c r="L186" s="788"/>
      <c r="M186" s="788"/>
      <c r="N186" s="787"/>
      <c r="O186" s="793"/>
      <c r="P186" s="408"/>
      <c r="Q186" s="112"/>
      <c r="R186" s="112"/>
      <c r="S186" s="112"/>
      <c r="T186" s="112"/>
      <c r="U186" s="112"/>
      <c r="V186" s="789"/>
      <c r="W186" s="132"/>
      <c r="X186" s="127"/>
      <c r="Y186" s="790"/>
      <c r="Z186" s="112"/>
      <c r="AA186" s="791"/>
      <c r="AB186" s="112"/>
      <c r="AC186" s="112"/>
    </row>
    <row r="187" spans="1:29">
      <c r="A187" s="166"/>
      <c r="B187" s="132"/>
      <c r="C187" s="787"/>
      <c r="D187" s="803"/>
      <c r="E187" s="788"/>
      <c r="F187" s="788"/>
      <c r="G187" s="788"/>
      <c r="H187" s="788"/>
      <c r="I187" s="788"/>
      <c r="J187" s="788"/>
      <c r="K187" s="788"/>
      <c r="L187" s="788"/>
      <c r="M187" s="788"/>
      <c r="N187" s="787"/>
      <c r="O187" s="793"/>
      <c r="P187" s="408"/>
      <c r="Q187" s="112"/>
      <c r="R187" s="112"/>
      <c r="S187" s="112"/>
      <c r="T187" s="112"/>
      <c r="U187" s="112"/>
      <c r="V187" s="789"/>
      <c r="W187" s="132"/>
      <c r="X187" s="127"/>
      <c r="Y187" s="790"/>
      <c r="Z187" s="112"/>
      <c r="AA187" s="791"/>
      <c r="AB187" s="112"/>
      <c r="AC187" s="112"/>
    </row>
    <row r="188" spans="1:29">
      <c r="A188" s="166"/>
      <c r="B188" s="132"/>
      <c r="C188" s="787"/>
      <c r="D188" s="803"/>
      <c r="E188" s="788"/>
      <c r="F188" s="788"/>
      <c r="G188" s="788"/>
      <c r="H188" s="788"/>
      <c r="I188" s="788"/>
      <c r="J188" s="788"/>
      <c r="K188" s="788"/>
      <c r="L188" s="788"/>
      <c r="M188" s="788"/>
      <c r="N188" s="787"/>
      <c r="O188" s="793"/>
      <c r="P188" s="408"/>
      <c r="Q188" s="112"/>
      <c r="R188" s="112"/>
      <c r="S188" s="112"/>
      <c r="T188" s="112"/>
      <c r="U188" s="112"/>
      <c r="V188" s="789"/>
      <c r="W188" s="132"/>
      <c r="X188" s="127"/>
      <c r="Y188" s="790"/>
      <c r="Z188" s="112"/>
      <c r="AA188" s="791"/>
      <c r="AB188" s="112"/>
      <c r="AC188" s="112"/>
    </row>
    <row r="189" spans="1:29">
      <c r="A189" s="166"/>
      <c r="B189" s="132"/>
      <c r="C189" s="787"/>
      <c r="D189" s="803"/>
      <c r="E189" s="788"/>
      <c r="F189" s="788"/>
      <c r="G189" s="788"/>
      <c r="H189" s="788"/>
      <c r="I189" s="788"/>
      <c r="J189" s="788"/>
      <c r="K189" s="788"/>
      <c r="L189" s="788"/>
      <c r="M189" s="788"/>
      <c r="N189" s="787"/>
      <c r="O189" s="793"/>
      <c r="P189" s="408"/>
      <c r="Q189" s="112"/>
      <c r="R189" s="112"/>
      <c r="S189" s="112"/>
      <c r="T189" s="112"/>
      <c r="U189" s="112"/>
      <c r="V189" s="789"/>
      <c r="W189" s="132"/>
      <c r="X189" s="127"/>
      <c r="Y189" s="790"/>
      <c r="Z189" s="112"/>
      <c r="AA189" s="791"/>
      <c r="AB189" s="112"/>
      <c r="AC189" s="112"/>
    </row>
    <row r="190" spans="1:29">
      <c r="A190" s="166"/>
      <c r="B190" s="132"/>
      <c r="C190" s="787"/>
      <c r="D190" s="803"/>
      <c r="E190" s="788"/>
      <c r="F190" s="788"/>
      <c r="G190" s="788"/>
      <c r="H190" s="788"/>
      <c r="I190" s="788"/>
      <c r="J190" s="788"/>
      <c r="K190" s="788"/>
      <c r="L190" s="788"/>
      <c r="M190" s="788"/>
      <c r="N190" s="787"/>
      <c r="O190" s="793"/>
      <c r="P190" s="408"/>
      <c r="Q190" s="112"/>
      <c r="R190" s="112"/>
      <c r="S190" s="112"/>
      <c r="T190" s="112"/>
      <c r="U190" s="112"/>
      <c r="V190" s="789"/>
      <c r="W190" s="132"/>
      <c r="X190" s="127"/>
      <c r="Y190" s="790"/>
      <c r="Z190" s="112"/>
      <c r="AA190" s="791"/>
      <c r="AB190" s="112"/>
      <c r="AC190" s="112"/>
    </row>
    <row r="191" spans="1:29">
      <c r="A191" s="166"/>
      <c r="B191" s="132"/>
      <c r="C191" s="787"/>
      <c r="D191" s="803"/>
      <c r="E191" s="788"/>
      <c r="F191" s="788"/>
      <c r="G191" s="788"/>
      <c r="H191" s="788"/>
      <c r="I191" s="788"/>
      <c r="J191" s="788"/>
      <c r="K191" s="788"/>
      <c r="L191" s="788"/>
      <c r="M191" s="788"/>
      <c r="N191" s="787"/>
      <c r="O191" s="793"/>
      <c r="P191" s="408"/>
      <c r="Q191" s="112"/>
      <c r="R191" s="112"/>
      <c r="S191" s="112"/>
      <c r="T191" s="112"/>
      <c r="U191" s="112"/>
      <c r="V191" s="789"/>
      <c r="W191" s="132"/>
      <c r="X191" s="127"/>
      <c r="Y191" s="790"/>
      <c r="Z191" s="112"/>
      <c r="AA191" s="791"/>
      <c r="AB191" s="112"/>
      <c r="AC191" s="112"/>
    </row>
    <row r="192" spans="1:29">
      <c r="A192" s="166"/>
      <c r="B192" s="132"/>
      <c r="C192" s="787"/>
      <c r="D192" s="803"/>
      <c r="E192" s="788"/>
      <c r="F192" s="788"/>
      <c r="G192" s="788"/>
      <c r="H192" s="788"/>
      <c r="I192" s="788"/>
      <c r="J192" s="788"/>
      <c r="K192" s="788"/>
      <c r="L192" s="788"/>
      <c r="M192" s="788"/>
      <c r="N192" s="787"/>
      <c r="O192" s="793"/>
      <c r="P192" s="408"/>
      <c r="Q192" s="112"/>
      <c r="R192" s="112"/>
      <c r="S192" s="112"/>
      <c r="T192" s="112"/>
      <c r="U192" s="112"/>
      <c r="V192" s="789"/>
      <c r="W192" s="132"/>
      <c r="X192" s="127"/>
      <c r="Y192" s="790"/>
      <c r="Z192" s="112"/>
      <c r="AA192" s="791"/>
      <c r="AB192" s="112"/>
      <c r="AC192" s="112"/>
    </row>
    <row r="193" spans="1:29" ht="13.5" customHeight="1">
      <c r="A193" s="166"/>
      <c r="B193" s="132"/>
      <c r="C193" s="787"/>
      <c r="D193" s="803"/>
      <c r="E193" s="788"/>
      <c r="F193" s="788"/>
      <c r="G193" s="788"/>
      <c r="H193" s="788"/>
      <c r="I193" s="788"/>
      <c r="J193" s="788"/>
      <c r="K193" s="788"/>
      <c r="L193" s="788"/>
      <c r="M193" s="788"/>
      <c r="N193" s="787"/>
      <c r="O193" s="793"/>
      <c r="P193" s="408"/>
      <c r="Q193" s="112"/>
      <c r="R193" s="112"/>
      <c r="S193" s="112"/>
      <c r="T193" s="112"/>
      <c r="U193" s="112"/>
      <c r="V193" s="789"/>
      <c r="W193" s="132"/>
      <c r="X193" s="127"/>
      <c r="Y193" s="790"/>
      <c r="Z193" s="112"/>
      <c r="AA193" s="794"/>
      <c r="AB193" s="112"/>
      <c r="AC193" s="112"/>
    </row>
    <row r="194" spans="1:29" ht="12" customHeight="1">
      <c r="A194" s="166"/>
      <c r="B194" s="132"/>
      <c r="C194" s="787"/>
      <c r="D194" s="806"/>
      <c r="E194" s="798"/>
      <c r="F194" s="799"/>
      <c r="G194" s="788"/>
      <c r="H194" s="788"/>
      <c r="I194" s="788"/>
      <c r="J194" s="788"/>
      <c r="K194" s="798"/>
      <c r="L194" s="798"/>
      <c r="M194" s="788"/>
      <c r="N194" s="792"/>
      <c r="O194" s="793"/>
      <c r="P194" s="408"/>
      <c r="Q194" s="112"/>
      <c r="R194" s="112"/>
      <c r="S194" s="112"/>
      <c r="T194" s="112"/>
      <c r="U194" s="112"/>
      <c r="V194" s="789"/>
      <c r="W194" s="132"/>
      <c r="X194" s="127"/>
      <c r="Y194" s="790"/>
      <c r="Z194" s="112"/>
      <c r="AA194" s="800"/>
      <c r="AB194" s="112"/>
      <c r="AC194" s="112"/>
    </row>
    <row r="195" spans="1:29">
      <c r="A195" s="166"/>
      <c r="B195" s="132"/>
      <c r="C195" s="787"/>
      <c r="D195" s="806"/>
      <c r="E195" s="798"/>
      <c r="F195" s="799"/>
      <c r="G195" s="788"/>
      <c r="H195" s="788"/>
      <c r="I195" s="788"/>
      <c r="J195" s="788"/>
      <c r="K195" s="798"/>
      <c r="L195" s="798"/>
      <c r="M195" s="788"/>
      <c r="N195" s="787"/>
      <c r="O195" s="793"/>
      <c r="P195" s="408"/>
      <c r="Q195" s="112"/>
      <c r="R195" s="112"/>
      <c r="S195" s="112"/>
      <c r="T195" s="112"/>
      <c r="U195" s="112"/>
      <c r="V195" s="789"/>
      <c r="W195" s="132"/>
      <c r="X195" s="127"/>
      <c r="Y195" s="790"/>
      <c r="Z195" s="112"/>
      <c r="AA195" s="791"/>
      <c r="AB195" s="112"/>
      <c r="AC195" s="112"/>
    </row>
    <row r="196" spans="1:29" ht="13.5" customHeight="1">
      <c r="A196" s="166"/>
      <c r="B196" s="132"/>
      <c r="C196" s="787"/>
      <c r="D196" s="806"/>
      <c r="E196" s="798"/>
      <c r="F196" s="799"/>
      <c r="G196" s="788"/>
      <c r="H196" s="788"/>
      <c r="I196" s="788"/>
      <c r="J196" s="788"/>
      <c r="K196" s="798"/>
      <c r="L196" s="798"/>
      <c r="M196" s="788"/>
      <c r="N196" s="787"/>
      <c r="O196" s="793"/>
      <c r="P196" s="408"/>
      <c r="Q196" s="112"/>
      <c r="R196" s="112"/>
      <c r="S196" s="112"/>
      <c r="T196" s="112"/>
      <c r="U196" s="112"/>
      <c r="V196" s="789"/>
      <c r="W196" s="132"/>
      <c r="X196" s="127"/>
      <c r="Y196" s="790"/>
      <c r="Z196" s="112"/>
      <c r="AA196" s="791"/>
      <c r="AB196" s="112"/>
      <c r="AC196" s="112"/>
    </row>
    <row r="197" spans="1:29">
      <c r="A197" s="166"/>
      <c r="B197" s="132"/>
      <c r="C197" s="787"/>
      <c r="D197" s="806"/>
      <c r="E197" s="798"/>
      <c r="F197" s="799"/>
      <c r="G197" s="788"/>
      <c r="H197" s="810"/>
      <c r="I197" s="788"/>
      <c r="J197" s="810"/>
      <c r="K197" s="803"/>
      <c r="L197" s="803"/>
      <c r="M197" s="788"/>
      <c r="N197" s="787"/>
      <c r="O197" s="793"/>
      <c r="P197" s="408"/>
      <c r="Q197" s="112"/>
      <c r="R197" s="112"/>
      <c r="S197" s="112"/>
      <c r="T197" s="112"/>
      <c r="U197" s="112"/>
      <c r="V197" s="789"/>
      <c r="W197" s="132"/>
      <c r="X197" s="127"/>
      <c r="Y197" s="790"/>
      <c r="Z197" s="112"/>
      <c r="AA197" s="796"/>
      <c r="AB197" s="112"/>
      <c r="AC197" s="112"/>
    </row>
    <row r="198" spans="1:29">
      <c r="A198" s="166"/>
      <c r="B198" s="132"/>
      <c r="C198" s="787"/>
      <c r="D198" s="806"/>
      <c r="E198" s="803"/>
      <c r="F198" s="799"/>
      <c r="G198" s="788"/>
      <c r="H198" s="788"/>
      <c r="I198" s="788"/>
      <c r="J198" s="788"/>
      <c r="K198" s="803"/>
      <c r="L198" s="803"/>
      <c r="M198" s="788"/>
      <c r="N198" s="787"/>
      <c r="O198" s="793"/>
      <c r="P198" s="408"/>
      <c r="Q198" s="112"/>
      <c r="R198" s="112"/>
      <c r="S198" s="112"/>
      <c r="T198" s="112"/>
      <c r="U198" s="112"/>
      <c r="V198" s="789"/>
      <c r="W198" s="132"/>
      <c r="X198" s="127"/>
      <c r="Y198" s="790"/>
      <c r="Z198" s="112"/>
      <c r="AA198" s="791"/>
      <c r="AB198" s="112"/>
      <c r="AC198" s="112"/>
    </row>
    <row r="199" spans="1:29" ht="12" customHeight="1">
      <c r="A199" s="166"/>
      <c r="B199" s="132"/>
      <c r="C199" s="787"/>
      <c r="D199" s="806"/>
      <c r="E199" s="798"/>
      <c r="F199" s="799"/>
      <c r="G199" s="788"/>
      <c r="H199" s="788"/>
      <c r="I199" s="788"/>
      <c r="J199" s="788"/>
      <c r="K199" s="803"/>
      <c r="L199" s="798"/>
      <c r="M199" s="788"/>
      <c r="N199" s="787"/>
      <c r="O199" s="793"/>
      <c r="P199" s="408"/>
      <c r="Q199" s="112"/>
      <c r="R199" s="112"/>
      <c r="S199" s="112"/>
      <c r="T199" s="112"/>
      <c r="U199" s="112"/>
      <c r="V199" s="789"/>
      <c r="W199" s="132"/>
      <c r="X199" s="127"/>
      <c r="Y199" s="790"/>
      <c r="Z199" s="112"/>
      <c r="AA199" s="791"/>
      <c r="AB199" s="112"/>
      <c r="AC199" s="112"/>
    </row>
    <row r="200" spans="1:29" ht="12.75" customHeight="1">
      <c r="A200" s="166"/>
      <c r="B200" s="132"/>
      <c r="C200" s="787"/>
      <c r="D200" s="806"/>
      <c r="E200" s="803"/>
      <c r="F200" s="799"/>
      <c r="G200" s="788"/>
      <c r="H200" s="788"/>
      <c r="I200" s="788"/>
      <c r="J200" s="788"/>
      <c r="K200" s="799"/>
      <c r="L200" s="799"/>
      <c r="M200" s="104"/>
      <c r="N200" s="787"/>
      <c r="O200" s="793"/>
      <c r="P200" s="408"/>
      <c r="Q200" s="112"/>
      <c r="R200" s="112"/>
      <c r="S200" s="112"/>
      <c r="T200" s="112"/>
      <c r="U200" s="112"/>
      <c r="V200" s="789"/>
      <c r="W200" s="132"/>
      <c r="X200" s="127"/>
      <c r="Y200" s="790"/>
      <c r="Z200" s="112"/>
      <c r="AA200" s="791"/>
      <c r="AB200" s="112"/>
      <c r="AC200" s="112"/>
    </row>
    <row r="201" spans="1:29" ht="11.25" customHeight="1">
      <c r="A201" s="166"/>
      <c r="B201" s="132"/>
      <c r="C201" s="787"/>
      <c r="D201" s="806"/>
      <c r="E201" s="803"/>
      <c r="F201" s="803"/>
      <c r="G201" s="788"/>
      <c r="H201" s="788"/>
      <c r="I201" s="788"/>
      <c r="J201" s="798"/>
      <c r="K201" s="810"/>
      <c r="L201" s="803"/>
      <c r="M201" s="799"/>
      <c r="N201" s="787"/>
      <c r="O201" s="793"/>
      <c r="P201" s="408"/>
      <c r="Q201" s="112"/>
      <c r="R201" s="112"/>
      <c r="S201" s="112"/>
      <c r="T201" s="112"/>
      <c r="U201" s="112"/>
      <c r="V201" s="789"/>
      <c r="W201" s="132"/>
      <c r="X201" s="127"/>
      <c r="Y201" s="790"/>
      <c r="Z201" s="112"/>
      <c r="AA201" s="791"/>
      <c r="AB201" s="112"/>
      <c r="AC201" s="112"/>
    </row>
    <row r="202" spans="1:29" ht="12" customHeight="1">
      <c r="A202" s="166"/>
      <c r="B202" s="132"/>
      <c r="C202" s="787"/>
      <c r="D202" s="806"/>
      <c r="E202" s="798"/>
      <c r="F202" s="799"/>
      <c r="G202" s="788"/>
      <c r="H202" s="788"/>
      <c r="I202" s="788"/>
      <c r="J202" s="788"/>
      <c r="K202" s="798"/>
      <c r="L202" s="798"/>
      <c r="M202" s="788"/>
      <c r="N202" s="787"/>
      <c r="O202" s="793"/>
      <c r="P202" s="408"/>
      <c r="Q202" s="112"/>
      <c r="R202" s="112"/>
      <c r="S202" s="112"/>
      <c r="T202" s="112"/>
      <c r="U202" s="112"/>
      <c r="V202" s="789"/>
      <c r="W202" s="132"/>
      <c r="X202" s="127"/>
      <c r="Y202" s="790"/>
      <c r="Z202" s="112"/>
      <c r="AA202" s="791"/>
      <c r="AB202" s="112"/>
      <c r="AC202" s="112"/>
    </row>
    <row r="203" spans="1:29">
      <c r="A203" s="166"/>
      <c r="B203" s="132"/>
      <c r="C203" s="787"/>
      <c r="D203" s="806"/>
      <c r="E203" s="803"/>
      <c r="F203" s="799"/>
      <c r="G203" s="788"/>
      <c r="H203" s="788"/>
      <c r="I203" s="788"/>
      <c r="J203" s="788"/>
      <c r="K203" s="799"/>
      <c r="L203" s="799"/>
      <c r="M203" s="788"/>
      <c r="N203" s="787"/>
      <c r="O203" s="801"/>
      <c r="P203" s="408"/>
      <c r="Q203" s="112"/>
      <c r="R203" s="112"/>
      <c r="S203" s="112"/>
      <c r="T203" s="112"/>
      <c r="U203" s="112"/>
      <c r="V203" s="789"/>
      <c r="W203" s="132"/>
      <c r="X203" s="127"/>
      <c r="Y203" s="790"/>
      <c r="Z203" s="112"/>
      <c r="AA203" s="802"/>
      <c r="AB203" s="112"/>
      <c r="AC203" s="112"/>
    </row>
    <row r="204" spans="1:29" ht="13.5" customHeight="1">
      <c r="A204" s="166"/>
      <c r="B204" s="132"/>
      <c r="C204" s="787"/>
      <c r="D204" s="806"/>
      <c r="E204" s="798"/>
      <c r="F204" s="799"/>
      <c r="G204" s="788"/>
      <c r="H204" s="788"/>
      <c r="I204" s="788"/>
      <c r="J204" s="788"/>
      <c r="K204" s="799"/>
      <c r="L204" s="799"/>
      <c r="M204" s="788"/>
      <c r="N204" s="787"/>
      <c r="O204" s="793"/>
      <c r="P204" s="408"/>
      <c r="Q204" s="112"/>
      <c r="R204" s="112"/>
      <c r="S204" s="112"/>
      <c r="T204" s="112"/>
      <c r="U204" s="112"/>
      <c r="V204" s="789"/>
      <c r="W204" s="132"/>
      <c r="X204" s="127"/>
      <c r="Y204" s="790"/>
      <c r="Z204" s="112"/>
      <c r="AA204" s="791"/>
      <c r="AB204" s="112"/>
      <c r="AC204" s="112"/>
    </row>
    <row r="205" spans="1:29" ht="13.5" customHeight="1">
      <c r="A205" s="166"/>
      <c r="B205" s="132"/>
      <c r="C205" s="787"/>
      <c r="D205" s="806"/>
      <c r="E205" s="799"/>
      <c r="F205" s="803"/>
      <c r="G205" s="788"/>
      <c r="H205" s="788"/>
      <c r="I205" s="788"/>
      <c r="J205" s="788"/>
      <c r="K205" s="810"/>
      <c r="L205" s="803"/>
      <c r="M205" s="788"/>
      <c r="N205" s="787"/>
      <c r="O205" s="801"/>
      <c r="P205" s="408"/>
      <c r="Q205" s="112"/>
      <c r="R205" s="112"/>
      <c r="S205" s="112"/>
      <c r="T205" s="112"/>
      <c r="U205" s="112"/>
      <c r="V205" s="789"/>
      <c r="W205" s="132"/>
      <c r="X205" s="127"/>
      <c r="Y205" s="790"/>
      <c r="Z205" s="112"/>
      <c r="AA205" s="802"/>
      <c r="AB205" s="112"/>
      <c r="AC205" s="112"/>
    </row>
    <row r="206" spans="1:29" hidden="1">
      <c r="A206" s="166"/>
      <c r="B206" s="132"/>
      <c r="C206" s="787"/>
      <c r="D206" s="806"/>
      <c r="E206" s="803"/>
      <c r="F206" s="799"/>
      <c r="G206" s="788"/>
      <c r="H206" s="788"/>
      <c r="I206" s="788"/>
      <c r="J206" s="788"/>
      <c r="K206" s="798"/>
      <c r="L206" s="798"/>
      <c r="M206" s="788"/>
      <c r="N206" s="787"/>
      <c r="O206" s="793"/>
      <c r="P206" s="408"/>
      <c r="Q206" s="112"/>
      <c r="R206" s="112"/>
      <c r="S206" s="112"/>
      <c r="T206" s="112"/>
      <c r="U206" s="112"/>
      <c r="V206" s="789"/>
      <c r="W206" s="132"/>
      <c r="X206" s="127"/>
      <c r="Y206" s="790"/>
      <c r="Z206" s="112"/>
      <c r="AA206" s="796"/>
      <c r="AB206" s="112"/>
      <c r="AC206" s="112"/>
    </row>
    <row r="207" spans="1:29" ht="13.5" customHeight="1">
      <c r="A207" s="166"/>
      <c r="B207" s="107"/>
      <c r="C207" s="787"/>
      <c r="D207" s="806"/>
      <c r="E207" s="799"/>
      <c r="F207" s="799"/>
      <c r="G207" s="788"/>
      <c r="H207" s="788"/>
      <c r="I207" s="788"/>
      <c r="J207" s="788"/>
      <c r="K207" s="803"/>
      <c r="L207" s="803"/>
      <c r="M207" s="788"/>
      <c r="N207" s="787"/>
      <c r="O207" s="793"/>
      <c r="P207" s="408"/>
      <c r="Q207" s="112"/>
      <c r="R207" s="112"/>
      <c r="S207" s="112"/>
      <c r="T207" s="112"/>
      <c r="U207" s="112"/>
      <c r="V207" s="789"/>
      <c r="W207" s="132"/>
      <c r="X207" s="127"/>
      <c r="Y207" s="790"/>
      <c r="Z207" s="112"/>
      <c r="AA207" s="791"/>
      <c r="AB207" s="112"/>
      <c r="AC207" s="112"/>
    </row>
    <row r="208" spans="1:29" ht="12" customHeight="1">
      <c r="A208" s="166"/>
      <c r="B208" s="132"/>
      <c r="C208" s="787"/>
      <c r="D208" s="806"/>
      <c r="E208" s="798"/>
      <c r="F208" s="799"/>
      <c r="G208" s="810"/>
      <c r="H208" s="788"/>
      <c r="I208" s="788"/>
      <c r="J208" s="788"/>
      <c r="K208" s="798"/>
      <c r="L208" s="799"/>
      <c r="M208" s="788"/>
      <c r="N208" s="792"/>
      <c r="O208" s="801"/>
      <c r="P208" s="408"/>
      <c r="Q208" s="112"/>
      <c r="R208" s="112"/>
      <c r="S208" s="112"/>
      <c r="T208" s="112"/>
      <c r="U208" s="112"/>
      <c r="V208" s="789"/>
      <c r="W208" s="132"/>
      <c r="X208" s="127"/>
      <c r="Y208" s="790"/>
      <c r="Z208" s="112"/>
      <c r="AA208" s="802"/>
      <c r="AB208" s="112"/>
      <c r="AC208" s="112"/>
    </row>
    <row r="209" spans="1:29" ht="13.5" customHeight="1">
      <c r="A209" s="166"/>
      <c r="B209" s="132"/>
      <c r="C209" s="787"/>
      <c r="D209" s="806"/>
      <c r="E209" s="810"/>
      <c r="F209" s="810"/>
      <c r="G209" s="788"/>
      <c r="H209" s="788"/>
      <c r="I209" s="788"/>
      <c r="J209" s="788"/>
      <c r="K209" s="811"/>
      <c r="L209" s="810"/>
      <c r="M209" s="788"/>
      <c r="N209" s="792"/>
      <c r="O209" s="793"/>
      <c r="P209" s="408"/>
      <c r="Q209" s="112"/>
      <c r="R209" s="112"/>
      <c r="S209" s="112"/>
      <c r="T209" s="112"/>
      <c r="U209" s="112"/>
      <c r="V209" s="789"/>
      <c r="W209" s="132"/>
      <c r="X209" s="127"/>
      <c r="Y209" s="790"/>
      <c r="Z209" s="112"/>
      <c r="AA209" s="805"/>
      <c r="AB209" s="112"/>
      <c r="AC209" s="112"/>
    </row>
    <row r="210" spans="1:29">
      <c r="A210" s="166"/>
      <c r="B210" s="132"/>
      <c r="C210" s="787"/>
      <c r="D210" s="806"/>
      <c r="E210" s="162"/>
      <c r="F210" s="162"/>
      <c r="G210" s="162"/>
      <c r="H210" s="162"/>
      <c r="I210" s="162"/>
      <c r="J210" s="162"/>
      <c r="K210" s="162"/>
      <c r="L210" s="162"/>
      <c r="M210" s="162"/>
      <c r="N210" s="792"/>
      <c r="O210" s="793"/>
      <c r="P210" s="408"/>
      <c r="Q210" s="112"/>
      <c r="R210" s="112"/>
      <c r="S210" s="112"/>
      <c r="T210" s="112"/>
      <c r="U210" s="112"/>
      <c r="V210" s="789"/>
      <c r="W210" s="132"/>
      <c r="X210" s="127"/>
      <c r="Y210" s="790"/>
      <c r="Z210" s="112"/>
      <c r="AA210" s="791"/>
      <c r="AB210" s="112"/>
      <c r="AC210" s="112"/>
    </row>
    <row r="211" spans="1:29" ht="12.75" customHeight="1">
      <c r="A211" s="166"/>
      <c r="B211" s="132"/>
      <c r="C211" s="787"/>
      <c r="D211" s="806"/>
      <c r="E211" s="162"/>
      <c r="F211" s="162"/>
      <c r="G211" s="162"/>
      <c r="H211" s="162"/>
      <c r="I211" s="162"/>
      <c r="J211" s="162"/>
      <c r="K211" s="162"/>
      <c r="L211" s="162"/>
      <c r="M211" s="162"/>
      <c r="N211" s="792"/>
      <c r="O211" s="793"/>
      <c r="P211" s="408"/>
      <c r="Q211" s="112"/>
      <c r="R211" s="112"/>
      <c r="S211" s="112"/>
      <c r="T211" s="112"/>
      <c r="U211" s="112"/>
      <c r="V211" s="789"/>
      <c r="W211" s="132"/>
      <c r="X211" s="127"/>
      <c r="Y211" s="790"/>
      <c r="Z211" s="112"/>
      <c r="AA211" s="791"/>
      <c r="AB211" s="112"/>
      <c r="AC211" s="112"/>
    </row>
    <row r="212" spans="1:29" ht="12" customHeight="1">
      <c r="A212" s="166"/>
      <c r="B212" s="132"/>
      <c r="C212" s="787"/>
      <c r="D212" s="162"/>
      <c r="E212" s="162"/>
      <c r="F212" s="162"/>
      <c r="G212" s="162"/>
      <c r="H212" s="162"/>
      <c r="I212" s="162"/>
      <c r="J212" s="162"/>
      <c r="K212" s="162"/>
      <c r="L212" s="162"/>
      <c r="M212" s="162"/>
      <c r="N212" s="792"/>
      <c r="O212" s="793"/>
      <c r="P212" s="408"/>
      <c r="Q212" s="112"/>
      <c r="R212" s="112"/>
      <c r="S212" s="112"/>
      <c r="T212" s="112"/>
      <c r="U212" s="112"/>
      <c r="V212" s="789"/>
      <c r="W212" s="132"/>
      <c r="X212" s="127"/>
      <c r="Y212" s="790"/>
      <c r="Z212" s="112"/>
      <c r="AA212" s="791"/>
      <c r="AB212" s="112"/>
      <c r="AC212" s="112"/>
    </row>
    <row r="213" spans="1:29" ht="12.75" customHeight="1">
      <c r="A213" s="166"/>
      <c r="B213" s="132"/>
      <c r="C213" s="787"/>
      <c r="D213" s="162"/>
      <c r="E213" s="162"/>
      <c r="F213" s="162"/>
      <c r="G213" s="162"/>
      <c r="H213" s="162"/>
      <c r="I213" s="162"/>
      <c r="J213" s="807"/>
      <c r="K213" s="162"/>
      <c r="L213" s="162"/>
      <c r="M213" s="162"/>
      <c r="N213" s="795"/>
      <c r="O213" s="793"/>
      <c r="P213" s="408"/>
      <c r="Q213" s="112"/>
      <c r="R213" s="112"/>
      <c r="S213" s="112"/>
      <c r="T213" s="112"/>
      <c r="U213" s="112"/>
      <c r="V213" s="808"/>
      <c r="W213" s="132"/>
      <c r="X213" s="809"/>
      <c r="Y213" s="790"/>
      <c r="Z213" s="112"/>
      <c r="AA213" s="791"/>
      <c r="AB213" s="112"/>
      <c r="AC213" s="112"/>
    </row>
    <row r="214" spans="1:29">
      <c r="A214" s="112"/>
      <c r="B214" s="112"/>
      <c r="C214" s="112"/>
      <c r="D214" s="112"/>
      <c r="E214" s="112"/>
      <c r="F214" s="112"/>
      <c r="G214" s="112"/>
      <c r="H214" s="112"/>
      <c r="I214" s="112"/>
      <c r="J214" s="112"/>
      <c r="K214" s="112"/>
      <c r="L214" s="112"/>
      <c r="M214" s="112"/>
      <c r="N214" s="112"/>
      <c r="O214" s="112"/>
      <c r="P214" s="112"/>
      <c r="Q214" s="112"/>
      <c r="R214" s="112"/>
      <c r="S214" s="112"/>
      <c r="T214" s="112"/>
      <c r="U214" s="112"/>
      <c r="V214" s="112"/>
      <c r="W214" s="112"/>
      <c r="X214" s="112"/>
      <c r="Y214" s="112"/>
      <c r="Z214" s="112"/>
      <c r="AA214" s="112"/>
      <c r="AB214" s="112"/>
      <c r="AC214" s="112"/>
    </row>
    <row r="215" spans="1:29">
      <c r="A215" s="112"/>
      <c r="B215" s="112"/>
      <c r="C215" s="112"/>
      <c r="D215" s="112"/>
      <c r="E215" s="112"/>
      <c r="F215" s="112"/>
      <c r="G215" s="112"/>
      <c r="H215" s="112"/>
      <c r="I215" s="112"/>
      <c r="J215" s="112"/>
      <c r="K215" s="112"/>
      <c r="L215" s="112"/>
      <c r="M215" s="112"/>
      <c r="N215" s="112"/>
      <c r="O215" s="112"/>
      <c r="P215" s="112"/>
      <c r="Q215" s="112"/>
      <c r="R215" s="112"/>
      <c r="S215" s="112"/>
      <c r="T215" s="112"/>
      <c r="U215" s="112"/>
      <c r="V215" s="112"/>
      <c r="W215" s="112"/>
      <c r="X215" s="112"/>
      <c r="Y215" s="112"/>
      <c r="Z215" s="112"/>
      <c r="AA215" s="112"/>
      <c r="AB215" s="112"/>
      <c r="AC215" s="112"/>
    </row>
    <row r="216" spans="1:29">
      <c r="A216" s="112"/>
      <c r="B216" s="112"/>
      <c r="C216" s="112"/>
      <c r="D216" s="112"/>
      <c r="E216" s="112"/>
      <c r="F216" s="112"/>
      <c r="G216" s="112"/>
      <c r="H216" s="112"/>
      <c r="I216" s="112"/>
      <c r="J216" s="112"/>
      <c r="K216" s="112"/>
      <c r="L216" s="112"/>
      <c r="M216" s="112"/>
      <c r="N216" s="112"/>
      <c r="O216" s="112"/>
      <c r="P216" s="112"/>
      <c r="Q216" s="112"/>
      <c r="R216" s="112"/>
      <c r="S216" s="112"/>
      <c r="T216" s="112"/>
      <c r="U216" s="112"/>
      <c r="V216" s="112"/>
      <c r="W216" s="112"/>
      <c r="X216" s="112"/>
      <c r="Y216" s="112"/>
      <c r="Z216" s="112"/>
      <c r="AA216" s="112"/>
      <c r="AB216" s="112"/>
      <c r="AC216" s="112"/>
    </row>
    <row r="217" spans="1:29">
      <c r="A217" s="112"/>
      <c r="B217" s="112"/>
      <c r="C217" s="112"/>
      <c r="D217" s="112"/>
      <c r="E217" s="112"/>
      <c r="F217" s="112"/>
      <c r="G217" s="112"/>
      <c r="H217" s="112"/>
      <c r="I217" s="112"/>
      <c r="J217" s="112"/>
      <c r="K217" s="112"/>
      <c r="L217" s="112"/>
      <c r="M217" s="112"/>
      <c r="N217" s="112"/>
      <c r="O217" s="112"/>
      <c r="P217" s="112"/>
      <c r="Q217" s="112"/>
      <c r="R217" s="112"/>
      <c r="S217" s="112"/>
      <c r="T217" s="112"/>
      <c r="U217" s="112"/>
      <c r="V217" s="112"/>
      <c r="W217" s="112"/>
      <c r="X217" s="112"/>
      <c r="Y217" s="112"/>
      <c r="Z217" s="112"/>
      <c r="AA217" s="112"/>
      <c r="AB217" s="112"/>
      <c r="AC217" s="112"/>
    </row>
    <row r="218" spans="1:29">
      <c r="A218" s="112"/>
      <c r="B218" s="112"/>
      <c r="C218" s="112"/>
      <c r="D218" s="112"/>
      <c r="E218" s="112"/>
      <c r="F218" s="112"/>
      <c r="G218" s="112"/>
      <c r="H218" s="112"/>
      <c r="I218" s="112"/>
      <c r="J218" s="112"/>
      <c r="K218" s="112"/>
      <c r="L218" s="112"/>
      <c r="M218" s="112"/>
      <c r="N218" s="112"/>
      <c r="O218" s="112"/>
      <c r="P218" s="112"/>
      <c r="Q218" s="112"/>
      <c r="R218" s="112"/>
      <c r="S218" s="112"/>
      <c r="T218" s="112"/>
      <c r="U218" s="112"/>
      <c r="V218" s="112"/>
      <c r="W218" s="112"/>
      <c r="X218" s="112"/>
      <c r="Y218" s="112"/>
      <c r="Z218" s="112"/>
      <c r="AA218" s="112"/>
      <c r="AB218" s="112"/>
      <c r="AC218" s="112"/>
    </row>
    <row r="219" spans="1:29">
      <c r="A219" s="112"/>
      <c r="B219" s="112"/>
      <c r="C219" s="112"/>
      <c r="D219" s="112"/>
      <c r="E219" s="112"/>
      <c r="F219" s="112"/>
      <c r="G219" s="112"/>
      <c r="H219" s="112"/>
      <c r="I219" s="112"/>
      <c r="J219" s="112"/>
      <c r="K219" s="112"/>
      <c r="L219" s="112"/>
      <c r="M219" s="112"/>
      <c r="N219" s="112"/>
      <c r="O219" s="112"/>
      <c r="P219" s="112"/>
      <c r="Q219" s="112"/>
      <c r="R219" s="112"/>
      <c r="S219" s="112"/>
      <c r="T219" s="112"/>
      <c r="U219" s="112"/>
      <c r="V219" s="112"/>
      <c r="W219" s="112"/>
      <c r="X219" s="112"/>
      <c r="Y219" s="112"/>
      <c r="Z219" s="112"/>
      <c r="AA219" s="112"/>
      <c r="AB219" s="112"/>
      <c r="AC219" s="112"/>
    </row>
    <row r="220" spans="1:29">
      <c r="A220" s="112"/>
      <c r="B220" s="112"/>
      <c r="C220" s="112"/>
      <c r="D220" s="112"/>
      <c r="E220" s="112"/>
      <c r="F220" s="112"/>
      <c r="G220" s="112"/>
      <c r="H220" s="112"/>
      <c r="I220" s="112"/>
      <c r="J220" s="112"/>
      <c r="K220" s="112"/>
      <c r="L220" s="112"/>
      <c r="M220" s="112"/>
      <c r="N220" s="112"/>
      <c r="O220" s="112"/>
      <c r="P220" s="112"/>
      <c r="Q220" s="112"/>
      <c r="R220" s="112"/>
      <c r="S220" s="112"/>
      <c r="T220" s="112"/>
      <c r="U220" s="112"/>
      <c r="V220" s="112"/>
      <c r="W220" s="112"/>
      <c r="X220" s="112"/>
      <c r="Y220" s="112"/>
      <c r="Z220" s="112"/>
      <c r="AA220" s="112"/>
      <c r="AB220" s="112"/>
      <c r="AC220" s="112"/>
    </row>
    <row r="221" spans="1:29">
      <c r="A221" s="112"/>
      <c r="B221" s="112"/>
      <c r="C221" s="112"/>
      <c r="D221" s="112"/>
      <c r="E221" s="112"/>
      <c r="F221" s="112"/>
      <c r="G221" s="112"/>
      <c r="H221" s="112"/>
      <c r="I221" s="112"/>
      <c r="J221" s="112"/>
      <c r="K221" s="112"/>
      <c r="L221" s="112"/>
      <c r="M221" s="112"/>
      <c r="N221" s="112"/>
      <c r="O221" s="112"/>
      <c r="P221" s="112"/>
      <c r="Q221" s="112"/>
      <c r="R221" s="112"/>
      <c r="S221" s="112"/>
      <c r="T221" s="112"/>
      <c r="U221" s="112"/>
      <c r="V221" s="112"/>
      <c r="W221" s="112"/>
      <c r="X221" s="112"/>
      <c r="Y221" s="112"/>
      <c r="Z221" s="112"/>
      <c r="AA221" s="112"/>
      <c r="AB221" s="112"/>
      <c r="AC221" s="112"/>
    </row>
    <row r="222" spans="1:29">
      <c r="A222" s="112"/>
      <c r="B222" s="112"/>
      <c r="C222" s="112"/>
      <c r="D222" s="112"/>
      <c r="E222" s="112"/>
      <c r="F222" s="112"/>
      <c r="G222" s="112"/>
      <c r="H222" s="112"/>
      <c r="I222" s="112"/>
      <c r="J222" s="112"/>
      <c r="K222" s="112"/>
      <c r="L222" s="112"/>
      <c r="M222" s="112"/>
      <c r="N222" s="112"/>
      <c r="O222" s="112"/>
      <c r="P222" s="112"/>
      <c r="Q222" s="112"/>
      <c r="R222" s="112"/>
      <c r="S222" s="112"/>
      <c r="T222" s="112"/>
      <c r="U222" s="112"/>
      <c r="V222" s="112"/>
      <c r="W222" s="112"/>
      <c r="X222" s="112"/>
      <c r="Y222" s="112"/>
      <c r="Z222" s="112"/>
      <c r="AA222" s="112"/>
      <c r="AB222" s="112"/>
      <c r="AC222" s="112"/>
    </row>
    <row r="223" spans="1:29">
      <c r="A223" s="112"/>
      <c r="B223" s="112"/>
      <c r="C223" s="112"/>
      <c r="D223" s="112"/>
      <c r="E223" s="112"/>
      <c r="F223" s="112"/>
      <c r="G223" s="112"/>
      <c r="H223" s="112"/>
      <c r="I223" s="112"/>
      <c r="J223" s="112"/>
      <c r="K223" s="112"/>
      <c r="L223" s="112"/>
      <c r="M223" s="112"/>
      <c r="N223" s="112"/>
      <c r="O223" s="112"/>
      <c r="P223" s="112"/>
      <c r="Q223" s="112"/>
      <c r="R223" s="112"/>
      <c r="S223" s="112"/>
      <c r="T223" s="112"/>
      <c r="U223" s="112"/>
      <c r="V223" s="112"/>
      <c r="W223" s="112"/>
      <c r="X223" s="112"/>
      <c r="Y223" s="112"/>
      <c r="Z223" s="112"/>
      <c r="AA223" s="112"/>
      <c r="AB223" s="112"/>
      <c r="AC223" s="112"/>
    </row>
    <row r="224" spans="1:29">
      <c r="A224" s="112"/>
      <c r="B224" s="112"/>
      <c r="C224" s="112"/>
      <c r="D224" s="112"/>
      <c r="E224" s="112"/>
      <c r="F224" s="112"/>
      <c r="G224" s="112"/>
      <c r="H224" s="112"/>
      <c r="I224" s="112"/>
      <c r="J224" s="112"/>
      <c r="K224" s="112"/>
      <c r="L224" s="112"/>
      <c r="M224" s="112"/>
      <c r="N224" s="112"/>
      <c r="O224" s="112"/>
      <c r="P224" s="112"/>
      <c r="Q224" s="112"/>
      <c r="R224" s="112"/>
      <c r="S224" s="112"/>
      <c r="T224" s="112"/>
      <c r="U224" s="112"/>
      <c r="V224" s="112"/>
      <c r="W224" s="112"/>
      <c r="X224" s="112"/>
      <c r="Y224" s="112"/>
      <c r="Z224" s="112"/>
      <c r="AA224" s="112"/>
      <c r="AB224" s="112"/>
      <c r="AC224" s="112"/>
    </row>
    <row r="225" spans="1:29">
      <c r="A225" s="112"/>
      <c r="B225" s="112"/>
      <c r="C225" s="112"/>
      <c r="D225" s="112"/>
      <c r="E225" s="112"/>
      <c r="F225" s="112"/>
      <c r="G225" s="112"/>
      <c r="H225" s="112"/>
      <c r="I225" s="112"/>
      <c r="J225" s="112"/>
      <c r="K225" s="112"/>
      <c r="L225" s="112"/>
      <c r="M225" s="112"/>
      <c r="N225" s="112"/>
      <c r="O225" s="112"/>
      <c r="P225" s="112"/>
      <c r="Q225" s="112"/>
      <c r="R225" s="112"/>
      <c r="S225" s="112"/>
      <c r="T225" s="112"/>
      <c r="U225" s="112"/>
      <c r="V225" s="112"/>
      <c r="W225" s="112"/>
      <c r="X225" s="112"/>
      <c r="Y225" s="112"/>
      <c r="Z225" s="112"/>
      <c r="AA225" s="112"/>
      <c r="AB225" s="112"/>
      <c r="AC225" s="112"/>
    </row>
    <row r="226" spans="1:29">
      <c r="A226" s="112"/>
      <c r="B226" s="112"/>
      <c r="C226" s="112"/>
      <c r="D226" s="112"/>
      <c r="E226" s="112"/>
      <c r="F226" s="112"/>
      <c r="G226" s="112"/>
      <c r="H226" s="112"/>
      <c r="I226" s="112"/>
      <c r="J226" s="112"/>
      <c r="K226" s="112"/>
      <c r="L226" s="112"/>
      <c r="M226" s="112"/>
      <c r="N226" s="112"/>
      <c r="O226" s="112"/>
      <c r="P226" s="112"/>
      <c r="Q226" s="112"/>
      <c r="R226" s="112"/>
      <c r="S226" s="112"/>
      <c r="T226" s="112"/>
      <c r="U226" s="112"/>
      <c r="V226" s="112"/>
      <c r="W226" s="112"/>
      <c r="X226" s="112"/>
      <c r="Y226" s="112"/>
      <c r="Z226" s="112"/>
      <c r="AA226" s="112"/>
      <c r="AB226" s="112"/>
      <c r="AC226" s="112"/>
    </row>
    <row r="227" spans="1:29">
      <c r="A227" s="112"/>
      <c r="B227" s="112"/>
      <c r="C227" s="112"/>
      <c r="D227" s="112"/>
      <c r="E227" s="112"/>
      <c r="F227" s="112"/>
      <c r="G227" s="112"/>
      <c r="H227" s="112"/>
      <c r="I227" s="112"/>
      <c r="J227" s="112"/>
      <c r="K227" s="112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2"/>
      <c r="Y227" s="112"/>
      <c r="Z227" s="112"/>
      <c r="AA227" s="112"/>
      <c r="AB227" s="112"/>
      <c r="AC227" s="112"/>
    </row>
    <row r="228" spans="1:29">
      <c r="A228" s="112"/>
      <c r="B228" s="112"/>
      <c r="C228" s="112"/>
      <c r="D228" s="112"/>
      <c r="E228" s="112"/>
      <c r="F228" s="112"/>
      <c r="G228" s="112"/>
      <c r="H228" s="112"/>
      <c r="I228" s="112"/>
      <c r="J228" s="112"/>
      <c r="K228" s="112"/>
      <c r="L228" s="112"/>
      <c r="M228" s="112"/>
      <c r="N228" s="112"/>
      <c r="O228" s="112"/>
      <c r="P228" s="112"/>
      <c r="Q228" s="112"/>
      <c r="R228" s="112"/>
      <c r="S228" s="112"/>
      <c r="T228" s="112"/>
      <c r="U228" s="112"/>
      <c r="V228" s="112"/>
      <c r="W228" s="112"/>
      <c r="X228" s="112"/>
      <c r="Y228" s="112"/>
      <c r="Z228" s="112"/>
      <c r="AA228" s="112"/>
      <c r="AB228" s="112"/>
      <c r="AC228" s="112"/>
    </row>
    <row r="229" spans="1:29">
      <c r="A229" s="112"/>
      <c r="B229" s="112"/>
      <c r="C229" s="112"/>
      <c r="D229" s="112"/>
      <c r="E229" s="112"/>
      <c r="F229" s="112"/>
      <c r="G229" s="112"/>
      <c r="H229" s="112"/>
      <c r="I229" s="112"/>
      <c r="J229" s="112"/>
      <c r="K229" s="112"/>
      <c r="L229" s="112"/>
      <c r="M229" s="112"/>
      <c r="N229" s="112"/>
      <c r="O229" s="112"/>
      <c r="P229" s="112"/>
      <c r="Q229" s="112"/>
      <c r="R229" s="112"/>
      <c r="S229" s="112"/>
      <c r="T229" s="112"/>
      <c r="U229" s="112"/>
      <c r="V229" s="112"/>
      <c r="W229" s="112"/>
      <c r="X229" s="112"/>
      <c r="Y229" s="112"/>
      <c r="Z229" s="112"/>
      <c r="AA229" s="112"/>
      <c r="AB229" s="112"/>
      <c r="AC229" s="112"/>
    </row>
    <row r="230" spans="1:29">
      <c r="A230" s="112"/>
      <c r="B230" s="112"/>
      <c r="C230" s="112"/>
      <c r="D230" s="112"/>
      <c r="E230" s="112"/>
      <c r="F230" s="112"/>
      <c r="G230" s="112"/>
      <c r="H230" s="112"/>
      <c r="I230" s="112"/>
      <c r="J230" s="112"/>
      <c r="K230" s="112"/>
      <c r="L230" s="112"/>
      <c r="M230" s="112"/>
      <c r="N230" s="112"/>
      <c r="O230" s="112"/>
      <c r="P230" s="112"/>
      <c r="Q230" s="112"/>
      <c r="R230" s="112"/>
      <c r="S230" s="112"/>
      <c r="T230" s="112"/>
      <c r="U230" s="112"/>
      <c r="V230" s="112"/>
      <c r="W230" s="112"/>
      <c r="X230" s="112"/>
      <c r="Y230" s="112"/>
      <c r="Z230" s="112"/>
      <c r="AA230" s="112"/>
      <c r="AB230" s="112"/>
      <c r="AC230" s="112"/>
    </row>
    <row r="231" spans="1:29">
      <c r="A231" s="112"/>
      <c r="B231" s="112"/>
      <c r="C231" s="112"/>
      <c r="D231" s="112"/>
      <c r="E231" s="112"/>
      <c r="F231" s="112"/>
      <c r="G231" s="112"/>
      <c r="H231" s="112"/>
      <c r="I231" s="112"/>
      <c r="J231" s="112"/>
      <c r="K231" s="112"/>
      <c r="L231" s="112"/>
      <c r="M231" s="112"/>
      <c r="N231" s="112"/>
      <c r="O231" s="112"/>
      <c r="P231" s="112"/>
      <c r="Q231" s="112"/>
      <c r="R231" s="112"/>
      <c r="S231" s="112"/>
      <c r="T231" s="112"/>
      <c r="U231" s="112"/>
      <c r="V231" s="112"/>
      <c r="W231" s="112"/>
      <c r="X231" s="112"/>
      <c r="Y231" s="112"/>
      <c r="Z231" s="112"/>
      <c r="AA231" s="112"/>
      <c r="AB231" s="112"/>
      <c r="AC231" s="112"/>
    </row>
    <row r="232" spans="1:29">
      <c r="A232" s="112"/>
      <c r="B232" s="112"/>
      <c r="C232" s="112"/>
      <c r="D232" s="112"/>
      <c r="E232" s="112"/>
      <c r="F232" s="112"/>
      <c r="G232" s="112"/>
      <c r="H232" s="112"/>
      <c r="I232" s="112"/>
      <c r="J232" s="112"/>
      <c r="K232" s="112"/>
      <c r="L232" s="112"/>
      <c r="M232" s="112"/>
      <c r="N232" s="112"/>
      <c r="O232" s="112"/>
      <c r="P232" s="112"/>
      <c r="Q232" s="112"/>
      <c r="R232" s="112"/>
      <c r="S232" s="112"/>
      <c r="T232" s="112"/>
      <c r="U232" s="112"/>
      <c r="V232" s="112"/>
      <c r="W232" s="112"/>
      <c r="X232" s="112"/>
      <c r="Y232" s="112"/>
      <c r="Z232" s="112"/>
      <c r="AA232" s="112"/>
      <c r="AB232" s="112"/>
      <c r="AC232" s="112"/>
    </row>
    <row r="233" spans="1:29">
      <c r="A233" s="112"/>
      <c r="B233" s="112"/>
      <c r="C233" s="112"/>
      <c r="D233" s="112"/>
      <c r="E233" s="112"/>
      <c r="F233" s="112"/>
      <c r="G233" s="112"/>
      <c r="H233" s="112"/>
      <c r="I233" s="112"/>
      <c r="J233" s="112"/>
      <c r="K233" s="112"/>
      <c r="L233" s="112"/>
      <c r="M233" s="112"/>
      <c r="N233" s="112"/>
      <c r="O233" s="112"/>
      <c r="P233" s="112"/>
      <c r="Q233" s="112"/>
      <c r="R233" s="112"/>
      <c r="S233" s="112"/>
      <c r="T233" s="112"/>
      <c r="U233" s="112"/>
      <c r="V233" s="112"/>
      <c r="W233" s="112"/>
      <c r="X233" s="112"/>
      <c r="Y233" s="112"/>
      <c r="Z233" s="112"/>
      <c r="AA233" s="112"/>
      <c r="AB233" s="112"/>
      <c r="AC233" s="112"/>
    </row>
    <row r="234" spans="1:29">
      <c r="A234" s="112"/>
      <c r="B234" s="112"/>
      <c r="C234" s="112"/>
      <c r="D234" s="112"/>
      <c r="E234" s="112"/>
      <c r="F234" s="112"/>
      <c r="G234" s="112"/>
      <c r="H234" s="112"/>
      <c r="I234" s="112"/>
      <c r="J234" s="112"/>
      <c r="K234" s="112"/>
      <c r="L234" s="112"/>
      <c r="M234" s="112"/>
      <c r="N234" s="112"/>
      <c r="O234" s="112"/>
      <c r="P234" s="112"/>
      <c r="Q234" s="112"/>
      <c r="R234" s="112"/>
      <c r="S234" s="112"/>
      <c r="T234" s="112"/>
      <c r="U234" s="112"/>
      <c r="V234" s="112"/>
      <c r="W234" s="112"/>
      <c r="X234" s="112"/>
      <c r="Y234" s="112"/>
      <c r="Z234" s="112"/>
      <c r="AA234" s="112"/>
      <c r="AB234" s="112"/>
      <c r="AC234" s="112"/>
    </row>
    <row r="235" spans="1:29">
      <c r="A235" s="112"/>
      <c r="B235" s="112"/>
      <c r="C235" s="112"/>
      <c r="D235" s="112"/>
      <c r="E235" s="112"/>
      <c r="F235" s="112"/>
      <c r="G235" s="112"/>
      <c r="H235" s="112"/>
      <c r="I235" s="112"/>
      <c r="J235" s="112"/>
      <c r="K235" s="112"/>
      <c r="L235" s="112"/>
      <c r="M235" s="112"/>
      <c r="N235" s="112"/>
      <c r="O235" s="112"/>
      <c r="P235" s="112"/>
      <c r="Q235" s="112"/>
      <c r="R235" s="112"/>
      <c r="S235" s="112"/>
      <c r="T235" s="112"/>
      <c r="U235" s="112"/>
      <c r="V235" s="112"/>
      <c r="W235" s="112"/>
      <c r="X235" s="112"/>
      <c r="Y235" s="112"/>
      <c r="Z235" s="112"/>
      <c r="AA235" s="112"/>
      <c r="AB235" s="112"/>
      <c r="AC235" s="112"/>
    </row>
    <row r="236" spans="1:29">
      <c r="A236" s="112"/>
      <c r="B236" s="112"/>
      <c r="C236" s="112"/>
      <c r="D236" s="112"/>
      <c r="E236" s="112"/>
      <c r="F236" s="112"/>
      <c r="G236" s="112"/>
      <c r="H236" s="112"/>
      <c r="I236" s="112"/>
      <c r="J236" s="112"/>
      <c r="K236" s="112"/>
      <c r="L236" s="112"/>
      <c r="M236" s="112"/>
      <c r="N236" s="112"/>
      <c r="O236" s="112"/>
      <c r="P236" s="112"/>
      <c r="Q236" s="112"/>
      <c r="R236" s="112"/>
      <c r="S236" s="112"/>
      <c r="T236" s="112"/>
      <c r="U236" s="112"/>
      <c r="V236" s="112"/>
      <c r="W236" s="112"/>
      <c r="X236" s="112"/>
      <c r="Y236" s="112"/>
      <c r="Z236" s="112"/>
      <c r="AA236" s="112"/>
      <c r="AB236" s="112"/>
      <c r="AC236" s="112"/>
    </row>
    <row r="237" spans="1:29">
      <c r="A237" s="112"/>
      <c r="B237" s="112"/>
      <c r="C237" s="112"/>
      <c r="D237" s="112"/>
      <c r="E237" s="112"/>
      <c r="F237" s="112"/>
      <c r="G237" s="112"/>
      <c r="H237" s="112"/>
      <c r="I237" s="112"/>
      <c r="J237" s="112"/>
      <c r="K237" s="112"/>
      <c r="L237" s="112"/>
      <c r="M237" s="112"/>
      <c r="N237" s="112"/>
      <c r="O237" s="112"/>
      <c r="P237" s="112"/>
      <c r="Q237" s="112"/>
      <c r="R237" s="112"/>
      <c r="S237" s="112"/>
      <c r="T237" s="112"/>
      <c r="U237" s="112"/>
      <c r="V237" s="112"/>
      <c r="W237" s="112"/>
      <c r="X237" s="112"/>
      <c r="Y237" s="112"/>
      <c r="Z237" s="112"/>
      <c r="AA237" s="112"/>
      <c r="AB237" s="112"/>
      <c r="AC237" s="112"/>
    </row>
    <row r="238" spans="1:29">
      <c r="A238" s="112"/>
      <c r="B238" s="112"/>
      <c r="C238" s="112"/>
      <c r="D238" s="112"/>
      <c r="E238" s="112"/>
      <c r="F238" s="112"/>
      <c r="G238" s="112"/>
      <c r="H238" s="112"/>
      <c r="I238" s="112"/>
      <c r="J238" s="112"/>
      <c r="K238" s="112"/>
      <c r="L238" s="112"/>
      <c r="M238" s="112"/>
      <c r="N238" s="112"/>
      <c r="O238" s="112"/>
      <c r="P238" s="112"/>
      <c r="Q238" s="112"/>
      <c r="R238" s="112"/>
      <c r="S238" s="112"/>
      <c r="T238" s="112"/>
      <c r="U238" s="112"/>
      <c r="V238" s="112"/>
      <c r="W238" s="112"/>
      <c r="X238" s="112"/>
      <c r="Y238" s="112"/>
      <c r="Z238" s="112"/>
      <c r="AA238" s="112"/>
      <c r="AB238" s="112"/>
      <c r="AC238" s="112"/>
    </row>
    <row r="239" spans="1:29">
      <c r="A239" s="112"/>
      <c r="B239" s="112"/>
      <c r="C239" s="112"/>
      <c r="D239" s="112"/>
      <c r="E239" s="112"/>
      <c r="F239" s="112"/>
      <c r="G239" s="112"/>
      <c r="H239" s="112"/>
      <c r="I239" s="112"/>
      <c r="J239" s="112"/>
      <c r="K239" s="112"/>
      <c r="L239" s="112"/>
      <c r="M239" s="112"/>
      <c r="N239" s="112"/>
      <c r="O239" s="112"/>
      <c r="P239" s="112"/>
      <c r="Q239" s="112"/>
      <c r="R239" s="112"/>
      <c r="S239" s="112"/>
      <c r="T239" s="112"/>
      <c r="U239" s="112"/>
      <c r="V239" s="112"/>
      <c r="W239" s="112"/>
      <c r="X239" s="112"/>
      <c r="Y239" s="112"/>
      <c r="Z239" s="112"/>
      <c r="AA239" s="112"/>
      <c r="AB239" s="112"/>
      <c r="AC239" s="112"/>
    </row>
    <row r="240" spans="1:29">
      <c r="A240" s="112"/>
      <c r="B240" s="112"/>
      <c r="C240" s="112"/>
      <c r="D240" s="112"/>
      <c r="E240" s="112"/>
      <c r="F240" s="112"/>
      <c r="G240" s="112"/>
      <c r="H240" s="112"/>
      <c r="I240" s="112"/>
      <c r="J240" s="112"/>
      <c r="K240" s="112"/>
      <c r="L240" s="112"/>
      <c r="M240" s="112"/>
      <c r="N240" s="112"/>
      <c r="O240" s="112"/>
      <c r="P240" s="112"/>
      <c r="Q240" s="112"/>
      <c r="R240" s="112"/>
      <c r="S240" s="112"/>
      <c r="T240" s="112"/>
      <c r="U240" s="112"/>
      <c r="V240" s="112"/>
      <c r="W240" s="112"/>
      <c r="X240" s="112"/>
      <c r="Y240" s="112"/>
      <c r="Z240" s="112"/>
      <c r="AA240" s="112"/>
      <c r="AB240" s="112"/>
      <c r="AC240" s="112"/>
    </row>
    <row r="241" spans="1:29">
      <c r="A241" s="112"/>
      <c r="B241" s="112"/>
      <c r="C241" s="112"/>
      <c r="D241" s="112"/>
      <c r="E241" s="112"/>
      <c r="F241" s="112"/>
      <c r="G241" s="112"/>
      <c r="H241" s="112"/>
      <c r="I241" s="112"/>
      <c r="J241" s="112"/>
      <c r="K241" s="112"/>
      <c r="L241" s="112"/>
      <c r="M241" s="112"/>
      <c r="N241" s="112"/>
      <c r="O241" s="112"/>
      <c r="P241" s="112"/>
      <c r="Q241" s="112"/>
      <c r="R241" s="112"/>
      <c r="S241" s="112"/>
      <c r="T241" s="112"/>
      <c r="U241" s="112"/>
      <c r="V241" s="112"/>
      <c r="W241" s="112"/>
      <c r="X241" s="112"/>
      <c r="Y241" s="112"/>
      <c r="Z241" s="112"/>
      <c r="AA241" s="112"/>
      <c r="AB241" s="112"/>
      <c r="AC241" s="112"/>
    </row>
    <row r="242" spans="1:29">
      <c r="A242" s="112"/>
      <c r="B242" s="112"/>
      <c r="C242" s="112"/>
      <c r="D242" s="112"/>
      <c r="E242" s="112"/>
      <c r="F242" s="112"/>
      <c r="G242" s="112"/>
      <c r="H242" s="112"/>
      <c r="I242" s="112"/>
      <c r="J242" s="112"/>
      <c r="K242" s="112"/>
      <c r="L242" s="112"/>
      <c r="M242" s="112"/>
      <c r="N242" s="112"/>
      <c r="O242" s="112"/>
      <c r="P242" s="112"/>
      <c r="Q242" s="112"/>
      <c r="R242" s="112"/>
      <c r="S242" s="112"/>
      <c r="T242" s="112"/>
      <c r="U242" s="112"/>
      <c r="V242" s="112"/>
      <c r="W242" s="112"/>
      <c r="X242" s="112"/>
      <c r="Y242" s="112"/>
      <c r="Z242" s="112"/>
      <c r="AA242" s="112"/>
      <c r="AB242" s="112"/>
      <c r="AC242" s="112"/>
    </row>
    <row r="243" spans="1:29">
      <c r="A243" s="112"/>
      <c r="B243" s="112"/>
      <c r="C243" s="112"/>
      <c r="D243" s="112"/>
      <c r="E243" s="112"/>
      <c r="F243" s="112"/>
      <c r="G243" s="112"/>
      <c r="H243" s="112"/>
      <c r="I243" s="112"/>
      <c r="J243" s="112"/>
      <c r="K243" s="112"/>
      <c r="L243" s="112"/>
      <c r="M243" s="112"/>
      <c r="N243" s="112"/>
      <c r="O243" s="112"/>
      <c r="P243" s="112"/>
      <c r="Q243" s="112"/>
      <c r="R243" s="112"/>
      <c r="S243" s="112"/>
      <c r="T243" s="112"/>
      <c r="U243" s="112"/>
      <c r="V243" s="112"/>
      <c r="W243" s="112"/>
      <c r="X243" s="112"/>
      <c r="Y243" s="112"/>
      <c r="Z243" s="112"/>
      <c r="AA243" s="112"/>
      <c r="AB243" s="112"/>
      <c r="AC243" s="112"/>
    </row>
    <row r="244" spans="1:29">
      <c r="A244" s="112"/>
      <c r="B244" s="112"/>
      <c r="C244" s="112"/>
      <c r="D244" s="112"/>
      <c r="E244" s="112"/>
      <c r="F244" s="112"/>
      <c r="G244" s="112"/>
      <c r="H244" s="112"/>
      <c r="I244" s="112"/>
      <c r="J244" s="112"/>
      <c r="K244" s="112"/>
      <c r="L244" s="112"/>
      <c r="M244" s="112"/>
      <c r="N244" s="112"/>
      <c r="O244" s="112"/>
      <c r="P244" s="112"/>
      <c r="Q244" s="112"/>
      <c r="R244" s="112"/>
      <c r="S244" s="112"/>
      <c r="T244" s="112"/>
      <c r="U244" s="112"/>
      <c r="V244" s="112"/>
      <c r="W244" s="112"/>
      <c r="X244" s="112"/>
      <c r="Y244" s="112"/>
      <c r="Z244" s="112"/>
      <c r="AA244" s="112"/>
      <c r="AB244" s="112"/>
      <c r="AC244" s="112"/>
    </row>
    <row r="245" spans="1:29">
      <c r="A245" s="112"/>
      <c r="B245" s="112"/>
      <c r="C245" s="112"/>
      <c r="D245" s="112"/>
      <c r="E245" s="112"/>
      <c r="F245" s="112"/>
      <c r="G245" s="112"/>
      <c r="H245" s="112"/>
      <c r="I245" s="112"/>
      <c r="J245" s="112"/>
      <c r="K245" s="112"/>
      <c r="L245" s="112"/>
      <c r="M245" s="112"/>
      <c r="N245" s="112"/>
      <c r="O245" s="112"/>
      <c r="P245" s="112"/>
      <c r="Q245" s="112"/>
      <c r="R245" s="112"/>
      <c r="S245" s="112"/>
      <c r="T245" s="112"/>
      <c r="U245" s="112"/>
      <c r="V245" s="112"/>
      <c r="W245" s="112"/>
      <c r="X245" s="112"/>
      <c r="Y245" s="112"/>
      <c r="Z245" s="112"/>
      <c r="AA245" s="112"/>
      <c r="AB245" s="112"/>
      <c r="AC245" s="112"/>
    </row>
    <row r="246" spans="1:29">
      <c r="A246" s="112"/>
      <c r="B246" s="112"/>
      <c r="C246" s="112"/>
      <c r="D246" s="112"/>
      <c r="E246" s="112"/>
      <c r="F246" s="112"/>
      <c r="G246" s="112"/>
      <c r="H246" s="112"/>
      <c r="I246" s="112"/>
      <c r="J246" s="112"/>
      <c r="K246" s="112"/>
      <c r="L246" s="112"/>
      <c r="M246" s="112"/>
      <c r="N246" s="112"/>
      <c r="O246" s="112"/>
      <c r="P246" s="112"/>
      <c r="Q246" s="112"/>
      <c r="R246" s="112"/>
      <c r="S246" s="112"/>
      <c r="T246" s="112"/>
      <c r="U246" s="112"/>
      <c r="V246" s="112"/>
      <c r="W246" s="112"/>
      <c r="X246" s="112"/>
      <c r="Y246" s="112"/>
      <c r="Z246" s="112"/>
      <c r="AA246" s="112"/>
      <c r="AB246" s="112"/>
      <c r="AC246" s="112"/>
    </row>
    <row r="247" spans="1:29">
      <c r="A247" s="112"/>
      <c r="B247" s="112"/>
      <c r="C247" s="112"/>
      <c r="D247" s="112"/>
      <c r="E247" s="112"/>
      <c r="F247" s="112"/>
      <c r="G247" s="112"/>
      <c r="H247" s="112"/>
      <c r="I247" s="112"/>
      <c r="J247" s="112"/>
      <c r="K247" s="112"/>
      <c r="L247" s="112"/>
      <c r="M247" s="112"/>
      <c r="N247" s="112"/>
      <c r="O247" s="112"/>
      <c r="P247" s="112"/>
      <c r="Q247" s="112"/>
      <c r="R247" s="112"/>
      <c r="S247" s="112"/>
      <c r="T247" s="112"/>
      <c r="U247" s="112"/>
      <c r="V247" s="112"/>
      <c r="W247" s="112"/>
      <c r="X247" s="112"/>
      <c r="Y247" s="112"/>
      <c r="Z247" s="112"/>
      <c r="AA247" s="112"/>
      <c r="AB247" s="112"/>
      <c r="AC247" s="112"/>
    </row>
    <row r="248" spans="1:29">
      <c r="A248" s="112"/>
      <c r="B248" s="112"/>
      <c r="C248" s="112"/>
      <c r="D248" s="112"/>
      <c r="E248" s="112"/>
      <c r="F248" s="112"/>
      <c r="G248" s="112"/>
      <c r="H248" s="112"/>
      <c r="I248" s="112"/>
      <c r="J248" s="112"/>
      <c r="K248" s="112"/>
      <c r="L248" s="112"/>
      <c r="M248" s="112"/>
      <c r="N248" s="112"/>
      <c r="O248" s="112"/>
      <c r="P248" s="112"/>
      <c r="Q248" s="112"/>
      <c r="R248" s="112"/>
      <c r="S248" s="112"/>
      <c r="T248" s="112"/>
      <c r="U248" s="112"/>
      <c r="V248" s="112"/>
      <c r="W248" s="112"/>
      <c r="X248" s="112"/>
      <c r="Y248" s="112"/>
      <c r="Z248" s="112"/>
      <c r="AA248" s="112"/>
      <c r="AB248" s="112"/>
      <c r="AC248" s="112"/>
    </row>
    <row r="249" spans="1:29">
      <c r="A249" s="112"/>
      <c r="B249" s="112"/>
      <c r="C249" s="112"/>
      <c r="D249" s="112"/>
      <c r="E249" s="112"/>
      <c r="F249" s="112"/>
      <c r="G249" s="112"/>
      <c r="H249" s="112"/>
      <c r="I249" s="112"/>
      <c r="J249" s="112"/>
      <c r="K249" s="112"/>
      <c r="L249" s="112"/>
      <c r="M249" s="112"/>
      <c r="N249" s="112"/>
      <c r="O249" s="112"/>
      <c r="P249" s="112"/>
      <c r="Q249" s="112"/>
      <c r="R249" s="112"/>
      <c r="S249" s="112"/>
      <c r="T249" s="112"/>
      <c r="U249" s="112"/>
      <c r="V249" s="112"/>
      <c r="W249" s="112"/>
      <c r="X249" s="112"/>
      <c r="Y249" s="112"/>
      <c r="Z249" s="112"/>
      <c r="AA249" s="112"/>
      <c r="AB249" s="112"/>
      <c r="AC249" s="112"/>
    </row>
    <row r="250" spans="1:29">
      <c r="A250" s="112"/>
      <c r="B250" s="112"/>
      <c r="C250" s="112"/>
      <c r="D250" s="112"/>
      <c r="E250" s="112"/>
      <c r="F250" s="112"/>
      <c r="G250" s="112"/>
      <c r="H250" s="112"/>
      <c r="I250" s="112"/>
      <c r="J250" s="112"/>
      <c r="K250" s="112"/>
      <c r="L250" s="112"/>
      <c r="M250" s="112"/>
      <c r="N250" s="112"/>
      <c r="O250" s="112"/>
      <c r="P250" s="112"/>
      <c r="Q250" s="112"/>
      <c r="R250" s="112"/>
      <c r="S250" s="112"/>
      <c r="T250" s="112"/>
      <c r="U250" s="112"/>
      <c r="V250" s="112"/>
      <c r="W250" s="112"/>
      <c r="X250" s="112"/>
      <c r="Y250" s="112"/>
      <c r="Z250" s="112"/>
      <c r="AA250" s="112"/>
      <c r="AB250" s="112"/>
      <c r="AC250" s="112"/>
    </row>
    <row r="251" spans="1:29">
      <c r="A251" s="112"/>
      <c r="B251" s="112"/>
      <c r="C251" s="112"/>
      <c r="D251" s="112"/>
      <c r="E251" s="112"/>
      <c r="F251" s="112"/>
      <c r="G251" s="112"/>
      <c r="H251" s="112"/>
      <c r="I251" s="112"/>
      <c r="J251" s="112"/>
      <c r="K251" s="112"/>
      <c r="L251" s="112"/>
      <c r="M251" s="112"/>
      <c r="N251" s="112"/>
      <c r="O251" s="112"/>
      <c r="P251" s="112"/>
      <c r="Q251" s="112"/>
      <c r="R251" s="112"/>
      <c r="S251" s="112"/>
      <c r="T251" s="112"/>
      <c r="U251" s="112"/>
      <c r="V251" s="112"/>
      <c r="W251" s="112"/>
      <c r="X251" s="112"/>
      <c r="Y251" s="112"/>
      <c r="Z251" s="112"/>
      <c r="AA251" s="112"/>
      <c r="AB251" s="112"/>
      <c r="AC251" s="112"/>
    </row>
    <row r="252" spans="1:29">
      <c r="A252" s="112"/>
      <c r="B252" s="112"/>
      <c r="C252" s="112"/>
      <c r="D252" s="112"/>
      <c r="E252" s="112"/>
      <c r="F252" s="112"/>
      <c r="G252" s="112"/>
      <c r="H252" s="112"/>
      <c r="I252" s="112"/>
      <c r="J252" s="112"/>
      <c r="K252" s="112"/>
      <c r="L252" s="112"/>
      <c r="M252" s="112"/>
      <c r="N252" s="112"/>
      <c r="O252" s="112"/>
      <c r="P252" s="112"/>
      <c r="Q252" s="112"/>
      <c r="R252" s="112"/>
      <c r="S252" s="112"/>
      <c r="T252" s="112"/>
      <c r="U252" s="112"/>
      <c r="V252" s="112"/>
      <c r="W252" s="112"/>
      <c r="X252" s="112"/>
      <c r="Y252" s="112"/>
      <c r="Z252" s="112"/>
      <c r="AA252" s="112"/>
      <c r="AB252" s="112"/>
      <c r="AC252" s="112"/>
    </row>
    <row r="253" spans="1:29">
      <c r="A253" s="112"/>
      <c r="B253" s="112"/>
      <c r="C253" s="112"/>
      <c r="D253" s="112"/>
      <c r="E253" s="112"/>
      <c r="F253" s="112"/>
      <c r="G253" s="112"/>
      <c r="H253" s="112"/>
      <c r="I253" s="112"/>
      <c r="J253" s="112"/>
      <c r="K253" s="112"/>
      <c r="L253" s="112"/>
      <c r="M253" s="112"/>
      <c r="N253" s="112"/>
      <c r="O253" s="112"/>
      <c r="P253" s="112"/>
      <c r="Q253" s="112"/>
      <c r="R253" s="112"/>
      <c r="S253" s="112"/>
      <c r="T253" s="112"/>
      <c r="U253" s="112"/>
      <c r="V253" s="112"/>
      <c r="W253" s="112"/>
      <c r="X253" s="112"/>
      <c r="Y253" s="112"/>
      <c r="Z253" s="112"/>
      <c r="AA253" s="112"/>
      <c r="AB253" s="112"/>
      <c r="AC253" s="112"/>
    </row>
    <row r="254" spans="1:29">
      <c r="A254" s="112"/>
      <c r="B254" s="112"/>
      <c r="C254" s="112"/>
      <c r="D254" s="112"/>
      <c r="E254" s="112"/>
      <c r="F254" s="112"/>
      <c r="G254" s="112"/>
      <c r="H254" s="112"/>
      <c r="I254" s="112"/>
      <c r="J254" s="112"/>
      <c r="K254" s="112"/>
      <c r="L254" s="112"/>
      <c r="M254" s="112"/>
      <c r="N254" s="112"/>
      <c r="O254" s="112"/>
      <c r="P254" s="112"/>
      <c r="Q254" s="112"/>
      <c r="R254" s="112"/>
      <c r="S254" s="112"/>
      <c r="T254" s="112"/>
      <c r="U254" s="112"/>
      <c r="V254" s="112"/>
      <c r="W254" s="112"/>
      <c r="X254" s="112"/>
      <c r="Y254" s="112"/>
      <c r="Z254" s="112"/>
      <c r="AA254" s="112"/>
      <c r="AB254" s="112"/>
      <c r="AC254" s="112"/>
    </row>
    <row r="255" spans="1:29">
      <c r="A255" s="112"/>
      <c r="B255" s="112"/>
      <c r="C255" s="112"/>
      <c r="D255" s="112"/>
      <c r="E255" s="112"/>
      <c r="F255" s="112"/>
      <c r="G255" s="112"/>
      <c r="H255" s="112"/>
      <c r="I255" s="112"/>
      <c r="J255" s="112"/>
      <c r="K255" s="112"/>
      <c r="L255" s="112"/>
      <c r="M255" s="112"/>
      <c r="N255" s="112"/>
      <c r="O255" s="112"/>
      <c r="P255" s="112"/>
      <c r="Q255" s="112"/>
      <c r="R255" s="112"/>
      <c r="S255" s="112"/>
      <c r="T255" s="112"/>
      <c r="U255" s="112"/>
      <c r="V255" s="112"/>
      <c r="W255" s="112"/>
      <c r="X255" s="112"/>
      <c r="Y255" s="112"/>
      <c r="Z255" s="112"/>
      <c r="AA255" s="112"/>
      <c r="AB255" s="112"/>
      <c r="AC255" s="112"/>
    </row>
    <row r="256" spans="1:29">
      <c r="A256" s="112"/>
      <c r="B256" s="112"/>
      <c r="C256" s="112"/>
      <c r="D256" s="112"/>
      <c r="E256" s="112"/>
      <c r="F256" s="112"/>
      <c r="G256" s="112"/>
      <c r="H256" s="112"/>
      <c r="I256" s="112"/>
      <c r="J256" s="112"/>
      <c r="K256" s="112"/>
      <c r="L256" s="112"/>
      <c r="M256" s="112"/>
      <c r="N256" s="112"/>
      <c r="O256" s="112"/>
      <c r="P256" s="112"/>
      <c r="Q256" s="112"/>
      <c r="R256" s="112"/>
      <c r="S256" s="112"/>
      <c r="T256" s="112"/>
      <c r="U256" s="112"/>
      <c r="V256" s="112"/>
      <c r="W256" s="112"/>
      <c r="X256" s="112"/>
      <c r="Y256" s="112"/>
      <c r="Z256" s="112"/>
      <c r="AA256" s="112"/>
      <c r="AB256" s="112"/>
      <c r="AC256" s="112"/>
    </row>
    <row r="257" spans="1:29">
      <c r="A257" s="112"/>
      <c r="B257" s="112"/>
      <c r="C257" s="112"/>
      <c r="D257" s="112"/>
      <c r="E257" s="112"/>
      <c r="F257" s="112"/>
      <c r="G257" s="112"/>
      <c r="H257" s="112"/>
      <c r="I257" s="112"/>
      <c r="J257" s="112"/>
      <c r="K257" s="112"/>
      <c r="L257" s="112"/>
      <c r="M257" s="112"/>
      <c r="N257" s="112"/>
      <c r="O257" s="112"/>
      <c r="P257" s="112"/>
      <c r="Q257" s="112"/>
      <c r="R257" s="112"/>
      <c r="S257" s="112"/>
      <c r="T257" s="112"/>
      <c r="U257" s="112"/>
      <c r="V257" s="112"/>
      <c r="W257" s="112"/>
      <c r="X257" s="112"/>
      <c r="Y257" s="112"/>
      <c r="Z257" s="112"/>
      <c r="AA257" s="112"/>
      <c r="AB257" s="112"/>
      <c r="AC257" s="112"/>
    </row>
    <row r="258" spans="1:29">
      <c r="A258" s="112"/>
      <c r="B258" s="112"/>
      <c r="C258" s="112"/>
      <c r="D258" s="112"/>
      <c r="E258" s="112"/>
      <c r="F258" s="112"/>
      <c r="G258" s="112"/>
      <c r="H258" s="112"/>
      <c r="I258" s="112"/>
      <c r="J258" s="112"/>
      <c r="K258" s="112"/>
      <c r="L258" s="112"/>
      <c r="M258" s="112"/>
      <c r="N258" s="112"/>
      <c r="O258" s="112"/>
      <c r="P258" s="112"/>
      <c r="Q258" s="112"/>
      <c r="R258" s="112"/>
      <c r="S258" s="112"/>
      <c r="T258" s="112"/>
      <c r="U258" s="112"/>
      <c r="V258" s="112"/>
      <c r="W258" s="112"/>
      <c r="X258" s="112"/>
      <c r="Y258" s="112"/>
      <c r="Z258" s="112"/>
      <c r="AA258" s="112"/>
      <c r="AB258" s="112"/>
      <c r="AC258" s="112"/>
    </row>
    <row r="259" spans="1:29">
      <c r="A259" s="112"/>
      <c r="B259" s="112"/>
      <c r="C259" s="112"/>
      <c r="D259" s="112"/>
      <c r="E259" s="112"/>
      <c r="F259" s="112"/>
      <c r="G259" s="112"/>
      <c r="H259" s="112"/>
      <c r="I259" s="112"/>
      <c r="J259" s="112"/>
      <c r="K259" s="112"/>
      <c r="L259" s="112"/>
      <c r="M259" s="112"/>
      <c r="N259" s="112"/>
      <c r="O259" s="112"/>
      <c r="P259" s="112"/>
      <c r="Q259" s="112"/>
      <c r="R259" s="112"/>
      <c r="S259" s="112"/>
      <c r="T259" s="112"/>
      <c r="U259" s="112"/>
      <c r="V259" s="112"/>
      <c r="W259" s="112"/>
      <c r="X259" s="112"/>
      <c r="Y259" s="112"/>
      <c r="Z259" s="112"/>
      <c r="AA259" s="112"/>
      <c r="AB259" s="112"/>
      <c r="AC259" s="112"/>
    </row>
    <row r="260" spans="1:29">
      <c r="A260" s="112"/>
      <c r="B260" s="112"/>
      <c r="C260" s="112"/>
      <c r="D260" s="112"/>
      <c r="E260" s="112"/>
      <c r="F260" s="112"/>
      <c r="G260" s="112"/>
      <c r="H260" s="112"/>
      <c r="I260" s="112"/>
      <c r="J260" s="112"/>
      <c r="K260" s="112"/>
      <c r="L260" s="112"/>
      <c r="M260" s="112"/>
      <c r="N260" s="112"/>
      <c r="O260" s="112"/>
      <c r="P260" s="112"/>
      <c r="Q260" s="112"/>
      <c r="R260" s="112"/>
      <c r="S260" s="112"/>
      <c r="T260" s="112"/>
      <c r="U260" s="112"/>
      <c r="V260" s="112"/>
      <c r="W260" s="112"/>
      <c r="X260" s="112"/>
      <c r="Y260" s="112"/>
      <c r="Z260" s="112"/>
      <c r="AA260" s="112"/>
      <c r="AB260" s="112"/>
      <c r="AC260" s="112"/>
    </row>
    <row r="261" spans="1:29">
      <c r="A261" s="112"/>
      <c r="B261" s="112"/>
      <c r="C261" s="112"/>
      <c r="D261" s="112"/>
      <c r="E261" s="112"/>
      <c r="F261" s="112"/>
      <c r="G261" s="112"/>
      <c r="H261" s="112"/>
      <c r="I261" s="112"/>
      <c r="J261" s="112"/>
      <c r="K261" s="112"/>
      <c r="L261" s="112"/>
      <c r="M261" s="112"/>
      <c r="N261" s="112"/>
      <c r="O261" s="112"/>
      <c r="P261" s="112"/>
      <c r="Q261" s="112"/>
      <c r="R261" s="112"/>
      <c r="S261" s="112"/>
      <c r="T261" s="112"/>
      <c r="U261" s="112"/>
      <c r="V261" s="112"/>
      <c r="W261" s="112"/>
      <c r="X261" s="112"/>
      <c r="Y261" s="112"/>
      <c r="Z261" s="112"/>
      <c r="AA261" s="112"/>
      <c r="AB261" s="112"/>
      <c r="AC261" s="112"/>
    </row>
    <row r="262" spans="1:29">
      <c r="A262" s="112"/>
      <c r="B262" s="112"/>
      <c r="C262" s="112"/>
      <c r="D262" s="112"/>
      <c r="E262" s="112"/>
      <c r="F262" s="112"/>
      <c r="G262" s="112"/>
      <c r="H262" s="112"/>
      <c r="I262" s="112"/>
      <c r="J262" s="112"/>
      <c r="K262" s="112"/>
      <c r="L262" s="112"/>
      <c r="M262" s="112"/>
      <c r="N262" s="112"/>
      <c r="O262" s="112"/>
      <c r="P262" s="112"/>
      <c r="Q262" s="112"/>
      <c r="R262" s="112"/>
      <c r="S262" s="112"/>
      <c r="T262" s="112"/>
      <c r="U262" s="112"/>
      <c r="V262" s="112"/>
      <c r="W262" s="112"/>
      <c r="X262" s="112"/>
      <c r="Y262" s="112"/>
      <c r="Z262" s="112"/>
      <c r="AA262" s="112"/>
      <c r="AB262" s="112"/>
      <c r="AC262" s="112"/>
    </row>
    <row r="263" spans="1:29">
      <c r="A263" s="112"/>
      <c r="B263" s="112"/>
      <c r="C263" s="112"/>
      <c r="D263" s="112"/>
      <c r="E263" s="112"/>
      <c r="F263" s="112"/>
      <c r="G263" s="112"/>
      <c r="H263" s="112"/>
      <c r="I263" s="112"/>
      <c r="J263" s="112"/>
      <c r="K263" s="112"/>
      <c r="L263" s="112"/>
      <c r="M263" s="112"/>
      <c r="N263" s="112"/>
      <c r="O263" s="112"/>
      <c r="P263" s="112"/>
      <c r="Q263" s="112"/>
      <c r="R263" s="112"/>
      <c r="S263" s="112"/>
      <c r="T263" s="112"/>
      <c r="U263" s="112"/>
      <c r="V263" s="112"/>
      <c r="W263" s="112"/>
      <c r="X263" s="112"/>
      <c r="Y263" s="112"/>
      <c r="Z263" s="112"/>
      <c r="AA263" s="112"/>
      <c r="AB263" s="112"/>
      <c r="AC263" s="112"/>
    </row>
    <row r="264" spans="1:29">
      <c r="A264" s="112"/>
      <c r="B264" s="112"/>
      <c r="C264" s="112"/>
      <c r="D264" s="112"/>
      <c r="E264" s="112"/>
      <c r="F264" s="112"/>
      <c r="G264" s="112"/>
      <c r="H264" s="112"/>
      <c r="I264" s="112"/>
      <c r="J264" s="112"/>
      <c r="K264" s="112"/>
      <c r="L264" s="112"/>
      <c r="M264" s="112"/>
      <c r="N264" s="112"/>
      <c r="O264" s="112"/>
      <c r="P264" s="112"/>
      <c r="Q264" s="112"/>
      <c r="R264" s="112"/>
      <c r="S264" s="112"/>
      <c r="T264" s="112"/>
      <c r="U264" s="112"/>
      <c r="V264" s="112"/>
      <c r="W264" s="112"/>
      <c r="X264" s="112"/>
      <c r="Y264" s="112"/>
      <c r="Z264" s="112"/>
      <c r="AA264" s="112"/>
      <c r="AB264" s="112"/>
      <c r="AC264" s="112"/>
    </row>
    <row r="265" spans="1:29">
      <c r="A265" s="112"/>
      <c r="B265" s="112"/>
      <c r="C265" s="112"/>
      <c r="D265" s="112"/>
      <c r="E265" s="112"/>
      <c r="F265" s="112"/>
      <c r="G265" s="112"/>
      <c r="H265" s="112"/>
      <c r="I265" s="112"/>
      <c r="J265" s="112"/>
      <c r="K265" s="112"/>
      <c r="L265" s="112"/>
      <c r="M265" s="112"/>
      <c r="N265" s="112"/>
      <c r="O265" s="112"/>
      <c r="P265" s="112"/>
      <c r="Q265" s="112"/>
      <c r="R265" s="112"/>
      <c r="S265" s="112"/>
      <c r="T265" s="112"/>
      <c r="U265" s="112"/>
      <c r="V265" s="112"/>
      <c r="W265" s="112"/>
      <c r="X265" s="112"/>
      <c r="Y265" s="112"/>
      <c r="Z265" s="112"/>
      <c r="AA265" s="112"/>
      <c r="AB265" s="112"/>
      <c r="AC265" s="112"/>
    </row>
    <row r="266" spans="1:29">
      <c r="A266" s="112"/>
      <c r="B266" s="112"/>
      <c r="C266" s="112"/>
      <c r="D266" s="112"/>
      <c r="E266" s="112"/>
      <c r="F266" s="112"/>
      <c r="G266" s="112"/>
      <c r="H266" s="112"/>
      <c r="I266" s="112"/>
      <c r="J266" s="112"/>
      <c r="K266" s="112"/>
      <c r="L266" s="112"/>
      <c r="M266" s="112"/>
      <c r="N266" s="112"/>
      <c r="O266" s="112"/>
      <c r="P266" s="112"/>
      <c r="Q266" s="112"/>
      <c r="R266" s="112"/>
      <c r="S266" s="112"/>
      <c r="T266" s="112"/>
      <c r="U266" s="112"/>
      <c r="V266" s="112"/>
      <c r="W266" s="112"/>
      <c r="X266" s="112"/>
      <c r="Y266" s="112"/>
      <c r="Z266" s="112"/>
      <c r="AA266" s="112"/>
      <c r="AB266" s="112"/>
      <c r="AC266" s="112"/>
    </row>
  </sheetData>
  <pageMargins left="0.118055555555556" right="0.118055555555556" top="0.15763888888888899" bottom="0.15763888888888899" header="0.51180555555555496" footer="0.51180555555555496"/>
  <pageSetup paperSize="9" scale="95" firstPageNumber="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>
  <dimension ref="A1:AM336"/>
  <sheetViews>
    <sheetView workbookViewId="0">
      <pane xSplit="1" topLeftCell="B1" activePane="topRight" state="frozen"/>
      <selection pane="topRight" activeCell="H21" sqref="H21"/>
    </sheetView>
  </sheetViews>
  <sheetFormatPr defaultRowHeight="14.4"/>
  <cols>
    <col min="1" max="1" width="4" customWidth="1"/>
    <col min="2" max="2" width="28.88671875" customWidth="1"/>
    <col min="3" max="3" width="8.33203125" customWidth="1"/>
    <col min="4" max="4" width="6.109375" customWidth="1"/>
    <col min="5" max="5" width="6.33203125" customWidth="1"/>
    <col min="6" max="6" width="6.6640625" customWidth="1"/>
    <col min="7" max="8" width="6.44140625" customWidth="1"/>
    <col min="9" max="9" width="6.33203125" customWidth="1"/>
    <col min="10" max="10" width="6.5546875" customWidth="1"/>
    <col min="11" max="11" width="6.44140625" customWidth="1"/>
    <col min="12" max="12" width="5.88671875" customWidth="1"/>
    <col min="13" max="13" width="6.109375" customWidth="1"/>
    <col min="14" max="14" width="5.88671875" customWidth="1"/>
    <col min="15" max="15" width="5.6640625" customWidth="1"/>
    <col min="16" max="16" width="7.44140625" customWidth="1"/>
    <col min="17" max="17" width="6.6640625" customWidth="1"/>
    <col min="18" max="18" width="6.33203125" customWidth="1"/>
    <col min="19" max="19" width="6.88671875" customWidth="1"/>
    <col min="20" max="20" width="3" customWidth="1"/>
    <col min="22" max="22" width="7.6640625" customWidth="1"/>
    <col min="23" max="23" width="7.44140625" customWidth="1"/>
    <col min="24" max="24" width="5.6640625" customWidth="1"/>
    <col min="25" max="25" width="7.33203125" customWidth="1"/>
    <col min="26" max="26" width="6.5546875" customWidth="1"/>
    <col min="27" max="27" width="9.88671875" customWidth="1"/>
    <col min="28" max="28" width="8.44140625" customWidth="1"/>
    <col min="29" max="29" width="9" customWidth="1"/>
    <col min="30" max="30" width="8" customWidth="1"/>
    <col min="33" max="33" width="9.5546875" customWidth="1"/>
  </cols>
  <sheetData>
    <row r="1" spans="1:39" ht="15" thickBot="1">
      <c r="A1" s="105" t="s">
        <v>833</v>
      </c>
      <c r="D1" s="105" t="s">
        <v>19</v>
      </c>
      <c r="J1" t="s">
        <v>256</v>
      </c>
      <c r="S1" s="38"/>
      <c r="T1" s="11"/>
      <c r="U1" s="112"/>
      <c r="V1" s="208"/>
      <c r="W1" s="112"/>
      <c r="AG1" s="112"/>
      <c r="AH1" s="112"/>
      <c r="AI1" s="112"/>
    </row>
    <row r="2" spans="1:39" ht="13.5" customHeight="1">
      <c r="A2" s="90"/>
      <c r="B2" s="559"/>
      <c r="C2" s="36" t="s">
        <v>20</v>
      </c>
      <c r="D2" s="535" t="s">
        <v>240</v>
      </c>
      <c r="E2" s="75"/>
      <c r="F2" s="75"/>
      <c r="G2" s="75"/>
      <c r="H2" s="75"/>
      <c r="I2" s="75"/>
      <c r="J2" s="75"/>
      <c r="K2" s="75"/>
      <c r="L2" s="59"/>
      <c r="M2" s="59"/>
      <c r="N2" s="76"/>
      <c r="O2" s="62"/>
      <c r="P2" s="184" t="s">
        <v>21</v>
      </c>
      <c r="Q2" s="184" t="s">
        <v>22</v>
      </c>
      <c r="R2" s="1166" t="s">
        <v>358</v>
      </c>
      <c r="S2" s="1181" t="s">
        <v>358</v>
      </c>
      <c r="U2" s="104"/>
      <c r="V2" s="104"/>
      <c r="W2" s="132"/>
      <c r="X2" s="112"/>
      <c r="Y2" s="408"/>
      <c r="Z2" s="132"/>
      <c r="AA2" s="112"/>
      <c r="AB2" s="112"/>
      <c r="AC2" s="112"/>
      <c r="AD2" s="112"/>
      <c r="AE2" s="112"/>
      <c r="AF2" s="112"/>
      <c r="AG2" s="112"/>
      <c r="AH2" s="104"/>
      <c r="AI2" s="104"/>
      <c r="AJ2" s="102"/>
      <c r="AK2" s="102"/>
      <c r="AL2" s="104"/>
      <c r="AM2" s="104"/>
    </row>
    <row r="3" spans="1:39" ht="13.5" customHeight="1">
      <c r="A3" s="69"/>
      <c r="B3" s="560"/>
      <c r="C3" s="561" t="s">
        <v>207</v>
      </c>
      <c r="D3" s="2766" t="s">
        <v>255</v>
      </c>
      <c r="E3" s="20"/>
      <c r="F3" s="20"/>
      <c r="G3" s="20"/>
      <c r="H3" s="20"/>
      <c r="I3" s="20"/>
      <c r="J3" s="20"/>
      <c r="K3" s="20" t="s">
        <v>220</v>
      </c>
      <c r="L3" s="19"/>
      <c r="M3" s="19"/>
      <c r="N3" s="11"/>
      <c r="O3" s="79"/>
      <c r="P3" s="561" t="s">
        <v>221</v>
      </c>
      <c r="Q3" s="561" t="s">
        <v>23</v>
      </c>
      <c r="R3" s="1165" t="s">
        <v>108</v>
      </c>
      <c r="S3" s="1182" t="s">
        <v>108</v>
      </c>
      <c r="U3" s="104"/>
      <c r="V3" s="104"/>
      <c r="W3" s="132"/>
      <c r="X3" s="112"/>
      <c r="Y3" s="408"/>
      <c r="Z3" s="132"/>
      <c r="AA3" s="112"/>
      <c r="AB3" s="112"/>
      <c r="AC3" s="112"/>
      <c r="AD3" s="112"/>
      <c r="AE3" s="112"/>
      <c r="AF3" s="112"/>
      <c r="AG3" s="112"/>
      <c r="AH3" s="104"/>
      <c r="AI3" s="104"/>
      <c r="AJ3" s="102"/>
      <c r="AK3" s="102"/>
      <c r="AL3" s="104"/>
      <c r="AM3" s="104"/>
    </row>
    <row r="4" spans="1:39" ht="12.75" customHeight="1" thickBot="1">
      <c r="A4" s="69"/>
      <c r="B4" s="562" t="s">
        <v>24</v>
      </c>
      <c r="C4" s="78" t="s">
        <v>21</v>
      </c>
      <c r="E4" s="38" t="s">
        <v>921</v>
      </c>
      <c r="F4" s="80"/>
      <c r="G4" s="80"/>
      <c r="I4" s="38" t="s">
        <v>1145</v>
      </c>
      <c r="J4" s="80"/>
      <c r="L4" s="1721" t="s">
        <v>1146</v>
      </c>
      <c r="M4" s="60"/>
      <c r="N4" s="38"/>
      <c r="O4" s="81"/>
      <c r="P4" s="561" t="s">
        <v>26</v>
      </c>
      <c r="Q4" s="561" t="s">
        <v>25</v>
      </c>
      <c r="R4" s="1157" t="s">
        <v>359</v>
      </c>
      <c r="S4" s="1182" t="s">
        <v>359</v>
      </c>
      <c r="U4" s="104"/>
      <c r="V4" s="104"/>
      <c r="W4" s="408"/>
      <c r="X4" s="112"/>
      <c r="Y4" s="408"/>
      <c r="Z4" s="132"/>
      <c r="AA4" s="112"/>
      <c r="AB4" s="112"/>
      <c r="AC4" s="112"/>
      <c r="AD4" s="112"/>
      <c r="AE4" s="112"/>
      <c r="AF4" s="112"/>
      <c r="AG4" s="784"/>
      <c r="AH4" s="104"/>
      <c r="AI4" s="104"/>
      <c r="AJ4" s="110"/>
      <c r="AK4" s="102"/>
      <c r="AL4" s="104"/>
      <c r="AM4" s="104"/>
    </row>
    <row r="5" spans="1:39">
      <c r="A5" s="69" t="s">
        <v>208</v>
      </c>
      <c r="B5" s="560"/>
      <c r="C5" s="77" t="s">
        <v>38</v>
      </c>
      <c r="D5" s="36" t="s">
        <v>27</v>
      </c>
      <c r="E5" s="36" t="s">
        <v>28</v>
      </c>
      <c r="F5" s="36" t="s">
        <v>29</v>
      </c>
      <c r="G5" s="36" t="s">
        <v>30</v>
      </c>
      <c r="H5" s="35" t="s">
        <v>31</v>
      </c>
      <c r="I5" s="36" t="s">
        <v>32</v>
      </c>
      <c r="J5" s="35" t="s">
        <v>33</v>
      </c>
      <c r="K5" s="36" t="s">
        <v>34</v>
      </c>
      <c r="L5" s="35" t="s">
        <v>35</v>
      </c>
      <c r="M5" s="36" t="s">
        <v>36</v>
      </c>
      <c r="N5" s="1175" t="s">
        <v>920</v>
      </c>
      <c r="O5" s="36" t="s">
        <v>922</v>
      </c>
      <c r="P5" s="561">
        <v>12</v>
      </c>
      <c r="Q5" s="561" t="s">
        <v>37</v>
      </c>
      <c r="R5" s="561" t="s">
        <v>26</v>
      </c>
      <c r="S5" s="1183" t="s">
        <v>360</v>
      </c>
      <c r="U5" s="104"/>
      <c r="V5" s="104"/>
      <c r="W5" s="408"/>
      <c r="X5" s="112"/>
      <c r="Y5" s="408"/>
      <c r="Z5" s="132"/>
      <c r="AA5" s="112"/>
      <c r="AB5" s="112"/>
      <c r="AC5" s="112"/>
      <c r="AD5" s="112"/>
      <c r="AE5" s="369"/>
      <c r="AF5" s="112"/>
      <c r="AG5" s="784"/>
      <c r="AH5" s="104"/>
      <c r="AI5" s="104"/>
      <c r="AJ5" s="104"/>
      <c r="AK5" s="122"/>
      <c r="AL5" s="104"/>
      <c r="AM5" s="104"/>
    </row>
    <row r="6" spans="1:39" ht="12" customHeight="1">
      <c r="A6" s="69"/>
      <c r="B6" s="562" t="s">
        <v>209</v>
      </c>
      <c r="C6" s="1173" t="s">
        <v>210</v>
      </c>
      <c r="D6" s="78" t="s">
        <v>39</v>
      </c>
      <c r="E6" s="78" t="s">
        <v>39</v>
      </c>
      <c r="F6" s="78" t="s">
        <v>39</v>
      </c>
      <c r="G6" s="78" t="s">
        <v>39</v>
      </c>
      <c r="H6" s="31" t="s">
        <v>39</v>
      </c>
      <c r="I6" s="78" t="s">
        <v>39</v>
      </c>
      <c r="J6" s="78" t="s">
        <v>39</v>
      </c>
      <c r="K6" s="31" t="s">
        <v>39</v>
      </c>
      <c r="L6" s="78" t="s">
        <v>39</v>
      </c>
      <c r="M6" s="78" t="s">
        <v>39</v>
      </c>
      <c r="N6" s="539" t="s">
        <v>39</v>
      </c>
      <c r="O6" s="78" t="s">
        <v>39</v>
      </c>
      <c r="P6" s="561" t="s">
        <v>357</v>
      </c>
      <c r="Q6" s="561" t="s">
        <v>201</v>
      </c>
      <c r="R6" s="561">
        <v>12</v>
      </c>
      <c r="S6" s="1183"/>
      <c r="U6" s="104"/>
      <c r="V6" s="104"/>
      <c r="W6" s="132"/>
      <c r="X6" s="112"/>
      <c r="Y6" s="408"/>
      <c r="Z6" s="132"/>
      <c r="AA6" s="112"/>
      <c r="AB6" s="112"/>
      <c r="AC6" s="112"/>
      <c r="AD6" s="112"/>
      <c r="AE6" s="369"/>
      <c r="AF6" s="112"/>
      <c r="AG6" s="785"/>
      <c r="AH6" s="104"/>
      <c r="AI6" s="104"/>
      <c r="AJ6" s="104"/>
      <c r="AK6" s="122"/>
      <c r="AL6" s="104"/>
      <c r="AM6" s="104"/>
    </row>
    <row r="7" spans="1:39" ht="14.25" customHeight="1" thickBot="1">
      <c r="A7" s="69"/>
      <c r="B7" s="560"/>
      <c r="C7" s="1178">
        <v>0.6</v>
      </c>
      <c r="D7" s="60"/>
      <c r="E7" s="61"/>
      <c r="F7" s="60"/>
      <c r="G7" s="61"/>
      <c r="H7" s="97"/>
      <c r="I7" s="892"/>
      <c r="J7" s="61"/>
      <c r="K7" s="61"/>
      <c r="L7" s="60"/>
      <c r="M7" s="61"/>
      <c r="N7" s="97"/>
      <c r="O7" s="820"/>
      <c r="P7" s="561"/>
      <c r="Q7" s="561" t="s">
        <v>202</v>
      </c>
      <c r="R7" s="561" t="s">
        <v>357</v>
      </c>
      <c r="S7" s="1184">
        <v>1</v>
      </c>
      <c r="U7" s="104"/>
      <c r="V7" s="104"/>
      <c r="W7" s="214"/>
      <c r="X7" s="132"/>
      <c r="Y7" s="408"/>
      <c r="Z7" s="132"/>
      <c r="AA7" s="112"/>
      <c r="AB7" s="300"/>
      <c r="AC7" s="408"/>
      <c r="AD7" s="166"/>
      <c r="AE7" s="786"/>
      <c r="AF7" s="112"/>
      <c r="AG7" s="785"/>
      <c r="AH7" s="104"/>
      <c r="AI7" s="104"/>
      <c r="AJ7" s="104"/>
      <c r="AK7" s="636"/>
      <c r="AL7" s="104"/>
      <c r="AM7" s="104"/>
    </row>
    <row r="8" spans="1:39">
      <c r="A8" s="564">
        <v>1</v>
      </c>
      <c r="B8" s="565" t="s">
        <v>211</v>
      </c>
      <c r="C8" s="2594">
        <f t="shared" ref="C8:C44" si="0">(S8/100)*60</f>
        <v>72</v>
      </c>
      <c r="D8" s="2824">
        <f>'12 л. РАСКЛАДКА'!V13</f>
        <v>70</v>
      </c>
      <c r="E8" s="2814">
        <f>'12 л. РАСКЛАДКА'!V71</f>
        <v>50</v>
      </c>
      <c r="F8" s="2814">
        <f>'12 л. РАСКЛАДКА'!V130</f>
        <v>80</v>
      </c>
      <c r="G8" s="2814">
        <f>'12 л. РАСКЛАДКА'!V186</f>
        <v>80</v>
      </c>
      <c r="H8" s="2815">
        <f>'12 л. РАСКЛАДКА'!V243</f>
        <v>50</v>
      </c>
      <c r="I8" s="2816">
        <f>'12 л. РАСКЛАДКА'!V299</f>
        <v>74</v>
      </c>
      <c r="J8" s="2814">
        <f>'12 л. РАСКЛАДКА'!V355</f>
        <v>90</v>
      </c>
      <c r="K8" s="2814">
        <f>'12 л. РАСКЛАДКА'!V411</f>
        <v>80</v>
      </c>
      <c r="L8" s="2814">
        <f>'12 л. РАСКЛАДКА'!V464</f>
        <v>70</v>
      </c>
      <c r="M8" s="2814">
        <f>'12 л. РАСКЛАДКА'!V518</f>
        <v>70</v>
      </c>
      <c r="N8" s="2815">
        <f>'12 л. РАСКЛАДКА'!V571</f>
        <v>80</v>
      </c>
      <c r="O8" s="2817">
        <f>'12 л. РАСКЛАДКА'!V628</f>
        <v>94</v>
      </c>
      <c r="P8" s="2828">
        <f>D8+E8+F8+G8+H8+I8+J8+K8+L8+M8+N8+O8</f>
        <v>888</v>
      </c>
      <c r="Q8" s="2829">
        <f>(P8*100/R8)-100</f>
        <v>2.7777777777777715</v>
      </c>
      <c r="R8" s="2818">
        <f>(S8*60/100)*12</f>
        <v>864</v>
      </c>
      <c r="S8" s="2588">
        <v>120</v>
      </c>
      <c r="U8" s="787"/>
      <c r="V8" s="408"/>
      <c r="W8" s="408"/>
      <c r="X8" s="613"/>
      <c r="Y8" s="112"/>
      <c r="Z8" s="112"/>
      <c r="AA8" s="112"/>
      <c r="AB8" s="789"/>
      <c r="AC8" s="132"/>
      <c r="AD8" s="112"/>
      <c r="AE8" s="790"/>
      <c r="AF8" s="112"/>
      <c r="AG8" s="791"/>
      <c r="AH8" s="112"/>
      <c r="AI8" s="112"/>
      <c r="AJ8" s="112"/>
      <c r="AK8" s="112"/>
      <c r="AL8" s="112"/>
      <c r="AM8" s="112"/>
    </row>
    <row r="9" spans="1:39">
      <c r="A9" s="527">
        <v>2</v>
      </c>
      <c r="B9" s="247" t="s">
        <v>41</v>
      </c>
      <c r="C9" s="2595">
        <f t="shared" si="0"/>
        <v>120</v>
      </c>
      <c r="D9" s="774">
        <f>'12 л. РАСКЛАДКА'!V14</f>
        <v>95</v>
      </c>
      <c r="E9" s="2501">
        <f>'12 л. РАСКЛАДКА'!V72</f>
        <v>110</v>
      </c>
      <c r="F9" s="2501">
        <f>'12 л. РАСКЛАДКА'!V131</f>
        <v>135</v>
      </c>
      <c r="G9" s="2501">
        <f>'12 л. РАСКЛАДКА'!V187</f>
        <v>121</v>
      </c>
      <c r="H9" s="1177">
        <f>'12 л. РАСКЛАДКА'!V244</f>
        <v>65</v>
      </c>
      <c r="I9" s="2783">
        <f>'12 л. РАСКЛАДКА'!V300</f>
        <v>120</v>
      </c>
      <c r="J9" s="2501">
        <f>'12 л. РАСКЛАДКА'!V356</f>
        <v>157.19999999999999</v>
      </c>
      <c r="K9" s="2501">
        <f>'12 л. РАСКЛАДКА'!V412</f>
        <v>130</v>
      </c>
      <c r="L9" s="2501">
        <f>'12 л. РАСКЛАДКА'!V465</f>
        <v>130.5</v>
      </c>
      <c r="M9" s="2501">
        <f>'12 л. РАСКЛАДКА'!V519</f>
        <v>117.3</v>
      </c>
      <c r="N9" s="1177">
        <f>'12 л. РАСКЛАДКА'!V572</f>
        <v>139</v>
      </c>
      <c r="O9" s="2787">
        <f>'12 л. РАСКЛАДКА'!V629</f>
        <v>130</v>
      </c>
      <c r="P9" s="2830">
        <f t="shared" ref="P9:P43" si="1">D9+E9+F9+G9+H9+I9+J9+K9+L9+M9+N9+O9</f>
        <v>1450</v>
      </c>
      <c r="Q9" s="2471">
        <f t="shared" ref="Q9:Q44" si="2">(P9*100/R9)-100</f>
        <v>0.69444444444444287</v>
      </c>
      <c r="R9" s="2831">
        <f t="shared" ref="R9:R44" si="3">(S9*60/100)*12</f>
        <v>1440</v>
      </c>
      <c r="S9" s="2589">
        <v>200</v>
      </c>
      <c r="U9" s="792"/>
      <c r="V9" s="793"/>
      <c r="W9" s="408"/>
      <c r="X9" s="112"/>
      <c r="Y9" s="112"/>
      <c r="Z9" s="112"/>
      <c r="AA9" s="112"/>
      <c r="AB9" s="789"/>
      <c r="AC9" s="132"/>
      <c r="AD9" s="112"/>
      <c r="AE9" s="790"/>
      <c r="AF9" s="112"/>
      <c r="AG9" s="791"/>
      <c r="AH9" s="112"/>
      <c r="AI9" s="112"/>
      <c r="AJ9" s="112"/>
      <c r="AK9" s="112"/>
      <c r="AL9" s="112"/>
      <c r="AM9" s="112"/>
    </row>
    <row r="10" spans="1:39">
      <c r="A10" s="527">
        <v>3</v>
      </c>
      <c r="B10" s="247" t="s">
        <v>42</v>
      </c>
      <c r="C10" s="2595">
        <f t="shared" si="0"/>
        <v>12</v>
      </c>
      <c r="D10" s="774">
        <f>'12 л. РАСКЛАДКА'!V15</f>
        <v>4.05</v>
      </c>
      <c r="E10" s="2501">
        <f>'12 л. РАСКЛАДКА'!V73</f>
        <v>10.5</v>
      </c>
      <c r="F10" s="2501">
        <f>'12 л. РАСКЛАДКА'!V132</f>
        <v>12.3</v>
      </c>
      <c r="G10" s="2501">
        <f>'12 л. РАСКЛАДКА'!V188</f>
        <v>21.56</v>
      </c>
      <c r="H10" s="1177">
        <f>'12 л. РАСКЛАДКА'!V245</f>
        <v>22.310000000000002</v>
      </c>
      <c r="I10" s="2783">
        <f>'12 л. РАСКЛАДКА'!V301</f>
        <v>1.5</v>
      </c>
      <c r="J10" s="2501">
        <f>'12 л. РАСКЛАДКА'!V357</f>
        <v>1.35</v>
      </c>
      <c r="K10" s="2501">
        <f>'12 л. РАСКЛАДКА'!V413</f>
        <v>2.5</v>
      </c>
      <c r="L10" s="2501">
        <f>'12 л. РАСКЛАДКА'!V466</f>
        <v>4.5200000000000005</v>
      </c>
      <c r="M10" s="2501">
        <f>'12 л. РАСКЛАДКА'!V520</f>
        <v>3.62</v>
      </c>
      <c r="N10" s="1177">
        <f>'12 л. РАСКЛАДКА'!V573</f>
        <v>1.57</v>
      </c>
      <c r="O10" s="2787">
        <f>'12 л. РАСКЛАДКА'!V630</f>
        <v>2.4</v>
      </c>
      <c r="P10" s="2830">
        <f t="shared" si="1"/>
        <v>88.179999999999993</v>
      </c>
      <c r="Q10" s="2789">
        <f t="shared" si="2"/>
        <v>-38.763888888888886</v>
      </c>
      <c r="R10" s="2831">
        <f t="shared" si="3"/>
        <v>144</v>
      </c>
      <c r="S10" s="2589">
        <v>20</v>
      </c>
      <c r="U10" s="787"/>
      <c r="V10" s="793"/>
      <c r="W10" s="408"/>
      <c r="X10" s="112"/>
      <c r="Y10" s="112"/>
      <c r="Z10" s="112"/>
      <c r="AA10" s="112"/>
      <c r="AB10" s="789"/>
      <c r="AC10" s="132"/>
      <c r="AD10" s="112"/>
      <c r="AE10" s="790"/>
      <c r="AF10" s="112"/>
      <c r="AG10" s="794"/>
      <c r="AH10" s="112"/>
      <c r="AI10" s="112"/>
      <c r="AJ10" s="112"/>
      <c r="AK10" s="112"/>
      <c r="AL10" s="112"/>
      <c r="AM10" s="112"/>
    </row>
    <row r="11" spans="1:39">
      <c r="A11" s="527">
        <v>4</v>
      </c>
      <c r="B11" s="247" t="s">
        <v>43</v>
      </c>
      <c r="C11" s="2595">
        <f t="shared" si="0"/>
        <v>30</v>
      </c>
      <c r="D11" s="774">
        <f>'12 л. РАСКЛАДКА'!V16</f>
        <v>31.47</v>
      </c>
      <c r="E11" s="2501">
        <f>'12 л. РАСКЛАДКА'!V74</f>
        <v>9.6</v>
      </c>
      <c r="F11" s="2501">
        <f>'12 л. РАСКЛАДКА'!V133</f>
        <v>39.72</v>
      </c>
      <c r="G11" s="2501">
        <f>'12 л. РАСКЛАДКА'!V189</f>
        <v>50.9</v>
      </c>
      <c r="H11" s="1177">
        <f>'12 л. РАСКЛАДКА'!V246</f>
        <v>14.93</v>
      </c>
      <c r="I11" s="2783">
        <f>'12 л. РАСКЛАДКА'!V302</f>
        <v>45</v>
      </c>
      <c r="J11" s="2501">
        <f>'12 л. РАСКЛАДКА'!V358</f>
        <v>0</v>
      </c>
      <c r="K11" s="2501">
        <f>'12 л. РАСКЛАДКА'!V414</f>
        <v>45.5</v>
      </c>
      <c r="L11" s="2501">
        <f>'12 л. РАСКЛАДКА'!V467</f>
        <v>76.78</v>
      </c>
      <c r="M11" s="2501">
        <f>'12 л. РАСКЛАДКА'!V521</f>
        <v>0</v>
      </c>
      <c r="N11" s="1177">
        <f>'12 л. РАСКЛАДКА'!V574</f>
        <v>44.1</v>
      </c>
      <c r="O11" s="2787">
        <f>'12 л. РАСКЛАДКА'!V631</f>
        <v>25</v>
      </c>
      <c r="P11" s="2830">
        <f t="shared" si="1"/>
        <v>383</v>
      </c>
      <c r="Q11" s="2471">
        <f t="shared" si="2"/>
        <v>6.3888888888888857</v>
      </c>
      <c r="R11" s="2831">
        <f t="shared" si="3"/>
        <v>360</v>
      </c>
      <c r="S11" s="2589">
        <v>50</v>
      </c>
      <c r="U11" s="795"/>
      <c r="V11" s="793"/>
      <c r="W11" s="408"/>
      <c r="X11" s="112"/>
      <c r="Y11" s="112"/>
      <c r="Z11" s="112"/>
      <c r="AA11" s="112"/>
      <c r="AB11" s="789"/>
      <c r="AC11" s="132"/>
      <c r="AD11" s="112"/>
      <c r="AE11" s="790"/>
      <c r="AF11" s="112"/>
      <c r="AG11" s="791"/>
      <c r="AH11" s="112"/>
      <c r="AI11" s="112"/>
      <c r="AJ11" s="112"/>
      <c r="AK11" s="112"/>
      <c r="AL11" s="112"/>
      <c r="AM11" s="112"/>
    </row>
    <row r="12" spans="1:39">
      <c r="A12" s="527">
        <v>5</v>
      </c>
      <c r="B12" s="247" t="s">
        <v>44</v>
      </c>
      <c r="C12" s="2595">
        <f t="shared" si="0"/>
        <v>12</v>
      </c>
      <c r="D12" s="774">
        <f>'12 л. РАСКЛАДКА'!V17</f>
        <v>0</v>
      </c>
      <c r="E12" s="2501">
        <f>'12 л. РАСКЛАДКА'!V75</f>
        <v>0</v>
      </c>
      <c r="F12" s="2501">
        <f>'12 л. РАСКЛАДКА'!V134</f>
        <v>0</v>
      </c>
      <c r="G12" s="2501">
        <f>'12 л. РАСКЛАДКА'!V190</f>
        <v>0</v>
      </c>
      <c r="H12" s="1177">
        <f>'12 л. РАСКЛАДКА'!V247</f>
        <v>54.87</v>
      </c>
      <c r="I12" s="2783">
        <f>'12 л. РАСКЛАДКА'!V303</f>
        <v>0</v>
      </c>
      <c r="J12" s="2501">
        <f>'12 л. РАСКЛАДКА'!V359</f>
        <v>18.309999999999999</v>
      </c>
      <c r="K12" s="2501">
        <f>'12 л. РАСКЛАДКА'!V415</f>
        <v>0</v>
      </c>
      <c r="L12" s="2501">
        <f>'12 л. РАСКЛАДКА'!V468</f>
        <v>0</v>
      </c>
      <c r="M12" s="2501">
        <f>'12 л. РАСКЛАДКА'!V522</f>
        <v>50</v>
      </c>
      <c r="N12" s="1177">
        <f>'12 л. РАСКЛАДКА'!V575</f>
        <v>0</v>
      </c>
      <c r="O12" s="2787">
        <f>'12 л. РАСКЛАДКА'!V632</f>
        <v>0</v>
      </c>
      <c r="P12" s="2830">
        <f t="shared" si="1"/>
        <v>123.17999999999999</v>
      </c>
      <c r="Q12" s="2471">
        <f t="shared" si="2"/>
        <v>-14.458333333333329</v>
      </c>
      <c r="R12" s="2831">
        <f t="shared" si="3"/>
        <v>144</v>
      </c>
      <c r="S12" s="2589">
        <v>20</v>
      </c>
      <c r="U12" s="787"/>
      <c r="V12" s="793"/>
      <c r="W12" s="408"/>
      <c r="X12" s="112"/>
      <c r="Y12" s="112"/>
      <c r="Z12" s="112"/>
      <c r="AA12" s="112"/>
      <c r="AB12" s="789"/>
      <c r="AC12" s="132"/>
      <c r="AD12" s="112"/>
      <c r="AE12" s="790"/>
      <c r="AF12" s="112"/>
      <c r="AG12" s="796"/>
      <c r="AH12" s="112"/>
      <c r="AI12" s="112"/>
      <c r="AJ12" s="112"/>
      <c r="AK12" s="112"/>
      <c r="AL12" s="112"/>
      <c r="AM12" s="112"/>
    </row>
    <row r="13" spans="1:39">
      <c r="A13" s="2488">
        <v>6</v>
      </c>
      <c r="B13" s="2998" t="s">
        <v>45</v>
      </c>
      <c r="C13" s="2604">
        <f t="shared" si="0"/>
        <v>112.2</v>
      </c>
      <c r="D13" s="2502">
        <f>'12 л. РАСКЛАДКА'!V18</f>
        <v>88</v>
      </c>
      <c r="E13" s="2503">
        <f>'12 л. РАСКЛАДКА'!V76</f>
        <v>130</v>
      </c>
      <c r="F13" s="2503">
        <f>'12 л. РАСКЛАДКА'!V135</f>
        <v>153.9</v>
      </c>
      <c r="G13" s="2503">
        <f>'12 л. РАСКЛАДКА'!V191</f>
        <v>136</v>
      </c>
      <c r="H13" s="2504">
        <f>'12 л. РАСКЛАДКА'!V248</f>
        <v>120.36</v>
      </c>
      <c r="I13" s="2784">
        <f>'12 л. РАСКЛАДКА'!V304</f>
        <v>123.33</v>
      </c>
      <c r="J13" s="2503">
        <f>'12 л. РАСКЛАДКА'!V360</f>
        <v>105.68</v>
      </c>
      <c r="K13" s="2503">
        <f>'12 л. РАСКЛАДКА'!V416</f>
        <v>124</v>
      </c>
      <c r="L13" s="2503">
        <f>'12 л. РАСКЛАДКА'!V469</f>
        <v>40</v>
      </c>
      <c r="M13" s="2503">
        <f>'12 л. РАСКЛАДКА'!V523</f>
        <v>124.32</v>
      </c>
      <c r="N13" s="2504">
        <f>'12 л. РАСКЛАДКА'!V576</f>
        <v>113.46</v>
      </c>
      <c r="O13" s="2788">
        <f>'12 л. РАСКЛАДКА'!V633</f>
        <v>122.07</v>
      </c>
      <c r="P13" s="2849">
        <f t="shared" si="1"/>
        <v>1381.12</v>
      </c>
      <c r="Q13" s="2850">
        <f t="shared" si="2"/>
        <v>2.578728461081397</v>
      </c>
      <c r="R13" s="2843">
        <f t="shared" si="3"/>
        <v>1346.4</v>
      </c>
      <c r="S13" s="2590">
        <v>187</v>
      </c>
      <c r="U13" s="787"/>
      <c r="V13" s="793"/>
      <c r="W13" s="408"/>
      <c r="X13" s="112"/>
      <c r="Y13" s="112"/>
      <c r="Z13" s="112"/>
      <c r="AA13" s="112"/>
      <c r="AB13" s="789"/>
      <c r="AC13" s="132"/>
      <c r="AD13" s="112"/>
      <c r="AE13" s="790"/>
      <c r="AF13" s="112"/>
      <c r="AG13" s="794"/>
      <c r="AH13" s="112"/>
      <c r="AI13" s="112"/>
      <c r="AJ13" s="112"/>
      <c r="AK13" s="112"/>
      <c r="AL13" s="112"/>
      <c r="AM13" s="112"/>
    </row>
    <row r="14" spans="1:39" ht="12.75" customHeight="1">
      <c r="A14" s="2488">
        <v>7</v>
      </c>
      <c r="B14" s="3107" t="s">
        <v>1102</v>
      </c>
      <c r="C14" s="3017">
        <f t="shared" si="0"/>
        <v>172.79999999999998</v>
      </c>
      <c r="D14" s="2993">
        <f>'12 л. РАСКЛАДКА'!V19</f>
        <v>206.88</v>
      </c>
      <c r="E14" s="2994">
        <f>'12 л. РАСКЛАДКА'!V77</f>
        <v>249.35</v>
      </c>
      <c r="F14" s="2993">
        <f>'12 л. РАСКЛАДКА'!V136</f>
        <v>257.42500000000007</v>
      </c>
      <c r="G14" s="2994">
        <f>'12 л. РАСКЛАДКА'!V192</f>
        <v>163.80000000000001</v>
      </c>
      <c r="H14" s="2993">
        <f>'12 л. РАСКЛАДКА'!V249</f>
        <v>105.325</v>
      </c>
      <c r="I14" s="2995">
        <f>'12 л. РАСКЛАДКА'!V305</f>
        <v>336.28800000000001</v>
      </c>
      <c r="J14" s="2993">
        <f>'12 л. РАСКЛАДКА'!V361</f>
        <v>334.44000000000005</v>
      </c>
      <c r="K14" s="2994">
        <f>'12 л. РАСКЛАДКА'!V417</f>
        <v>267.15999999999997</v>
      </c>
      <c r="L14" s="2993">
        <f>'12 л. РАСКЛАДКА'!V470</f>
        <v>176.26</v>
      </c>
      <c r="M14" s="2994">
        <f>'12 л. РАСКЛАДКА'!V524</f>
        <v>233.8</v>
      </c>
      <c r="N14" s="2993">
        <f>'12 л. РАСКЛАДКА'!V577</f>
        <v>298.70499999999998</v>
      </c>
      <c r="O14" s="3110">
        <f>'12 л. РАСКЛАДКА'!V634</f>
        <v>105.4</v>
      </c>
      <c r="P14" s="3111">
        <f t="shared" si="1"/>
        <v>2734.8330000000001</v>
      </c>
      <c r="Q14" s="2995">
        <f t="shared" si="2"/>
        <v>31.888165509259238</v>
      </c>
      <c r="R14" s="3105">
        <f t="shared" si="3"/>
        <v>2073.6000000000004</v>
      </c>
      <c r="S14" s="2997">
        <f>S16-S15</f>
        <v>288</v>
      </c>
      <c r="U14" s="3241"/>
      <c r="V14" s="3242"/>
      <c r="W14" s="3212"/>
      <c r="X14" s="3213"/>
      <c r="Y14" s="3213"/>
      <c r="Z14" s="3213"/>
      <c r="AA14" s="3213"/>
      <c r="AB14" s="3214"/>
      <c r="AC14" s="3215"/>
      <c r="AD14" s="3213"/>
      <c r="AE14" s="3216"/>
      <c r="AF14" s="3213"/>
      <c r="AG14" s="3243"/>
      <c r="AH14" s="3075"/>
      <c r="AI14" s="3076"/>
      <c r="AJ14" s="166"/>
      <c r="AK14" s="166"/>
      <c r="AL14" s="191"/>
      <c r="AM14" s="191"/>
    </row>
    <row r="15" spans="1:39" ht="12.75" customHeight="1">
      <c r="A15" s="3018"/>
      <c r="B15" s="3108" t="s">
        <v>923</v>
      </c>
      <c r="C15" s="3019">
        <f t="shared" si="0"/>
        <v>19.2</v>
      </c>
      <c r="D15" s="3000">
        <f>'12 л. РАСКЛАДКА'!V20</f>
        <v>60</v>
      </c>
      <c r="E15" s="3006">
        <f>'12 л. РАСКЛАДКА'!V78</f>
        <v>0</v>
      </c>
      <c r="F15" s="3000">
        <f>'12 л. РАСКЛАДКА'!V137</f>
        <v>0</v>
      </c>
      <c r="G15" s="3006">
        <f>'12 л. РАСКЛАДКА'!V193</f>
        <v>48.6</v>
      </c>
      <c r="H15" s="3000">
        <f>'12 л. РАСКЛАДКА'!V250</f>
        <v>60</v>
      </c>
      <c r="I15" s="3007">
        <f>'12 л. РАСКЛАДКА'!V306</f>
        <v>0</v>
      </c>
      <c r="J15" s="3000">
        <f>'12 л. РАСКЛАДКА'!V362</f>
        <v>48.6</v>
      </c>
      <c r="K15" s="3006">
        <f>'12 л. РАСКЛАДКА'!V418</f>
        <v>0</v>
      </c>
      <c r="L15" s="3000">
        <f>'12 л. РАСКЛАДКА'!V471</f>
        <v>60</v>
      </c>
      <c r="M15" s="3006">
        <f>'12 л. РАСКЛАДКА'!V525</f>
        <v>0</v>
      </c>
      <c r="N15" s="3000">
        <f>'12 л. РАСКЛАДКА'!V578</f>
        <v>0</v>
      </c>
      <c r="O15" s="3112">
        <f>'12 л. РАСКЛАДКА'!V635</f>
        <v>22.39</v>
      </c>
      <c r="P15" s="3113">
        <f t="shared" si="1"/>
        <v>299.58999999999997</v>
      </c>
      <c r="Q15" s="3007">
        <f t="shared" si="2"/>
        <v>30.030381944444429</v>
      </c>
      <c r="R15" s="3106">
        <f t="shared" si="3"/>
        <v>230.39999999999998</v>
      </c>
      <c r="S15" s="3008">
        <f>(S16/100)*10</f>
        <v>32</v>
      </c>
      <c r="U15" s="3241"/>
      <c r="V15" s="3242"/>
      <c r="W15" s="3212"/>
      <c r="X15" s="3213"/>
      <c r="Y15" s="3213"/>
      <c r="Z15" s="3213"/>
      <c r="AA15" s="3213"/>
      <c r="AB15" s="3214"/>
      <c r="AC15" s="3215"/>
      <c r="AD15" s="3213"/>
      <c r="AE15" s="3216"/>
      <c r="AF15" s="3213"/>
      <c r="AG15" s="3243"/>
      <c r="AH15" s="112"/>
      <c r="AI15" s="112"/>
      <c r="AJ15" s="112"/>
      <c r="AK15" s="166"/>
      <c r="AL15" s="112"/>
      <c r="AM15" s="112"/>
    </row>
    <row r="16" spans="1:39" ht="14.25" customHeight="1">
      <c r="A16" s="2489"/>
      <c r="B16" s="3080" t="s">
        <v>1042</v>
      </c>
      <c r="C16" s="3020">
        <f>(S16/100)*60</f>
        <v>192</v>
      </c>
      <c r="D16" s="2507">
        <f>D14+D15</f>
        <v>266.88</v>
      </c>
      <c r="E16" s="2501">
        <f t="shared" ref="E16:O16" si="4">E14+E15</f>
        <v>249.35</v>
      </c>
      <c r="F16" s="2507">
        <f>F14+F15</f>
        <v>257.42500000000007</v>
      </c>
      <c r="G16" s="2501">
        <f t="shared" si="4"/>
        <v>212.4</v>
      </c>
      <c r="H16" s="2507">
        <f t="shared" si="4"/>
        <v>165.32499999999999</v>
      </c>
      <c r="I16" s="2501">
        <f t="shared" si="4"/>
        <v>336.28800000000001</v>
      </c>
      <c r="J16" s="2507">
        <f>J14+J15</f>
        <v>383.04000000000008</v>
      </c>
      <c r="K16" s="3068">
        <f t="shared" si="4"/>
        <v>267.15999999999997</v>
      </c>
      <c r="L16" s="2507">
        <f t="shared" si="4"/>
        <v>236.26</v>
      </c>
      <c r="M16" s="2501">
        <f t="shared" si="4"/>
        <v>233.8</v>
      </c>
      <c r="N16" s="2507">
        <f t="shared" si="4"/>
        <v>298.70499999999998</v>
      </c>
      <c r="O16" s="1177">
        <f t="shared" si="4"/>
        <v>127.79</v>
      </c>
      <c r="P16" s="3081">
        <f>D16+E16+F16+G16+H16+I16+J16+K16+L16+M16+N16+O16</f>
        <v>3034.4229999999998</v>
      </c>
      <c r="Q16" s="2500">
        <f>(P16*100/R16)-100</f>
        <v>31.70238715277776</v>
      </c>
      <c r="R16" s="1726">
        <f>(S16*60/100)*12</f>
        <v>2304</v>
      </c>
      <c r="S16" s="2591">
        <v>320</v>
      </c>
      <c r="T16" s="11"/>
      <c r="U16" s="797"/>
      <c r="V16" s="793"/>
      <c r="W16" s="408"/>
      <c r="X16" s="3213"/>
      <c r="Y16" s="3213"/>
      <c r="Z16" s="3213"/>
      <c r="AA16" s="3213"/>
      <c r="AB16" s="789"/>
      <c r="AC16" s="301"/>
      <c r="AD16" s="210"/>
      <c r="AE16" s="3244"/>
      <c r="AF16" s="208"/>
      <c r="AG16" s="796"/>
      <c r="AH16" s="112"/>
      <c r="AI16" s="112"/>
      <c r="AJ16" s="112"/>
      <c r="AK16" s="166"/>
      <c r="AL16" s="112"/>
      <c r="AM16" s="112"/>
    </row>
    <row r="17" spans="1:35">
      <c r="A17" s="2489">
        <v>8</v>
      </c>
      <c r="B17" s="2999" t="s">
        <v>212</v>
      </c>
      <c r="C17" s="2601">
        <f t="shared" si="0"/>
        <v>111</v>
      </c>
      <c r="D17" s="774">
        <f>'12 л. РАСКЛАДКА'!V21</f>
        <v>100</v>
      </c>
      <c r="E17" s="2501">
        <f>'12 л. РАСКЛАДКА'!V79</f>
        <v>155</v>
      </c>
      <c r="F17" s="2501">
        <f>'12 л. РАСКЛАДКА'!V138</f>
        <v>100</v>
      </c>
      <c r="G17" s="2501">
        <f>'12 л. РАСКЛАДКА'!V194</f>
        <v>120</v>
      </c>
      <c r="H17" s="1177">
        <f>'12 л. РАСКЛАДКА'!V251</f>
        <v>106.5</v>
      </c>
      <c r="I17" s="2785">
        <f>'12 л. РАСКЛАДКА'!V307</f>
        <v>0</v>
      </c>
      <c r="J17" s="2501">
        <f>'12 л. РАСКЛАДКА'!V363</f>
        <v>100</v>
      </c>
      <c r="K17" s="2501">
        <f>'12 л. РАСКЛАДКА'!V419</f>
        <v>100</v>
      </c>
      <c r="L17" s="2501">
        <f>'12 л. РАСКЛАДКА'!V472</f>
        <v>101.5</v>
      </c>
      <c r="M17" s="2501">
        <f>'12 л. РАСКЛАДКА'!V526</f>
        <v>127</v>
      </c>
      <c r="N17" s="1177">
        <f>'12 л. РАСКЛАДКА'!V579</f>
        <v>100</v>
      </c>
      <c r="O17" s="2786">
        <f>'12 л. РАСКЛАДКА'!V636</f>
        <v>134</v>
      </c>
      <c r="P17" s="2851">
        <f t="shared" si="1"/>
        <v>1244</v>
      </c>
      <c r="Q17" s="2852">
        <f t="shared" si="2"/>
        <v>-6.6066066066066043</v>
      </c>
      <c r="R17" s="2820">
        <f t="shared" si="3"/>
        <v>1332</v>
      </c>
      <c r="S17" s="2591">
        <v>185</v>
      </c>
      <c r="U17" s="787"/>
      <c r="V17" s="793"/>
      <c r="W17" s="408"/>
      <c r="X17" s="3213"/>
      <c r="Y17" s="3213"/>
      <c r="Z17" s="3213"/>
      <c r="AA17" s="3213"/>
      <c r="AB17" s="789"/>
      <c r="AC17" s="132"/>
      <c r="AD17" s="112"/>
      <c r="AE17" s="3244"/>
      <c r="AF17" s="208"/>
      <c r="AG17" s="796"/>
      <c r="AI17" s="112"/>
    </row>
    <row r="18" spans="1:35">
      <c r="A18" s="527">
        <v>9</v>
      </c>
      <c r="B18" s="247" t="s">
        <v>104</v>
      </c>
      <c r="C18" s="2595">
        <f t="shared" si="0"/>
        <v>12</v>
      </c>
      <c r="D18" s="774">
        <f>'12 л. РАСКЛАДКА'!V22</f>
        <v>0</v>
      </c>
      <c r="E18" s="2501">
        <f>'12 л. РАСКЛАДКА'!V80</f>
        <v>25</v>
      </c>
      <c r="F18" s="2501">
        <f>'12 л. РАСКЛАДКА'!V139</f>
        <v>0</v>
      </c>
      <c r="G18" s="2501">
        <f>'12 л. РАСКЛАДКА'!V195</f>
        <v>15</v>
      </c>
      <c r="H18" s="1177">
        <f>'12 л. РАСКЛАДКА'!V252</f>
        <v>11</v>
      </c>
      <c r="I18" s="2783">
        <f>'12 л. РАСКЛАДКА'!V308</f>
        <v>25</v>
      </c>
      <c r="J18" s="2501">
        <f>'12 л. РАСКЛАДКА'!V364</f>
        <v>0</v>
      </c>
      <c r="K18" s="2501">
        <f>'12 л. РАСКЛАДКА'!V420</f>
        <v>20</v>
      </c>
      <c r="L18" s="2501">
        <f>'12 л. РАСКЛАДКА'!V473</f>
        <v>11</v>
      </c>
      <c r="M18" s="2501">
        <f>'12 л. РАСКЛАДКА'!V527</f>
        <v>25</v>
      </c>
      <c r="N18" s="1177">
        <f>'12 л. РАСКЛАДКА'!V580</f>
        <v>0</v>
      </c>
      <c r="O18" s="2787">
        <f>'12 л. РАСКЛАДКА'!V637</f>
        <v>21</v>
      </c>
      <c r="P18" s="2830">
        <f t="shared" si="1"/>
        <v>153</v>
      </c>
      <c r="Q18" s="2471">
        <f t="shared" si="2"/>
        <v>6.25</v>
      </c>
      <c r="R18" s="2831">
        <f t="shared" si="3"/>
        <v>144</v>
      </c>
      <c r="S18" s="2589">
        <v>20</v>
      </c>
      <c r="U18" s="787"/>
      <c r="V18" s="793"/>
      <c r="W18" s="408"/>
      <c r="X18" s="112"/>
      <c r="Y18" s="112"/>
      <c r="Z18" s="112"/>
      <c r="AA18" s="112"/>
      <c r="AB18" s="789"/>
      <c r="AC18" s="132"/>
      <c r="AD18" s="112"/>
      <c r="AE18" s="790"/>
      <c r="AF18" s="208"/>
      <c r="AG18" s="791"/>
      <c r="AI18" s="112"/>
    </row>
    <row r="19" spans="1:35">
      <c r="A19" s="527">
        <v>10</v>
      </c>
      <c r="B19" s="1788" t="s">
        <v>447</v>
      </c>
      <c r="C19" s="2595">
        <f t="shared" si="0"/>
        <v>120</v>
      </c>
      <c r="D19" s="774">
        <f>'12 л. РАСКЛАДКА'!V23</f>
        <v>200</v>
      </c>
      <c r="E19" s="2501">
        <f>'12 л. РАСКЛАДКА'!V81</f>
        <v>0</v>
      </c>
      <c r="F19" s="2501">
        <f>'12 л. РАСКЛАДКА'!V140</f>
        <v>200</v>
      </c>
      <c r="G19" s="2501">
        <f>'12 л. РАСКЛАДКА'!V196</f>
        <v>200</v>
      </c>
      <c r="H19" s="1177">
        <f>'12 л. РАСКЛАДКА'!V253</f>
        <v>100</v>
      </c>
      <c r="I19" s="2783">
        <f>'12 л. РАСКЛАДКА'!V309</f>
        <v>200</v>
      </c>
      <c r="J19" s="2501">
        <f>'12 л. РАСКЛАДКА'!V365</f>
        <v>200</v>
      </c>
      <c r="K19" s="2501">
        <f>'12 л. РАСКЛАДКА'!V421</f>
        <v>0</v>
      </c>
      <c r="L19" s="2501">
        <f>'12 л. РАСКЛАДКА'!V474</f>
        <v>100</v>
      </c>
      <c r="M19" s="2501">
        <f>'12 л. РАСКЛАДКА'!V528</f>
        <v>0</v>
      </c>
      <c r="N19" s="1177">
        <f>'12 л. РАСКЛАДКА'!V581</f>
        <v>200</v>
      </c>
      <c r="O19" s="2787">
        <f>'12 л. РАСКЛАДКА'!V638</f>
        <v>80</v>
      </c>
      <c r="P19" s="2830">
        <f t="shared" si="1"/>
        <v>1480</v>
      </c>
      <c r="Q19" s="2471">
        <f t="shared" si="2"/>
        <v>2.7777777777777715</v>
      </c>
      <c r="R19" s="2831">
        <f t="shared" si="3"/>
        <v>1440</v>
      </c>
      <c r="S19" s="2589">
        <v>200</v>
      </c>
      <c r="U19" s="787"/>
      <c r="V19" s="793"/>
      <c r="W19" s="408"/>
      <c r="X19" s="112"/>
      <c r="Y19" s="112"/>
      <c r="Z19" s="112"/>
      <c r="AA19" s="112"/>
      <c r="AB19" s="789"/>
      <c r="AC19" s="132"/>
      <c r="AD19" s="112"/>
      <c r="AE19" s="790"/>
      <c r="AF19" s="112"/>
      <c r="AG19" s="791"/>
      <c r="AI19" s="112"/>
    </row>
    <row r="20" spans="1:35">
      <c r="A20" s="527">
        <v>11</v>
      </c>
      <c r="B20" s="247" t="s">
        <v>112</v>
      </c>
      <c r="C20" s="2595">
        <f t="shared" si="0"/>
        <v>46.800000000000004</v>
      </c>
      <c r="D20" s="774">
        <f>'12 л. РАСКЛАДКА'!V24</f>
        <v>0</v>
      </c>
      <c r="E20" s="2501">
        <f>'12 л. РАСКЛАДКА'!V82</f>
        <v>0</v>
      </c>
      <c r="F20" s="2501">
        <f>'12 л. РАСКЛАДКА'!V141</f>
        <v>80.34</v>
      </c>
      <c r="G20" s="2501">
        <f>'12 л. РАСКЛАДКА'!V197</f>
        <v>157.30000000000001</v>
      </c>
      <c r="H20" s="1177">
        <f>'12 л. РАСКЛАДКА'!V254</f>
        <v>40.299999999999997</v>
      </c>
      <c r="I20" s="2783">
        <f>'12 л. РАСКЛАДКА'!V310</f>
        <v>25.86</v>
      </c>
      <c r="J20" s="2501">
        <f>'12 л. РАСКЛАДКА'!V366</f>
        <v>36.4</v>
      </c>
      <c r="K20" s="2501">
        <f>'12 л. РАСКЛАДКА'!V422</f>
        <v>79</v>
      </c>
      <c r="L20" s="2501">
        <f>'12 л. РАСКЛАДКА'!V475</f>
        <v>0</v>
      </c>
      <c r="M20" s="2501">
        <f>'12 л. РАСКЛАДКА'!V529</f>
        <v>74.66</v>
      </c>
      <c r="N20" s="1177">
        <f>'12 л. РАСКЛАДКА'!V582</f>
        <v>0</v>
      </c>
      <c r="O20" s="2787">
        <f>'12 л. РАСКЛАДКА'!V639</f>
        <v>83.34</v>
      </c>
      <c r="P20" s="2830">
        <f t="shared" si="1"/>
        <v>577.20000000000005</v>
      </c>
      <c r="Q20" s="2471">
        <f t="shared" si="2"/>
        <v>2.7777777777778141</v>
      </c>
      <c r="R20" s="2831">
        <f t="shared" si="3"/>
        <v>561.59999999999991</v>
      </c>
      <c r="S20" s="2589">
        <v>78</v>
      </c>
      <c r="U20" s="787"/>
      <c r="V20" s="793"/>
      <c r="W20" s="408"/>
      <c r="X20" s="112"/>
      <c r="Y20" s="112"/>
      <c r="Z20" s="112"/>
      <c r="AA20" s="112"/>
      <c r="AB20" s="789"/>
      <c r="AC20" s="132"/>
      <c r="AD20" s="112"/>
      <c r="AE20" s="790"/>
      <c r="AF20" s="112"/>
      <c r="AG20" s="791"/>
      <c r="AI20" s="112"/>
    </row>
    <row r="21" spans="1:35">
      <c r="A21" s="527">
        <v>12</v>
      </c>
      <c r="B21" s="247" t="s">
        <v>113</v>
      </c>
      <c r="C21" s="2595">
        <f t="shared" si="0"/>
        <v>31.8</v>
      </c>
      <c r="D21" s="774">
        <f>'12 л. РАСКЛАДКА'!V25</f>
        <v>50</v>
      </c>
      <c r="E21" s="2501">
        <f>'12 л. РАСКЛАДКА'!V83</f>
        <v>0</v>
      </c>
      <c r="F21" s="2501">
        <f>'12 л. РАСКЛАДКА'!V142</f>
        <v>0</v>
      </c>
      <c r="G21" s="2501">
        <f>'12 л. РАСКЛАДКА'!V198</f>
        <v>0</v>
      </c>
      <c r="H21" s="1177">
        <f>'12 л. РАСКЛАДКА'!V255</f>
        <v>0</v>
      </c>
      <c r="I21" s="2783">
        <f>'12 л. РАСКЛАДКА'!V311</f>
        <v>56.44</v>
      </c>
      <c r="J21" s="2501">
        <f>'12 л. РАСКЛАДКА'!V367</f>
        <v>0</v>
      </c>
      <c r="K21" s="2501">
        <f>'12 л. РАСКЛАДКА'!V423</f>
        <v>135.5</v>
      </c>
      <c r="L21" s="2501">
        <f>'12 л. РАСКЛАДКА'!V476</f>
        <v>0</v>
      </c>
      <c r="M21" s="2501">
        <f>'12 л. РАСКЛАДКА'!V530</f>
        <v>0</v>
      </c>
      <c r="N21" s="1177">
        <f>'12 л. РАСКЛАДКА'!V583</f>
        <v>132.5</v>
      </c>
      <c r="O21" s="2787">
        <f>'12 л. РАСКЛАДКА'!V640</f>
        <v>17.760000000000002</v>
      </c>
      <c r="P21" s="2830">
        <f t="shared" si="1"/>
        <v>392.2</v>
      </c>
      <c r="Q21" s="2471">
        <f t="shared" si="2"/>
        <v>2.7777777777777715</v>
      </c>
      <c r="R21" s="2831">
        <f t="shared" si="3"/>
        <v>381.6</v>
      </c>
      <c r="S21" s="2589">
        <v>53</v>
      </c>
      <c r="U21" s="787"/>
      <c r="V21" s="793"/>
      <c r="W21" s="408"/>
      <c r="X21" s="112"/>
      <c r="Y21" s="112"/>
      <c r="Z21" s="112"/>
      <c r="AA21" s="112"/>
      <c r="AB21" s="789"/>
      <c r="AC21" s="132"/>
      <c r="AD21" s="112"/>
      <c r="AE21" s="790"/>
      <c r="AF21" s="112"/>
      <c r="AG21" s="791"/>
      <c r="AI21" s="112"/>
    </row>
    <row r="22" spans="1:35" ht="12.75" customHeight="1">
      <c r="A22" s="527">
        <v>13</v>
      </c>
      <c r="B22" s="247" t="s">
        <v>46</v>
      </c>
      <c r="C22" s="2595">
        <f t="shared" si="0"/>
        <v>46.2</v>
      </c>
      <c r="D22" s="774">
        <f>'12 л. РАСКЛАДКА'!V26</f>
        <v>41.87</v>
      </c>
      <c r="E22" s="2501">
        <f>'12 л. РАСКЛАДКА'!V84</f>
        <v>0</v>
      </c>
      <c r="F22" s="2501">
        <f>'12 л. РАСКЛАДКА'!V143</f>
        <v>84.3</v>
      </c>
      <c r="G22" s="2501">
        <f>'12 л. РАСКЛАДКА'!V199</f>
        <v>0</v>
      </c>
      <c r="H22" s="1177">
        <f>'12 л. РАСКЛАДКА'!V256</f>
        <v>108.2</v>
      </c>
      <c r="I22" s="2783">
        <f>'12 л. РАСКЛАДКА'!V312</f>
        <v>107.8</v>
      </c>
      <c r="J22" s="2501">
        <f>'12 л. РАСКЛАДКА'!V368</f>
        <v>92.4</v>
      </c>
      <c r="K22" s="2501">
        <f>'12 л. РАСКЛАДКА'!V424</f>
        <v>0</v>
      </c>
      <c r="L22" s="2501">
        <f>'12 л. РАСКЛАДКА'!V477</f>
        <v>52</v>
      </c>
      <c r="M22" s="2501">
        <f>'12 л. РАСКЛАДКА'!V531</f>
        <v>0</v>
      </c>
      <c r="N22" s="1177">
        <f>'12 л. РАСКЛАДКА'!V584</f>
        <v>70.8</v>
      </c>
      <c r="O22" s="2787">
        <f>'12 л. РАСКЛАДКА'!V641</f>
        <v>0</v>
      </c>
      <c r="P22" s="2830">
        <f t="shared" si="1"/>
        <v>557.37</v>
      </c>
      <c r="Q22" s="2789">
        <f t="shared" si="2"/>
        <v>0.53571428571426338</v>
      </c>
      <c r="R22" s="2831">
        <f t="shared" si="3"/>
        <v>554.40000000000009</v>
      </c>
      <c r="S22" s="2589">
        <v>77</v>
      </c>
      <c r="U22" s="787"/>
      <c r="V22" s="793"/>
      <c r="W22" s="408"/>
      <c r="X22" s="112"/>
      <c r="Y22" s="112"/>
      <c r="Z22" s="112"/>
      <c r="AA22" s="112"/>
      <c r="AB22" s="789"/>
      <c r="AC22" s="132"/>
      <c r="AD22" s="112"/>
      <c r="AE22" s="790"/>
      <c r="AF22" s="112"/>
      <c r="AG22" s="791"/>
      <c r="AI22" s="112"/>
    </row>
    <row r="23" spans="1:35" ht="13.5" customHeight="1">
      <c r="A23" s="527">
        <v>14</v>
      </c>
      <c r="B23" s="247" t="s">
        <v>114</v>
      </c>
      <c r="C23" s="2595">
        <f t="shared" si="0"/>
        <v>24</v>
      </c>
      <c r="D23" s="774">
        <f>'12 л. РАСКЛАДКА'!V27</f>
        <v>0</v>
      </c>
      <c r="E23" s="2501">
        <f>'12 л. РАСКЛАДКА'!V85</f>
        <v>124.8</v>
      </c>
      <c r="F23" s="2501">
        <f>'12 л. РАСКЛАДКА'!V144</f>
        <v>0</v>
      </c>
      <c r="G23" s="2501">
        <f>'12 л. РАСКЛАДКА'!V200</f>
        <v>0</v>
      </c>
      <c r="H23" s="1177">
        <f>'12 л. РАСКЛАДКА'!V257</f>
        <v>0</v>
      </c>
      <c r="I23" s="2783">
        <f>'12 л. РАСКЛАДКА'!V313</f>
        <v>0</v>
      </c>
      <c r="J23" s="2501">
        <f>'12 л. РАСКЛАДКА'!V369</f>
        <v>0</v>
      </c>
      <c r="K23" s="2501">
        <f>'12 л. РАСКЛАДКА'!V425</f>
        <v>0</v>
      </c>
      <c r="L23" s="2501">
        <f>'12 л. РАСКЛАДКА'!V478</f>
        <v>0</v>
      </c>
      <c r="M23" s="2501">
        <f>'12 л. РАСКЛАДКА'!V532</f>
        <v>100</v>
      </c>
      <c r="N23" s="1177">
        <f>'12 л. РАСКЛАДКА'!V585</f>
        <v>0</v>
      </c>
      <c r="O23" s="2787">
        <f>'12 л. РАСКЛАДКА'!V642</f>
        <v>0</v>
      </c>
      <c r="P23" s="2830">
        <f t="shared" si="1"/>
        <v>224.8</v>
      </c>
      <c r="Q23" s="2789">
        <f t="shared" si="2"/>
        <v>-21.944444444444443</v>
      </c>
      <c r="R23" s="2831">
        <f t="shared" si="3"/>
        <v>288</v>
      </c>
      <c r="S23" s="2589">
        <v>40</v>
      </c>
      <c r="U23" s="787"/>
      <c r="V23" s="793"/>
      <c r="W23" s="408"/>
      <c r="X23" s="112"/>
      <c r="Y23" s="112"/>
      <c r="Z23" s="112"/>
      <c r="AA23" s="112"/>
      <c r="AB23" s="789"/>
      <c r="AC23" s="132"/>
      <c r="AD23" s="112"/>
      <c r="AE23" s="790"/>
      <c r="AF23" s="112"/>
      <c r="AG23" s="791"/>
      <c r="AI23" s="112"/>
    </row>
    <row r="24" spans="1:35" ht="12" customHeight="1">
      <c r="A24" s="527">
        <v>15</v>
      </c>
      <c r="B24" s="247" t="s">
        <v>213</v>
      </c>
      <c r="C24" s="2595">
        <f t="shared" si="0"/>
        <v>210</v>
      </c>
      <c r="D24" s="774">
        <f>'12 л. РАСКЛАДКА'!V28</f>
        <v>176.01</v>
      </c>
      <c r="E24" s="2501">
        <f>'12 л. РАСКЛАДКА'!V86</f>
        <v>100</v>
      </c>
      <c r="F24" s="2501">
        <f>'12 л. РАСКЛАДКА'!V145</f>
        <v>237.7</v>
      </c>
      <c r="G24" s="2501">
        <f>'12 л. РАСКЛАДКА'!V201</f>
        <v>96.81</v>
      </c>
      <c r="H24" s="1177">
        <f>'12 л. РАСКЛАДКА'!V258</f>
        <v>282.12</v>
      </c>
      <c r="I24" s="2783">
        <f>'12 л. РАСКЛАДКА'!V314</f>
        <v>16.329999999999998</v>
      </c>
      <c r="J24" s="2501">
        <f>'12 л. РАСКЛАДКА'!V370</f>
        <v>256.39999999999998</v>
      </c>
      <c r="K24" s="2501">
        <f>'12 л. РАСКЛАДКА'!V426</f>
        <v>100</v>
      </c>
      <c r="L24" s="2501">
        <f>'12 л. РАСКЛАДКА'!V479</f>
        <v>432.98</v>
      </c>
      <c r="M24" s="2501">
        <f>'12 л. РАСКЛАДКА'!V533</f>
        <v>73.87</v>
      </c>
      <c r="N24" s="1177">
        <f>'12 л. РАСКЛАДКА'!V586</f>
        <v>203</v>
      </c>
      <c r="O24" s="2787">
        <f>'12 л. РАСКЛАДКА'!V643</f>
        <v>444.37</v>
      </c>
      <c r="P24" s="2830">
        <f t="shared" si="1"/>
        <v>2419.5899999999997</v>
      </c>
      <c r="Q24" s="2789">
        <f t="shared" si="2"/>
        <v>-3.9845238095238216</v>
      </c>
      <c r="R24" s="2831">
        <f t="shared" si="3"/>
        <v>2520</v>
      </c>
      <c r="S24" s="2589">
        <v>350</v>
      </c>
      <c r="U24" s="787"/>
      <c r="V24" s="793"/>
      <c r="W24" s="408"/>
      <c r="X24" s="112"/>
      <c r="Y24" s="112"/>
      <c r="Z24" s="112"/>
      <c r="AA24" s="112"/>
      <c r="AB24" s="789"/>
      <c r="AC24" s="132"/>
      <c r="AD24" s="112"/>
      <c r="AE24" s="790"/>
      <c r="AF24" s="112"/>
      <c r="AG24" s="794"/>
      <c r="AI24" s="112"/>
    </row>
    <row r="25" spans="1:35" ht="14.25" customHeight="1">
      <c r="A25" s="527">
        <v>16</v>
      </c>
      <c r="B25" s="247" t="s">
        <v>214</v>
      </c>
      <c r="C25" s="2595">
        <f t="shared" si="0"/>
        <v>108</v>
      </c>
      <c r="D25" s="774">
        <f>'12 л. РАСКЛАДКА'!V29</f>
        <v>0</v>
      </c>
      <c r="E25" s="2501">
        <f>'12 л. РАСКЛАДКА'!V87</f>
        <v>0</v>
      </c>
      <c r="F25" s="2501">
        <f>'12 л. РАСКЛАДКА'!V146</f>
        <v>0</v>
      </c>
      <c r="G25" s="2501">
        <f>'12 л. РАСКЛАДКА'!V202</f>
        <v>0</v>
      </c>
      <c r="H25" s="1177">
        <f>'12 л. РАСКЛАДКА'!V259</f>
        <v>0</v>
      </c>
      <c r="I25" s="2783">
        <f>'12 л. РАСКЛАДКА'!V315</f>
        <v>0</v>
      </c>
      <c r="J25" s="2501">
        <f>'12 л. РАСКЛАДКА'!V371</f>
        <v>0</v>
      </c>
      <c r="K25" s="2501">
        <f>'12 л. РАСКЛАДКА'!V427</f>
        <v>0</v>
      </c>
      <c r="L25" s="2501">
        <f>'12 л. РАСКЛАДКА'!V480</f>
        <v>0</v>
      </c>
      <c r="M25" s="2501">
        <f>'12 л. РАСКЛАДКА'!V534</f>
        <v>0</v>
      </c>
      <c r="N25" s="1177">
        <f>'12 л. РАСКЛАДКА'!V587</f>
        <v>0</v>
      </c>
      <c r="O25" s="2787">
        <f>'12 л. РАСКЛАДКА'!V644</f>
        <v>0</v>
      </c>
      <c r="P25" s="2830">
        <f t="shared" si="1"/>
        <v>0</v>
      </c>
      <c r="Q25" s="1180">
        <f t="shared" si="2"/>
        <v>-100</v>
      </c>
      <c r="R25" s="2831">
        <f t="shared" si="3"/>
        <v>1296</v>
      </c>
      <c r="S25" s="2589">
        <v>180</v>
      </c>
      <c r="U25" s="792"/>
      <c r="V25" s="793"/>
      <c r="W25" s="408"/>
      <c r="X25" s="112"/>
      <c r="Y25" s="112"/>
      <c r="Z25" s="112"/>
      <c r="AA25" s="112"/>
      <c r="AB25" s="789"/>
      <c r="AC25" s="132"/>
      <c r="AD25" s="112"/>
      <c r="AE25" s="790"/>
      <c r="AF25" s="112"/>
      <c r="AG25" s="800"/>
      <c r="AI25" s="112"/>
    </row>
    <row r="26" spans="1:35">
      <c r="A26" s="527">
        <v>17</v>
      </c>
      <c r="B26" s="247" t="s">
        <v>215</v>
      </c>
      <c r="C26" s="2595">
        <f t="shared" si="0"/>
        <v>36</v>
      </c>
      <c r="D26" s="774">
        <f>'12 л. РАСКЛАДКА'!V30</f>
        <v>0</v>
      </c>
      <c r="E26" s="2501">
        <f>'12 л. РАСКЛАДКА'!V88</f>
        <v>150</v>
      </c>
      <c r="F26" s="2501">
        <f>'12 л. РАСКЛАДКА'!V147</f>
        <v>0</v>
      </c>
      <c r="G26" s="2501">
        <f>'12 л. РАСКЛАДКА'!V203</f>
        <v>0</v>
      </c>
      <c r="H26" s="1177">
        <f>'12 л. РАСКЛАДКА'!V260</f>
        <v>109.7</v>
      </c>
      <c r="I26" s="2783">
        <f>'12 л. РАСКЛАДКА'!V316</f>
        <v>0</v>
      </c>
      <c r="J26" s="2501">
        <f>'12 л. РАСКЛАДКА'!V372</f>
        <v>0</v>
      </c>
      <c r="K26" s="2501">
        <f>'12 л. РАСКЛАДКА'!V428</f>
        <v>0</v>
      </c>
      <c r="L26" s="2501">
        <f>'12 л. РАСКЛАДКА'!V481</f>
        <v>45</v>
      </c>
      <c r="M26" s="2501">
        <f>'12 л. РАСКЛАДКА'!V535</f>
        <v>0</v>
      </c>
      <c r="N26" s="1177">
        <f>'12 л. РАСКЛАДКА'!V588</f>
        <v>28.56</v>
      </c>
      <c r="O26" s="2787">
        <f>'12 л. РАСКЛАДКА'!V645</f>
        <v>0</v>
      </c>
      <c r="P26" s="2830">
        <f t="shared" si="1"/>
        <v>333.26</v>
      </c>
      <c r="Q26" s="2471">
        <f t="shared" si="2"/>
        <v>-22.856481481481481</v>
      </c>
      <c r="R26" s="2831">
        <f t="shared" si="3"/>
        <v>432</v>
      </c>
      <c r="S26" s="2589">
        <v>60</v>
      </c>
      <c r="U26" s="787"/>
      <c r="V26" s="793"/>
      <c r="W26" s="408"/>
      <c r="X26" s="112"/>
      <c r="Y26" s="112"/>
      <c r="Z26" s="112"/>
      <c r="AA26" s="112"/>
      <c r="AB26" s="789"/>
      <c r="AC26" s="132"/>
      <c r="AD26" s="112"/>
      <c r="AE26" s="790"/>
      <c r="AF26" s="112"/>
      <c r="AG26" s="791"/>
      <c r="AI26" s="112"/>
    </row>
    <row r="27" spans="1:35">
      <c r="A27" s="527">
        <v>18</v>
      </c>
      <c r="B27" s="247" t="s">
        <v>47</v>
      </c>
      <c r="C27" s="2595">
        <f t="shared" si="0"/>
        <v>9</v>
      </c>
      <c r="D27" s="774">
        <f>'12 л. РАСКЛАДКА'!V31</f>
        <v>51.56</v>
      </c>
      <c r="E27" s="2501">
        <f>'12 л. РАСКЛАДКА'!V89</f>
        <v>0</v>
      </c>
      <c r="F27" s="2501">
        <f>'12 л. РАСКЛАДКА'!V148</f>
        <v>0</v>
      </c>
      <c r="G27" s="2501">
        <f>'12 л. РАСКЛАДКА'!V204</f>
        <v>0</v>
      </c>
      <c r="H27" s="1177">
        <f>'12 л. РАСКЛАДКА'!V261</f>
        <v>33.44</v>
      </c>
      <c r="I27" s="2783">
        <f>'12 л. РАСКЛАДКА'!V317</f>
        <v>11</v>
      </c>
      <c r="J27" s="2501">
        <f>'12 л. РАСКЛАДКА'!V373</f>
        <v>0</v>
      </c>
      <c r="K27" s="2501">
        <f>'12 л. РАСКЛАДКА'!V429</f>
        <v>0</v>
      </c>
      <c r="L27" s="2501">
        <f>'12 л. РАСКЛАДКА'!V482</f>
        <v>0</v>
      </c>
      <c r="M27" s="2501">
        <f>'12 л. РАСКЛАДКА'!V536</f>
        <v>0</v>
      </c>
      <c r="N27" s="1177">
        <f>'12 л. РАСКЛАДКА'!V589</f>
        <v>0</v>
      </c>
      <c r="O27" s="2787">
        <f>'12 л. РАСКЛАДКА'!V646</f>
        <v>10</v>
      </c>
      <c r="P27" s="2830">
        <f t="shared" si="1"/>
        <v>106</v>
      </c>
      <c r="Q27" s="2471">
        <f t="shared" si="2"/>
        <v>-1.8518518518518476</v>
      </c>
      <c r="R27" s="2831">
        <f t="shared" si="3"/>
        <v>108</v>
      </c>
      <c r="S27" s="2589">
        <v>15</v>
      </c>
      <c r="U27" s="787"/>
      <c r="V27" s="793"/>
      <c r="W27" s="408"/>
      <c r="X27" s="112"/>
      <c r="Y27" s="112"/>
      <c r="Z27" s="112"/>
      <c r="AA27" s="112"/>
      <c r="AB27" s="789"/>
      <c r="AC27" s="132"/>
      <c r="AD27" s="112"/>
      <c r="AE27" s="790"/>
      <c r="AF27" s="112"/>
      <c r="AG27" s="791"/>
      <c r="AI27" s="112"/>
    </row>
    <row r="28" spans="1:35">
      <c r="A28" s="527">
        <v>19</v>
      </c>
      <c r="B28" s="247" t="s">
        <v>216</v>
      </c>
      <c r="C28" s="2595">
        <f t="shared" si="0"/>
        <v>6</v>
      </c>
      <c r="D28" s="774">
        <f>'12 л. РАСКЛАДКА'!V32</f>
        <v>13.5</v>
      </c>
      <c r="E28" s="2501">
        <f>'12 л. РАСКЛАДКА'!V90</f>
        <v>24.299999999999997</v>
      </c>
      <c r="F28" s="2501">
        <f>'12 л. РАСКЛАДКА'!V149</f>
        <v>5</v>
      </c>
      <c r="G28" s="2501">
        <f>'12 л. РАСКЛАДКА'!V205</f>
        <v>0</v>
      </c>
      <c r="H28" s="1177">
        <f>'12 л. РАСКЛАДКА'!V262</f>
        <v>6.7</v>
      </c>
      <c r="I28" s="2783">
        <f>'12 л. РАСКЛАДКА'!V318</f>
        <v>14</v>
      </c>
      <c r="J28" s="2501">
        <f>'12 л. РАСКЛАДКА'!V374</f>
        <v>0</v>
      </c>
      <c r="K28" s="2501">
        <f>'12 л. РАСКЛАДКА'!V430</f>
        <v>0</v>
      </c>
      <c r="L28" s="2501">
        <f>'12 л. РАСКЛАДКА'!V483</f>
        <v>0</v>
      </c>
      <c r="M28" s="2501">
        <f>'12 л. РАСКЛАДКА'!V537</f>
        <v>10.5</v>
      </c>
      <c r="N28" s="1177">
        <f>'12 л. РАСКЛАДКА'!V590</f>
        <v>0</v>
      </c>
      <c r="O28" s="2787">
        <f>'12 л. РАСКЛАДКА'!V647</f>
        <v>0</v>
      </c>
      <c r="P28" s="2830">
        <f t="shared" si="1"/>
        <v>74</v>
      </c>
      <c r="Q28" s="2471">
        <f t="shared" si="2"/>
        <v>2.7777777777777715</v>
      </c>
      <c r="R28" s="2831">
        <f t="shared" si="3"/>
        <v>72</v>
      </c>
      <c r="S28" s="2589">
        <v>10</v>
      </c>
      <c r="U28" s="787"/>
      <c r="V28" s="793"/>
      <c r="W28" s="408"/>
      <c r="X28" s="112"/>
      <c r="Y28" s="112"/>
      <c r="Z28" s="112"/>
      <c r="AA28" s="112"/>
      <c r="AB28" s="789"/>
      <c r="AC28" s="132"/>
      <c r="AD28" s="112"/>
      <c r="AE28" s="790"/>
      <c r="AF28" s="112"/>
      <c r="AG28" s="796"/>
      <c r="AI28" s="112"/>
    </row>
    <row r="29" spans="1:35">
      <c r="A29" s="527">
        <v>20</v>
      </c>
      <c r="B29" s="247" t="s">
        <v>48</v>
      </c>
      <c r="C29" s="2595">
        <f t="shared" si="0"/>
        <v>21</v>
      </c>
      <c r="D29" s="774">
        <f>'12 л. РАСКЛАДКА'!V33</f>
        <v>19.2</v>
      </c>
      <c r="E29" s="2501">
        <f>'12 л. РАСКЛАДКА'!V91</f>
        <v>29.7</v>
      </c>
      <c r="F29" s="2501">
        <f>'12 л. РАСКЛАДКА'!V150</f>
        <v>19.3</v>
      </c>
      <c r="G29" s="2501">
        <f>'12 л. РАСКЛАДКА'!V206</f>
        <v>17.149999999999999</v>
      </c>
      <c r="H29" s="1177">
        <f>'12 л. РАСКЛАДКА'!V263</f>
        <v>16.100000000000001</v>
      </c>
      <c r="I29" s="2783">
        <f>'12 л. РАСКЛАДКА'!V319</f>
        <v>19.349999999999998</v>
      </c>
      <c r="J29" s="2501">
        <f>'12 л. РАСКЛАДКА'!V375</f>
        <v>28.25</v>
      </c>
      <c r="K29" s="2501">
        <f>'12 л. РАСКЛАДКА'!V431</f>
        <v>15.740000000000002</v>
      </c>
      <c r="L29" s="2501">
        <f>'12 л. РАСКЛАДКА'!V484</f>
        <v>26.46</v>
      </c>
      <c r="M29" s="2501">
        <f>'12 л. РАСКЛАДКА'!V538</f>
        <v>24</v>
      </c>
      <c r="N29" s="1177">
        <f>'12 л. РАСКЛАДКА'!V591</f>
        <v>15</v>
      </c>
      <c r="O29" s="2787">
        <f>'12 л. РАСКЛАДКА'!V648</f>
        <v>7.02</v>
      </c>
      <c r="P29" s="2830">
        <f t="shared" si="1"/>
        <v>237.27</v>
      </c>
      <c r="Q29" s="2471">
        <f t="shared" si="2"/>
        <v>-5.845238095238102</v>
      </c>
      <c r="R29" s="2831">
        <f t="shared" si="3"/>
        <v>252</v>
      </c>
      <c r="S29" s="2589">
        <v>35</v>
      </c>
      <c r="U29" s="787"/>
      <c r="V29" s="793"/>
      <c r="W29" s="408"/>
      <c r="X29" s="112"/>
      <c r="Y29" s="112"/>
      <c r="Z29" s="112"/>
      <c r="AA29" s="112"/>
      <c r="AB29" s="789"/>
      <c r="AC29" s="132"/>
      <c r="AD29" s="112"/>
      <c r="AE29" s="790"/>
      <c r="AF29" s="112"/>
      <c r="AG29" s="791"/>
      <c r="AI29" s="112"/>
    </row>
    <row r="30" spans="1:35">
      <c r="A30" s="527">
        <v>21</v>
      </c>
      <c r="B30" s="247" t="s">
        <v>49</v>
      </c>
      <c r="C30" s="2595">
        <f t="shared" si="0"/>
        <v>10.799999999999999</v>
      </c>
      <c r="D30" s="774">
        <f>'12 л. РАСКЛАДКА'!V34</f>
        <v>6</v>
      </c>
      <c r="E30" s="2501">
        <f>'12 л. РАСКЛАДКА'!V92</f>
        <v>5</v>
      </c>
      <c r="F30" s="2501">
        <f>'12 л. РАСКЛАДКА'!V151</f>
        <v>12.4</v>
      </c>
      <c r="G30" s="2501">
        <f>'12 л. РАСКЛАДКА'!V207</f>
        <v>17</v>
      </c>
      <c r="H30" s="1177">
        <f>'12 л. РАСКЛАДКА'!V264</f>
        <v>15.100000000000001</v>
      </c>
      <c r="I30" s="2783">
        <f>'12 л. РАСКЛАДКА'!V320</f>
        <v>13</v>
      </c>
      <c r="J30" s="2501">
        <f>'12 л. РАСКЛАДКА'!V376</f>
        <v>3</v>
      </c>
      <c r="K30" s="2501">
        <f>'12 л. РАСКЛАДКА'!V432</f>
        <v>15.8</v>
      </c>
      <c r="L30" s="2501">
        <f>'12 л. РАСКЛАДКА'!V485</f>
        <v>4.9000000000000004</v>
      </c>
      <c r="M30" s="2501">
        <f>'12 л. РАСКЛАДКА'!V539</f>
        <v>8</v>
      </c>
      <c r="N30" s="1177">
        <f>'12 л. РАСКЛАДКА'!V592</f>
        <v>19.100000000000001</v>
      </c>
      <c r="O30" s="2787">
        <f>'12 л. РАСКЛАДКА'!V649</f>
        <v>12.2</v>
      </c>
      <c r="P30" s="2830">
        <f t="shared" si="1"/>
        <v>131.5</v>
      </c>
      <c r="Q30" s="2789">
        <f t="shared" si="2"/>
        <v>1.4660493827160366</v>
      </c>
      <c r="R30" s="2831">
        <f t="shared" si="3"/>
        <v>129.60000000000002</v>
      </c>
      <c r="S30" s="2589">
        <v>18</v>
      </c>
      <c r="U30" s="787"/>
      <c r="V30" s="793"/>
      <c r="W30" s="408"/>
      <c r="X30" s="112"/>
      <c r="Y30" s="112"/>
      <c r="Z30" s="112"/>
      <c r="AA30" s="112"/>
      <c r="AB30" s="789"/>
      <c r="AC30" s="132"/>
      <c r="AD30" s="112"/>
      <c r="AE30" s="790"/>
      <c r="AF30" s="112"/>
      <c r="AG30" s="791"/>
      <c r="AI30" s="112"/>
    </row>
    <row r="31" spans="1:35" ht="12" customHeight="1">
      <c r="A31" s="527">
        <v>22</v>
      </c>
      <c r="B31" s="247" t="s">
        <v>217</v>
      </c>
      <c r="C31" s="2595">
        <f t="shared" si="0"/>
        <v>24</v>
      </c>
      <c r="D31" s="774">
        <f>'12 л. РАСКЛАДКА'!V35</f>
        <v>7.08</v>
      </c>
      <c r="E31" s="2501">
        <f>'12 л. РАСКЛАДКА'!V93</f>
        <v>6.4</v>
      </c>
      <c r="F31" s="2501">
        <f>'12 л. РАСКЛАДКА'!V152</f>
        <v>0</v>
      </c>
      <c r="G31" s="2501">
        <f>'12 л. РАСКЛАДКА'!V208</f>
        <v>16.16</v>
      </c>
      <c r="H31" s="1177">
        <f>'12 л. РАСКЛАДКА'!V265</f>
        <v>12.08</v>
      </c>
      <c r="I31" s="2783">
        <f>'12 л. РАСКЛАДКА'!V321</f>
        <v>0</v>
      </c>
      <c r="J31" s="2501">
        <f>'12 л. РАСКЛАДКА'!V377</f>
        <v>91</v>
      </c>
      <c r="K31" s="2501">
        <f>'12 л. РАСКЛАДКА'!V433</f>
        <v>0</v>
      </c>
      <c r="L31" s="2501">
        <f>'12 л. РАСКЛАДКА'!V486</f>
        <v>8.4</v>
      </c>
      <c r="M31" s="2501">
        <f>'12 л. РАСКЛАДКА'!V540</f>
        <v>79.763999999999996</v>
      </c>
      <c r="N31" s="1177">
        <f>'12 л. РАСКЛАДКА'!V593</f>
        <v>14.4</v>
      </c>
      <c r="O31" s="2787">
        <f>'12 л. РАСКЛАДКА'!V650</f>
        <v>40</v>
      </c>
      <c r="P31" s="2830">
        <f t="shared" si="1"/>
        <v>275.28399999999999</v>
      </c>
      <c r="Q31" s="2789">
        <f t="shared" si="2"/>
        <v>-4.4152777777777885</v>
      </c>
      <c r="R31" s="2831">
        <f t="shared" si="3"/>
        <v>288</v>
      </c>
      <c r="S31" s="2589">
        <v>40</v>
      </c>
      <c r="U31" s="787"/>
      <c r="V31" s="793"/>
      <c r="W31" s="408"/>
      <c r="X31" s="112"/>
      <c r="Y31" s="112"/>
      <c r="Z31" s="112"/>
      <c r="AA31" s="112"/>
      <c r="AB31" s="789"/>
      <c r="AC31" s="132"/>
      <c r="AD31" s="112"/>
      <c r="AE31" s="790"/>
      <c r="AF31" s="112"/>
      <c r="AG31" s="791"/>
      <c r="AI31" s="112"/>
    </row>
    <row r="32" spans="1:35" ht="13.5" customHeight="1">
      <c r="A32" s="527">
        <v>23</v>
      </c>
      <c r="B32" s="247" t="s">
        <v>50</v>
      </c>
      <c r="C32" s="2595">
        <f t="shared" si="0"/>
        <v>21</v>
      </c>
      <c r="D32" s="774">
        <f>'12 л. РАСКЛАДКА'!V36</f>
        <v>14.6</v>
      </c>
      <c r="E32" s="2501">
        <f>'12 л. РАСКЛАДКА'!V94</f>
        <v>28.5</v>
      </c>
      <c r="F32" s="2501">
        <f>'12 л. РАСКЛАДКА'!V153</f>
        <v>13.22</v>
      </c>
      <c r="G32" s="2501">
        <f>'12 л. РАСКЛАДКА'!V209</f>
        <v>13.72</v>
      </c>
      <c r="H32" s="1177">
        <f>'12 л. РАСКЛАДКА'!V266</f>
        <v>29.6</v>
      </c>
      <c r="I32" s="2783">
        <f>'12 л. РАСКЛАДКА'!V322</f>
        <v>8.1</v>
      </c>
      <c r="J32" s="2501">
        <f>'12 л. РАСКЛАДКА'!V378</f>
        <v>10</v>
      </c>
      <c r="K32" s="2501">
        <f>'12 л. РАСКЛАДКА'!V434</f>
        <v>19.774999999999999</v>
      </c>
      <c r="L32" s="2501">
        <f>'12 л. РАСКЛАДКА'!V487</f>
        <v>28.11</v>
      </c>
      <c r="M32" s="2501">
        <f>'12 л. РАСКЛАДКА'!V541</f>
        <v>14</v>
      </c>
      <c r="N32" s="1177">
        <f>'12 л. РАСКЛАДКА'!V594</f>
        <v>14.375</v>
      </c>
      <c r="O32" s="2787">
        <f>'12 л. РАСКЛАДКА'!V651</f>
        <v>28</v>
      </c>
      <c r="P32" s="2830">
        <f t="shared" si="1"/>
        <v>222</v>
      </c>
      <c r="Q32" s="2789">
        <f t="shared" si="2"/>
        <v>-11.904761904761898</v>
      </c>
      <c r="R32" s="2831">
        <f t="shared" si="3"/>
        <v>252</v>
      </c>
      <c r="S32" s="2589">
        <v>35</v>
      </c>
      <c r="U32" s="787"/>
      <c r="V32" s="793"/>
      <c r="W32" s="408"/>
      <c r="X32" s="112"/>
      <c r="Y32" s="112"/>
      <c r="Z32" s="112"/>
      <c r="AA32" s="112"/>
      <c r="AB32" s="789"/>
      <c r="AC32" s="132"/>
      <c r="AD32" s="112"/>
      <c r="AE32" s="790"/>
      <c r="AF32" s="112"/>
      <c r="AG32" s="791"/>
      <c r="AI32" s="112"/>
    </row>
    <row r="33" spans="1:35" ht="12.75" customHeight="1">
      <c r="A33" s="527">
        <v>24</v>
      </c>
      <c r="B33" s="247" t="s">
        <v>51</v>
      </c>
      <c r="C33" s="2595">
        <f t="shared" si="0"/>
        <v>9</v>
      </c>
      <c r="D33" s="774">
        <f>'12 л. РАСКЛАДКА'!V37</f>
        <v>35</v>
      </c>
      <c r="E33" s="2501">
        <f>'12 л. РАСКЛАДКА'!V95</f>
        <v>0</v>
      </c>
      <c r="F33" s="2501">
        <f>'12 л. РАСКЛАДКА'!V154</f>
        <v>0</v>
      </c>
      <c r="G33" s="2501">
        <f>'12 л. РАСКЛАДКА'!V210</f>
        <v>0</v>
      </c>
      <c r="H33" s="1177">
        <f>'12 л. РАСКЛАДКА'!V267</f>
        <v>0</v>
      </c>
      <c r="I33" s="2783">
        <f>'12 л. РАСКЛАДКА'!V323</f>
        <v>0</v>
      </c>
      <c r="J33" s="2501">
        <f>'12 л. РАСКЛАДКА'!V379</f>
        <v>0</v>
      </c>
      <c r="K33" s="2501">
        <f>'12 л. РАСКЛАДКА'!V435</f>
        <v>50</v>
      </c>
      <c r="L33" s="2501">
        <f>'12 л. РАСКЛАДКА'!V488</f>
        <v>0</v>
      </c>
      <c r="M33" s="2501">
        <f>'12 л. РАСКЛАДКА'!V542</f>
        <v>0</v>
      </c>
      <c r="N33" s="1177">
        <f>'12 л. РАСКЛАДКА'!V595</f>
        <v>0</v>
      </c>
      <c r="O33" s="2787">
        <f>'12 л. РАСКЛАДКА'!V652</f>
        <v>0</v>
      </c>
      <c r="P33" s="2830">
        <f t="shared" si="1"/>
        <v>85</v>
      </c>
      <c r="Q33" s="2789">
        <f t="shared" si="2"/>
        <v>-21.296296296296291</v>
      </c>
      <c r="R33" s="2831">
        <f t="shared" si="3"/>
        <v>108</v>
      </c>
      <c r="S33" s="2589">
        <v>15</v>
      </c>
      <c r="U33" s="787"/>
      <c r="V33" s="793"/>
      <c r="W33" s="408"/>
      <c r="X33" s="112"/>
      <c r="Y33" s="112"/>
      <c r="Z33" s="112"/>
      <c r="AA33" s="112"/>
      <c r="AB33" s="789"/>
      <c r="AC33" s="132"/>
      <c r="AD33" s="112"/>
      <c r="AE33" s="790"/>
      <c r="AF33" s="112"/>
      <c r="AG33" s="804"/>
      <c r="AI33" s="112"/>
    </row>
    <row r="34" spans="1:35" ht="12" customHeight="1">
      <c r="A34" s="527">
        <v>25</v>
      </c>
      <c r="B34" s="247" t="s">
        <v>52</v>
      </c>
      <c r="C34" s="2595">
        <f t="shared" si="0"/>
        <v>1.2</v>
      </c>
      <c r="D34" s="774">
        <f>'12 л. РАСКЛАДКА'!V38</f>
        <v>1.5</v>
      </c>
      <c r="E34" s="2501">
        <f>'12 л. РАСКЛАДКА'!V96</f>
        <v>1.5</v>
      </c>
      <c r="F34" s="2501">
        <f>'12 л. РАСКЛАДКА'!V155</f>
        <v>0</v>
      </c>
      <c r="G34" s="2501">
        <f>'12 л. РАСКЛАДКА'!V211</f>
        <v>0</v>
      </c>
      <c r="H34" s="1177">
        <f>'12 л. РАСКЛАДКА'!V268</f>
        <v>0</v>
      </c>
      <c r="I34" s="2783">
        <f>'12 л. РАСКЛАДКА'!V324</f>
        <v>0</v>
      </c>
      <c r="J34" s="2501">
        <f>'12 л. РАСКЛАДКА'!V380</f>
        <v>0</v>
      </c>
      <c r="K34" s="2501">
        <f>'12 л. РАСКЛАДКА'!V436</f>
        <v>1.5</v>
      </c>
      <c r="L34" s="2501">
        <f>'12 л. РАСКЛАДКА'!V489</f>
        <v>0</v>
      </c>
      <c r="M34" s="2501">
        <f>'12 л. РАСКЛАДКА'!V543</f>
        <v>1.5</v>
      </c>
      <c r="N34" s="1177">
        <f>'12 л. РАСКЛАДКА'!V596</f>
        <v>0</v>
      </c>
      <c r="O34" s="2787">
        <f>'12 л. РАСКЛАДКА'!V653</f>
        <v>0</v>
      </c>
      <c r="P34" s="2830">
        <f t="shared" si="1"/>
        <v>6</v>
      </c>
      <c r="Q34" s="2789">
        <f t="shared" si="2"/>
        <v>-58.333333333333329</v>
      </c>
      <c r="R34" s="2831">
        <f t="shared" si="3"/>
        <v>14.399999999999999</v>
      </c>
      <c r="S34" s="2589">
        <v>2</v>
      </c>
      <c r="U34" s="787"/>
      <c r="V34" s="801"/>
      <c r="W34" s="408"/>
      <c r="X34" s="112"/>
      <c r="Y34" s="112"/>
      <c r="Z34" s="112"/>
      <c r="AA34" s="112"/>
      <c r="AB34" s="789"/>
      <c r="AC34" s="132"/>
      <c r="AD34" s="112"/>
      <c r="AE34" s="790"/>
      <c r="AF34" s="112"/>
      <c r="AG34" s="804"/>
      <c r="AI34" s="112"/>
    </row>
    <row r="35" spans="1:35" ht="15.75" customHeight="1">
      <c r="A35" s="527">
        <v>26</v>
      </c>
      <c r="B35" s="247" t="s">
        <v>218</v>
      </c>
      <c r="C35" s="2595">
        <f t="shared" si="0"/>
        <v>0.72</v>
      </c>
      <c r="D35" s="774">
        <f>'12 л. РАСКЛАДКА'!V39</f>
        <v>0</v>
      </c>
      <c r="E35" s="2501">
        <f>'12 л. РАСКЛАДКА'!V97</f>
        <v>0</v>
      </c>
      <c r="F35" s="2501">
        <f>'12 л. РАСКЛАДКА'!V156</f>
        <v>0</v>
      </c>
      <c r="G35" s="2501">
        <f>'12 л. РАСКЛАДКА'!V212</f>
        <v>0</v>
      </c>
      <c r="H35" s="1177">
        <f>'12 л. РАСКЛАДКА'!V269</f>
        <v>4</v>
      </c>
      <c r="I35" s="2783">
        <f>'12 л. РАСКЛАДКА'!V325</f>
        <v>0</v>
      </c>
      <c r="J35" s="2501">
        <f>'12 л. РАСКЛАДКА'!V381</f>
        <v>0</v>
      </c>
      <c r="K35" s="2501">
        <f>'12 л. РАСКЛАДКА'!V437</f>
        <v>0</v>
      </c>
      <c r="L35" s="2501">
        <f>'12 л. РАСКЛАДКА'!V490</f>
        <v>3.7</v>
      </c>
      <c r="M35" s="2501">
        <f>'12 л. РАСКЛАДКА'!V544</f>
        <v>0</v>
      </c>
      <c r="N35" s="1177">
        <f>'12 л. РАСКЛАДКА'!V597</f>
        <v>0</v>
      </c>
      <c r="O35" s="2787">
        <f>'12 л. РАСКЛАДКА'!V654</f>
        <v>0</v>
      </c>
      <c r="P35" s="2830">
        <f t="shared" si="1"/>
        <v>7.7</v>
      </c>
      <c r="Q35" s="2789">
        <f t="shared" si="2"/>
        <v>-10.879629629629633</v>
      </c>
      <c r="R35" s="2831">
        <f t="shared" si="3"/>
        <v>8.64</v>
      </c>
      <c r="S35" s="2589">
        <v>1.2</v>
      </c>
      <c r="U35" s="787"/>
      <c r="V35" s="793"/>
      <c r="W35" s="408"/>
      <c r="X35" s="112"/>
      <c r="Y35" s="112"/>
      <c r="Z35" s="112"/>
      <c r="AA35" s="112"/>
      <c r="AB35" s="789"/>
      <c r="AC35" s="132"/>
      <c r="AD35" s="112"/>
      <c r="AE35" s="790"/>
      <c r="AF35" s="112"/>
      <c r="AG35" s="804"/>
      <c r="AI35" s="112"/>
    </row>
    <row r="36" spans="1:35" ht="12" customHeight="1">
      <c r="A36" s="527">
        <v>27</v>
      </c>
      <c r="B36" s="247" t="s">
        <v>115</v>
      </c>
      <c r="C36" s="2595">
        <f t="shared" si="0"/>
        <v>1.2</v>
      </c>
      <c r="D36" s="774">
        <f>'12 л. РАСКЛАДКА'!V40</f>
        <v>0</v>
      </c>
      <c r="E36" s="2501">
        <f>'12 л. РАСКЛАДКА'!V98</f>
        <v>0</v>
      </c>
      <c r="F36" s="2501">
        <f>'12 л. РАСКЛАДКА'!V157</f>
        <v>3</v>
      </c>
      <c r="G36" s="2501">
        <f>'12 л. РАСКЛАДКА'!V213</f>
        <v>0</v>
      </c>
      <c r="H36" s="1177">
        <f>'12 л. РАСКЛАДКА'!V270</f>
        <v>0</v>
      </c>
      <c r="I36" s="2783">
        <f>'12 л. РАСКЛАДКА'!V326</f>
        <v>0</v>
      </c>
      <c r="J36" s="2501">
        <f>'12 л. РАСКЛАДКА'!V382</f>
        <v>5</v>
      </c>
      <c r="K36" s="2501">
        <f>'12 л. РАСКЛАДКА'!V438</f>
        <v>0</v>
      </c>
      <c r="L36" s="2501">
        <f>'12 л. РАСКЛАДКА'!V491</f>
        <v>0</v>
      </c>
      <c r="M36" s="2501">
        <f>'12 л. РАСКЛАДКА'!V545</f>
        <v>0</v>
      </c>
      <c r="N36" s="1177">
        <f>'12 л. РАСКЛАДКА'!V598</f>
        <v>3</v>
      </c>
      <c r="O36" s="2787">
        <f>'12 л. РАСКЛАДКА'!V655</f>
        <v>2.8</v>
      </c>
      <c r="P36" s="2830">
        <f t="shared" si="1"/>
        <v>13.8</v>
      </c>
      <c r="Q36" s="2789">
        <f t="shared" si="2"/>
        <v>-4.1666666666666572</v>
      </c>
      <c r="R36" s="2831">
        <f t="shared" si="3"/>
        <v>14.399999999999999</v>
      </c>
      <c r="S36" s="2589">
        <v>2</v>
      </c>
      <c r="U36" s="787"/>
      <c r="V36" s="801"/>
      <c r="W36" s="408"/>
      <c r="X36" s="112"/>
      <c r="Y36" s="112"/>
      <c r="Z36" s="112"/>
      <c r="AA36" s="112"/>
      <c r="AB36" s="789"/>
      <c r="AC36" s="132"/>
      <c r="AD36" s="112"/>
      <c r="AE36" s="790"/>
      <c r="AF36" s="112"/>
      <c r="AG36" s="804"/>
      <c r="AI36" s="112"/>
    </row>
    <row r="37" spans="1:35" ht="12" hidden="1" customHeight="1">
      <c r="A37" s="527">
        <v>28</v>
      </c>
      <c r="B37" s="247" t="s">
        <v>53</v>
      </c>
      <c r="C37" s="2595">
        <f t="shared" si="0"/>
        <v>0.18</v>
      </c>
      <c r="D37" s="774">
        <f>'12 л. РАСКЛАДКА'!V41</f>
        <v>0</v>
      </c>
      <c r="E37" s="2501">
        <f>'12 л. РАСКЛАДКА'!V99</f>
        <v>0</v>
      </c>
      <c r="F37" s="2501">
        <f>'12 л. РАСКЛАДКА'!V158</f>
        <v>0</v>
      </c>
      <c r="G37" s="2501">
        <f>'12 л. РАСКЛАДКА'!V214</f>
        <v>0</v>
      </c>
      <c r="H37" s="1177">
        <f>'12 л. РАСКЛАДКА'!V271</f>
        <v>0</v>
      </c>
      <c r="I37" s="2783">
        <f>'12 л. РАСКЛАДКА'!V327</f>
        <v>0</v>
      </c>
      <c r="J37" s="2501">
        <f>'12 л. РАСКЛАДКА'!V383</f>
        <v>0</v>
      </c>
      <c r="K37" s="2501">
        <f>'12 л. РАСКЛАДКА'!V439</f>
        <v>0</v>
      </c>
      <c r="L37" s="2501">
        <f>'12 л. РАСКЛАДКА'!V492</f>
        <v>0</v>
      </c>
      <c r="M37" s="2501">
        <f>'12 л. РАСКЛАДКА'!V546</f>
        <v>0</v>
      </c>
      <c r="N37" s="1177">
        <f>'12 л. РАСКЛАДКА'!V599</f>
        <v>0</v>
      </c>
      <c r="O37" s="2787">
        <f>'12 л. РАСКЛАДКА'!V656</f>
        <v>0</v>
      </c>
      <c r="P37" s="2830">
        <f t="shared" si="1"/>
        <v>0</v>
      </c>
      <c r="Q37" s="1180">
        <f t="shared" si="2"/>
        <v>-100</v>
      </c>
      <c r="R37" s="2831">
        <f t="shared" si="3"/>
        <v>2.16</v>
      </c>
      <c r="S37" s="2589">
        <v>0.3</v>
      </c>
      <c r="U37" s="787"/>
      <c r="V37" s="793"/>
      <c r="W37" s="408"/>
      <c r="X37" s="112"/>
      <c r="Y37" s="112"/>
      <c r="Z37" s="112"/>
      <c r="AA37" s="112"/>
      <c r="AB37" s="789"/>
      <c r="AC37" s="132"/>
      <c r="AD37" s="112"/>
      <c r="AE37" s="790"/>
      <c r="AF37" s="112"/>
      <c r="AG37" s="3209"/>
      <c r="AI37" s="112"/>
    </row>
    <row r="38" spans="1:35" ht="12.75" customHeight="1">
      <c r="A38" s="527">
        <v>29</v>
      </c>
      <c r="B38" s="566" t="s">
        <v>924</v>
      </c>
      <c r="C38" s="2595">
        <f t="shared" si="0"/>
        <v>3</v>
      </c>
      <c r="D38" s="774">
        <f>'12 л. РАСКЛАДКА'!V42</f>
        <v>2.5270000000000001</v>
      </c>
      <c r="E38" s="2501">
        <f>'12 л. РАСКЛАДКА'!V100</f>
        <v>2.0699999999999998</v>
      </c>
      <c r="F38" s="2501">
        <f>'12 л. РАСКЛАДКА'!V159</f>
        <v>3.29</v>
      </c>
      <c r="G38" s="2501">
        <f>'12 л. РАСКЛАДКА'!V215</f>
        <v>3.13</v>
      </c>
      <c r="H38" s="1177">
        <f>'12 л. РАСКЛАДКА'!V272</f>
        <v>3.823</v>
      </c>
      <c r="I38" s="2783">
        <f>'12 л. РАСКЛАДКА'!V328</f>
        <v>3.1100000000000003</v>
      </c>
      <c r="J38" s="2501">
        <f>'12 л. РАСКЛАДКА'!V384</f>
        <v>3.1959999999999997</v>
      </c>
      <c r="K38" s="2501">
        <f>'12 л. РАСКЛАДКА'!V440</f>
        <v>3.1190000000000002</v>
      </c>
      <c r="L38" s="2501">
        <f>'12 л. РАСКЛАДКА'!V493</f>
        <v>2.74</v>
      </c>
      <c r="M38" s="2501">
        <f>'12 л. РАСКЛАДКА'!V547</f>
        <v>3.55</v>
      </c>
      <c r="N38" s="1177">
        <f>'12 л. РАСКЛАДКА'!V600</f>
        <v>3.8149999999999999</v>
      </c>
      <c r="O38" s="2787">
        <f>'12 л. РАСКЛАДКА'!V657</f>
        <v>2.65</v>
      </c>
      <c r="P38" s="2830">
        <f t="shared" si="1"/>
        <v>37.020000000000003</v>
      </c>
      <c r="Q38" s="2471">
        <f t="shared" si="2"/>
        <v>2.8333333333333428</v>
      </c>
      <c r="R38" s="2831">
        <f t="shared" si="3"/>
        <v>36</v>
      </c>
      <c r="S38" s="2589">
        <v>5</v>
      </c>
      <c r="U38" s="787"/>
      <c r="V38" s="793"/>
      <c r="W38" s="408"/>
      <c r="X38" s="112"/>
      <c r="Y38" s="112"/>
      <c r="Z38" s="112"/>
      <c r="AA38" s="112"/>
      <c r="AB38" s="789"/>
      <c r="AC38" s="132"/>
      <c r="AD38" s="112"/>
      <c r="AE38" s="790"/>
      <c r="AF38" s="112"/>
      <c r="AG38" s="804"/>
      <c r="AI38" s="112"/>
    </row>
    <row r="39" spans="1:35" ht="13.5" customHeight="1">
      <c r="A39" s="527">
        <v>30</v>
      </c>
      <c r="B39" s="247" t="s">
        <v>116</v>
      </c>
      <c r="C39" s="2595">
        <f t="shared" si="0"/>
        <v>2.4</v>
      </c>
      <c r="D39" s="774">
        <f>'12 л. РАСКЛАДКА'!V43</f>
        <v>0</v>
      </c>
      <c r="E39" s="2501">
        <f>'12 л. РАСКЛАДКА'!V101</f>
        <v>0</v>
      </c>
      <c r="F39" s="2501">
        <f>'12 л. РАСКЛАДКА'!V160</f>
        <v>0</v>
      </c>
      <c r="G39" s="2501">
        <f>'12 л. РАСКЛАДКА'!V216</f>
        <v>0</v>
      </c>
      <c r="H39" s="1177">
        <f>'12 л. РАСКЛАДКА'!V273</f>
        <v>10</v>
      </c>
      <c r="I39" s="2783">
        <f>'12 л. РАСКЛАДКА'!V329</f>
        <v>0</v>
      </c>
      <c r="J39" s="2501">
        <f>'12 л. РАСКЛАДКА'!V385</f>
        <v>0</v>
      </c>
      <c r="K39" s="2501">
        <f>'12 л. РАСКЛАДКА'!V441</f>
        <v>0</v>
      </c>
      <c r="L39" s="2501">
        <f>'12 л. РАСКЛАДКА'!V494</f>
        <v>10</v>
      </c>
      <c r="M39" s="2501">
        <f>'12 л. РАСКЛАДКА'!V548</f>
        <v>0</v>
      </c>
      <c r="N39" s="1177">
        <f>'12 л. РАСКЛАДКА'!V601</f>
        <v>0.6</v>
      </c>
      <c r="O39" s="2787">
        <f>'12 л. РАСКЛАДКА'!V658</f>
        <v>10</v>
      </c>
      <c r="P39" s="2830">
        <f t="shared" si="1"/>
        <v>30.6</v>
      </c>
      <c r="Q39" s="2789">
        <f t="shared" si="2"/>
        <v>6.2500000000000142</v>
      </c>
      <c r="R39" s="2831">
        <f t="shared" si="3"/>
        <v>28.799999999999997</v>
      </c>
      <c r="S39" s="2589">
        <v>4</v>
      </c>
      <c r="U39" s="792"/>
      <c r="V39" s="801"/>
      <c r="W39" s="408"/>
      <c r="X39" s="112"/>
      <c r="Y39" s="112"/>
      <c r="Z39" s="112"/>
      <c r="AA39" s="112"/>
      <c r="AB39" s="789"/>
      <c r="AC39" s="132"/>
      <c r="AD39" s="112"/>
      <c r="AE39" s="790"/>
      <c r="AF39" s="112"/>
      <c r="AG39" s="804"/>
      <c r="AI39" s="112"/>
    </row>
    <row r="40" spans="1:35" ht="14.25" customHeight="1">
      <c r="A40" s="527">
        <v>31</v>
      </c>
      <c r="B40" s="247" t="s">
        <v>117</v>
      </c>
      <c r="C40" s="2595">
        <f t="shared" si="0"/>
        <v>1.2</v>
      </c>
      <c r="D40" s="774">
        <f>'12 л. РАСКЛАДКА'!V44</f>
        <v>0.91420000000000001</v>
      </c>
      <c r="E40" s="2501">
        <f>'12 л. РАСКЛАДКА'!V102</f>
        <v>0.98599999999999999</v>
      </c>
      <c r="F40" s="2501">
        <f>'12 л. РАСКЛАДКА'!V161</f>
        <v>1.1360999999999999</v>
      </c>
      <c r="G40" s="2501">
        <f>'12 л. РАСКЛАДКА'!V217</f>
        <v>1.19</v>
      </c>
      <c r="H40" s="1177">
        <f>'12 л. РАСКЛАДКА'!V274</f>
        <v>0.82200000000000006</v>
      </c>
      <c r="I40" s="2783">
        <f>'12 л. РАСКЛАДКА'!V330</f>
        <v>1.1099999999999999</v>
      </c>
      <c r="J40" s="2501">
        <f>'12 л. РАСКЛАДКА'!V386</f>
        <v>9.1399999999999995E-2</v>
      </c>
      <c r="K40" s="2501">
        <f>'12 л. РАСКЛАДКА'!V442</f>
        <v>3.7964000000000002</v>
      </c>
      <c r="L40" s="2501">
        <f>'12 л. РАСКЛАДКА'!V495</f>
        <v>1.127</v>
      </c>
      <c r="M40" s="2501">
        <f>'12 л. РАСКЛАДКА'!V549</f>
        <v>1.0109999999999999</v>
      </c>
      <c r="N40" s="1177">
        <f>'12 л. РАСКЛАДКА'!V602</f>
        <v>2.6901000000000002</v>
      </c>
      <c r="O40" s="2787">
        <f>'12 л. РАСКЛАДКА'!V659</f>
        <v>1.69</v>
      </c>
      <c r="P40" s="2830">
        <f t="shared" si="1"/>
        <v>16.564200000000003</v>
      </c>
      <c r="Q40" s="2789">
        <f t="shared" si="2"/>
        <v>15.029166666666697</v>
      </c>
      <c r="R40" s="2831">
        <f t="shared" si="3"/>
        <v>14.399999999999999</v>
      </c>
      <c r="S40" s="2589">
        <v>2</v>
      </c>
      <c r="U40" s="792"/>
      <c r="V40" s="793"/>
      <c r="W40" s="408"/>
      <c r="X40" s="112"/>
      <c r="Y40" s="112"/>
      <c r="Z40" s="112"/>
      <c r="AA40" s="112"/>
      <c r="AB40" s="789"/>
      <c r="AC40" s="132"/>
      <c r="AD40" s="112"/>
      <c r="AE40" s="790"/>
      <c r="AF40" s="112"/>
      <c r="AG40" s="3240"/>
      <c r="AI40" s="112"/>
    </row>
    <row r="41" spans="1:35" ht="15" customHeight="1">
      <c r="A41" s="527">
        <v>32</v>
      </c>
      <c r="B41" s="247" t="s">
        <v>55</v>
      </c>
      <c r="C41" s="2595">
        <f t="shared" si="0"/>
        <v>54</v>
      </c>
      <c r="D41" s="3098">
        <f>'12 л. МЕНЮ '!D95</f>
        <v>47.823</v>
      </c>
      <c r="E41" s="814">
        <f>'12 л. МЕНЮ '!D147</f>
        <v>66.567999999999984</v>
      </c>
      <c r="F41" s="814">
        <f>'12 л. МЕНЮ '!D205</f>
        <v>51.769000000000005</v>
      </c>
      <c r="G41" s="814">
        <f>'12 л. МЕНЮ '!D258</f>
        <v>47.533999999999999</v>
      </c>
      <c r="H41" s="814">
        <f>'12 л. МЕНЮ '!D312</f>
        <v>56.302000000000007</v>
      </c>
      <c r="I41" s="2783">
        <f>'12 л. МЕНЮ '!D368</f>
        <v>54.004000000000005</v>
      </c>
      <c r="J41" s="814">
        <f>'12 л. МЕНЮ '!D481</f>
        <v>53.051999999999992</v>
      </c>
      <c r="K41" s="814">
        <f>'12 л. МЕНЮ '!D537</f>
        <v>53.343999999999994</v>
      </c>
      <c r="L41" s="814">
        <f>'12 л. МЕНЮ '!D592</f>
        <v>51.358999999999995</v>
      </c>
      <c r="M41" s="814">
        <f>'12 л. МЕНЮ '!D647</f>
        <v>54.885000000000005</v>
      </c>
      <c r="N41" s="1159">
        <f>'12 л. МЕНЮ '!D702</f>
        <v>57.36</v>
      </c>
      <c r="O41" s="2787">
        <f>'12 л. МЕНЮ '!D761</f>
        <v>54</v>
      </c>
      <c r="P41" s="2830">
        <f>D41+E41+F41+G41+H41+I41+J41+K41+L41+M41+N41+O41</f>
        <v>648</v>
      </c>
      <c r="Q41" s="2471">
        <f t="shared" si="2"/>
        <v>0</v>
      </c>
      <c r="R41" s="2831">
        <f t="shared" si="3"/>
        <v>648</v>
      </c>
      <c r="S41" s="2589">
        <v>90</v>
      </c>
      <c r="U41" s="3219"/>
      <c r="V41" s="801"/>
      <c r="W41" s="408"/>
      <c r="X41" s="112"/>
      <c r="Y41" s="112"/>
      <c r="Z41" s="112"/>
      <c r="AA41" s="112"/>
      <c r="AB41" s="808"/>
      <c r="AC41" s="132"/>
      <c r="AD41" s="112"/>
      <c r="AE41" s="790"/>
      <c r="AF41" s="112"/>
      <c r="AG41" s="804"/>
      <c r="AI41" s="112"/>
    </row>
    <row r="42" spans="1:35" ht="12.75" customHeight="1">
      <c r="A42" s="527">
        <v>33</v>
      </c>
      <c r="B42" s="247" t="s">
        <v>56</v>
      </c>
      <c r="C42" s="2595">
        <f t="shared" si="0"/>
        <v>55.2</v>
      </c>
      <c r="D42" s="3098">
        <f>'12 л. МЕНЮ '!E95</f>
        <v>52.489000000000004</v>
      </c>
      <c r="E42" s="814">
        <f>'12 л. МЕНЮ '!E147</f>
        <v>54.427900000000001</v>
      </c>
      <c r="F42" s="814">
        <f>'12 л. МЕНЮ '!E205</f>
        <v>54.873000000000005</v>
      </c>
      <c r="G42" s="814">
        <f>'12 л. МЕНЮ '!E258</f>
        <v>52.307000000000002</v>
      </c>
      <c r="H42" s="814">
        <f>'12 л. МЕНЮ '!E312</f>
        <v>61.903100000000002</v>
      </c>
      <c r="I42" s="2783">
        <f>'12 л. МЕНЮ '!E368</f>
        <v>55.2</v>
      </c>
      <c r="J42" s="814">
        <f>'12 л. МЕНЮ '!E481</f>
        <v>54.899000000000001</v>
      </c>
      <c r="K42" s="814">
        <f>'12 л. МЕНЮ '!E537</f>
        <v>51.694000000000003</v>
      </c>
      <c r="L42" s="814">
        <f>'12 л. МЕНЮ '!E592</f>
        <v>54.472000000000008</v>
      </c>
      <c r="M42" s="814">
        <f>'12 л. МЕНЮ '!E647</f>
        <v>58.680999999999997</v>
      </c>
      <c r="N42" s="1159">
        <f>'12 л. МЕНЮ '!E702</f>
        <v>56.254000000000005</v>
      </c>
      <c r="O42" s="2787">
        <f>'12 л. МЕНЮ '!E761</f>
        <v>55.2</v>
      </c>
      <c r="P42" s="2830">
        <f t="shared" si="1"/>
        <v>662.40000000000009</v>
      </c>
      <c r="Q42" s="2471">
        <f t="shared" si="2"/>
        <v>0</v>
      </c>
      <c r="R42" s="2831">
        <f t="shared" si="3"/>
        <v>662.40000000000009</v>
      </c>
      <c r="S42" s="2589">
        <v>92</v>
      </c>
      <c r="U42" s="3219"/>
      <c r="V42" s="801"/>
      <c r="W42" s="408"/>
      <c r="X42" s="112"/>
      <c r="Y42" s="112"/>
      <c r="Z42" s="112"/>
      <c r="AA42" s="112"/>
      <c r="AB42" s="808"/>
      <c r="AC42" s="132"/>
      <c r="AD42" s="112"/>
      <c r="AE42" s="790"/>
      <c r="AF42" s="112"/>
      <c r="AG42" s="791"/>
      <c r="AI42" s="112"/>
    </row>
    <row r="43" spans="1:35" ht="12.75" customHeight="1">
      <c r="A43" s="527">
        <v>34</v>
      </c>
      <c r="B43" s="247" t="s">
        <v>57</v>
      </c>
      <c r="C43" s="2595">
        <f t="shared" si="0"/>
        <v>229.8</v>
      </c>
      <c r="D43" s="3099">
        <f>'12 л. МЕНЮ '!F95</f>
        <v>236.39800000000002</v>
      </c>
      <c r="E43" s="814">
        <f>'12 л. МЕНЮ '!F147</f>
        <v>221.61199999999999</v>
      </c>
      <c r="F43" s="814">
        <f>'12 л. МЕНЮ '!F205</f>
        <v>230.46199999999999</v>
      </c>
      <c r="G43" s="814">
        <f>'12 л. МЕНЮ '!F258</f>
        <v>238.05599999999998</v>
      </c>
      <c r="H43" s="814">
        <f>'12 л. МЕНЮ '!F312</f>
        <v>222.46800000000002</v>
      </c>
      <c r="I43" s="2783">
        <f>'12 л. МЕНЮ '!F368</f>
        <v>229.80400000000003</v>
      </c>
      <c r="J43" s="814">
        <f>'12 л. МЕНЮ '!F481</f>
        <v>229.83699999999996</v>
      </c>
      <c r="K43" s="814">
        <f>'12 л. МЕНЮ '!F537</f>
        <v>238.99900000000002</v>
      </c>
      <c r="L43" s="814">
        <f>'12 л. МЕНЮ '!F592</f>
        <v>235.29400000000001</v>
      </c>
      <c r="M43" s="814">
        <f>'12 л. МЕНЮ '!F647</f>
        <v>227.47</v>
      </c>
      <c r="N43" s="1159">
        <f>'12 л. МЕНЮ '!F702</f>
        <v>217.39999999999998</v>
      </c>
      <c r="O43" s="2787">
        <f>'12 л. МЕНЮ '!F761</f>
        <v>229.8</v>
      </c>
      <c r="P43" s="2830">
        <f t="shared" si="1"/>
        <v>2757.6000000000004</v>
      </c>
      <c r="Q43" s="2471">
        <f t="shared" si="2"/>
        <v>0</v>
      </c>
      <c r="R43" s="2831">
        <f t="shared" si="3"/>
        <v>2757.6000000000004</v>
      </c>
      <c r="S43" s="2589">
        <v>383</v>
      </c>
      <c r="U43" s="3219"/>
      <c r="V43" s="801"/>
      <c r="W43" s="408"/>
      <c r="X43" s="112"/>
      <c r="Y43" s="112"/>
      <c r="Z43" s="112"/>
      <c r="AA43" s="112"/>
      <c r="AB43" s="808"/>
      <c r="AC43" s="132"/>
      <c r="AD43" s="112"/>
      <c r="AE43" s="790"/>
      <c r="AF43" s="112"/>
      <c r="AG43" s="791"/>
      <c r="AI43" s="112"/>
    </row>
    <row r="44" spans="1:35" ht="15" customHeight="1" thickBot="1">
      <c r="A44" s="567">
        <v>35</v>
      </c>
      <c r="B44" s="568" t="s">
        <v>58</v>
      </c>
      <c r="C44" s="2596">
        <f t="shared" si="0"/>
        <v>1632</v>
      </c>
      <c r="D44" s="3109">
        <f>'12 л. МЕНЮ '!G95</f>
        <v>1634.3892000000001</v>
      </c>
      <c r="E44" s="815">
        <f>'12 л. МЕНЮ '!G147</f>
        <v>1634.1610999999998</v>
      </c>
      <c r="F44" s="815">
        <f>'12 л. МЕНЮ '!G205</f>
        <v>1629.4290000000001</v>
      </c>
      <c r="G44" s="815">
        <f>'12 л. МЕНЮ '!G258</f>
        <v>1631.1669999999999</v>
      </c>
      <c r="H44" s="815">
        <f>'12 л. МЕНЮ '!G312</f>
        <v>1630.8537000000001</v>
      </c>
      <c r="I44" s="1003">
        <f>'12 л. МЕНЮ '!G368</f>
        <v>1632</v>
      </c>
      <c r="J44" s="815">
        <f>'12 л. МЕНЮ '!G481</f>
        <v>1632.152</v>
      </c>
      <c r="K44" s="816">
        <f>'12 л. МЕНЮ '!G537</f>
        <v>1634.4230000000002</v>
      </c>
      <c r="L44" s="515">
        <f>'12 л. МЕНЮ '!G592</f>
        <v>1629.078</v>
      </c>
      <c r="M44" s="515">
        <f>'12 л. МЕНЮ '!G647</f>
        <v>1630.7959999999998</v>
      </c>
      <c r="N44" s="2708">
        <f>'12 л. МЕНЮ '!G702</f>
        <v>1633.5510000000002</v>
      </c>
      <c r="O44" s="1071">
        <f>'12 л. МЕНЮ '!G761</f>
        <v>1632</v>
      </c>
      <c r="P44" s="2142">
        <f>D44+E44+F44+G44+H44+I44+J44+K44+L44+M44+N44+O44</f>
        <v>19584</v>
      </c>
      <c r="Q44" s="2472">
        <f t="shared" si="2"/>
        <v>0</v>
      </c>
      <c r="R44" s="2832">
        <f t="shared" si="3"/>
        <v>19584</v>
      </c>
      <c r="S44" s="2592">
        <v>2720</v>
      </c>
      <c r="U44" s="792"/>
      <c r="V44" s="801"/>
      <c r="W44" s="408"/>
      <c r="X44" s="112"/>
      <c r="Y44" s="112"/>
      <c r="Z44" s="112"/>
      <c r="AA44" s="112"/>
      <c r="AB44" s="808"/>
      <c r="AC44" s="132"/>
      <c r="AD44" s="112"/>
      <c r="AE44" s="790"/>
      <c r="AF44" s="112"/>
      <c r="AG44" s="791"/>
      <c r="AI44" s="112"/>
    </row>
    <row r="46" spans="1:35">
      <c r="U46" s="396"/>
    </row>
    <row r="47" spans="1:35" ht="13.5" customHeight="1"/>
    <row r="48" spans="1:35" ht="12.75" customHeight="1"/>
    <row r="49" spans="1:19" ht="12.75" customHeight="1"/>
    <row r="50" spans="1:19" ht="11.25" customHeight="1"/>
    <row r="51" spans="1:19" ht="11.25" customHeight="1"/>
    <row r="53" spans="1:19">
      <c r="C53" s="819"/>
    </row>
    <row r="54" spans="1:19">
      <c r="C54" s="819"/>
    </row>
    <row r="56" spans="1:19">
      <c r="B56" s="11"/>
      <c r="C56" s="11"/>
      <c r="D56" s="11"/>
      <c r="E56" s="11"/>
      <c r="F56" s="11"/>
      <c r="G56" s="11"/>
      <c r="H56" s="11"/>
      <c r="I56" s="11"/>
      <c r="J56" s="11"/>
      <c r="K56" s="11"/>
      <c r="L56" s="11"/>
      <c r="M56" s="11"/>
      <c r="N56" s="11"/>
      <c r="O56" s="11"/>
    </row>
    <row r="57" spans="1:19">
      <c r="B57" s="11"/>
      <c r="C57" s="11"/>
      <c r="D57" s="11"/>
      <c r="E57" s="11"/>
      <c r="F57" s="11"/>
      <c r="G57" s="11"/>
      <c r="H57" s="11"/>
      <c r="I57" s="11"/>
      <c r="J57" s="11"/>
      <c r="K57" s="11"/>
      <c r="L57" s="11"/>
      <c r="M57" s="11"/>
      <c r="N57" s="11"/>
      <c r="O57" s="11"/>
    </row>
    <row r="58" spans="1:19">
      <c r="B58" s="11"/>
      <c r="C58" s="11"/>
      <c r="D58" s="11"/>
      <c r="E58" s="11"/>
      <c r="F58" s="11"/>
      <c r="G58" s="11"/>
      <c r="H58" s="11"/>
      <c r="I58" s="11"/>
      <c r="J58" s="11"/>
      <c r="K58" s="11"/>
      <c r="L58" s="11"/>
      <c r="M58" s="11"/>
      <c r="N58" s="11"/>
      <c r="O58" s="11"/>
    </row>
    <row r="59" spans="1:19">
      <c r="A59" t="s">
        <v>222</v>
      </c>
    </row>
    <row r="60" spans="1:19">
      <c r="A60" t="s">
        <v>223</v>
      </c>
      <c r="C60" s="291"/>
      <c r="D60" s="291"/>
      <c r="E60" s="291"/>
      <c r="F60" s="291"/>
      <c r="G60" s="291"/>
      <c r="H60" s="291"/>
      <c r="I60" s="291"/>
      <c r="J60" s="291"/>
      <c r="K60" s="291"/>
      <c r="L60" s="291"/>
      <c r="M60" s="291"/>
      <c r="N60" s="291"/>
      <c r="O60" s="291"/>
      <c r="P60" s="291"/>
      <c r="Q60" s="291"/>
      <c r="R60" s="291"/>
      <c r="S60" s="291"/>
    </row>
    <row r="61" spans="1:19">
      <c r="A61" t="s">
        <v>224</v>
      </c>
      <c r="N61" s="291"/>
      <c r="O61" s="291"/>
    </row>
    <row r="62" spans="1:19">
      <c r="A62" s="17"/>
      <c r="B62" s="17"/>
      <c r="C62" s="17"/>
      <c r="D62" s="17"/>
      <c r="E62" s="17"/>
      <c r="F62" s="17"/>
      <c r="G62" s="17"/>
      <c r="H62" s="17"/>
      <c r="I62" s="17"/>
      <c r="J62" s="17"/>
      <c r="K62" s="17"/>
      <c r="L62" s="17"/>
      <c r="M62" s="17"/>
      <c r="N62" s="17"/>
      <c r="O62" s="17"/>
      <c r="P62" s="291"/>
      <c r="Q62" s="291"/>
      <c r="R62" s="291"/>
      <c r="S62" s="291"/>
    </row>
    <row r="63" spans="1:19">
      <c r="A63" s="1" t="s">
        <v>225</v>
      </c>
    </row>
    <row r="64" spans="1:19">
      <c r="A64" t="s">
        <v>226</v>
      </c>
      <c r="D64" s="17"/>
      <c r="E64" s="17"/>
      <c r="F64" s="17"/>
      <c r="G64" s="17"/>
      <c r="H64" s="17"/>
      <c r="I64" s="17"/>
      <c r="J64" s="17"/>
      <c r="K64" s="17"/>
      <c r="L64" s="17"/>
      <c r="M64" s="17"/>
      <c r="N64" s="17"/>
      <c r="O64" s="17"/>
    </row>
    <row r="65" spans="1:19">
      <c r="A65" s="17"/>
      <c r="B65" s="17"/>
      <c r="C65" s="17"/>
      <c r="D65" s="17"/>
      <c r="E65" s="17"/>
      <c r="F65" s="17"/>
      <c r="G65" s="17"/>
      <c r="H65" s="17"/>
      <c r="I65" s="17"/>
      <c r="J65" s="17"/>
      <c r="K65" s="17"/>
      <c r="L65" s="17"/>
      <c r="M65" s="17"/>
      <c r="N65" s="17"/>
      <c r="O65" s="17"/>
      <c r="P65" s="291"/>
      <c r="Q65" s="291"/>
      <c r="R65" s="291"/>
      <c r="S65" s="291"/>
    </row>
    <row r="67" spans="1:19" ht="13.5" customHeight="1"/>
    <row r="69" spans="1:19" ht="13.5" customHeight="1"/>
    <row r="70" spans="1:19" ht="12" customHeight="1"/>
    <row r="72" spans="1:19" ht="12.75" customHeight="1"/>
    <row r="74" spans="1:19" ht="12.75" customHeight="1"/>
    <row r="76" spans="1:19" ht="12.75" customHeight="1"/>
    <row r="78" spans="1:19" ht="12.75" customHeight="1"/>
    <row r="79" spans="1:19" hidden="1"/>
    <row r="103" ht="12.75" customHeight="1"/>
    <row r="104" ht="13.5" customHeight="1"/>
    <row r="105" ht="12.75" customHeight="1"/>
    <row r="109" ht="12.75" customHeight="1"/>
    <row r="110" ht="12.75" customHeight="1"/>
    <row r="111" ht="11.25" customHeight="1"/>
    <row r="112" ht="12.75" customHeight="1"/>
    <row r="113" ht="13.5" customHeight="1"/>
    <row r="114" ht="14.25" customHeight="1"/>
    <row r="116" ht="14.25" customHeight="1"/>
    <row r="118" ht="11.25" customHeight="1"/>
    <row r="121" hidden="1"/>
    <row r="126" ht="11.25" customHeight="1"/>
    <row r="127" ht="12.75" customHeight="1"/>
    <row r="128" ht="11.25" customHeight="1"/>
    <row r="129" spans="1:29">
      <c r="A129" s="210"/>
      <c r="B129" s="112"/>
      <c r="C129" s="210"/>
      <c r="D129" s="112"/>
      <c r="E129" s="112"/>
      <c r="F129" s="112"/>
      <c r="G129" s="112"/>
      <c r="H129" s="112"/>
      <c r="I129" s="112"/>
      <c r="J129" s="112"/>
      <c r="K129" s="112"/>
      <c r="L129" s="112"/>
      <c r="M129" s="112"/>
      <c r="N129" s="112"/>
      <c r="O129" s="112"/>
      <c r="P129" s="112"/>
      <c r="Q129" s="208"/>
      <c r="R129" s="112"/>
      <c r="S129" s="112"/>
      <c r="T129" s="112"/>
      <c r="U129" s="112"/>
      <c r="V129" s="112"/>
      <c r="W129" s="112"/>
      <c r="X129" s="112"/>
      <c r="Y129" s="112"/>
      <c r="Z129" s="112"/>
      <c r="AA129" s="112"/>
      <c r="AB129" s="112"/>
      <c r="AC129" s="112"/>
    </row>
    <row r="130" spans="1:29">
      <c r="A130" s="112"/>
      <c r="B130" s="132"/>
      <c r="C130" s="408"/>
      <c r="D130" s="214"/>
      <c r="E130" s="214"/>
      <c r="F130" s="214"/>
      <c r="G130" s="214"/>
      <c r="H130" s="214"/>
      <c r="I130" s="214"/>
      <c r="J130" s="214"/>
      <c r="K130" s="214"/>
      <c r="L130" s="132"/>
      <c r="M130" s="132"/>
      <c r="N130" s="104"/>
      <c r="O130" s="104"/>
      <c r="P130" s="132"/>
      <c r="Q130" s="408"/>
      <c r="R130" s="112"/>
      <c r="S130" s="408"/>
      <c r="T130" s="132"/>
      <c r="U130" s="112"/>
      <c r="V130" s="112"/>
      <c r="W130" s="112"/>
      <c r="X130" s="112"/>
      <c r="Y130" s="112"/>
      <c r="Z130" s="112"/>
      <c r="AA130" s="112"/>
      <c r="AB130" s="112"/>
      <c r="AC130" s="112"/>
    </row>
    <row r="131" spans="1:29">
      <c r="A131" s="112"/>
      <c r="B131" s="132"/>
      <c r="C131" s="104"/>
      <c r="D131" s="782"/>
      <c r="E131" s="214"/>
      <c r="F131" s="214"/>
      <c r="G131" s="214"/>
      <c r="H131" s="214"/>
      <c r="I131" s="214"/>
      <c r="J131" s="214"/>
      <c r="K131" s="214"/>
      <c r="L131" s="132"/>
      <c r="M131" s="132"/>
      <c r="N131" s="104"/>
      <c r="O131" s="104"/>
      <c r="P131" s="132"/>
      <c r="Q131" s="408"/>
      <c r="R131" s="112"/>
      <c r="S131" s="408"/>
      <c r="T131" s="132"/>
      <c r="U131" s="112"/>
      <c r="V131" s="112"/>
      <c r="W131" s="112"/>
      <c r="X131" s="112"/>
      <c r="Y131" s="112"/>
      <c r="Z131" s="112"/>
      <c r="AA131" s="112"/>
      <c r="AB131" s="112"/>
      <c r="AC131" s="112"/>
    </row>
    <row r="132" spans="1:29">
      <c r="A132" s="112"/>
      <c r="B132" s="408"/>
      <c r="C132" s="408"/>
      <c r="D132" s="214"/>
      <c r="E132" s="214"/>
      <c r="F132" s="214"/>
      <c r="G132" s="214"/>
      <c r="H132" s="112"/>
      <c r="I132" s="112"/>
      <c r="J132" s="214"/>
      <c r="K132" s="110"/>
      <c r="L132" s="132"/>
      <c r="M132" s="132"/>
      <c r="N132" s="104"/>
      <c r="O132" s="104"/>
      <c r="P132" s="408"/>
      <c r="Q132" s="408"/>
      <c r="R132" s="112"/>
      <c r="S132" s="408"/>
      <c r="T132" s="132"/>
      <c r="U132" s="112"/>
      <c r="V132" s="112"/>
      <c r="W132" s="112"/>
      <c r="X132" s="112"/>
      <c r="Y132" s="112"/>
      <c r="Z132" s="112"/>
      <c r="AA132" s="784"/>
      <c r="AB132" s="112"/>
      <c r="AC132" s="112"/>
    </row>
    <row r="133" spans="1:29">
      <c r="A133" s="112"/>
      <c r="B133" s="132"/>
      <c r="C133" s="132"/>
      <c r="D133" s="408"/>
      <c r="E133" s="408"/>
      <c r="F133" s="408"/>
      <c r="G133" s="408"/>
      <c r="H133" s="408"/>
      <c r="I133" s="408"/>
      <c r="J133" s="408"/>
      <c r="K133" s="408"/>
      <c r="L133" s="408"/>
      <c r="M133" s="408"/>
      <c r="N133" s="104"/>
      <c r="O133" s="104"/>
      <c r="P133" s="408"/>
      <c r="Q133" s="408"/>
      <c r="R133" s="112"/>
      <c r="S133" s="408"/>
      <c r="T133" s="132"/>
      <c r="U133" s="112"/>
      <c r="V133" s="112"/>
      <c r="W133" s="112"/>
      <c r="X133" s="112"/>
      <c r="Y133" s="369"/>
      <c r="Z133" s="112"/>
      <c r="AA133" s="784"/>
      <c r="AB133" s="112"/>
      <c r="AC133" s="112"/>
    </row>
    <row r="134" spans="1:29">
      <c r="A134" s="112"/>
      <c r="B134" s="408"/>
      <c r="C134" s="112"/>
      <c r="D134" s="408"/>
      <c r="E134" s="408"/>
      <c r="F134" s="408"/>
      <c r="G134" s="408"/>
      <c r="H134" s="408"/>
      <c r="I134" s="408"/>
      <c r="J134" s="408"/>
      <c r="K134" s="408"/>
      <c r="L134" s="408"/>
      <c r="M134" s="408"/>
      <c r="N134" s="104"/>
      <c r="O134" s="104"/>
      <c r="P134" s="132"/>
      <c r="Q134" s="408"/>
      <c r="R134" s="112"/>
      <c r="S134" s="408"/>
      <c r="T134" s="132"/>
      <c r="U134" s="112"/>
      <c r="V134" s="112"/>
      <c r="W134" s="112"/>
      <c r="X134" s="112"/>
      <c r="Y134" s="369"/>
      <c r="Z134" s="112"/>
      <c r="AA134" s="785"/>
      <c r="AB134" s="112"/>
      <c r="AC134" s="112"/>
    </row>
    <row r="135" spans="1:29">
      <c r="A135" s="112"/>
      <c r="B135" s="132"/>
      <c r="C135" s="214"/>
      <c r="D135" s="132"/>
      <c r="E135" s="132"/>
      <c r="F135" s="132"/>
      <c r="G135" s="132"/>
      <c r="H135" s="107"/>
      <c r="I135" s="132"/>
      <c r="J135" s="132"/>
      <c r="K135" s="132"/>
      <c r="L135" s="132"/>
      <c r="M135" s="107"/>
      <c r="N135" s="104"/>
      <c r="O135" s="104"/>
      <c r="P135" s="214"/>
      <c r="Q135" s="408"/>
      <c r="R135" s="132"/>
      <c r="S135" s="408"/>
      <c r="T135" s="132"/>
      <c r="U135" s="112"/>
      <c r="V135" s="300"/>
      <c r="W135" s="408"/>
      <c r="X135" s="166"/>
      <c r="Y135" s="786"/>
      <c r="Z135" s="112"/>
      <c r="AA135" s="785"/>
      <c r="AB135" s="112"/>
      <c r="AC135" s="112"/>
    </row>
    <row r="136" spans="1:29">
      <c r="A136" s="166"/>
      <c r="B136" s="132"/>
      <c r="C136" s="787"/>
      <c r="D136" s="788"/>
      <c r="E136" s="788"/>
      <c r="F136" s="788"/>
      <c r="G136" s="788"/>
      <c r="H136" s="788"/>
      <c r="I136" s="788"/>
      <c r="J136" s="788"/>
      <c r="K136" s="788"/>
      <c r="L136" s="788"/>
      <c r="M136" s="788"/>
      <c r="N136" s="787"/>
      <c r="O136" s="408"/>
      <c r="P136" s="408"/>
      <c r="Q136" s="112"/>
      <c r="R136" s="613"/>
      <c r="S136" s="112"/>
      <c r="T136" s="112"/>
      <c r="U136" s="112"/>
      <c r="V136" s="789"/>
      <c r="W136" s="132"/>
      <c r="X136" s="127"/>
      <c r="Y136" s="790"/>
      <c r="Z136" s="112"/>
      <c r="AA136" s="791"/>
      <c r="AB136" s="112"/>
      <c r="AC136" s="112"/>
    </row>
    <row r="137" spans="1:29">
      <c r="A137" s="166"/>
      <c r="B137" s="132"/>
      <c r="C137" s="787"/>
      <c r="D137" s="788"/>
      <c r="E137" s="788"/>
      <c r="F137" s="788"/>
      <c r="G137" s="788"/>
      <c r="H137" s="788"/>
      <c r="I137" s="788"/>
      <c r="J137" s="788"/>
      <c r="K137" s="788"/>
      <c r="L137" s="788"/>
      <c r="M137" s="788"/>
      <c r="N137" s="792"/>
      <c r="O137" s="793"/>
      <c r="P137" s="408"/>
      <c r="Q137" s="112"/>
      <c r="R137" s="112"/>
      <c r="S137" s="112"/>
      <c r="T137" s="112"/>
      <c r="U137" s="112"/>
      <c r="V137" s="789"/>
      <c r="W137" s="132"/>
      <c r="X137" s="127"/>
      <c r="Y137" s="790"/>
      <c r="Z137" s="112"/>
      <c r="AA137" s="791"/>
      <c r="AB137" s="112"/>
      <c r="AC137" s="112"/>
    </row>
    <row r="138" spans="1:29">
      <c r="A138" s="166"/>
      <c r="B138" s="132"/>
      <c r="C138" s="787"/>
      <c r="D138" s="788"/>
      <c r="E138" s="788"/>
      <c r="F138" s="788"/>
      <c r="G138" s="803"/>
      <c r="H138" s="788"/>
      <c r="I138" s="788"/>
      <c r="J138" s="803"/>
      <c r="K138" s="788"/>
      <c r="L138" s="788"/>
      <c r="M138" s="788"/>
      <c r="N138" s="787"/>
      <c r="O138" s="793"/>
      <c r="P138" s="408"/>
      <c r="Q138" s="112"/>
      <c r="R138" s="112"/>
      <c r="S138" s="112"/>
      <c r="T138" s="112"/>
      <c r="U138" s="112"/>
      <c r="V138" s="789"/>
      <c r="W138" s="132"/>
      <c r="X138" s="127"/>
      <c r="Y138" s="790"/>
      <c r="Z138" s="112"/>
      <c r="AA138" s="794"/>
      <c r="AB138" s="112"/>
      <c r="AC138" s="112"/>
    </row>
    <row r="139" spans="1:29">
      <c r="A139" s="166"/>
      <c r="B139" s="132"/>
      <c r="C139" s="787"/>
      <c r="D139" s="788"/>
      <c r="E139" s="788"/>
      <c r="F139" s="788"/>
      <c r="G139" s="788"/>
      <c r="H139" s="788"/>
      <c r="I139" s="788"/>
      <c r="J139" s="788"/>
      <c r="K139" s="788"/>
      <c r="L139" s="788"/>
      <c r="M139" s="803"/>
      <c r="N139" s="795"/>
      <c r="O139" s="793"/>
      <c r="P139" s="408"/>
      <c r="Q139" s="112"/>
      <c r="R139" s="112"/>
      <c r="S139" s="112"/>
      <c r="T139" s="112"/>
      <c r="U139" s="112"/>
      <c r="V139" s="789"/>
      <c r="W139" s="132"/>
      <c r="X139" s="127"/>
      <c r="Y139" s="790"/>
      <c r="Z139" s="112"/>
      <c r="AA139" s="791"/>
      <c r="AB139" s="112"/>
      <c r="AC139" s="112"/>
    </row>
    <row r="140" spans="1:29">
      <c r="A140" s="166"/>
      <c r="B140" s="132"/>
      <c r="C140" s="787"/>
      <c r="D140" s="788"/>
      <c r="E140" s="788"/>
      <c r="F140" s="788"/>
      <c r="G140" s="788"/>
      <c r="H140" s="788"/>
      <c r="I140" s="788"/>
      <c r="J140" s="788"/>
      <c r="K140" s="788"/>
      <c r="L140" s="788"/>
      <c r="M140" s="788"/>
      <c r="N140" s="787"/>
      <c r="O140" s="793"/>
      <c r="P140" s="408"/>
      <c r="Q140" s="112"/>
      <c r="R140" s="112"/>
      <c r="S140" s="112"/>
      <c r="T140" s="112"/>
      <c r="U140" s="112"/>
      <c r="V140" s="789"/>
      <c r="W140" s="132"/>
      <c r="X140" s="127"/>
      <c r="Y140" s="790"/>
      <c r="Z140" s="112"/>
      <c r="AA140" s="796"/>
      <c r="AB140" s="112"/>
      <c r="AC140" s="112"/>
    </row>
    <row r="141" spans="1:29">
      <c r="A141" s="166"/>
      <c r="B141" s="132"/>
      <c r="C141" s="787"/>
      <c r="D141" s="788"/>
      <c r="E141" s="788"/>
      <c r="F141" s="788"/>
      <c r="G141" s="788"/>
      <c r="H141" s="788"/>
      <c r="I141" s="788"/>
      <c r="J141" s="788"/>
      <c r="K141" s="788"/>
      <c r="L141" s="788"/>
      <c r="M141" s="788"/>
      <c r="N141" s="787"/>
      <c r="O141" s="793"/>
      <c r="P141" s="408"/>
      <c r="Q141" s="112"/>
      <c r="R141" s="112"/>
      <c r="S141" s="112"/>
      <c r="T141" s="112"/>
      <c r="U141" s="112"/>
      <c r="V141" s="789"/>
      <c r="W141" s="132"/>
      <c r="X141" s="127"/>
      <c r="Y141" s="790"/>
      <c r="Z141" s="112"/>
      <c r="AA141" s="794"/>
      <c r="AB141" s="112"/>
      <c r="AC141" s="112"/>
    </row>
    <row r="142" spans="1:29">
      <c r="A142" s="166"/>
      <c r="B142" s="132"/>
      <c r="C142" s="787"/>
      <c r="D142" s="788"/>
      <c r="E142" s="788"/>
      <c r="F142" s="104"/>
      <c r="G142" s="798"/>
      <c r="H142" s="803"/>
      <c r="I142" s="788"/>
      <c r="J142" s="788"/>
      <c r="K142" s="788"/>
      <c r="L142" s="788"/>
      <c r="M142" s="788"/>
      <c r="N142" s="797"/>
      <c r="O142" s="793"/>
      <c r="P142" s="408"/>
      <c r="Q142" s="112"/>
      <c r="R142" s="112"/>
      <c r="S142" s="112"/>
      <c r="T142" s="112"/>
      <c r="U142" s="112"/>
      <c r="V142" s="789"/>
      <c r="W142" s="132"/>
      <c r="X142" s="127"/>
      <c r="Y142" s="790"/>
      <c r="Z142" s="112"/>
      <c r="AA142" s="796"/>
      <c r="AB142" s="112"/>
      <c r="AC142" s="112"/>
    </row>
    <row r="143" spans="1:29">
      <c r="A143" s="166"/>
      <c r="B143" s="132"/>
      <c r="C143" s="787"/>
      <c r="D143" s="605"/>
      <c r="E143" s="788"/>
      <c r="F143" s="788"/>
      <c r="G143" s="788"/>
      <c r="H143" s="788"/>
      <c r="I143" s="788"/>
      <c r="J143" s="788"/>
      <c r="K143" s="788"/>
      <c r="L143" s="788"/>
      <c r="M143" s="788"/>
      <c r="N143" s="787"/>
      <c r="O143" s="793"/>
      <c r="P143" s="408"/>
      <c r="Q143" s="112"/>
      <c r="R143" s="112"/>
      <c r="S143" s="112"/>
      <c r="T143" s="112"/>
      <c r="U143" s="112"/>
      <c r="V143" s="789"/>
      <c r="W143" s="132"/>
      <c r="X143" s="127"/>
      <c r="Y143" s="790"/>
      <c r="Z143" s="112"/>
      <c r="AA143" s="791"/>
      <c r="AB143" s="112"/>
      <c r="AC143" s="112"/>
    </row>
    <row r="144" spans="1:29">
      <c r="A144" s="166"/>
      <c r="B144" s="132"/>
      <c r="C144" s="787"/>
      <c r="D144" s="605"/>
      <c r="E144" s="788"/>
      <c r="F144" s="788"/>
      <c r="G144" s="788"/>
      <c r="H144" s="788"/>
      <c r="I144" s="788"/>
      <c r="J144" s="788"/>
      <c r="K144" s="788"/>
      <c r="L144" s="788"/>
      <c r="M144" s="788"/>
      <c r="N144" s="787"/>
      <c r="O144" s="793"/>
      <c r="P144" s="408"/>
      <c r="Q144" s="112"/>
      <c r="R144" s="112"/>
      <c r="S144" s="112"/>
      <c r="T144" s="112"/>
      <c r="U144" s="112"/>
      <c r="V144" s="789"/>
      <c r="W144" s="132"/>
      <c r="X144" s="127"/>
      <c r="Y144" s="790"/>
      <c r="Z144" s="112"/>
      <c r="AA144" s="791"/>
      <c r="AB144" s="112"/>
      <c r="AC144" s="112"/>
    </row>
    <row r="145" spans="1:29">
      <c r="A145" s="166"/>
      <c r="B145" s="132"/>
      <c r="C145" s="787"/>
      <c r="D145" s="605"/>
      <c r="E145" s="788"/>
      <c r="F145" s="788"/>
      <c r="G145" s="788"/>
      <c r="H145" s="788"/>
      <c r="I145" s="788"/>
      <c r="J145" s="788"/>
      <c r="K145" s="788"/>
      <c r="L145" s="788"/>
      <c r="M145" s="788"/>
      <c r="N145" s="787"/>
      <c r="O145" s="793"/>
      <c r="P145" s="408"/>
      <c r="Q145" s="112"/>
      <c r="R145" s="112"/>
      <c r="S145" s="112"/>
      <c r="T145" s="112"/>
      <c r="U145" s="112"/>
      <c r="V145" s="789"/>
      <c r="W145" s="132"/>
      <c r="X145" s="127"/>
      <c r="Y145" s="790"/>
      <c r="Z145" s="112"/>
      <c r="AA145" s="791"/>
      <c r="AB145" s="112"/>
      <c r="AC145" s="112"/>
    </row>
    <row r="146" spans="1:29">
      <c r="A146" s="166"/>
      <c r="B146" s="132"/>
      <c r="C146" s="787"/>
      <c r="D146" s="605"/>
      <c r="E146" s="788"/>
      <c r="F146" s="788"/>
      <c r="G146" s="788"/>
      <c r="H146" s="788"/>
      <c r="I146" s="788"/>
      <c r="J146" s="788"/>
      <c r="K146" s="788"/>
      <c r="L146" s="788"/>
      <c r="M146" s="788"/>
      <c r="N146" s="787"/>
      <c r="O146" s="793"/>
      <c r="P146" s="408"/>
      <c r="Q146" s="112"/>
      <c r="R146" s="112"/>
      <c r="S146" s="112"/>
      <c r="T146" s="112"/>
      <c r="U146" s="112"/>
      <c r="V146" s="789"/>
      <c r="W146" s="132"/>
      <c r="X146" s="127"/>
      <c r="Y146" s="790"/>
      <c r="Z146" s="112"/>
      <c r="AA146" s="791"/>
      <c r="AB146" s="112"/>
      <c r="AC146" s="112"/>
    </row>
    <row r="147" spans="1:29">
      <c r="A147" s="166"/>
      <c r="B147" s="132"/>
      <c r="C147" s="787"/>
      <c r="D147" s="605"/>
      <c r="E147" s="788"/>
      <c r="F147" s="788"/>
      <c r="G147" s="788"/>
      <c r="H147" s="788"/>
      <c r="I147" s="788"/>
      <c r="J147" s="788"/>
      <c r="K147" s="788"/>
      <c r="L147" s="788"/>
      <c r="M147" s="788"/>
      <c r="N147" s="787"/>
      <c r="O147" s="793"/>
      <c r="P147" s="408"/>
      <c r="Q147" s="112"/>
      <c r="R147" s="112"/>
      <c r="S147" s="112"/>
      <c r="T147" s="112"/>
      <c r="U147" s="112"/>
      <c r="V147" s="789"/>
      <c r="W147" s="132"/>
      <c r="X147" s="127"/>
      <c r="Y147" s="790"/>
      <c r="Z147" s="112"/>
      <c r="AA147" s="791"/>
      <c r="AB147" s="112"/>
      <c r="AC147" s="112"/>
    </row>
    <row r="148" spans="1:29">
      <c r="A148" s="166"/>
      <c r="B148" s="132"/>
      <c r="C148" s="787"/>
      <c r="D148" s="605"/>
      <c r="E148" s="788"/>
      <c r="F148" s="788"/>
      <c r="G148" s="788"/>
      <c r="H148" s="788"/>
      <c r="I148" s="788"/>
      <c r="J148" s="788"/>
      <c r="K148" s="788"/>
      <c r="L148" s="788"/>
      <c r="M148" s="788"/>
      <c r="N148" s="787"/>
      <c r="O148" s="793"/>
      <c r="P148" s="408"/>
      <c r="Q148" s="112"/>
      <c r="R148" s="112"/>
      <c r="S148" s="112"/>
      <c r="T148" s="112"/>
      <c r="U148" s="112"/>
      <c r="V148" s="789"/>
      <c r="W148" s="132"/>
      <c r="X148" s="127"/>
      <c r="Y148" s="790"/>
      <c r="Z148" s="112"/>
      <c r="AA148" s="791"/>
      <c r="AB148" s="112"/>
      <c r="AC148" s="112"/>
    </row>
    <row r="149" spans="1:29" ht="13.5" customHeight="1">
      <c r="A149" s="166"/>
      <c r="B149" s="132"/>
      <c r="C149" s="787"/>
      <c r="D149" s="605"/>
      <c r="E149" s="788"/>
      <c r="F149" s="788"/>
      <c r="G149" s="788"/>
      <c r="H149" s="788"/>
      <c r="I149" s="788"/>
      <c r="J149" s="788"/>
      <c r="K149" s="788"/>
      <c r="L149" s="788"/>
      <c r="M149" s="788"/>
      <c r="N149" s="787"/>
      <c r="O149" s="793"/>
      <c r="P149" s="408"/>
      <c r="Q149" s="112"/>
      <c r="R149" s="112"/>
      <c r="S149" s="112"/>
      <c r="T149" s="112"/>
      <c r="U149" s="112"/>
      <c r="V149" s="789"/>
      <c r="W149" s="132"/>
      <c r="X149" s="127"/>
      <c r="Y149" s="790"/>
      <c r="Z149" s="112"/>
      <c r="AA149" s="791"/>
      <c r="AB149" s="112"/>
      <c r="AC149" s="112"/>
    </row>
    <row r="150" spans="1:29">
      <c r="A150" s="166"/>
      <c r="B150" s="132"/>
      <c r="C150" s="787"/>
      <c r="D150" s="605"/>
      <c r="E150" s="788"/>
      <c r="F150" s="788"/>
      <c r="G150" s="788"/>
      <c r="H150" s="788"/>
      <c r="I150" s="788"/>
      <c r="J150" s="788"/>
      <c r="K150" s="788"/>
      <c r="L150" s="788"/>
      <c r="M150" s="788"/>
      <c r="N150" s="787"/>
      <c r="O150" s="793"/>
      <c r="P150" s="408"/>
      <c r="Q150" s="112"/>
      <c r="R150" s="112"/>
      <c r="S150" s="112"/>
      <c r="T150" s="112"/>
      <c r="U150" s="112"/>
      <c r="V150" s="789"/>
      <c r="W150" s="132"/>
      <c r="X150" s="127"/>
      <c r="Y150" s="790"/>
      <c r="Z150" s="112"/>
      <c r="AA150" s="794"/>
      <c r="AB150" s="112"/>
      <c r="AC150" s="112"/>
    </row>
    <row r="151" spans="1:29" ht="12.75" customHeight="1">
      <c r="A151" s="166"/>
      <c r="B151" s="132"/>
      <c r="C151" s="787"/>
      <c r="D151" s="605"/>
      <c r="E151" s="798"/>
      <c r="F151" s="799"/>
      <c r="G151" s="788"/>
      <c r="H151" s="788"/>
      <c r="I151" s="788"/>
      <c r="J151" s="788"/>
      <c r="K151" s="798"/>
      <c r="L151" s="798"/>
      <c r="M151" s="788"/>
      <c r="N151" s="792"/>
      <c r="O151" s="793"/>
      <c r="P151" s="408"/>
      <c r="Q151" s="112"/>
      <c r="R151" s="112"/>
      <c r="S151" s="112"/>
      <c r="T151" s="112"/>
      <c r="U151" s="112"/>
      <c r="V151" s="789"/>
      <c r="W151" s="132"/>
      <c r="X151" s="127"/>
      <c r="Y151" s="790"/>
      <c r="Z151" s="112"/>
      <c r="AA151" s="800"/>
      <c r="AB151" s="112"/>
      <c r="AC151" s="112"/>
    </row>
    <row r="152" spans="1:29">
      <c r="A152" s="166"/>
      <c r="B152" s="132"/>
      <c r="C152" s="787"/>
      <c r="D152" s="605"/>
      <c r="E152" s="798"/>
      <c r="F152" s="799"/>
      <c r="G152" s="788"/>
      <c r="H152" s="788"/>
      <c r="I152" s="788"/>
      <c r="J152" s="788"/>
      <c r="K152" s="798"/>
      <c r="L152" s="798"/>
      <c r="M152" s="788"/>
      <c r="N152" s="787"/>
      <c r="O152" s="793"/>
      <c r="P152" s="408"/>
      <c r="Q152" s="112"/>
      <c r="R152" s="112"/>
      <c r="S152" s="112"/>
      <c r="T152" s="112"/>
      <c r="U152" s="112"/>
      <c r="V152" s="789"/>
      <c r="W152" s="132"/>
      <c r="X152" s="127"/>
      <c r="Y152" s="790"/>
      <c r="Z152" s="112"/>
      <c r="AA152" s="791"/>
      <c r="AB152" s="112"/>
      <c r="AC152" s="112"/>
    </row>
    <row r="153" spans="1:29" ht="12.75" customHeight="1">
      <c r="A153" s="166"/>
      <c r="B153" s="132"/>
      <c r="C153" s="787"/>
      <c r="D153" s="605"/>
      <c r="E153" s="798"/>
      <c r="F153" s="799"/>
      <c r="G153" s="788"/>
      <c r="H153" s="788"/>
      <c r="I153" s="788"/>
      <c r="J153" s="788"/>
      <c r="K153" s="798"/>
      <c r="L153" s="798"/>
      <c r="M153" s="788"/>
      <c r="N153" s="787"/>
      <c r="O153" s="793"/>
      <c r="P153" s="408"/>
      <c r="Q153" s="112"/>
      <c r="R153" s="112"/>
      <c r="S153" s="112"/>
      <c r="T153" s="112"/>
      <c r="U153" s="112"/>
      <c r="V153" s="789"/>
      <c r="W153" s="132"/>
      <c r="X153" s="127"/>
      <c r="Y153" s="790"/>
      <c r="Z153" s="112"/>
      <c r="AA153" s="791"/>
      <c r="AB153" s="112"/>
      <c r="AC153" s="112"/>
    </row>
    <row r="154" spans="1:29">
      <c r="A154" s="166"/>
      <c r="B154" s="132"/>
      <c r="C154" s="787"/>
      <c r="D154" s="812"/>
      <c r="E154" s="798"/>
      <c r="F154" s="799"/>
      <c r="G154" s="788"/>
      <c r="H154" s="810"/>
      <c r="I154" s="788"/>
      <c r="J154" s="810"/>
      <c r="K154" s="803"/>
      <c r="L154" s="803"/>
      <c r="M154" s="788"/>
      <c r="N154" s="787"/>
      <c r="O154" s="793"/>
      <c r="P154" s="408"/>
      <c r="Q154" s="112"/>
      <c r="R154" s="112"/>
      <c r="S154" s="112"/>
      <c r="T154" s="112"/>
      <c r="U154" s="112"/>
      <c r="V154" s="789"/>
      <c r="W154" s="132"/>
      <c r="X154" s="127"/>
      <c r="Y154" s="790"/>
      <c r="Z154" s="112"/>
      <c r="AA154" s="796"/>
      <c r="AB154" s="112"/>
      <c r="AC154" s="112"/>
    </row>
    <row r="155" spans="1:29">
      <c r="A155" s="166"/>
      <c r="B155" s="132"/>
      <c r="C155" s="787"/>
      <c r="D155" s="605"/>
      <c r="E155" s="803"/>
      <c r="F155" s="799"/>
      <c r="G155" s="788"/>
      <c r="H155" s="788"/>
      <c r="I155" s="788"/>
      <c r="J155" s="788"/>
      <c r="K155" s="803"/>
      <c r="L155" s="803"/>
      <c r="M155" s="788"/>
      <c r="N155" s="787"/>
      <c r="O155" s="793"/>
      <c r="P155" s="408"/>
      <c r="Q155" s="112"/>
      <c r="R155" s="112"/>
      <c r="S155" s="112"/>
      <c r="T155" s="112"/>
      <c r="U155" s="112"/>
      <c r="V155" s="789"/>
      <c r="W155" s="132"/>
      <c r="X155" s="127"/>
      <c r="Y155" s="790"/>
      <c r="Z155" s="112"/>
      <c r="AA155" s="791"/>
      <c r="AB155" s="112"/>
      <c r="AC155" s="112"/>
    </row>
    <row r="156" spans="1:29">
      <c r="A156" s="166"/>
      <c r="B156" s="132"/>
      <c r="C156" s="787"/>
      <c r="D156" s="605"/>
      <c r="E156" s="798"/>
      <c r="F156" s="799"/>
      <c r="G156" s="788"/>
      <c r="H156" s="788"/>
      <c r="I156" s="788"/>
      <c r="J156" s="788"/>
      <c r="K156" s="803"/>
      <c r="L156" s="798"/>
      <c r="M156" s="788"/>
      <c r="N156" s="787"/>
      <c r="O156" s="793"/>
      <c r="P156" s="408"/>
      <c r="Q156" s="112"/>
      <c r="R156" s="112"/>
      <c r="S156" s="112"/>
      <c r="T156" s="112"/>
      <c r="U156" s="112"/>
      <c r="V156" s="789"/>
      <c r="W156" s="132"/>
      <c r="X156" s="127"/>
      <c r="Y156" s="790"/>
      <c r="Z156" s="112"/>
      <c r="AA156" s="791"/>
      <c r="AB156" s="112"/>
      <c r="AC156" s="112"/>
    </row>
    <row r="157" spans="1:29">
      <c r="A157" s="166"/>
      <c r="B157" s="132"/>
      <c r="C157" s="787"/>
      <c r="D157" s="605"/>
      <c r="E157" s="803"/>
      <c r="F157" s="799"/>
      <c r="G157" s="788"/>
      <c r="H157" s="788"/>
      <c r="I157" s="788"/>
      <c r="J157" s="788"/>
      <c r="K157" s="799"/>
      <c r="L157" s="799"/>
      <c r="M157" s="104"/>
      <c r="N157" s="787"/>
      <c r="O157" s="793"/>
      <c r="P157" s="408"/>
      <c r="Q157" s="112"/>
      <c r="R157" s="112"/>
      <c r="S157" s="112"/>
      <c r="T157" s="112"/>
      <c r="U157" s="112"/>
      <c r="V157" s="789"/>
      <c r="W157" s="132"/>
      <c r="X157" s="127"/>
      <c r="Y157" s="790"/>
      <c r="Z157" s="112"/>
      <c r="AA157" s="791"/>
      <c r="AB157" s="112"/>
      <c r="AC157" s="112"/>
    </row>
    <row r="158" spans="1:29">
      <c r="A158" s="166"/>
      <c r="B158" s="132"/>
      <c r="C158" s="787"/>
      <c r="D158" s="605"/>
      <c r="E158" s="803"/>
      <c r="F158" s="803"/>
      <c r="G158" s="788"/>
      <c r="H158" s="788"/>
      <c r="I158" s="788"/>
      <c r="J158" s="798"/>
      <c r="K158" s="810"/>
      <c r="L158" s="803"/>
      <c r="M158" s="799"/>
      <c r="N158" s="787"/>
      <c r="O158" s="793"/>
      <c r="P158" s="408"/>
      <c r="Q158" s="112"/>
      <c r="R158" s="112"/>
      <c r="S158" s="112"/>
      <c r="T158" s="112"/>
      <c r="U158" s="112"/>
      <c r="V158" s="789"/>
      <c r="W158" s="132"/>
      <c r="X158" s="127"/>
      <c r="Y158" s="790"/>
      <c r="Z158" s="112"/>
      <c r="AA158" s="791"/>
      <c r="AB158" s="112"/>
      <c r="AC158" s="112"/>
    </row>
    <row r="159" spans="1:29" ht="10.5" customHeight="1">
      <c r="A159" s="166"/>
      <c r="B159" s="132"/>
      <c r="C159" s="787"/>
      <c r="D159" s="605"/>
      <c r="E159" s="798"/>
      <c r="F159" s="799"/>
      <c r="G159" s="788"/>
      <c r="H159" s="788"/>
      <c r="I159" s="788"/>
      <c r="J159" s="788"/>
      <c r="K159" s="798"/>
      <c r="L159" s="798"/>
      <c r="M159" s="788"/>
      <c r="N159" s="787"/>
      <c r="O159" s="793"/>
      <c r="P159" s="408"/>
      <c r="Q159" s="112"/>
      <c r="R159" s="112"/>
      <c r="S159" s="112"/>
      <c r="T159" s="112"/>
      <c r="U159" s="112"/>
      <c r="V159" s="789"/>
      <c r="W159" s="132"/>
      <c r="X159" s="127"/>
      <c r="Y159" s="790"/>
      <c r="Z159" s="112"/>
      <c r="AA159" s="791"/>
      <c r="AB159" s="112"/>
      <c r="AC159" s="112"/>
    </row>
    <row r="160" spans="1:29" ht="12.75" customHeight="1">
      <c r="A160" s="166"/>
      <c r="B160" s="132"/>
      <c r="C160" s="787"/>
      <c r="D160" s="605"/>
      <c r="E160" s="803"/>
      <c r="F160" s="799"/>
      <c r="G160" s="788"/>
      <c r="H160" s="788"/>
      <c r="I160" s="788"/>
      <c r="J160" s="788"/>
      <c r="K160" s="799"/>
      <c r="L160" s="799"/>
      <c r="M160" s="788"/>
      <c r="N160" s="787"/>
      <c r="O160" s="801"/>
      <c r="P160" s="408"/>
      <c r="Q160" s="112"/>
      <c r="R160" s="112"/>
      <c r="S160" s="112"/>
      <c r="T160" s="112"/>
      <c r="U160" s="112"/>
      <c r="V160" s="789"/>
      <c r="W160" s="132"/>
      <c r="X160" s="127"/>
      <c r="Y160" s="790"/>
      <c r="Z160" s="112"/>
      <c r="AA160" s="802"/>
      <c r="AB160" s="112"/>
      <c r="AC160" s="112"/>
    </row>
    <row r="161" spans="1:29">
      <c r="A161" s="166"/>
      <c r="B161" s="132"/>
      <c r="C161" s="787"/>
      <c r="D161" s="605"/>
      <c r="E161" s="798"/>
      <c r="F161" s="799"/>
      <c r="G161" s="788"/>
      <c r="H161" s="788"/>
      <c r="I161" s="788"/>
      <c r="J161" s="788"/>
      <c r="K161" s="799"/>
      <c r="L161" s="799"/>
      <c r="M161" s="788"/>
      <c r="N161" s="787"/>
      <c r="O161" s="793"/>
      <c r="P161" s="408"/>
      <c r="Q161" s="112"/>
      <c r="R161" s="112"/>
      <c r="S161" s="112"/>
      <c r="T161" s="112"/>
      <c r="U161" s="112"/>
      <c r="V161" s="789"/>
      <c r="W161" s="132"/>
      <c r="X161" s="127"/>
      <c r="Y161" s="790"/>
      <c r="Z161" s="112"/>
      <c r="AA161" s="791"/>
      <c r="AB161" s="112"/>
      <c r="AC161" s="112"/>
    </row>
    <row r="162" spans="1:29" ht="12.75" customHeight="1">
      <c r="A162" s="166"/>
      <c r="B162" s="132"/>
      <c r="C162" s="787"/>
      <c r="D162" s="605"/>
      <c r="E162" s="799"/>
      <c r="F162" s="803"/>
      <c r="G162" s="788"/>
      <c r="H162" s="788"/>
      <c r="I162" s="788"/>
      <c r="J162" s="788"/>
      <c r="K162" s="810"/>
      <c r="L162" s="803"/>
      <c r="M162" s="788"/>
      <c r="N162" s="787"/>
      <c r="O162" s="801"/>
      <c r="P162" s="408"/>
      <c r="Q162" s="112"/>
      <c r="R162" s="112"/>
      <c r="S162" s="112"/>
      <c r="T162" s="112"/>
      <c r="U162" s="112"/>
      <c r="V162" s="789"/>
      <c r="W162" s="132"/>
      <c r="X162" s="127"/>
      <c r="Y162" s="790"/>
      <c r="Z162" s="112"/>
      <c r="AA162" s="802"/>
      <c r="AB162" s="112"/>
      <c r="AC162" s="112"/>
    </row>
    <row r="163" spans="1:29" hidden="1">
      <c r="A163" s="166"/>
      <c r="B163" s="132"/>
      <c r="C163" s="787"/>
      <c r="D163" s="605"/>
      <c r="E163" s="803"/>
      <c r="F163" s="799"/>
      <c r="G163" s="788"/>
      <c r="H163" s="788"/>
      <c r="I163" s="788"/>
      <c r="J163" s="788"/>
      <c r="K163" s="798"/>
      <c r="L163" s="798"/>
      <c r="M163" s="788"/>
      <c r="N163" s="787"/>
      <c r="O163" s="793"/>
      <c r="P163" s="408"/>
      <c r="Q163" s="112"/>
      <c r="R163" s="112"/>
      <c r="S163" s="112"/>
      <c r="T163" s="112"/>
      <c r="U163" s="112"/>
      <c r="V163" s="789"/>
      <c r="W163" s="132"/>
      <c r="X163" s="127"/>
      <c r="Y163" s="790"/>
      <c r="Z163" s="112"/>
      <c r="AA163" s="796"/>
      <c r="AB163" s="112"/>
      <c r="AC163" s="112"/>
    </row>
    <row r="164" spans="1:29" ht="13.5" customHeight="1">
      <c r="A164" s="166"/>
      <c r="B164" s="107"/>
      <c r="C164" s="787"/>
      <c r="D164" s="605"/>
      <c r="E164" s="799"/>
      <c r="F164" s="799"/>
      <c r="G164" s="788"/>
      <c r="H164" s="788"/>
      <c r="I164" s="788"/>
      <c r="J164" s="788"/>
      <c r="K164" s="803"/>
      <c r="L164" s="803"/>
      <c r="M164" s="788"/>
      <c r="N164" s="787"/>
      <c r="O164" s="793"/>
      <c r="P164" s="408"/>
      <c r="Q164" s="112"/>
      <c r="R164" s="112"/>
      <c r="S164" s="112"/>
      <c r="T164" s="112"/>
      <c r="U164" s="112"/>
      <c r="V164" s="789"/>
      <c r="W164" s="132"/>
      <c r="X164" s="127"/>
      <c r="Y164" s="790"/>
      <c r="Z164" s="112"/>
      <c r="AA164" s="791"/>
      <c r="AB164" s="112"/>
      <c r="AC164" s="112"/>
    </row>
    <row r="165" spans="1:29" ht="12.75" customHeight="1">
      <c r="A165" s="166"/>
      <c r="B165" s="132"/>
      <c r="C165" s="787"/>
      <c r="D165" s="605"/>
      <c r="E165" s="798"/>
      <c r="F165" s="799"/>
      <c r="G165" s="810"/>
      <c r="H165" s="788"/>
      <c r="I165" s="788"/>
      <c r="J165" s="788"/>
      <c r="K165" s="798"/>
      <c r="L165" s="799"/>
      <c r="M165" s="788"/>
      <c r="N165" s="792"/>
      <c r="O165" s="801"/>
      <c r="P165" s="408"/>
      <c r="Q165" s="112"/>
      <c r="R165" s="112"/>
      <c r="S165" s="112"/>
      <c r="T165" s="112"/>
      <c r="U165" s="112"/>
      <c r="V165" s="789"/>
      <c r="W165" s="132"/>
      <c r="X165" s="127"/>
      <c r="Y165" s="790"/>
      <c r="Z165" s="112"/>
      <c r="AA165" s="802"/>
      <c r="AB165" s="112"/>
      <c r="AC165" s="112"/>
    </row>
    <row r="166" spans="1:29" ht="12.75" customHeight="1">
      <c r="A166" s="166"/>
      <c r="B166" s="132"/>
      <c r="C166" s="787"/>
      <c r="D166" s="605"/>
      <c r="E166" s="810"/>
      <c r="F166" s="810"/>
      <c r="G166" s="788"/>
      <c r="H166" s="788"/>
      <c r="I166" s="788"/>
      <c r="J166" s="788"/>
      <c r="K166" s="811"/>
      <c r="L166" s="810"/>
      <c r="M166" s="788"/>
      <c r="N166" s="792"/>
      <c r="O166" s="793"/>
      <c r="P166" s="408"/>
      <c r="Q166" s="112"/>
      <c r="R166" s="112"/>
      <c r="S166" s="112"/>
      <c r="T166" s="112"/>
      <c r="U166" s="112"/>
      <c r="V166" s="789"/>
      <c r="W166" s="132"/>
      <c r="X166" s="127"/>
      <c r="Y166" s="790"/>
      <c r="Z166" s="112"/>
      <c r="AA166" s="805"/>
      <c r="AB166" s="112"/>
      <c r="AC166" s="112"/>
    </row>
    <row r="167" spans="1:29" ht="12.75" customHeight="1">
      <c r="A167" s="166"/>
      <c r="B167" s="132"/>
      <c r="C167" s="787"/>
      <c r="D167" s="806"/>
      <c r="E167" s="162"/>
      <c r="F167" s="162"/>
      <c r="G167" s="162"/>
      <c r="H167" s="162"/>
      <c r="I167" s="162"/>
      <c r="J167" s="162"/>
      <c r="K167" s="162"/>
      <c r="L167" s="162"/>
      <c r="M167" s="162"/>
      <c r="N167" s="792"/>
      <c r="O167" s="793"/>
      <c r="P167" s="408"/>
      <c r="Q167" s="112"/>
      <c r="R167" s="112"/>
      <c r="S167" s="112"/>
      <c r="T167" s="112"/>
      <c r="U167" s="112"/>
      <c r="V167" s="789"/>
      <c r="W167" s="132"/>
      <c r="X167" s="127"/>
      <c r="Y167" s="790"/>
      <c r="Z167" s="112"/>
      <c r="AA167" s="791"/>
      <c r="AB167" s="112"/>
      <c r="AC167" s="112"/>
    </row>
    <row r="168" spans="1:29" ht="12.75" customHeight="1">
      <c r="A168" s="166"/>
      <c r="B168" s="132"/>
      <c r="C168" s="787"/>
      <c r="D168" s="806"/>
      <c r="E168" s="162"/>
      <c r="F168" s="162"/>
      <c r="G168" s="162"/>
      <c r="H168" s="162"/>
      <c r="I168" s="162"/>
      <c r="J168" s="162"/>
      <c r="K168" s="162"/>
      <c r="L168" s="162"/>
      <c r="M168" s="162"/>
      <c r="N168" s="792"/>
      <c r="O168" s="793"/>
      <c r="P168" s="408"/>
      <c r="Q168" s="112"/>
      <c r="R168" s="112"/>
      <c r="S168" s="112"/>
      <c r="T168" s="112"/>
      <c r="U168" s="112"/>
      <c r="V168" s="789"/>
      <c r="W168" s="132"/>
      <c r="X168" s="127"/>
      <c r="Y168" s="790"/>
      <c r="Z168" s="112"/>
      <c r="AA168" s="791"/>
      <c r="AB168" s="112"/>
      <c r="AC168" s="112"/>
    </row>
    <row r="169" spans="1:29" ht="11.25" customHeight="1">
      <c r="A169" s="166"/>
      <c r="B169" s="132"/>
      <c r="C169" s="787"/>
      <c r="D169" s="162"/>
      <c r="E169" s="162"/>
      <c r="F169" s="162"/>
      <c r="G169" s="162"/>
      <c r="H169" s="162"/>
      <c r="I169" s="162"/>
      <c r="J169" s="162"/>
      <c r="K169" s="162"/>
      <c r="L169" s="162"/>
      <c r="M169" s="162"/>
      <c r="N169" s="792"/>
      <c r="O169" s="793"/>
      <c r="P169" s="408"/>
      <c r="Q169" s="112"/>
      <c r="R169" s="112"/>
      <c r="S169" s="112"/>
      <c r="T169" s="112"/>
      <c r="U169" s="112"/>
      <c r="V169" s="789"/>
      <c r="W169" s="132"/>
      <c r="X169" s="127"/>
      <c r="Y169" s="790"/>
      <c r="Z169" s="112"/>
      <c r="AA169" s="791"/>
      <c r="AB169" s="112"/>
      <c r="AC169" s="112"/>
    </row>
    <row r="170" spans="1:29" ht="12.75" customHeight="1">
      <c r="A170" s="166"/>
      <c r="B170" s="132"/>
      <c r="C170" s="787"/>
      <c r="D170" s="162"/>
      <c r="E170" s="162"/>
      <c r="F170" s="162"/>
      <c r="G170" s="162"/>
      <c r="H170" s="162"/>
      <c r="I170" s="162"/>
      <c r="J170" s="807"/>
      <c r="K170" s="162"/>
      <c r="L170" s="162"/>
      <c r="M170" s="162"/>
      <c r="N170" s="795"/>
      <c r="O170" s="793"/>
      <c r="P170" s="408"/>
      <c r="Q170" s="112"/>
      <c r="R170" s="112"/>
      <c r="S170" s="112"/>
      <c r="T170" s="112"/>
      <c r="U170" s="112"/>
      <c r="V170" s="808"/>
      <c r="W170" s="132"/>
      <c r="X170" s="809"/>
      <c r="Y170" s="790"/>
      <c r="Z170" s="112"/>
      <c r="AA170" s="791"/>
      <c r="AB170" s="112"/>
      <c r="AC170" s="112"/>
    </row>
    <row r="171" spans="1:29" ht="11.25" customHeight="1">
      <c r="A171" s="112"/>
      <c r="B171" s="112"/>
      <c r="C171" s="112"/>
      <c r="D171" s="112"/>
      <c r="E171" s="112"/>
      <c r="F171" s="112"/>
      <c r="G171" s="112"/>
      <c r="H171" s="112"/>
      <c r="I171" s="112"/>
      <c r="J171" s="112"/>
      <c r="K171" s="112"/>
      <c r="L171" s="112"/>
      <c r="M171" s="112"/>
      <c r="N171" s="112"/>
      <c r="O171" s="112"/>
      <c r="P171" s="112"/>
      <c r="Q171" s="112"/>
      <c r="R171" s="112"/>
      <c r="S171" s="112"/>
      <c r="T171" s="112"/>
      <c r="U171" s="112"/>
      <c r="V171" s="112"/>
      <c r="W171" s="112"/>
      <c r="X171" s="112"/>
      <c r="Y171" s="112"/>
      <c r="Z171" s="112"/>
      <c r="AA171" s="112"/>
      <c r="AB171" s="112"/>
      <c r="AC171" s="112"/>
    </row>
    <row r="172" spans="1:29" ht="12.75" customHeight="1">
      <c r="A172" s="210"/>
      <c r="B172" s="112"/>
      <c r="C172" s="210"/>
      <c r="D172" s="112"/>
      <c r="E172" s="112"/>
      <c r="F172" s="112"/>
      <c r="G172" s="112"/>
      <c r="H172" s="112"/>
      <c r="I172" s="112"/>
      <c r="J172" s="112"/>
      <c r="K172" s="112"/>
      <c r="L172" s="112"/>
      <c r="M172" s="112"/>
      <c r="N172" s="112"/>
      <c r="O172" s="112"/>
      <c r="P172" s="112"/>
      <c r="Q172" s="208"/>
      <c r="R172" s="112"/>
      <c r="S172" s="112"/>
      <c r="T172" s="112"/>
      <c r="U172" s="112"/>
      <c r="V172" s="112"/>
      <c r="W172" s="112"/>
      <c r="X172" s="112"/>
      <c r="Y172" s="112"/>
      <c r="Z172" s="112"/>
      <c r="AA172" s="112"/>
      <c r="AB172" s="112"/>
      <c r="AC172" s="112"/>
    </row>
    <row r="173" spans="1:29">
      <c r="A173" s="112"/>
      <c r="B173" s="132"/>
      <c r="C173" s="408"/>
      <c r="D173" s="214"/>
      <c r="E173" s="214"/>
      <c r="F173" s="214"/>
      <c r="G173" s="214"/>
      <c r="H173" s="214"/>
      <c r="I173" s="214"/>
      <c r="J173" s="214"/>
      <c r="K173" s="214"/>
      <c r="L173" s="132"/>
      <c r="M173" s="132"/>
      <c r="N173" s="104"/>
      <c r="O173" s="104"/>
      <c r="P173" s="132"/>
      <c r="Q173" s="408"/>
      <c r="R173" s="112"/>
      <c r="S173" s="408"/>
      <c r="T173" s="132"/>
      <c r="U173" s="112"/>
      <c r="V173" s="112"/>
      <c r="W173" s="112"/>
      <c r="X173" s="112"/>
      <c r="Y173" s="112"/>
      <c r="Z173" s="112"/>
      <c r="AA173" s="112"/>
      <c r="AB173" s="112"/>
      <c r="AC173" s="112"/>
    </row>
    <row r="174" spans="1:29">
      <c r="A174" s="112"/>
      <c r="B174" s="132"/>
      <c r="C174" s="104"/>
      <c r="D174" s="214"/>
      <c r="E174" s="214"/>
      <c r="F174" s="214"/>
      <c r="G174" s="214"/>
      <c r="H174" s="214"/>
      <c r="I174" s="214"/>
      <c r="J174" s="214"/>
      <c r="K174" s="214"/>
      <c r="L174" s="132"/>
      <c r="M174" s="132"/>
      <c r="N174" s="104"/>
      <c r="O174" s="104"/>
      <c r="P174" s="132"/>
      <c r="Q174" s="408"/>
      <c r="R174" s="112"/>
      <c r="S174" s="408"/>
      <c r="T174" s="132"/>
      <c r="U174" s="112"/>
      <c r="V174" s="112"/>
      <c r="W174" s="112"/>
      <c r="X174" s="112"/>
      <c r="Y174" s="112"/>
      <c r="Z174" s="112"/>
      <c r="AA174" s="112"/>
      <c r="AB174" s="112"/>
      <c r="AC174" s="112"/>
    </row>
    <row r="175" spans="1:29">
      <c r="A175" s="112"/>
      <c r="B175" s="408"/>
      <c r="C175" s="408"/>
      <c r="D175" s="214"/>
      <c r="E175" s="214"/>
      <c r="F175" s="214"/>
      <c r="G175" s="214"/>
      <c r="H175" s="112"/>
      <c r="I175" s="112"/>
      <c r="J175" s="214"/>
      <c r="K175" s="110"/>
      <c r="L175" s="132"/>
      <c r="M175" s="132"/>
      <c r="N175" s="104"/>
      <c r="O175" s="104"/>
      <c r="P175" s="408"/>
      <c r="Q175" s="408"/>
      <c r="R175" s="112"/>
      <c r="S175" s="408"/>
      <c r="T175" s="132"/>
      <c r="U175" s="112"/>
      <c r="V175" s="112"/>
      <c r="W175" s="112"/>
      <c r="X175" s="112"/>
      <c r="Y175" s="112"/>
      <c r="Z175" s="112"/>
      <c r="AA175" s="784"/>
      <c r="AB175" s="112"/>
      <c r="AC175" s="112"/>
    </row>
    <row r="176" spans="1:29">
      <c r="A176" s="112"/>
      <c r="B176" s="132"/>
      <c r="C176" s="132"/>
      <c r="D176" s="408"/>
      <c r="E176" s="408"/>
      <c r="F176" s="408"/>
      <c r="G176" s="408"/>
      <c r="H176" s="408"/>
      <c r="I176" s="408"/>
      <c r="J176" s="408"/>
      <c r="K176" s="408"/>
      <c r="L176" s="408"/>
      <c r="M176" s="408"/>
      <c r="N176" s="104"/>
      <c r="O176" s="104"/>
      <c r="P176" s="408"/>
      <c r="Q176" s="408"/>
      <c r="R176" s="112"/>
      <c r="S176" s="408"/>
      <c r="T176" s="132"/>
      <c r="U176" s="112"/>
      <c r="V176" s="112"/>
      <c r="W176" s="112"/>
      <c r="X176" s="112"/>
      <c r="Y176" s="369"/>
      <c r="Z176" s="112"/>
      <c r="AA176" s="784"/>
      <c r="AB176" s="112"/>
      <c r="AC176" s="112"/>
    </row>
    <row r="177" spans="1:29">
      <c r="A177" s="112"/>
      <c r="B177" s="408"/>
      <c r="C177" s="112"/>
      <c r="D177" s="408"/>
      <c r="E177" s="408"/>
      <c r="F177" s="408"/>
      <c r="G177" s="408"/>
      <c r="H177" s="408"/>
      <c r="I177" s="408"/>
      <c r="J177" s="408"/>
      <c r="K177" s="408"/>
      <c r="L177" s="408"/>
      <c r="M177" s="408"/>
      <c r="N177" s="104"/>
      <c r="O177" s="104"/>
      <c r="P177" s="132"/>
      <c r="Q177" s="408"/>
      <c r="R177" s="112"/>
      <c r="S177" s="408"/>
      <c r="T177" s="132"/>
      <c r="U177" s="112"/>
      <c r="V177" s="112"/>
      <c r="W177" s="112"/>
      <c r="X177" s="112"/>
      <c r="Y177" s="369"/>
      <c r="Z177" s="112"/>
      <c r="AA177" s="785"/>
      <c r="AB177" s="112"/>
      <c r="AC177" s="112"/>
    </row>
    <row r="178" spans="1:29">
      <c r="A178" s="112"/>
      <c r="B178" s="132"/>
      <c r="C178" s="214"/>
      <c r="D178" s="132"/>
      <c r="E178" s="132"/>
      <c r="F178" s="132"/>
      <c r="G178" s="132"/>
      <c r="H178" s="107"/>
      <c r="I178" s="132"/>
      <c r="J178" s="132"/>
      <c r="K178" s="132"/>
      <c r="L178" s="132"/>
      <c r="M178" s="107"/>
      <c r="N178" s="104"/>
      <c r="O178" s="104"/>
      <c r="P178" s="214"/>
      <c r="Q178" s="408"/>
      <c r="R178" s="132"/>
      <c r="S178" s="408"/>
      <c r="T178" s="132"/>
      <c r="U178" s="112"/>
      <c r="V178" s="300"/>
      <c r="W178" s="408"/>
      <c r="X178" s="166"/>
      <c r="Y178" s="786"/>
      <c r="Z178" s="112"/>
      <c r="AA178" s="785"/>
      <c r="AB178" s="112"/>
      <c r="AC178" s="112"/>
    </row>
    <row r="179" spans="1:29">
      <c r="A179" s="166"/>
      <c r="B179" s="132"/>
      <c r="C179" s="787"/>
      <c r="D179" s="803"/>
      <c r="E179" s="788"/>
      <c r="F179" s="788"/>
      <c r="G179" s="788"/>
      <c r="H179" s="788"/>
      <c r="I179" s="788"/>
      <c r="J179" s="788"/>
      <c r="K179" s="788"/>
      <c r="L179" s="788"/>
      <c r="M179" s="788"/>
      <c r="N179" s="787"/>
      <c r="O179" s="408"/>
      <c r="P179" s="408"/>
      <c r="Q179" s="112"/>
      <c r="R179" s="613"/>
      <c r="S179" s="112"/>
      <c r="T179" s="112"/>
      <c r="U179" s="112"/>
      <c r="V179" s="789"/>
      <c r="W179" s="132"/>
      <c r="X179" s="127"/>
      <c r="Y179" s="790"/>
      <c r="Z179" s="112"/>
      <c r="AA179" s="791"/>
      <c r="AB179" s="112"/>
      <c r="AC179" s="112"/>
    </row>
    <row r="180" spans="1:29">
      <c r="A180" s="166"/>
      <c r="B180" s="132"/>
      <c r="C180" s="787"/>
      <c r="D180" s="803"/>
      <c r="E180" s="788"/>
      <c r="F180" s="788"/>
      <c r="G180" s="788"/>
      <c r="H180" s="788"/>
      <c r="I180" s="788"/>
      <c r="J180" s="788"/>
      <c r="K180" s="788"/>
      <c r="L180" s="788"/>
      <c r="M180" s="788"/>
      <c r="N180" s="792"/>
      <c r="O180" s="793"/>
      <c r="P180" s="408"/>
      <c r="Q180" s="112"/>
      <c r="R180" s="112"/>
      <c r="S180" s="112"/>
      <c r="T180" s="112"/>
      <c r="U180" s="112"/>
      <c r="V180" s="789"/>
      <c r="W180" s="132"/>
      <c r="X180" s="127"/>
      <c r="Y180" s="790"/>
      <c r="Z180" s="112"/>
      <c r="AA180" s="791"/>
      <c r="AB180" s="112"/>
      <c r="AC180" s="112"/>
    </row>
    <row r="181" spans="1:29" ht="12" customHeight="1">
      <c r="A181" s="166"/>
      <c r="B181" s="132"/>
      <c r="C181" s="787"/>
      <c r="D181" s="803"/>
      <c r="E181" s="788"/>
      <c r="F181" s="788"/>
      <c r="G181" s="803"/>
      <c r="H181" s="788"/>
      <c r="I181" s="788"/>
      <c r="J181" s="803"/>
      <c r="K181" s="788"/>
      <c r="L181" s="788"/>
      <c r="M181" s="788"/>
      <c r="N181" s="787"/>
      <c r="O181" s="793"/>
      <c r="P181" s="408"/>
      <c r="Q181" s="112"/>
      <c r="R181" s="112"/>
      <c r="S181" s="112"/>
      <c r="T181" s="112"/>
      <c r="U181" s="112"/>
      <c r="V181" s="789"/>
      <c r="W181" s="132"/>
      <c r="X181" s="127"/>
      <c r="Y181" s="790"/>
      <c r="Z181" s="112"/>
      <c r="AA181" s="794"/>
      <c r="AB181" s="112"/>
      <c r="AC181" s="112"/>
    </row>
    <row r="182" spans="1:29">
      <c r="A182" s="166"/>
      <c r="B182" s="132"/>
      <c r="C182" s="787"/>
      <c r="D182" s="803"/>
      <c r="E182" s="788"/>
      <c r="F182" s="788"/>
      <c r="G182" s="788"/>
      <c r="H182" s="788"/>
      <c r="I182" s="788"/>
      <c r="J182" s="788"/>
      <c r="K182" s="788"/>
      <c r="L182" s="788"/>
      <c r="M182" s="803"/>
      <c r="N182" s="795"/>
      <c r="O182" s="793"/>
      <c r="P182" s="408"/>
      <c r="Q182" s="112"/>
      <c r="R182" s="112"/>
      <c r="S182" s="112"/>
      <c r="T182" s="112"/>
      <c r="U182" s="112"/>
      <c r="V182" s="789"/>
      <c r="W182" s="132"/>
      <c r="X182" s="127"/>
      <c r="Y182" s="790"/>
      <c r="Z182" s="112"/>
      <c r="AA182" s="791"/>
      <c r="AB182" s="112"/>
      <c r="AC182" s="112"/>
    </row>
    <row r="183" spans="1:29" ht="12.75" customHeight="1">
      <c r="A183" s="166"/>
      <c r="B183" s="132"/>
      <c r="C183" s="787"/>
      <c r="D183" s="803"/>
      <c r="E183" s="788"/>
      <c r="F183" s="788"/>
      <c r="G183" s="788"/>
      <c r="H183" s="788"/>
      <c r="I183" s="788"/>
      <c r="J183" s="788"/>
      <c r="K183" s="788"/>
      <c r="L183" s="788"/>
      <c r="M183" s="788"/>
      <c r="N183" s="787"/>
      <c r="O183" s="793"/>
      <c r="P183" s="408"/>
      <c r="Q183" s="112"/>
      <c r="R183" s="112"/>
      <c r="S183" s="112"/>
      <c r="T183" s="112"/>
      <c r="U183" s="112"/>
      <c r="V183" s="789"/>
      <c r="W183" s="132"/>
      <c r="X183" s="127"/>
      <c r="Y183" s="790"/>
      <c r="Z183" s="112"/>
      <c r="AA183" s="796"/>
      <c r="AB183" s="112"/>
      <c r="AC183" s="112"/>
    </row>
    <row r="184" spans="1:29">
      <c r="A184" s="166"/>
      <c r="B184" s="132"/>
      <c r="C184" s="787"/>
      <c r="D184" s="803"/>
      <c r="E184" s="788"/>
      <c r="F184" s="788"/>
      <c r="G184" s="788"/>
      <c r="H184" s="788"/>
      <c r="I184" s="788"/>
      <c r="J184" s="788"/>
      <c r="K184" s="788"/>
      <c r="L184" s="788"/>
      <c r="M184" s="788"/>
      <c r="N184" s="787"/>
      <c r="O184" s="793"/>
      <c r="P184" s="408"/>
      <c r="Q184" s="112"/>
      <c r="R184" s="112"/>
      <c r="S184" s="112"/>
      <c r="T184" s="112"/>
      <c r="U184" s="112"/>
      <c r="V184" s="789"/>
      <c r="W184" s="132"/>
      <c r="X184" s="127"/>
      <c r="Y184" s="790"/>
      <c r="Z184" s="112"/>
      <c r="AA184" s="794"/>
      <c r="AB184" s="112"/>
      <c r="AC184" s="112"/>
    </row>
    <row r="185" spans="1:29" ht="15" customHeight="1">
      <c r="A185" s="166"/>
      <c r="B185" s="132"/>
      <c r="C185" s="787"/>
      <c r="D185" s="803"/>
      <c r="E185" s="788"/>
      <c r="F185" s="104"/>
      <c r="G185" s="798"/>
      <c r="H185" s="803"/>
      <c r="I185" s="788"/>
      <c r="J185" s="788"/>
      <c r="K185" s="788"/>
      <c r="L185" s="788"/>
      <c r="M185" s="788"/>
      <c r="N185" s="797"/>
      <c r="O185" s="793"/>
      <c r="P185" s="408"/>
      <c r="Q185" s="112"/>
      <c r="R185" s="112"/>
      <c r="S185" s="112"/>
      <c r="T185" s="112"/>
      <c r="U185" s="112"/>
      <c r="V185" s="789"/>
      <c r="W185" s="132"/>
      <c r="X185" s="127"/>
      <c r="Y185" s="790"/>
      <c r="Z185" s="112"/>
      <c r="AA185" s="796"/>
      <c r="AB185" s="112"/>
      <c r="AC185" s="112"/>
    </row>
    <row r="186" spans="1:29">
      <c r="A186" s="166"/>
      <c r="B186" s="132"/>
      <c r="C186" s="787"/>
      <c r="D186" s="803"/>
      <c r="E186" s="788"/>
      <c r="F186" s="788"/>
      <c r="G186" s="788"/>
      <c r="H186" s="788"/>
      <c r="I186" s="788"/>
      <c r="J186" s="788"/>
      <c r="K186" s="788"/>
      <c r="L186" s="788"/>
      <c r="M186" s="788"/>
      <c r="N186" s="787"/>
      <c r="O186" s="793"/>
      <c r="P186" s="408"/>
      <c r="Q186" s="112"/>
      <c r="R186" s="112"/>
      <c r="S186" s="112"/>
      <c r="T186" s="112"/>
      <c r="U186" s="112"/>
      <c r="V186" s="789"/>
      <c r="W186" s="132"/>
      <c r="X186" s="127"/>
      <c r="Y186" s="790"/>
      <c r="Z186" s="112"/>
      <c r="AA186" s="791"/>
      <c r="AB186" s="112"/>
      <c r="AC186" s="112"/>
    </row>
    <row r="187" spans="1:29">
      <c r="A187" s="166"/>
      <c r="B187" s="132"/>
      <c r="C187" s="787"/>
      <c r="D187" s="803"/>
      <c r="E187" s="788"/>
      <c r="F187" s="788"/>
      <c r="G187" s="788"/>
      <c r="H187" s="788"/>
      <c r="I187" s="788"/>
      <c r="J187" s="788"/>
      <c r="K187" s="788"/>
      <c r="L187" s="788"/>
      <c r="M187" s="788"/>
      <c r="N187" s="787"/>
      <c r="O187" s="793"/>
      <c r="P187" s="408"/>
      <c r="Q187" s="112"/>
      <c r="R187" s="112"/>
      <c r="S187" s="112"/>
      <c r="T187" s="112"/>
      <c r="U187" s="112"/>
      <c r="V187" s="789"/>
      <c r="W187" s="132"/>
      <c r="X187" s="127"/>
      <c r="Y187" s="790"/>
      <c r="Z187" s="112"/>
      <c r="AA187" s="791"/>
      <c r="AB187" s="112"/>
      <c r="AC187" s="112"/>
    </row>
    <row r="188" spans="1:29">
      <c r="A188" s="166"/>
      <c r="B188" s="132"/>
      <c r="C188" s="787"/>
      <c r="D188" s="803"/>
      <c r="E188" s="788"/>
      <c r="F188" s="788"/>
      <c r="G188" s="788"/>
      <c r="H188" s="788"/>
      <c r="I188" s="788"/>
      <c r="J188" s="788"/>
      <c r="K188" s="788"/>
      <c r="L188" s="788"/>
      <c r="M188" s="788"/>
      <c r="N188" s="787"/>
      <c r="O188" s="793"/>
      <c r="P188" s="408"/>
      <c r="Q188" s="112"/>
      <c r="R188" s="112"/>
      <c r="S188" s="112"/>
      <c r="T188" s="112"/>
      <c r="U188" s="112"/>
      <c r="V188" s="789"/>
      <c r="W188" s="132"/>
      <c r="X188" s="127"/>
      <c r="Y188" s="790"/>
      <c r="Z188" s="112"/>
      <c r="AA188" s="791"/>
      <c r="AB188" s="112"/>
      <c r="AC188" s="112"/>
    </row>
    <row r="189" spans="1:29">
      <c r="A189" s="166"/>
      <c r="B189" s="132"/>
      <c r="C189" s="787"/>
      <c r="D189" s="803"/>
      <c r="E189" s="788"/>
      <c r="F189" s="788"/>
      <c r="G189" s="788"/>
      <c r="H189" s="788"/>
      <c r="I189" s="788"/>
      <c r="J189" s="788"/>
      <c r="K189" s="788"/>
      <c r="L189" s="788"/>
      <c r="M189" s="788"/>
      <c r="N189" s="787"/>
      <c r="O189" s="793"/>
      <c r="P189" s="408"/>
      <c r="Q189" s="112"/>
      <c r="R189" s="112"/>
      <c r="S189" s="112"/>
      <c r="T189" s="112"/>
      <c r="U189" s="112"/>
      <c r="V189" s="789"/>
      <c r="W189" s="132"/>
      <c r="X189" s="127"/>
      <c r="Y189" s="790"/>
      <c r="Z189" s="112"/>
      <c r="AA189" s="791"/>
      <c r="AB189" s="112"/>
      <c r="AC189" s="112"/>
    </row>
    <row r="190" spans="1:29">
      <c r="A190" s="166"/>
      <c r="B190" s="132"/>
      <c r="C190" s="787"/>
      <c r="D190" s="803"/>
      <c r="E190" s="788"/>
      <c r="F190" s="788"/>
      <c r="G190" s="788"/>
      <c r="H190" s="788"/>
      <c r="I190" s="788"/>
      <c r="J190" s="788"/>
      <c r="K190" s="788"/>
      <c r="L190" s="788"/>
      <c r="M190" s="788"/>
      <c r="N190" s="787"/>
      <c r="O190" s="793"/>
      <c r="P190" s="408"/>
      <c r="Q190" s="112"/>
      <c r="R190" s="112"/>
      <c r="S190" s="112"/>
      <c r="T190" s="112"/>
      <c r="U190" s="112"/>
      <c r="V190" s="789"/>
      <c r="W190" s="132"/>
      <c r="X190" s="127"/>
      <c r="Y190" s="790"/>
      <c r="Z190" s="112"/>
      <c r="AA190" s="791"/>
      <c r="AB190" s="112"/>
      <c r="AC190" s="112"/>
    </row>
    <row r="191" spans="1:29">
      <c r="A191" s="166"/>
      <c r="B191" s="132"/>
      <c r="C191" s="787"/>
      <c r="D191" s="803"/>
      <c r="E191" s="788"/>
      <c r="F191" s="788"/>
      <c r="G191" s="788"/>
      <c r="H191" s="788"/>
      <c r="I191" s="788"/>
      <c r="J191" s="788"/>
      <c r="K191" s="788"/>
      <c r="L191" s="788"/>
      <c r="M191" s="788"/>
      <c r="N191" s="787"/>
      <c r="O191" s="793"/>
      <c r="P191" s="408"/>
      <c r="Q191" s="112"/>
      <c r="R191" s="112"/>
      <c r="S191" s="112"/>
      <c r="T191" s="112"/>
      <c r="U191" s="112"/>
      <c r="V191" s="789"/>
      <c r="W191" s="132"/>
      <c r="X191" s="127"/>
      <c r="Y191" s="790"/>
      <c r="Z191" s="112"/>
      <c r="AA191" s="791"/>
      <c r="AB191" s="112"/>
      <c r="AC191" s="112"/>
    </row>
    <row r="192" spans="1:29">
      <c r="A192" s="166"/>
      <c r="B192" s="132"/>
      <c r="C192" s="787"/>
      <c r="D192" s="803"/>
      <c r="E192" s="788"/>
      <c r="F192" s="788"/>
      <c r="G192" s="788"/>
      <c r="H192" s="788"/>
      <c r="I192" s="788"/>
      <c r="J192" s="788"/>
      <c r="K192" s="788"/>
      <c r="L192" s="788"/>
      <c r="M192" s="788"/>
      <c r="N192" s="787"/>
      <c r="O192" s="793"/>
      <c r="P192" s="408"/>
      <c r="Q192" s="112"/>
      <c r="R192" s="112"/>
      <c r="S192" s="112"/>
      <c r="T192" s="112"/>
      <c r="U192" s="112"/>
      <c r="V192" s="789"/>
      <c r="W192" s="132"/>
      <c r="X192" s="127"/>
      <c r="Y192" s="790"/>
      <c r="Z192" s="112"/>
      <c r="AA192" s="791"/>
      <c r="AB192" s="112"/>
      <c r="AC192" s="112"/>
    </row>
    <row r="193" spans="1:29" ht="13.5" customHeight="1">
      <c r="A193" s="166"/>
      <c r="B193" s="132"/>
      <c r="C193" s="787"/>
      <c r="D193" s="803"/>
      <c r="E193" s="788"/>
      <c r="F193" s="788"/>
      <c r="G193" s="788"/>
      <c r="H193" s="788"/>
      <c r="I193" s="788"/>
      <c r="J193" s="788"/>
      <c r="K193" s="788"/>
      <c r="L193" s="788"/>
      <c r="M193" s="788"/>
      <c r="N193" s="787"/>
      <c r="O193" s="793"/>
      <c r="P193" s="408"/>
      <c r="Q193" s="112"/>
      <c r="R193" s="112"/>
      <c r="S193" s="112"/>
      <c r="T193" s="112"/>
      <c r="U193" s="112"/>
      <c r="V193" s="789"/>
      <c r="W193" s="132"/>
      <c r="X193" s="127"/>
      <c r="Y193" s="790"/>
      <c r="Z193" s="112"/>
      <c r="AA193" s="794"/>
      <c r="AB193" s="112"/>
      <c r="AC193" s="112"/>
    </row>
    <row r="194" spans="1:29" ht="12" customHeight="1">
      <c r="A194" s="166"/>
      <c r="B194" s="132"/>
      <c r="C194" s="787"/>
      <c r="D194" s="806"/>
      <c r="E194" s="798"/>
      <c r="F194" s="799"/>
      <c r="G194" s="788"/>
      <c r="H194" s="788"/>
      <c r="I194" s="788"/>
      <c r="J194" s="788"/>
      <c r="K194" s="798"/>
      <c r="L194" s="798"/>
      <c r="M194" s="788"/>
      <c r="N194" s="792"/>
      <c r="O194" s="793"/>
      <c r="P194" s="408"/>
      <c r="Q194" s="112"/>
      <c r="R194" s="112"/>
      <c r="S194" s="112"/>
      <c r="T194" s="112"/>
      <c r="U194" s="112"/>
      <c r="V194" s="789"/>
      <c r="W194" s="132"/>
      <c r="X194" s="127"/>
      <c r="Y194" s="790"/>
      <c r="Z194" s="112"/>
      <c r="AA194" s="800"/>
      <c r="AB194" s="112"/>
      <c r="AC194" s="112"/>
    </row>
    <row r="195" spans="1:29">
      <c r="A195" s="166"/>
      <c r="B195" s="132"/>
      <c r="C195" s="787"/>
      <c r="D195" s="806"/>
      <c r="E195" s="798"/>
      <c r="F195" s="799"/>
      <c r="G195" s="788"/>
      <c r="H195" s="788"/>
      <c r="I195" s="788"/>
      <c r="J195" s="788"/>
      <c r="K195" s="798"/>
      <c r="L195" s="798"/>
      <c r="M195" s="788"/>
      <c r="N195" s="787"/>
      <c r="O195" s="793"/>
      <c r="P195" s="408"/>
      <c r="Q195" s="112"/>
      <c r="R195" s="112"/>
      <c r="S195" s="112"/>
      <c r="T195" s="112"/>
      <c r="U195" s="112"/>
      <c r="V195" s="789"/>
      <c r="W195" s="132"/>
      <c r="X195" s="127"/>
      <c r="Y195" s="790"/>
      <c r="Z195" s="112"/>
      <c r="AA195" s="791"/>
      <c r="AB195" s="112"/>
      <c r="AC195" s="112"/>
    </row>
    <row r="196" spans="1:29" ht="13.5" customHeight="1">
      <c r="A196" s="166"/>
      <c r="B196" s="132"/>
      <c r="C196" s="787"/>
      <c r="D196" s="806"/>
      <c r="E196" s="798"/>
      <c r="F196" s="799"/>
      <c r="G196" s="788"/>
      <c r="H196" s="788"/>
      <c r="I196" s="788"/>
      <c r="J196" s="788"/>
      <c r="K196" s="798"/>
      <c r="L196" s="798"/>
      <c r="M196" s="788"/>
      <c r="N196" s="787"/>
      <c r="O196" s="793"/>
      <c r="P196" s="408"/>
      <c r="Q196" s="112"/>
      <c r="R196" s="112"/>
      <c r="S196" s="112"/>
      <c r="T196" s="112"/>
      <c r="U196" s="112"/>
      <c r="V196" s="789"/>
      <c r="W196" s="132"/>
      <c r="X196" s="127"/>
      <c r="Y196" s="790"/>
      <c r="Z196" s="112"/>
      <c r="AA196" s="791"/>
      <c r="AB196" s="112"/>
      <c r="AC196" s="112"/>
    </row>
    <row r="197" spans="1:29">
      <c r="A197" s="166"/>
      <c r="B197" s="132"/>
      <c r="C197" s="787"/>
      <c r="D197" s="806"/>
      <c r="E197" s="798"/>
      <c r="F197" s="799"/>
      <c r="G197" s="788"/>
      <c r="H197" s="810"/>
      <c r="I197" s="788"/>
      <c r="J197" s="810"/>
      <c r="K197" s="803"/>
      <c r="L197" s="803"/>
      <c r="M197" s="788"/>
      <c r="N197" s="787"/>
      <c r="O197" s="793"/>
      <c r="P197" s="408"/>
      <c r="Q197" s="112"/>
      <c r="R197" s="112"/>
      <c r="S197" s="112"/>
      <c r="T197" s="112"/>
      <c r="U197" s="112"/>
      <c r="V197" s="789"/>
      <c r="W197" s="132"/>
      <c r="X197" s="127"/>
      <c r="Y197" s="790"/>
      <c r="Z197" s="112"/>
      <c r="AA197" s="796"/>
      <c r="AB197" s="112"/>
      <c r="AC197" s="112"/>
    </row>
    <row r="198" spans="1:29">
      <c r="A198" s="166"/>
      <c r="B198" s="132"/>
      <c r="C198" s="787"/>
      <c r="D198" s="806"/>
      <c r="E198" s="803"/>
      <c r="F198" s="799"/>
      <c r="G198" s="788"/>
      <c r="H198" s="788"/>
      <c r="I198" s="788"/>
      <c r="J198" s="788"/>
      <c r="K198" s="803"/>
      <c r="L198" s="803"/>
      <c r="M198" s="788"/>
      <c r="N198" s="787"/>
      <c r="O198" s="793"/>
      <c r="P198" s="408"/>
      <c r="Q198" s="112"/>
      <c r="R198" s="112"/>
      <c r="S198" s="112"/>
      <c r="T198" s="112"/>
      <c r="U198" s="112"/>
      <c r="V198" s="789"/>
      <c r="W198" s="132"/>
      <c r="X198" s="127"/>
      <c r="Y198" s="790"/>
      <c r="Z198" s="112"/>
      <c r="AA198" s="791"/>
      <c r="AB198" s="112"/>
      <c r="AC198" s="112"/>
    </row>
    <row r="199" spans="1:29" ht="12" customHeight="1">
      <c r="A199" s="166"/>
      <c r="B199" s="132"/>
      <c r="C199" s="787"/>
      <c r="D199" s="806"/>
      <c r="E199" s="798"/>
      <c r="F199" s="799"/>
      <c r="G199" s="788"/>
      <c r="H199" s="788"/>
      <c r="I199" s="788"/>
      <c r="J199" s="788"/>
      <c r="K199" s="803"/>
      <c r="L199" s="798"/>
      <c r="M199" s="788"/>
      <c r="N199" s="787"/>
      <c r="O199" s="793"/>
      <c r="P199" s="408"/>
      <c r="Q199" s="112"/>
      <c r="R199" s="112"/>
      <c r="S199" s="112"/>
      <c r="T199" s="112"/>
      <c r="U199" s="112"/>
      <c r="V199" s="789"/>
      <c r="W199" s="132"/>
      <c r="X199" s="127"/>
      <c r="Y199" s="790"/>
      <c r="Z199" s="112"/>
      <c r="AA199" s="791"/>
      <c r="AB199" s="112"/>
      <c r="AC199" s="112"/>
    </row>
    <row r="200" spans="1:29" ht="12.75" customHeight="1">
      <c r="A200" s="166"/>
      <c r="B200" s="132"/>
      <c r="C200" s="787"/>
      <c r="D200" s="806"/>
      <c r="E200" s="803"/>
      <c r="F200" s="799"/>
      <c r="G200" s="788"/>
      <c r="H200" s="788"/>
      <c r="I200" s="788"/>
      <c r="J200" s="788"/>
      <c r="K200" s="799"/>
      <c r="L200" s="799"/>
      <c r="M200" s="104"/>
      <c r="N200" s="787"/>
      <c r="O200" s="793"/>
      <c r="P200" s="408"/>
      <c r="Q200" s="112"/>
      <c r="R200" s="112"/>
      <c r="S200" s="112"/>
      <c r="T200" s="112"/>
      <c r="U200" s="112"/>
      <c r="V200" s="789"/>
      <c r="W200" s="132"/>
      <c r="X200" s="127"/>
      <c r="Y200" s="790"/>
      <c r="Z200" s="112"/>
      <c r="AA200" s="791"/>
      <c r="AB200" s="112"/>
      <c r="AC200" s="112"/>
    </row>
    <row r="201" spans="1:29" ht="11.25" customHeight="1">
      <c r="A201" s="166"/>
      <c r="B201" s="132"/>
      <c r="C201" s="787"/>
      <c r="D201" s="806"/>
      <c r="E201" s="803"/>
      <c r="F201" s="803"/>
      <c r="G201" s="788"/>
      <c r="H201" s="788"/>
      <c r="I201" s="788"/>
      <c r="J201" s="798"/>
      <c r="K201" s="810"/>
      <c r="L201" s="803"/>
      <c r="M201" s="799"/>
      <c r="N201" s="787"/>
      <c r="O201" s="793"/>
      <c r="P201" s="408"/>
      <c r="Q201" s="112"/>
      <c r="R201" s="112"/>
      <c r="S201" s="112"/>
      <c r="T201" s="112"/>
      <c r="U201" s="112"/>
      <c r="V201" s="789"/>
      <c r="W201" s="132"/>
      <c r="X201" s="127"/>
      <c r="Y201" s="790"/>
      <c r="Z201" s="112"/>
      <c r="AA201" s="791"/>
      <c r="AB201" s="112"/>
      <c r="AC201" s="112"/>
    </row>
    <row r="202" spans="1:29" ht="12" customHeight="1">
      <c r="A202" s="166"/>
      <c r="B202" s="132"/>
      <c r="C202" s="787"/>
      <c r="D202" s="806"/>
      <c r="E202" s="798"/>
      <c r="F202" s="799"/>
      <c r="G202" s="788"/>
      <c r="H202" s="788"/>
      <c r="I202" s="788"/>
      <c r="J202" s="788"/>
      <c r="K202" s="798"/>
      <c r="L202" s="798"/>
      <c r="M202" s="788"/>
      <c r="N202" s="787"/>
      <c r="O202" s="793"/>
      <c r="P202" s="408"/>
      <c r="Q202" s="112"/>
      <c r="R202" s="112"/>
      <c r="S202" s="112"/>
      <c r="T202" s="112"/>
      <c r="U202" s="112"/>
      <c r="V202" s="789"/>
      <c r="W202" s="132"/>
      <c r="X202" s="127"/>
      <c r="Y202" s="790"/>
      <c r="Z202" s="112"/>
      <c r="AA202" s="791"/>
      <c r="AB202" s="112"/>
      <c r="AC202" s="112"/>
    </row>
    <row r="203" spans="1:29">
      <c r="A203" s="166"/>
      <c r="B203" s="132"/>
      <c r="C203" s="787"/>
      <c r="D203" s="806"/>
      <c r="E203" s="803"/>
      <c r="F203" s="799"/>
      <c r="G203" s="788"/>
      <c r="H203" s="788"/>
      <c r="I203" s="788"/>
      <c r="J203" s="788"/>
      <c r="K203" s="799"/>
      <c r="L203" s="799"/>
      <c r="M203" s="788"/>
      <c r="N203" s="787"/>
      <c r="O203" s="801"/>
      <c r="P203" s="408"/>
      <c r="Q203" s="112"/>
      <c r="R203" s="112"/>
      <c r="S203" s="112"/>
      <c r="T203" s="112"/>
      <c r="U203" s="112"/>
      <c r="V203" s="789"/>
      <c r="W203" s="132"/>
      <c r="X203" s="127"/>
      <c r="Y203" s="790"/>
      <c r="Z203" s="112"/>
      <c r="AA203" s="802"/>
      <c r="AB203" s="112"/>
      <c r="AC203" s="112"/>
    </row>
    <row r="204" spans="1:29" ht="13.5" customHeight="1">
      <c r="A204" s="166"/>
      <c r="B204" s="132"/>
      <c r="C204" s="787"/>
      <c r="D204" s="806"/>
      <c r="E204" s="798"/>
      <c r="F204" s="799"/>
      <c r="G204" s="788"/>
      <c r="H204" s="788"/>
      <c r="I204" s="788"/>
      <c r="J204" s="788"/>
      <c r="K204" s="799"/>
      <c r="L204" s="799"/>
      <c r="M204" s="788"/>
      <c r="N204" s="787"/>
      <c r="O204" s="793"/>
      <c r="P204" s="408"/>
      <c r="Q204" s="112"/>
      <c r="R204" s="112"/>
      <c r="S204" s="112"/>
      <c r="T204" s="112"/>
      <c r="U204" s="112"/>
      <c r="V204" s="789"/>
      <c r="W204" s="132"/>
      <c r="X204" s="127"/>
      <c r="Y204" s="790"/>
      <c r="Z204" s="112"/>
      <c r="AA204" s="791"/>
      <c r="AB204" s="112"/>
      <c r="AC204" s="112"/>
    </row>
    <row r="205" spans="1:29" ht="13.5" customHeight="1">
      <c r="A205" s="166"/>
      <c r="B205" s="132"/>
      <c r="C205" s="787"/>
      <c r="D205" s="806"/>
      <c r="E205" s="799"/>
      <c r="F205" s="803"/>
      <c r="G205" s="788"/>
      <c r="H205" s="788"/>
      <c r="I205" s="788"/>
      <c r="J205" s="788"/>
      <c r="K205" s="810"/>
      <c r="L205" s="803"/>
      <c r="M205" s="788"/>
      <c r="N205" s="787"/>
      <c r="O205" s="801"/>
      <c r="P205" s="408"/>
      <c r="Q205" s="112"/>
      <c r="R205" s="112"/>
      <c r="S205" s="112"/>
      <c r="T205" s="112"/>
      <c r="U205" s="112"/>
      <c r="V205" s="789"/>
      <c r="W205" s="132"/>
      <c r="X205" s="127"/>
      <c r="Y205" s="790"/>
      <c r="Z205" s="112"/>
      <c r="AA205" s="802"/>
      <c r="AB205" s="112"/>
      <c r="AC205" s="112"/>
    </row>
    <row r="206" spans="1:29" hidden="1">
      <c r="A206" s="166"/>
      <c r="B206" s="132"/>
      <c r="C206" s="787"/>
      <c r="D206" s="806"/>
      <c r="E206" s="803"/>
      <c r="F206" s="799"/>
      <c r="G206" s="788"/>
      <c r="H206" s="788"/>
      <c r="I206" s="788"/>
      <c r="J206" s="788"/>
      <c r="K206" s="798"/>
      <c r="L206" s="798"/>
      <c r="M206" s="788"/>
      <c r="N206" s="787"/>
      <c r="O206" s="793"/>
      <c r="P206" s="408"/>
      <c r="Q206" s="112"/>
      <c r="R206" s="112"/>
      <c r="S206" s="112"/>
      <c r="T206" s="112"/>
      <c r="U206" s="112"/>
      <c r="V206" s="789"/>
      <c r="W206" s="132"/>
      <c r="X206" s="127"/>
      <c r="Y206" s="790"/>
      <c r="Z206" s="112"/>
      <c r="AA206" s="796"/>
      <c r="AB206" s="112"/>
      <c r="AC206" s="112"/>
    </row>
    <row r="207" spans="1:29" ht="13.5" customHeight="1">
      <c r="A207" s="166"/>
      <c r="B207" s="107"/>
      <c r="C207" s="787"/>
      <c r="D207" s="806"/>
      <c r="E207" s="799"/>
      <c r="F207" s="799"/>
      <c r="G207" s="788"/>
      <c r="H207" s="788"/>
      <c r="I207" s="788"/>
      <c r="J207" s="788"/>
      <c r="K207" s="803"/>
      <c r="L207" s="803"/>
      <c r="M207" s="788"/>
      <c r="N207" s="787"/>
      <c r="O207" s="793"/>
      <c r="P207" s="408"/>
      <c r="Q207" s="112"/>
      <c r="R207" s="112"/>
      <c r="S207" s="112"/>
      <c r="T207" s="112"/>
      <c r="U207" s="112"/>
      <c r="V207" s="789"/>
      <c r="W207" s="132"/>
      <c r="X207" s="127"/>
      <c r="Y207" s="790"/>
      <c r="Z207" s="112"/>
      <c r="AA207" s="791"/>
      <c r="AB207" s="112"/>
      <c r="AC207" s="112"/>
    </row>
    <row r="208" spans="1:29" ht="12" customHeight="1">
      <c r="A208" s="166"/>
      <c r="B208" s="132"/>
      <c r="C208" s="787"/>
      <c r="D208" s="806"/>
      <c r="E208" s="798"/>
      <c r="F208" s="799"/>
      <c r="G208" s="810"/>
      <c r="H208" s="788"/>
      <c r="I208" s="788"/>
      <c r="J208" s="788"/>
      <c r="K208" s="798"/>
      <c r="L208" s="799"/>
      <c r="M208" s="788"/>
      <c r="N208" s="792"/>
      <c r="O208" s="801"/>
      <c r="P208" s="408"/>
      <c r="Q208" s="112"/>
      <c r="R208" s="112"/>
      <c r="S208" s="112"/>
      <c r="T208" s="112"/>
      <c r="U208" s="112"/>
      <c r="V208" s="789"/>
      <c r="W208" s="132"/>
      <c r="X208" s="127"/>
      <c r="Y208" s="790"/>
      <c r="Z208" s="112"/>
      <c r="AA208" s="802"/>
      <c r="AB208" s="112"/>
      <c r="AC208" s="112"/>
    </row>
    <row r="209" spans="1:29" ht="13.5" customHeight="1">
      <c r="A209" s="166"/>
      <c r="B209" s="132"/>
      <c r="C209" s="787"/>
      <c r="D209" s="806"/>
      <c r="E209" s="810"/>
      <c r="F209" s="810"/>
      <c r="G209" s="788"/>
      <c r="H209" s="788"/>
      <c r="I209" s="788"/>
      <c r="J209" s="788"/>
      <c r="K209" s="811"/>
      <c r="L209" s="810"/>
      <c r="M209" s="788"/>
      <c r="N209" s="792"/>
      <c r="O209" s="793"/>
      <c r="P209" s="408"/>
      <c r="Q209" s="112"/>
      <c r="R209" s="112"/>
      <c r="S209" s="112"/>
      <c r="T209" s="112"/>
      <c r="U209" s="112"/>
      <c r="V209" s="789"/>
      <c r="W209" s="132"/>
      <c r="X209" s="127"/>
      <c r="Y209" s="790"/>
      <c r="Z209" s="112"/>
      <c r="AA209" s="805"/>
      <c r="AB209" s="112"/>
      <c r="AC209" s="112"/>
    </row>
    <row r="210" spans="1:29">
      <c r="A210" s="166"/>
      <c r="B210" s="132"/>
      <c r="C210" s="787"/>
      <c r="D210" s="806"/>
      <c r="E210" s="162"/>
      <c r="F210" s="162"/>
      <c r="G210" s="162"/>
      <c r="H210" s="162"/>
      <c r="I210" s="162"/>
      <c r="J210" s="162"/>
      <c r="K210" s="162"/>
      <c r="L210" s="162"/>
      <c r="M210" s="162"/>
      <c r="N210" s="792"/>
      <c r="O210" s="793"/>
      <c r="P210" s="408"/>
      <c r="Q210" s="112"/>
      <c r="R210" s="112"/>
      <c r="S210" s="112"/>
      <c r="T210" s="112"/>
      <c r="U210" s="112"/>
      <c r="V210" s="789"/>
      <c r="W210" s="132"/>
      <c r="X210" s="127"/>
      <c r="Y210" s="790"/>
      <c r="Z210" s="112"/>
      <c r="AA210" s="791"/>
      <c r="AB210" s="112"/>
      <c r="AC210" s="112"/>
    </row>
    <row r="211" spans="1:29" ht="12.75" customHeight="1">
      <c r="A211" s="166"/>
      <c r="B211" s="132"/>
      <c r="C211" s="787"/>
      <c r="D211" s="806"/>
      <c r="E211" s="162"/>
      <c r="F211" s="162"/>
      <c r="G211" s="162"/>
      <c r="H211" s="162"/>
      <c r="I211" s="162"/>
      <c r="J211" s="162"/>
      <c r="K211" s="162"/>
      <c r="L211" s="162"/>
      <c r="M211" s="162"/>
      <c r="N211" s="792"/>
      <c r="O211" s="793"/>
      <c r="P211" s="408"/>
      <c r="Q211" s="112"/>
      <c r="R211" s="112"/>
      <c r="S211" s="112"/>
      <c r="T211" s="112"/>
      <c r="U211" s="112"/>
      <c r="V211" s="789"/>
      <c r="W211" s="132"/>
      <c r="X211" s="127"/>
      <c r="Y211" s="790"/>
      <c r="Z211" s="112"/>
      <c r="AA211" s="791"/>
      <c r="AB211" s="112"/>
      <c r="AC211" s="112"/>
    </row>
    <row r="212" spans="1:29" ht="12" customHeight="1">
      <c r="A212" s="166"/>
      <c r="B212" s="132"/>
      <c r="C212" s="787"/>
      <c r="D212" s="162"/>
      <c r="E212" s="162"/>
      <c r="F212" s="162"/>
      <c r="G212" s="162"/>
      <c r="H212" s="162"/>
      <c r="I212" s="162"/>
      <c r="J212" s="162"/>
      <c r="K212" s="162"/>
      <c r="L212" s="162"/>
      <c r="M212" s="162"/>
      <c r="N212" s="792"/>
      <c r="O212" s="793"/>
      <c r="P212" s="408"/>
      <c r="Q212" s="112"/>
      <c r="R212" s="112"/>
      <c r="S212" s="112"/>
      <c r="T212" s="112"/>
      <c r="U212" s="112"/>
      <c r="V212" s="789"/>
      <c r="W212" s="132"/>
      <c r="X212" s="127"/>
      <c r="Y212" s="790"/>
      <c r="Z212" s="112"/>
      <c r="AA212" s="791"/>
      <c r="AB212" s="112"/>
      <c r="AC212" s="112"/>
    </row>
    <row r="213" spans="1:29" ht="12.75" customHeight="1">
      <c r="A213" s="166"/>
      <c r="B213" s="132"/>
      <c r="C213" s="787"/>
      <c r="D213" s="162"/>
      <c r="E213" s="162"/>
      <c r="F213" s="162"/>
      <c r="G213" s="162"/>
      <c r="H213" s="162"/>
      <c r="I213" s="162"/>
      <c r="J213" s="807"/>
      <c r="K213" s="162"/>
      <c r="L213" s="162"/>
      <c r="M213" s="162"/>
      <c r="N213" s="795"/>
      <c r="O213" s="793"/>
      <c r="P213" s="408"/>
      <c r="Q213" s="112"/>
      <c r="R213" s="112"/>
      <c r="S213" s="112"/>
      <c r="T213" s="112"/>
      <c r="U213" s="112"/>
      <c r="V213" s="808"/>
      <c r="W213" s="132"/>
      <c r="X213" s="809"/>
      <c r="Y213" s="790"/>
      <c r="Z213" s="112"/>
      <c r="AA213" s="791"/>
      <c r="AB213" s="112"/>
      <c r="AC213" s="112"/>
    </row>
    <row r="214" spans="1:29">
      <c r="A214" s="112"/>
      <c r="B214" s="112"/>
      <c r="C214" s="112"/>
      <c r="D214" s="112"/>
      <c r="E214" s="112"/>
      <c r="F214" s="112"/>
      <c r="G214" s="112"/>
      <c r="H214" s="112"/>
      <c r="I214" s="112"/>
      <c r="J214" s="112"/>
      <c r="K214" s="112"/>
      <c r="L214" s="112"/>
      <c r="M214" s="112"/>
      <c r="N214" s="112"/>
      <c r="O214" s="112"/>
      <c r="P214" s="112"/>
      <c r="Q214" s="112"/>
      <c r="R214" s="112"/>
      <c r="S214" s="112"/>
      <c r="T214" s="112"/>
      <c r="U214" s="112"/>
      <c r="V214" s="112"/>
      <c r="W214" s="112"/>
      <c r="X214" s="112"/>
      <c r="Y214" s="112"/>
      <c r="Z214" s="112"/>
      <c r="AA214" s="112"/>
      <c r="AB214" s="112"/>
      <c r="AC214" s="112"/>
    </row>
    <row r="215" spans="1:29">
      <c r="A215" s="112"/>
      <c r="B215" s="112"/>
      <c r="C215" s="112"/>
      <c r="D215" s="112"/>
      <c r="E215" s="112"/>
      <c r="F215" s="112"/>
      <c r="G215" s="112"/>
      <c r="H215" s="112"/>
      <c r="I215" s="112"/>
      <c r="J215" s="112"/>
      <c r="K215" s="112"/>
      <c r="L215" s="112"/>
      <c r="M215" s="112"/>
      <c r="N215" s="112"/>
      <c r="O215" s="112"/>
      <c r="P215" s="112"/>
      <c r="Q215" s="112"/>
      <c r="R215" s="112"/>
      <c r="S215" s="112"/>
      <c r="T215" s="112"/>
      <c r="U215" s="112"/>
      <c r="V215" s="112"/>
      <c r="W215" s="112"/>
      <c r="X215" s="112"/>
      <c r="Y215" s="112"/>
      <c r="Z215" s="112"/>
      <c r="AA215" s="112"/>
      <c r="AB215" s="112"/>
      <c r="AC215" s="112"/>
    </row>
    <row r="216" spans="1:29">
      <c r="A216" s="112"/>
      <c r="B216" s="112"/>
      <c r="C216" s="112"/>
      <c r="D216" s="112"/>
      <c r="E216" s="112"/>
      <c r="F216" s="112"/>
      <c r="G216" s="112"/>
      <c r="H216" s="112"/>
      <c r="I216" s="112"/>
      <c r="J216" s="112"/>
      <c r="K216" s="112"/>
      <c r="L216" s="112"/>
      <c r="M216" s="112"/>
      <c r="N216" s="112"/>
      <c r="O216" s="112"/>
      <c r="P216" s="112"/>
      <c r="Q216" s="112"/>
      <c r="R216" s="112"/>
      <c r="S216" s="112"/>
      <c r="T216" s="112"/>
      <c r="U216" s="112"/>
      <c r="V216" s="112"/>
      <c r="W216" s="112"/>
      <c r="X216" s="112"/>
      <c r="Y216" s="112"/>
      <c r="Z216" s="112"/>
      <c r="AA216" s="112"/>
      <c r="AB216" s="112"/>
      <c r="AC216" s="112"/>
    </row>
    <row r="217" spans="1:29">
      <c r="A217" s="112"/>
      <c r="B217" s="112"/>
      <c r="C217" s="112"/>
      <c r="D217" s="112"/>
      <c r="E217" s="112"/>
      <c r="F217" s="112"/>
      <c r="G217" s="112"/>
      <c r="H217" s="112"/>
      <c r="I217" s="112"/>
      <c r="J217" s="112"/>
      <c r="K217" s="112"/>
      <c r="L217" s="112"/>
      <c r="M217" s="112"/>
      <c r="N217" s="112"/>
      <c r="O217" s="112"/>
      <c r="P217" s="112"/>
      <c r="Q217" s="112"/>
      <c r="R217" s="112"/>
      <c r="S217" s="112"/>
      <c r="T217" s="112"/>
      <c r="U217" s="112"/>
      <c r="V217" s="112"/>
      <c r="W217" s="112"/>
      <c r="X217" s="112"/>
      <c r="Y217" s="112"/>
      <c r="Z217" s="112"/>
      <c r="AA217" s="112"/>
      <c r="AB217" s="112"/>
      <c r="AC217" s="112"/>
    </row>
    <row r="218" spans="1:29">
      <c r="A218" s="112"/>
      <c r="B218" s="112"/>
      <c r="C218" s="112"/>
      <c r="D218" s="112"/>
      <c r="E218" s="112"/>
      <c r="F218" s="112"/>
      <c r="G218" s="112"/>
      <c r="H218" s="112"/>
      <c r="I218" s="112"/>
      <c r="J218" s="112"/>
      <c r="K218" s="112"/>
      <c r="L218" s="112"/>
      <c r="M218" s="112"/>
      <c r="N218" s="112"/>
      <c r="O218" s="112"/>
      <c r="P218" s="112"/>
      <c r="Q218" s="112"/>
      <c r="R218" s="112"/>
      <c r="S218" s="112"/>
      <c r="T218" s="112"/>
      <c r="U218" s="112"/>
      <c r="V218" s="112"/>
      <c r="W218" s="112"/>
      <c r="X218" s="112"/>
      <c r="Y218" s="112"/>
      <c r="Z218" s="112"/>
      <c r="AA218" s="112"/>
      <c r="AB218" s="112"/>
      <c r="AC218" s="112"/>
    </row>
    <row r="219" spans="1:29">
      <c r="A219" s="112"/>
      <c r="B219" s="112"/>
      <c r="C219" s="112"/>
      <c r="D219" s="112"/>
      <c r="E219" s="112"/>
      <c r="F219" s="112"/>
      <c r="G219" s="112"/>
      <c r="H219" s="112"/>
      <c r="I219" s="112"/>
      <c r="J219" s="112"/>
      <c r="K219" s="112"/>
      <c r="L219" s="112"/>
      <c r="M219" s="112"/>
      <c r="N219" s="112"/>
      <c r="O219" s="112"/>
      <c r="P219" s="112"/>
      <c r="Q219" s="112"/>
      <c r="R219" s="112"/>
      <c r="S219" s="112"/>
      <c r="T219" s="112"/>
      <c r="U219" s="112"/>
      <c r="V219" s="112"/>
      <c r="W219" s="112"/>
      <c r="X219" s="112"/>
      <c r="Y219" s="112"/>
      <c r="Z219" s="112"/>
      <c r="AA219" s="112"/>
      <c r="AB219" s="112"/>
      <c r="AC219" s="112"/>
    </row>
    <row r="220" spans="1:29">
      <c r="A220" s="112"/>
      <c r="B220" s="112"/>
      <c r="C220" s="112"/>
      <c r="D220" s="112"/>
      <c r="E220" s="112"/>
      <c r="F220" s="112"/>
      <c r="G220" s="112"/>
      <c r="H220" s="112"/>
      <c r="I220" s="112"/>
      <c r="J220" s="112"/>
      <c r="K220" s="112"/>
      <c r="L220" s="112"/>
      <c r="M220" s="112"/>
      <c r="N220" s="112"/>
      <c r="O220" s="112"/>
      <c r="P220" s="112"/>
      <c r="Q220" s="112"/>
      <c r="R220" s="112"/>
      <c r="S220" s="112"/>
      <c r="T220" s="112"/>
      <c r="U220" s="112"/>
      <c r="V220" s="112"/>
      <c r="W220" s="112"/>
      <c r="X220" s="112"/>
      <c r="Y220" s="112"/>
      <c r="Z220" s="112"/>
      <c r="AA220" s="112"/>
      <c r="AB220" s="112"/>
      <c r="AC220" s="112"/>
    </row>
    <row r="221" spans="1:29">
      <c r="A221" s="112"/>
      <c r="B221" s="112"/>
      <c r="C221" s="112"/>
      <c r="D221" s="112"/>
      <c r="E221" s="112"/>
      <c r="F221" s="112"/>
      <c r="G221" s="112"/>
      <c r="H221" s="112"/>
      <c r="I221" s="112"/>
      <c r="J221" s="112"/>
      <c r="K221" s="112"/>
      <c r="L221" s="112"/>
      <c r="M221" s="112"/>
      <c r="N221" s="112"/>
      <c r="O221" s="112"/>
      <c r="P221" s="112"/>
      <c r="Q221" s="112"/>
      <c r="R221" s="112"/>
      <c r="S221" s="112"/>
      <c r="T221" s="112"/>
      <c r="U221" s="112"/>
      <c r="V221" s="112"/>
      <c r="W221" s="112"/>
      <c r="X221" s="112"/>
      <c r="Y221" s="112"/>
      <c r="Z221" s="112"/>
      <c r="AA221" s="112"/>
      <c r="AB221" s="112"/>
      <c r="AC221" s="112"/>
    </row>
    <row r="222" spans="1:29">
      <c r="A222" s="112"/>
      <c r="B222" s="112"/>
      <c r="C222" s="112"/>
      <c r="D222" s="112"/>
      <c r="E222" s="112"/>
      <c r="F222" s="112"/>
      <c r="G222" s="112"/>
      <c r="H222" s="112"/>
      <c r="I222" s="112"/>
      <c r="J222" s="112"/>
      <c r="K222" s="112"/>
      <c r="L222" s="112"/>
      <c r="M222" s="112"/>
      <c r="N222" s="112"/>
      <c r="O222" s="112"/>
      <c r="P222" s="112"/>
      <c r="Q222" s="112"/>
      <c r="R222" s="112"/>
      <c r="S222" s="112"/>
      <c r="T222" s="112"/>
      <c r="U222" s="112"/>
      <c r="V222" s="112"/>
      <c r="W222" s="112"/>
      <c r="X222" s="112"/>
      <c r="Y222" s="112"/>
      <c r="Z222" s="112"/>
      <c r="AA222" s="112"/>
      <c r="AB222" s="112"/>
      <c r="AC222" s="112"/>
    </row>
    <row r="223" spans="1:29">
      <c r="A223" s="112"/>
      <c r="B223" s="112"/>
      <c r="C223" s="112"/>
      <c r="D223" s="112"/>
      <c r="E223" s="112"/>
      <c r="F223" s="112"/>
      <c r="G223" s="112"/>
      <c r="H223" s="112"/>
      <c r="I223" s="112"/>
      <c r="J223" s="112"/>
      <c r="K223" s="112"/>
      <c r="L223" s="112"/>
      <c r="M223" s="112"/>
      <c r="N223" s="112"/>
      <c r="O223" s="112"/>
      <c r="P223" s="112"/>
      <c r="Q223" s="112"/>
      <c r="R223" s="112"/>
      <c r="S223" s="112"/>
      <c r="T223" s="112"/>
      <c r="U223" s="112"/>
      <c r="V223" s="112"/>
      <c r="W223" s="112"/>
      <c r="X223" s="112"/>
      <c r="Y223" s="112"/>
      <c r="Z223" s="112"/>
      <c r="AA223" s="112"/>
      <c r="AB223" s="112"/>
      <c r="AC223" s="112"/>
    </row>
    <row r="224" spans="1:29">
      <c r="A224" s="112"/>
      <c r="B224" s="112"/>
      <c r="C224" s="112"/>
      <c r="D224" s="112"/>
      <c r="E224" s="112"/>
      <c r="F224" s="112"/>
      <c r="G224" s="112"/>
      <c r="H224" s="112"/>
      <c r="I224" s="112"/>
      <c r="J224" s="112"/>
      <c r="K224" s="112"/>
      <c r="L224" s="112"/>
      <c r="M224" s="112"/>
      <c r="N224" s="112"/>
      <c r="O224" s="112"/>
      <c r="P224" s="112"/>
      <c r="Q224" s="112"/>
      <c r="R224" s="112"/>
      <c r="S224" s="112"/>
      <c r="T224" s="112"/>
      <c r="U224" s="112"/>
      <c r="V224" s="112"/>
      <c r="W224" s="112"/>
      <c r="X224" s="112"/>
      <c r="Y224" s="112"/>
      <c r="Z224" s="112"/>
      <c r="AA224" s="112"/>
      <c r="AB224" s="112"/>
      <c r="AC224" s="112"/>
    </row>
    <row r="225" spans="1:29">
      <c r="A225" s="112"/>
      <c r="B225" s="112"/>
      <c r="C225" s="112"/>
      <c r="D225" s="112"/>
      <c r="E225" s="112"/>
      <c r="F225" s="112"/>
      <c r="G225" s="112"/>
      <c r="H225" s="112"/>
      <c r="I225" s="112"/>
      <c r="J225" s="112"/>
      <c r="K225" s="112"/>
      <c r="L225" s="112"/>
      <c r="M225" s="112"/>
      <c r="N225" s="112"/>
      <c r="O225" s="112"/>
      <c r="P225" s="112"/>
      <c r="Q225" s="112"/>
      <c r="R225" s="112"/>
      <c r="S225" s="112"/>
      <c r="T225" s="112"/>
      <c r="U225" s="112"/>
      <c r="V225" s="112"/>
      <c r="W225" s="112"/>
      <c r="X225" s="112"/>
      <c r="Y225" s="112"/>
      <c r="Z225" s="112"/>
      <c r="AA225" s="112"/>
      <c r="AB225" s="112"/>
      <c r="AC225" s="112"/>
    </row>
    <row r="226" spans="1:29">
      <c r="A226" s="112"/>
      <c r="B226" s="112"/>
      <c r="C226" s="112"/>
      <c r="D226" s="112"/>
      <c r="E226" s="112"/>
      <c r="F226" s="112"/>
      <c r="G226" s="112"/>
      <c r="H226" s="112"/>
      <c r="I226" s="112"/>
      <c r="J226" s="112"/>
      <c r="K226" s="112"/>
      <c r="L226" s="112"/>
      <c r="M226" s="112"/>
      <c r="N226" s="112"/>
      <c r="O226" s="112"/>
      <c r="P226" s="112"/>
      <c r="Q226" s="112"/>
      <c r="R226" s="112"/>
      <c r="S226" s="112"/>
      <c r="T226" s="112"/>
      <c r="U226" s="112"/>
      <c r="V226" s="112"/>
      <c r="W226" s="112"/>
      <c r="X226" s="112"/>
      <c r="Y226" s="112"/>
      <c r="Z226" s="112"/>
      <c r="AA226" s="112"/>
      <c r="AB226" s="112"/>
      <c r="AC226" s="112"/>
    </row>
    <row r="227" spans="1:29">
      <c r="A227" s="112"/>
      <c r="B227" s="112"/>
      <c r="C227" s="112"/>
      <c r="D227" s="112"/>
      <c r="E227" s="112"/>
      <c r="F227" s="112"/>
      <c r="G227" s="112"/>
      <c r="H227" s="112"/>
      <c r="I227" s="112"/>
      <c r="J227" s="112"/>
      <c r="K227" s="112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2"/>
      <c r="Y227" s="112"/>
      <c r="Z227" s="112"/>
      <c r="AA227" s="112"/>
      <c r="AB227" s="112"/>
      <c r="AC227" s="112"/>
    </row>
    <row r="228" spans="1:29">
      <c r="A228" s="112"/>
      <c r="B228" s="112"/>
      <c r="C228" s="112"/>
      <c r="D228" s="112"/>
      <c r="E228" s="112"/>
      <c r="F228" s="112"/>
      <c r="G228" s="112"/>
      <c r="H228" s="112"/>
      <c r="I228" s="112"/>
      <c r="J228" s="112"/>
      <c r="K228" s="112"/>
      <c r="L228" s="112"/>
      <c r="M228" s="112"/>
      <c r="N228" s="112"/>
      <c r="O228" s="112"/>
      <c r="P228" s="112"/>
      <c r="Q228" s="112"/>
      <c r="R228" s="112"/>
      <c r="S228" s="112"/>
      <c r="T228" s="112"/>
      <c r="U228" s="112"/>
      <c r="V228" s="112"/>
      <c r="W228" s="112"/>
      <c r="X228" s="112"/>
      <c r="Y228" s="112"/>
      <c r="Z228" s="112"/>
      <c r="AA228" s="112"/>
      <c r="AB228" s="112"/>
      <c r="AC228" s="112"/>
    </row>
    <row r="229" spans="1:29">
      <c r="A229" s="112"/>
      <c r="B229" s="112"/>
      <c r="C229" s="112"/>
      <c r="D229" s="112"/>
      <c r="E229" s="112"/>
      <c r="F229" s="112"/>
      <c r="G229" s="112"/>
      <c r="H229" s="112"/>
      <c r="I229" s="112"/>
      <c r="J229" s="112"/>
      <c r="K229" s="112"/>
      <c r="L229" s="112"/>
      <c r="M229" s="112"/>
      <c r="N229" s="112"/>
      <c r="O229" s="112"/>
      <c r="P229" s="112"/>
      <c r="Q229" s="112"/>
      <c r="R229" s="112"/>
      <c r="S229" s="112"/>
      <c r="T229" s="112"/>
      <c r="U229" s="112"/>
      <c r="V229" s="112"/>
      <c r="W229" s="112"/>
      <c r="X229" s="112"/>
      <c r="Y229" s="112"/>
      <c r="Z229" s="112"/>
      <c r="AA229" s="112"/>
      <c r="AB229" s="112"/>
      <c r="AC229" s="112"/>
    </row>
    <row r="230" spans="1:29">
      <c r="A230" s="112"/>
      <c r="B230" s="112"/>
      <c r="C230" s="112"/>
      <c r="D230" s="112"/>
      <c r="E230" s="112"/>
      <c r="F230" s="112"/>
      <c r="G230" s="112"/>
      <c r="H230" s="112"/>
      <c r="I230" s="112"/>
      <c r="J230" s="112"/>
      <c r="K230" s="112"/>
      <c r="L230" s="112"/>
      <c r="M230" s="112"/>
      <c r="N230" s="112"/>
      <c r="O230" s="112"/>
      <c r="P230" s="112"/>
      <c r="Q230" s="112"/>
      <c r="R230" s="112"/>
      <c r="S230" s="112"/>
      <c r="T230" s="112"/>
      <c r="U230" s="112"/>
      <c r="V230" s="112"/>
      <c r="W230" s="112"/>
      <c r="X230" s="112"/>
      <c r="Y230" s="112"/>
      <c r="Z230" s="112"/>
      <c r="AA230" s="112"/>
      <c r="AB230" s="112"/>
      <c r="AC230" s="112"/>
    </row>
    <row r="231" spans="1:29">
      <c r="A231" s="112"/>
      <c r="B231" s="112"/>
      <c r="C231" s="112"/>
      <c r="D231" s="112"/>
      <c r="E231" s="112"/>
      <c r="F231" s="112"/>
      <c r="G231" s="112"/>
      <c r="H231" s="112"/>
      <c r="I231" s="112"/>
      <c r="J231" s="112"/>
      <c r="K231" s="112"/>
      <c r="L231" s="112"/>
      <c r="M231" s="112"/>
      <c r="N231" s="112"/>
      <c r="O231" s="112"/>
      <c r="P231" s="112"/>
      <c r="Q231" s="112"/>
      <c r="R231" s="112"/>
      <c r="S231" s="112"/>
      <c r="T231" s="112"/>
      <c r="U231" s="112"/>
      <c r="V231" s="112"/>
      <c r="W231" s="112"/>
      <c r="X231" s="112"/>
      <c r="Y231" s="112"/>
      <c r="Z231" s="112"/>
      <c r="AA231" s="112"/>
      <c r="AB231" s="112"/>
      <c r="AC231" s="112"/>
    </row>
    <row r="232" spans="1:29">
      <c r="A232" s="112"/>
      <c r="B232" s="112"/>
      <c r="C232" s="112"/>
      <c r="D232" s="112"/>
      <c r="E232" s="112"/>
      <c r="F232" s="112"/>
      <c r="G232" s="112"/>
      <c r="H232" s="112"/>
      <c r="I232" s="112"/>
      <c r="J232" s="112"/>
      <c r="K232" s="112"/>
      <c r="L232" s="112"/>
      <c r="M232" s="112"/>
      <c r="N232" s="112"/>
      <c r="O232" s="112"/>
      <c r="P232" s="112"/>
      <c r="Q232" s="112"/>
      <c r="R232" s="112"/>
      <c r="S232" s="112"/>
      <c r="T232" s="112"/>
      <c r="U232" s="112"/>
      <c r="V232" s="112"/>
      <c r="W232" s="112"/>
      <c r="X232" s="112"/>
      <c r="Y232" s="112"/>
      <c r="Z232" s="112"/>
      <c r="AA232" s="112"/>
      <c r="AB232" s="112"/>
      <c r="AC232" s="112"/>
    </row>
    <row r="233" spans="1:29">
      <c r="A233" s="112"/>
      <c r="B233" s="112"/>
      <c r="C233" s="112"/>
      <c r="D233" s="112"/>
      <c r="E233" s="112"/>
      <c r="F233" s="112"/>
      <c r="G233" s="112"/>
      <c r="H233" s="112"/>
      <c r="I233" s="112"/>
      <c r="J233" s="112"/>
      <c r="K233" s="112"/>
      <c r="L233" s="112"/>
      <c r="M233" s="112"/>
      <c r="N233" s="112"/>
      <c r="O233" s="112"/>
      <c r="P233" s="112"/>
      <c r="Q233" s="112"/>
      <c r="R233" s="112"/>
      <c r="S233" s="112"/>
      <c r="T233" s="112"/>
      <c r="U233" s="112"/>
      <c r="V233" s="112"/>
      <c r="W233" s="112"/>
      <c r="X233" s="112"/>
      <c r="Y233" s="112"/>
      <c r="Z233" s="112"/>
      <c r="AA233" s="112"/>
      <c r="AB233" s="112"/>
      <c r="AC233" s="112"/>
    </row>
    <row r="234" spans="1:29">
      <c r="A234" s="112"/>
      <c r="B234" s="112"/>
      <c r="C234" s="112"/>
      <c r="D234" s="112"/>
      <c r="E234" s="112"/>
      <c r="F234" s="112"/>
      <c r="G234" s="112"/>
      <c r="H234" s="112"/>
      <c r="I234" s="112"/>
      <c r="J234" s="112"/>
      <c r="K234" s="112"/>
      <c r="L234" s="112"/>
      <c r="M234" s="112"/>
      <c r="N234" s="112"/>
      <c r="O234" s="112"/>
      <c r="P234" s="112"/>
      <c r="Q234" s="112"/>
      <c r="R234" s="112"/>
      <c r="S234" s="112"/>
      <c r="T234" s="112"/>
      <c r="U234" s="112"/>
      <c r="V234" s="112"/>
      <c r="W234" s="112"/>
      <c r="X234" s="112"/>
      <c r="Y234" s="112"/>
      <c r="Z234" s="112"/>
      <c r="AA234" s="112"/>
      <c r="AB234" s="112"/>
      <c r="AC234" s="112"/>
    </row>
    <row r="235" spans="1:29">
      <c r="A235" s="112"/>
      <c r="B235" s="112"/>
      <c r="C235" s="112"/>
      <c r="D235" s="112"/>
      <c r="E235" s="112"/>
      <c r="F235" s="112"/>
      <c r="G235" s="112"/>
      <c r="H235" s="112"/>
      <c r="I235" s="112"/>
      <c r="J235" s="112"/>
      <c r="K235" s="112"/>
      <c r="L235" s="112"/>
      <c r="M235" s="112"/>
      <c r="N235" s="112"/>
      <c r="O235" s="112"/>
      <c r="P235" s="112"/>
      <c r="Q235" s="112"/>
      <c r="R235" s="112"/>
      <c r="S235" s="112"/>
      <c r="T235" s="112"/>
      <c r="U235" s="112"/>
      <c r="V235" s="112"/>
      <c r="W235" s="112"/>
      <c r="X235" s="112"/>
      <c r="Y235" s="112"/>
      <c r="Z235" s="112"/>
      <c r="AA235" s="112"/>
      <c r="AB235" s="112"/>
      <c r="AC235" s="112"/>
    </row>
    <row r="236" spans="1:29">
      <c r="A236" s="112"/>
      <c r="B236" s="112"/>
      <c r="C236" s="112"/>
      <c r="D236" s="112"/>
      <c r="E236" s="112"/>
      <c r="F236" s="112"/>
      <c r="G236" s="112"/>
      <c r="H236" s="112"/>
      <c r="I236" s="112"/>
      <c r="J236" s="112"/>
      <c r="K236" s="112"/>
      <c r="L236" s="112"/>
      <c r="M236" s="112"/>
      <c r="N236" s="112"/>
      <c r="O236" s="112"/>
      <c r="P236" s="112"/>
      <c r="Q236" s="112"/>
      <c r="R236" s="112"/>
      <c r="S236" s="112"/>
      <c r="T236" s="112"/>
      <c r="U236" s="112"/>
      <c r="V236" s="112"/>
      <c r="W236" s="112"/>
      <c r="X236" s="112"/>
      <c r="Y236" s="112"/>
      <c r="Z236" s="112"/>
      <c r="AA236" s="112"/>
      <c r="AB236" s="112"/>
      <c r="AC236" s="112"/>
    </row>
    <row r="237" spans="1:29">
      <c r="A237" s="112"/>
      <c r="B237" s="112"/>
      <c r="C237" s="112"/>
      <c r="D237" s="112"/>
      <c r="E237" s="112"/>
      <c r="F237" s="112"/>
      <c r="G237" s="112"/>
      <c r="H237" s="112"/>
      <c r="I237" s="112"/>
      <c r="J237" s="112"/>
      <c r="K237" s="112"/>
      <c r="L237" s="112"/>
      <c r="M237" s="112"/>
      <c r="N237" s="112"/>
      <c r="O237" s="112"/>
      <c r="P237" s="112"/>
      <c r="Q237" s="112"/>
      <c r="R237" s="112"/>
      <c r="S237" s="112"/>
      <c r="T237" s="112"/>
      <c r="U237" s="112"/>
      <c r="V237" s="112"/>
      <c r="W237" s="112"/>
      <c r="X237" s="112"/>
      <c r="Y237" s="112"/>
      <c r="Z237" s="112"/>
      <c r="AA237" s="112"/>
      <c r="AB237" s="112"/>
      <c r="AC237" s="112"/>
    </row>
    <row r="238" spans="1:29">
      <c r="A238" s="112"/>
      <c r="B238" s="112"/>
      <c r="C238" s="112"/>
      <c r="D238" s="112"/>
      <c r="E238" s="112"/>
      <c r="F238" s="112"/>
      <c r="G238" s="112"/>
      <c r="H238" s="112"/>
      <c r="I238" s="112"/>
      <c r="J238" s="112"/>
      <c r="K238" s="112"/>
      <c r="L238" s="112"/>
      <c r="M238" s="112"/>
      <c r="N238" s="112"/>
      <c r="O238" s="112"/>
      <c r="P238" s="112"/>
      <c r="Q238" s="112"/>
      <c r="R238" s="112"/>
      <c r="S238" s="112"/>
      <c r="T238" s="112"/>
      <c r="U238" s="112"/>
      <c r="V238" s="112"/>
      <c r="W238" s="112"/>
      <c r="X238" s="112"/>
      <c r="Y238" s="112"/>
      <c r="Z238" s="112"/>
      <c r="AA238" s="112"/>
      <c r="AB238" s="112"/>
      <c r="AC238" s="112"/>
    </row>
    <row r="239" spans="1:29">
      <c r="A239" s="112"/>
      <c r="B239" s="112"/>
      <c r="C239" s="112"/>
      <c r="D239" s="112"/>
      <c r="E239" s="112"/>
      <c r="F239" s="112"/>
      <c r="G239" s="112"/>
      <c r="H239" s="112"/>
      <c r="I239" s="112"/>
      <c r="J239" s="112"/>
      <c r="K239" s="112"/>
      <c r="L239" s="112"/>
      <c r="M239" s="112"/>
      <c r="N239" s="112"/>
      <c r="O239" s="112"/>
      <c r="P239" s="112"/>
      <c r="Q239" s="112"/>
      <c r="R239" s="112"/>
      <c r="S239" s="112"/>
      <c r="T239" s="112"/>
      <c r="U239" s="112"/>
      <c r="V239" s="112"/>
      <c r="W239" s="112"/>
      <c r="X239" s="112"/>
      <c r="Y239" s="112"/>
      <c r="Z239" s="112"/>
      <c r="AA239" s="112"/>
      <c r="AB239" s="112"/>
      <c r="AC239" s="112"/>
    </row>
    <row r="240" spans="1:29">
      <c r="A240" s="112"/>
      <c r="B240" s="112"/>
      <c r="C240" s="112"/>
      <c r="D240" s="112"/>
      <c r="E240" s="112"/>
      <c r="F240" s="112"/>
      <c r="G240" s="112"/>
      <c r="H240" s="112"/>
      <c r="I240" s="112"/>
      <c r="J240" s="112"/>
      <c r="K240" s="112"/>
      <c r="L240" s="112"/>
      <c r="M240" s="112"/>
      <c r="N240" s="112"/>
      <c r="O240" s="112"/>
      <c r="P240" s="112"/>
      <c r="Q240" s="112"/>
      <c r="R240" s="112"/>
      <c r="S240" s="112"/>
      <c r="T240" s="112"/>
      <c r="U240" s="112"/>
      <c r="V240" s="112"/>
      <c r="W240" s="112"/>
      <c r="X240" s="112"/>
      <c r="Y240" s="112"/>
      <c r="Z240" s="112"/>
      <c r="AA240" s="112"/>
      <c r="AB240" s="112"/>
      <c r="AC240" s="112"/>
    </row>
    <row r="241" spans="1:29">
      <c r="A241" s="112"/>
      <c r="B241" s="112"/>
      <c r="C241" s="112"/>
      <c r="D241" s="112"/>
      <c r="E241" s="112"/>
      <c r="F241" s="112"/>
      <c r="G241" s="112"/>
      <c r="H241" s="112"/>
      <c r="I241" s="112"/>
      <c r="J241" s="112"/>
      <c r="K241" s="112"/>
      <c r="L241" s="112"/>
      <c r="M241" s="112"/>
      <c r="N241" s="112"/>
      <c r="O241" s="112"/>
      <c r="P241" s="112"/>
      <c r="Q241" s="112"/>
      <c r="R241" s="112"/>
      <c r="S241" s="112"/>
      <c r="T241" s="112"/>
      <c r="U241" s="112"/>
      <c r="V241" s="112"/>
      <c r="W241" s="112"/>
      <c r="X241" s="112"/>
      <c r="Y241" s="112"/>
      <c r="Z241" s="112"/>
      <c r="AA241" s="112"/>
      <c r="AB241" s="112"/>
      <c r="AC241" s="112"/>
    </row>
    <row r="242" spans="1:29">
      <c r="A242" s="112"/>
      <c r="B242" s="112"/>
      <c r="C242" s="112"/>
      <c r="D242" s="112"/>
      <c r="E242" s="112"/>
      <c r="F242" s="112"/>
      <c r="G242" s="112"/>
      <c r="H242" s="112"/>
      <c r="I242" s="112"/>
      <c r="J242" s="112"/>
      <c r="K242" s="112"/>
      <c r="L242" s="112"/>
      <c r="M242" s="112"/>
      <c r="N242" s="112"/>
      <c r="O242" s="112"/>
      <c r="P242" s="112"/>
      <c r="Q242" s="112"/>
      <c r="R242" s="112"/>
      <c r="S242" s="112"/>
      <c r="T242" s="112"/>
      <c r="U242" s="112"/>
      <c r="V242" s="112"/>
      <c r="W242" s="112"/>
      <c r="X242" s="112"/>
      <c r="Y242" s="112"/>
      <c r="Z242" s="112"/>
      <c r="AA242" s="112"/>
      <c r="AB242" s="112"/>
      <c r="AC242" s="112"/>
    </row>
    <row r="243" spans="1:29">
      <c r="A243" s="112"/>
      <c r="B243" s="112"/>
      <c r="C243" s="112"/>
      <c r="D243" s="112"/>
      <c r="E243" s="112"/>
      <c r="F243" s="112"/>
      <c r="G243" s="112"/>
      <c r="H243" s="112"/>
      <c r="I243" s="112"/>
      <c r="J243" s="112"/>
      <c r="K243" s="112"/>
      <c r="L243" s="112"/>
      <c r="M243" s="112"/>
      <c r="N243" s="112"/>
      <c r="O243" s="112"/>
      <c r="P243" s="112"/>
      <c r="Q243" s="112"/>
      <c r="R243" s="112"/>
      <c r="S243" s="112"/>
      <c r="T243" s="112"/>
      <c r="U243" s="112"/>
      <c r="V243" s="112"/>
      <c r="W243" s="112"/>
      <c r="X243" s="112"/>
      <c r="Y243" s="112"/>
      <c r="Z243" s="112"/>
      <c r="AA243" s="112"/>
      <c r="AB243" s="112"/>
      <c r="AC243" s="112"/>
    </row>
    <row r="244" spans="1:29">
      <c r="A244" s="112"/>
      <c r="B244" s="112"/>
      <c r="C244" s="112"/>
      <c r="D244" s="112"/>
      <c r="E244" s="112"/>
      <c r="F244" s="112"/>
      <c r="G244" s="112"/>
      <c r="H244" s="112"/>
      <c r="I244" s="112"/>
      <c r="J244" s="112"/>
      <c r="K244" s="112"/>
      <c r="L244" s="112"/>
      <c r="M244" s="112"/>
      <c r="N244" s="112"/>
      <c r="O244" s="112"/>
      <c r="P244" s="112"/>
      <c r="Q244" s="112"/>
      <c r="R244" s="112"/>
      <c r="S244" s="112"/>
      <c r="T244" s="112"/>
      <c r="U244" s="112"/>
      <c r="V244" s="112"/>
      <c r="W244" s="112"/>
      <c r="X244" s="112"/>
      <c r="Y244" s="112"/>
      <c r="Z244" s="112"/>
      <c r="AA244" s="112"/>
      <c r="AB244" s="112"/>
      <c r="AC244" s="112"/>
    </row>
    <row r="245" spans="1:29">
      <c r="A245" s="112"/>
      <c r="B245" s="112"/>
      <c r="C245" s="112"/>
      <c r="D245" s="112"/>
      <c r="E245" s="112"/>
      <c r="F245" s="112"/>
      <c r="G245" s="112"/>
      <c r="H245" s="112"/>
      <c r="I245" s="112"/>
      <c r="J245" s="112"/>
      <c r="K245" s="112"/>
      <c r="L245" s="112"/>
      <c r="M245" s="112"/>
      <c r="N245" s="112"/>
      <c r="O245" s="112"/>
      <c r="P245" s="112"/>
      <c r="Q245" s="112"/>
      <c r="R245" s="112"/>
      <c r="S245" s="112"/>
      <c r="T245" s="112"/>
      <c r="U245" s="112"/>
      <c r="V245" s="112"/>
      <c r="W245" s="112"/>
      <c r="X245" s="112"/>
      <c r="Y245" s="112"/>
      <c r="Z245" s="112"/>
      <c r="AA245" s="112"/>
      <c r="AB245" s="112"/>
      <c r="AC245" s="112"/>
    </row>
    <row r="246" spans="1:29">
      <c r="A246" s="112"/>
      <c r="B246" s="112"/>
      <c r="C246" s="112"/>
      <c r="D246" s="112"/>
      <c r="E246" s="112"/>
      <c r="F246" s="112"/>
      <c r="G246" s="112"/>
      <c r="H246" s="112"/>
      <c r="I246" s="112"/>
      <c r="J246" s="112"/>
      <c r="K246" s="112"/>
      <c r="L246" s="112"/>
      <c r="M246" s="112"/>
      <c r="N246" s="112"/>
      <c r="O246" s="112"/>
      <c r="P246" s="112"/>
      <c r="Q246" s="112"/>
      <c r="R246" s="112"/>
      <c r="S246" s="112"/>
      <c r="T246" s="112"/>
      <c r="U246" s="112"/>
      <c r="V246" s="112"/>
      <c r="W246" s="112"/>
      <c r="X246" s="112"/>
      <c r="Y246" s="112"/>
      <c r="Z246" s="112"/>
      <c r="AA246" s="112"/>
      <c r="AB246" s="112"/>
      <c r="AC246" s="112"/>
    </row>
    <row r="247" spans="1:29">
      <c r="A247" s="112"/>
      <c r="B247" s="112"/>
      <c r="C247" s="112"/>
      <c r="D247" s="112"/>
      <c r="E247" s="112"/>
      <c r="F247" s="112"/>
      <c r="G247" s="112"/>
      <c r="H247" s="112"/>
      <c r="I247" s="112"/>
      <c r="J247" s="112"/>
      <c r="K247" s="112"/>
      <c r="L247" s="112"/>
      <c r="M247" s="112"/>
      <c r="N247" s="112"/>
      <c r="O247" s="112"/>
      <c r="P247" s="112"/>
      <c r="Q247" s="112"/>
      <c r="R247" s="112"/>
      <c r="S247" s="112"/>
      <c r="T247" s="112"/>
      <c r="U247" s="112"/>
      <c r="V247" s="112"/>
      <c r="W247" s="112"/>
      <c r="X247" s="112"/>
      <c r="Y247" s="112"/>
      <c r="Z247" s="112"/>
      <c r="AA247" s="112"/>
      <c r="AB247" s="112"/>
      <c r="AC247" s="112"/>
    </row>
    <row r="248" spans="1:29">
      <c r="A248" s="112"/>
      <c r="B248" s="112"/>
      <c r="C248" s="112"/>
      <c r="D248" s="112"/>
      <c r="E248" s="112"/>
      <c r="F248" s="112"/>
      <c r="G248" s="112"/>
      <c r="H248" s="112"/>
      <c r="I248" s="112"/>
      <c r="J248" s="112"/>
      <c r="K248" s="112"/>
      <c r="L248" s="112"/>
      <c r="M248" s="112"/>
      <c r="N248" s="112"/>
      <c r="O248" s="112"/>
      <c r="P248" s="112"/>
      <c r="Q248" s="112"/>
      <c r="R248" s="112"/>
      <c r="S248" s="112"/>
      <c r="T248" s="112"/>
      <c r="U248" s="112"/>
      <c r="V248" s="112"/>
      <c r="W248" s="112"/>
      <c r="X248" s="112"/>
      <c r="Y248" s="112"/>
      <c r="Z248" s="112"/>
      <c r="AA248" s="112"/>
      <c r="AB248" s="112"/>
      <c r="AC248" s="112"/>
    </row>
    <row r="249" spans="1:29">
      <c r="A249" s="112"/>
      <c r="B249" s="112"/>
      <c r="C249" s="112"/>
      <c r="D249" s="112"/>
      <c r="E249" s="112"/>
      <c r="F249" s="112"/>
      <c r="G249" s="112"/>
      <c r="H249" s="112"/>
      <c r="I249" s="112"/>
      <c r="J249" s="112"/>
      <c r="K249" s="112"/>
      <c r="L249" s="112"/>
      <c r="M249" s="112"/>
      <c r="N249" s="112"/>
      <c r="O249" s="112"/>
      <c r="P249" s="112"/>
      <c r="Q249" s="112"/>
      <c r="R249" s="112"/>
      <c r="S249" s="112"/>
      <c r="T249" s="112"/>
      <c r="U249" s="112"/>
      <c r="V249" s="112"/>
      <c r="W249" s="112"/>
      <c r="X249" s="112"/>
      <c r="Y249" s="112"/>
      <c r="Z249" s="112"/>
      <c r="AA249" s="112"/>
      <c r="AB249" s="112"/>
      <c r="AC249" s="112"/>
    </row>
    <row r="250" spans="1:29">
      <c r="A250" s="112"/>
      <c r="B250" s="112"/>
      <c r="C250" s="112"/>
      <c r="D250" s="112"/>
      <c r="E250" s="112"/>
      <c r="F250" s="112"/>
      <c r="G250" s="112"/>
      <c r="H250" s="112"/>
      <c r="I250" s="112"/>
      <c r="J250" s="112"/>
      <c r="K250" s="112"/>
      <c r="L250" s="112"/>
      <c r="M250" s="112"/>
      <c r="N250" s="112"/>
      <c r="O250" s="112"/>
      <c r="P250" s="112"/>
      <c r="Q250" s="112"/>
      <c r="R250" s="112"/>
      <c r="S250" s="112"/>
      <c r="T250" s="112"/>
      <c r="U250" s="112"/>
      <c r="V250" s="112"/>
      <c r="W250" s="112"/>
      <c r="X250" s="112"/>
      <c r="Y250" s="112"/>
      <c r="Z250" s="112"/>
      <c r="AA250" s="112"/>
      <c r="AB250" s="112"/>
      <c r="AC250" s="112"/>
    </row>
    <row r="251" spans="1:29">
      <c r="A251" s="112"/>
      <c r="B251" s="112"/>
      <c r="C251" s="112"/>
      <c r="D251" s="112"/>
      <c r="E251" s="112"/>
      <c r="F251" s="112"/>
      <c r="G251" s="112"/>
      <c r="H251" s="112"/>
      <c r="I251" s="112"/>
      <c r="J251" s="112"/>
      <c r="K251" s="112"/>
      <c r="L251" s="112"/>
      <c r="M251" s="112"/>
      <c r="N251" s="112"/>
      <c r="O251" s="112"/>
      <c r="P251" s="112"/>
      <c r="Q251" s="112"/>
      <c r="R251" s="112"/>
      <c r="S251" s="112"/>
      <c r="T251" s="112"/>
      <c r="U251" s="112"/>
      <c r="V251" s="112"/>
      <c r="W251" s="112"/>
      <c r="X251" s="112"/>
      <c r="Y251" s="112"/>
      <c r="Z251" s="112"/>
      <c r="AA251" s="112"/>
      <c r="AB251" s="112"/>
      <c r="AC251" s="112"/>
    </row>
    <row r="252" spans="1:29">
      <c r="A252" s="112"/>
      <c r="B252" s="112"/>
      <c r="C252" s="112"/>
      <c r="D252" s="112"/>
      <c r="E252" s="112"/>
      <c r="F252" s="112"/>
      <c r="G252" s="112"/>
      <c r="H252" s="112"/>
      <c r="I252" s="112"/>
      <c r="J252" s="112"/>
      <c r="K252" s="112"/>
      <c r="L252" s="112"/>
      <c r="M252" s="112"/>
      <c r="N252" s="112"/>
      <c r="O252" s="112"/>
      <c r="P252" s="112"/>
      <c r="Q252" s="112"/>
      <c r="R252" s="112"/>
      <c r="S252" s="112"/>
      <c r="T252" s="112"/>
      <c r="U252" s="112"/>
      <c r="V252" s="112"/>
      <c r="W252" s="112"/>
      <c r="X252" s="112"/>
      <c r="Y252" s="112"/>
      <c r="Z252" s="112"/>
      <c r="AA252" s="112"/>
      <c r="AB252" s="112"/>
      <c r="AC252" s="112"/>
    </row>
    <row r="253" spans="1:29">
      <c r="A253" s="112"/>
      <c r="B253" s="112"/>
      <c r="C253" s="112"/>
      <c r="D253" s="112"/>
      <c r="E253" s="112"/>
      <c r="F253" s="112"/>
      <c r="G253" s="112"/>
      <c r="H253" s="112"/>
      <c r="I253" s="112"/>
      <c r="J253" s="112"/>
      <c r="K253" s="112"/>
      <c r="L253" s="112"/>
      <c r="M253" s="112"/>
      <c r="N253" s="112"/>
      <c r="O253" s="112"/>
      <c r="P253" s="112"/>
      <c r="Q253" s="112"/>
      <c r="R253" s="112"/>
      <c r="S253" s="112"/>
      <c r="T253" s="112"/>
      <c r="U253" s="112"/>
      <c r="V253" s="112"/>
      <c r="W253" s="112"/>
      <c r="X253" s="112"/>
      <c r="Y253" s="112"/>
      <c r="Z253" s="112"/>
      <c r="AA253" s="112"/>
      <c r="AB253" s="112"/>
      <c r="AC253" s="112"/>
    </row>
    <row r="254" spans="1:29">
      <c r="A254" s="112"/>
      <c r="B254" s="112"/>
      <c r="C254" s="112"/>
      <c r="D254" s="112"/>
      <c r="E254" s="112"/>
      <c r="F254" s="112"/>
      <c r="G254" s="112"/>
      <c r="H254" s="112"/>
      <c r="I254" s="112"/>
      <c r="J254" s="112"/>
      <c r="K254" s="112"/>
      <c r="L254" s="112"/>
      <c r="M254" s="112"/>
      <c r="N254" s="112"/>
      <c r="O254" s="112"/>
      <c r="P254" s="112"/>
      <c r="Q254" s="112"/>
      <c r="R254" s="112"/>
      <c r="S254" s="112"/>
      <c r="T254" s="112"/>
      <c r="U254" s="112"/>
      <c r="V254" s="112"/>
      <c r="W254" s="112"/>
      <c r="X254" s="112"/>
      <c r="Y254" s="112"/>
      <c r="Z254" s="112"/>
      <c r="AA254" s="112"/>
      <c r="AB254" s="112"/>
      <c r="AC254" s="112"/>
    </row>
    <row r="255" spans="1:29">
      <c r="A255" s="112"/>
      <c r="B255" s="112"/>
      <c r="C255" s="112"/>
      <c r="D255" s="112"/>
      <c r="E255" s="112"/>
      <c r="F255" s="112"/>
      <c r="G255" s="112"/>
      <c r="H255" s="112"/>
      <c r="I255" s="112"/>
      <c r="J255" s="112"/>
      <c r="K255" s="112"/>
      <c r="L255" s="112"/>
      <c r="M255" s="112"/>
      <c r="N255" s="112"/>
      <c r="O255" s="112"/>
      <c r="P255" s="112"/>
      <c r="Q255" s="112"/>
      <c r="R255" s="112"/>
      <c r="S255" s="112"/>
      <c r="T255" s="112"/>
      <c r="U255" s="112"/>
      <c r="V255" s="112"/>
      <c r="W255" s="112"/>
      <c r="X255" s="112"/>
      <c r="Y255" s="112"/>
      <c r="Z255" s="112"/>
      <c r="AA255" s="112"/>
      <c r="AB255" s="112"/>
      <c r="AC255" s="112"/>
    </row>
    <row r="256" spans="1:29">
      <c r="A256" s="112"/>
      <c r="B256" s="112"/>
      <c r="C256" s="112"/>
      <c r="D256" s="112"/>
      <c r="E256" s="112"/>
      <c r="F256" s="112"/>
      <c r="G256" s="112"/>
      <c r="H256" s="112"/>
      <c r="I256" s="112"/>
      <c r="J256" s="112"/>
      <c r="K256" s="112"/>
      <c r="L256" s="112"/>
      <c r="M256" s="112"/>
      <c r="N256" s="112"/>
      <c r="O256" s="112"/>
      <c r="P256" s="112"/>
      <c r="Q256" s="112"/>
      <c r="R256" s="112"/>
      <c r="S256" s="112"/>
      <c r="T256" s="112"/>
      <c r="U256" s="112"/>
      <c r="V256" s="112"/>
      <c r="W256" s="112"/>
      <c r="X256" s="112"/>
      <c r="Y256" s="112"/>
      <c r="Z256" s="112"/>
      <c r="AA256" s="112"/>
      <c r="AB256" s="112"/>
      <c r="AC256" s="112"/>
    </row>
    <row r="257" spans="1:29">
      <c r="A257" s="112"/>
      <c r="B257" s="112"/>
      <c r="C257" s="112"/>
      <c r="D257" s="112"/>
      <c r="E257" s="112"/>
      <c r="F257" s="112"/>
      <c r="G257" s="112"/>
      <c r="H257" s="112"/>
      <c r="I257" s="112"/>
      <c r="J257" s="112"/>
      <c r="K257" s="112"/>
      <c r="L257" s="112"/>
      <c r="M257" s="112"/>
      <c r="N257" s="112"/>
      <c r="O257" s="112"/>
      <c r="P257" s="112"/>
      <c r="Q257" s="112"/>
      <c r="R257" s="112"/>
      <c r="S257" s="112"/>
      <c r="T257" s="112"/>
      <c r="U257" s="112"/>
      <c r="V257" s="112"/>
      <c r="W257" s="112"/>
      <c r="X257" s="112"/>
      <c r="Y257" s="112"/>
      <c r="Z257" s="112"/>
      <c r="AA257" s="112"/>
      <c r="AB257" s="112"/>
      <c r="AC257" s="112"/>
    </row>
    <row r="258" spans="1:29">
      <c r="A258" s="112"/>
      <c r="B258" s="112"/>
      <c r="C258" s="112"/>
      <c r="D258" s="112"/>
      <c r="E258" s="112"/>
      <c r="F258" s="112"/>
      <c r="G258" s="112"/>
      <c r="H258" s="112"/>
      <c r="I258" s="112"/>
      <c r="J258" s="112"/>
      <c r="K258" s="112"/>
      <c r="L258" s="112"/>
      <c r="M258" s="112"/>
      <c r="N258" s="112"/>
      <c r="O258" s="112"/>
      <c r="P258" s="112"/>
      <c r="Q258" s="112"/>
      <c r="R258" s="112"/>
      <c r="S258" s="112"/>
      <c r="T258" s="112"/>
      <c r="U258" s="112"/>
      <c r="V258" s="112"/>
      <c r="W258" s="112"/>
      <c r="X258" s="112"/>
      <c r="Y258" s="112"/>
      <c r="Z258" s="112"/>
      <c r="AA258" s="112"/>
      <c r="AB258" s="112"/>
      <c r="AC258" s="112"/>
    </row>
    <row r="259" spans="1:29">
      <c r="A259" s="112"/>
      <c r="B259" s="112"/>
      <c r="C259" s="112"/>
      <c r="D259" s="112"/>
      <c r="E259" s="112"/>
      <c r="F259" s="112"/>
      <c r="G259" s="112"/>
      <c r="H259" s="112"/>
      <c r="I259" s="112"/>
      <c r="J259" s="112"/>
      <c r="K259" s="112"/>
      <c r="L259" s="112"/>
      <c r="M259" s="112"/>
      <c r="N259" s="112"/>
      <c r="O259" s="112"/>
      <c r="P259" s="112"/>
      <c r="Q259" s="112"/>
      <c r="R259" s="112"/>
      <c r="S259" s="112"/>
      <c r="T259" s="112"/>
      <c r="U259" s="112"/>
      <c r="V259" s="112"/>
      <c r="W259" s="112"/>
      <c r="X259" s="112"/>
      <c r="Y259" s="112"/>
      <c r="Z259" s="112"/>
      <c r="AA259" s="112"/>
      <c r="AB259" s="112"/>
      <c r="AC259" s="112"/>
    </row>
    <row r="260" spans="1:29">
      <c r="A260" s="112"/>
      <c r="B260" s="112"/>
      <c r="C260" s="112"/>
      <c r="D260" s="112"/>
      <c r="E260" s="112"/>
      <c r="F260" s="112"/>
      <c r="G260" s="112"/>
      <c r="H260" s="112"/>
      <c r="I260" s="112"/>
      <c r="J260" s="112"/>
      <c r="K260" s="112"/>
      <c r="L260" s="112"/>
      <c r="M260" s="112"/>
      <c r="N260" s="112"/>
      <c r="O260" s="112"/>
      <c r="P260" s="112"/>
      <c r="Q260" s="112"/>
      <c r="R260" s="112"/>
      <c r="S260" s="112"/>
      <c r="T260" s="112"/>
      <c r="U260" s="112"/>
      <c r="V260" s="112"/>
      <c r="W260" s="112"/>
      <c r="X260" s="112"/>
      <c r="Y260" s="112"/>
      <c r="Z260" s="112"/>
      <c r="AA260" s="112"/>
      <c r="AB260" s="112"/>
      <c r="AC260" s="112"/>
    </row>
    <row r="261" spans="1:29">
      <c r="A261" s="112"/>
      <c r="B261" s="112"/>
      <c r="C261" s="112"/>
      <c r="D261" s="112"/>
      <c r="E261" s="112"/>
      <c r="F261" s="112"/>
      <c r="G261" s="112"/>
      <c r="H261" s="112"/>
      <c r="I261" s="112"/>
      <c r="J261" s="112"/>
      <c r="K261" s="112"/>
      <c r="L261" s="112"/>
      <c r="M261" s="112"/>
      <c r="N261" s="112"/>
      <c r="O261" s="112"/>
      <c r="P261" s="112"/>
      <c r="Q261" s="112"/>
      <c r="R261" s="112"/>
      <c r="S261" s="112"/>
      <c r="T261" s="112"/>
      <c r="U261" s="112"/>
      <c r="V261" s="112"/>
      <c r="W261" s="112"/>
      <c r="X261" s="112"/>
      <c r="Y261" s="112"/>
      <c r="Z261" s="112"/>
      <c r="AA261" s="112"/>
      <c r="AB261" s="112"/>
      <c r="AC261" s="112"/>
    </row>
    <row r="262" spans="1:29">
      <c r="A262" s="112"/>
      <c r="B262" s="112"/>
      <c r="C262" s="112"/>
      <c r="D262" s="112"/>
      <c r="E262" s="112"/>
      <c r="F262" s="112"/>
      <c r="G262" s="112"/>
      <c r="H262" s="112"/>
      <c r="I262" s="112"/>
      <c r="J262" s="112"/>
      <c r="K262" s="112"/>
      <c r="L262" s="112"/>
      <c r="M262" s="112"/>
      <c r="N262" s="112"/>
      <c r="O262" s="112"/>
      <c r="P262" s="112"/>
      <c r="Q262" s="112"/>
      <c r="R262" s="112"/>
      <c r="S262" s="112"/>
      <c r="T262" s="112"/>
      <c r="U262" s="112"/>
      <c r="V262" s="112"/>
      <c r="W262" s="112"/>
      <c r="X262" s="112"/>
      <c r="Y262" s="112"/>
      <c r="Z262" s="112"/>
      <c r="AA262" s="112"/>
      <c r="AB262" s="112"/>
      <c r="AC262" s="112"/>
    </row>
    <row r="263" spans="1:29">
      <c r="A263" s="112"/>
      <c r="B263" s="112"/>
      <c r="C263" s="112"/>
      <c r="D263" s="112"/>
      <c r="E263" s="112"/>
      <c r="F263" s="112"/>
      <c r="G263" s="112"/>
      <c r="H263" s="112"/>
      <c r="I263" s="112"/>
      <c r="J263" s="112"/>
      <c r="K263" s="112"/>
      <c r="L263" s="112"/>
      <c r="M263" s="112"/>
      <c r="N263" s="112"/>
      <c r="O263" s="112"/>
      <c r="P263" s="112"/>
      <c r="Q263" s="112"/>
      <c r="R263" s="112"/>
      <c r="S263" s="112"/>
      <c r="T263" s="112"/>
      <c r="U263" s="112"/>
      <c r="V263" s="112"/>
      <c r="W263" s="112"/>
      <c r="X263" s="112"/>
      <c r="Y263" s="112"/>
      <c r="Z263" s="112"/>
      <c r="AA263" s="112"/>
      <c r="AB263" s="112"/>
      <c r="AC263" s="112"/>
    </row>
    <row r="264" spans="1:29">
      <c r="A264" s="112"/>
      <c r="B264" s="112"/>
      <c r="C264" s="112"/>
      <c r="D264" s="112"/>
      <c r="E264" s="112"/>
      <c r="F264" s="112"/>
      <c r="G264" s="112"/>
      <c r="H264" s="112"/>
      <c r="I264" s="112"/>
      <c r="J264" s="112"/>
      <c r="K264" s="112"/>
      <c r="L264" s="112"/>
      <c r="M264" s="112"/>
      <c r="N264" s="112"/>
      <c r="O264" s="112"/>
      <c r="P264" s="112"/>
      <c r="Q264" s="112"/>
      <c r="R264" s="112"/>
      <c r="S264" s="112"/>
      <c r="T264" s="112"/>
      <c r="U264" s="112"/>
      <c r="V264" s="112"/>
      <c r="W264" s="112"/>
      <c r="X264" s="112"/>
      <c r="Y264" s="112"/>
      <c r="Z264" s="112"/>
      <c r="AA264" s="112"/>
      <c r="AB264" s="112"/>
      <c r="AC264" s="112"/>
    </row>
    <row r="265" spans="1:29">
      <c r="A265" s="112"/>
      <c r="B265" s="112"/>
      <c r="C265" s="112"/>
      <c r="D265" s="112"/>
      <c r="E265" s="112"/>
      <c r="F265" s="112"/>
      <c r="G265" s="112"/>
      <c r="H265" s="112"/>
      <c r="I265" s="112"/>
      <c r="J265" s="112"/>
      <c r="K265" s="112"/>
      <c r="L265" s="112"/>
      <c r="M265" s="112"/>
      <c r="N265" s="112"/>
      <c r="O265" s="112"/>
      <c r="P265" s="112"/>
      <c r="Q265" s="112"/>
      <c r="R265" s="112"/>
      <c r="S265" s="112"/>
      <c r="T265" s="112"/>
      <c r="U265" s="112"/>
      <c r="V265" s="112"/>
      <c r="W265" s="112"/>
      <c r="X265" s="112"/>
      <c r="Y265" s="112"/>
      <c r="Z265" s="112"/>
      <c r="AA265" s="112"/>
      <c r="AB265" s="112"/>
      <c r="AC265" s="112"/>
    </row>
    <row r="266" spans="1:29">
      <c r="A266" s="112"/>
      <c r="B266" s="112"/>
      <c r="C266" s="112"/>
      <c r="D266" s="112"/>
      <c r="E266" s="112"/>
      <c r="F266" s="112"/>
      <c r="G266" s="112"/>
      <c r="H266" s="112"/>
      <c r="I266" s="112"/>
      <c r="J266" s="112"/>
      <c r="K266" s="112"/>
      <c r="L266" s="112"/>
      <c r="M266" s="112"/>
      <c r="N266" s="112"/>
      <c r="O266" s="112"/>
      <c r="P266" s="112"/>
      <c r="Q266" s="112"/>
      <c r="R266" s="112"/>
      <c r="S266" s="112"/>
      <c r="T266" s="112"/>
      <c r="U266" s="112"/>
      <c r="V266" s="112"/>
      <c r="W266" s="112"/>
      <c r="X266" s="112"/>
      <c r="Y266" s="112"/>
      <c r="Z266" s="112"/>
      <c r="AA266" s="112"/>
      <c r="AB266" s="112"/>
      <c r="AC266" s="112"/>
    </row>
    <row r="267" spans="1:29">
      <c r="A267" s="112"/>
      <c r="B267" s="112"/>
      <c r="C267" s="112"/>
      <c r="D267" s="112"/>
      <c r="E267" s="112"/>
      <c r="F267" s="112"/>
      <c r="G267" s="112"/>
      <c r="H267" s="112"/>
      <c r="I267" s="112"/>
      <c r="J267" s="112"/>
      <c r="K267" s="112"/>
      <c r="L267" s="112"/>
      <c r="M267" s="112"/>
      <c r="N267" s="112"/>
      <c r="O267" s="112"/>
      <c r="P267" s="112"/>
      <c r="Q267" s="112"/>
      <c r="R267" s="112"/>
      <c r="S267" s="112"/>
      <c r="T267" s="112"/>
      <c r="U267" s="112"/>
      <c r="V267" s="112"/>
      <c r="W267" s="112"/>
      <c r="X267" s="112"/>
      <c r="Y267" s="112"/>
      <c r="Z267" s="112"/>
      <c r="AA267" s="112"/>
      <c r="AB267" s="112"/>
      <c r="AC267" s="112"/>
    </row>
    <row r="268" spans="1:29">
      <c r="A268" s="112"/>
      <c r="B268" s="112"/>
      <c r="C268" s="112"/>
      <c r="D268" s="112"/>
      <c r="E268" s="112"/>
      <c r="F268" s="112"/>
      <c r="G268" s="112"/>
      <c r="H268" s="112"/>
      <c r="I268" s="112"/>
      <c r="J268" s="112"/>
      <c r="K268" s="112"/>
      <c r="L268" s="112"/>
      <c r="M268" s="112"/>
      <c r="N268" s="112"/>
      <c r="O268" s="112"/>
      <c r="P268" s="112"/>
      <c r="Q268" s="112"/>
      <c r="R268" s="112"/>
      <c r="S268" s="112"/>
      <c r="T268" s="112"/>
      <c r="U268" s="112"/>
      <c r="V268" s="112"/>
      <c r="W268" s="112"/>
      <c r="X268" s="112"/>
      <c r="Y268" s="112"/>
      <c r="Z268" s="112"/>
      <c r="AA268" s="112"/>
      <c r="AB268" s="112"/>
      <c r="AC268" s="112"/>
    </row>
    <row r="269" spans="1:29">
      <c r="A269" s="112"/>
      <c r="B269" s="112"/>
      <c r="C269" s="112"/>
      <c r="D269" s="112"/>
      <c r="E269" s="112"/>
      <c r="F269" s="112"/>
      <c r="G269" s="112"/>
      <c r="H269" s="112"/>
      <c r="I269" s="112"/>
      <c r="J269" s="112"/>
      <c r="K269" s="112"/>
      <c r="L269" s="112"/>
      <c r="M269" s="112"/>
      <c r="N269" s="112"/>
      <c r="O269" s="112"/>
      <c r="P269" s="112"/>
      <c r="Q269" s="112"/>
      <c r="R269" s="112"/>
      <c r="S269" s="112"/>
      <c r="T269" s="112"/>
      <c r="U269" s="112"/>
      <c r="V269" s="112"/>
      <c r="W269" s="112"/>
      <c r="X269" s="112"/>
      <c r="Y269" s="112"/>
      <c r="Z269" s="112"/>
      <c r="AA269" s="112"/>
      <c r="AB269" s="112"/>
      <c r="AC269" s="112"/>
    </row>
    <row r="270" spans="1:29">
      <c r="A270" s="112"/>
      <c r="B270" s="112"/>
      <c r="C270" s="112"/>
      <c r="D270" s="112"/>
      <c r="E270" s="112"/>
      <c r="F270" s="112"/>
      <c r="G270" s="112"/>
      <c r="H270" s="112"/>
      <c r="I270" s="112"/>
      <c r="J270" s="112"/>
      <c r="K270" s="112"/>
      <c r="L270" s="112"/>
      <c r="M270" s="112"/>
      <c r="N270" s="112"/>
      <c r="O270" s="112"/>
      <c r="P270" s="112"/>
      <c r="Q270" s="112"/>
      <c r="R270" s="112"/>
      <c r="S270" s="112"/>
      <c r="T270" s="112"/>
      <c r="U270" s="112"/>
      <c r="V270" s="112"/>
      <c r="W270" s="112"/>
      <c r="X270" s="112"/>
      <c r="Y270" s="112"/>
      <c r="Z270" s="112"/>
      <c r="AA270" s="112"/>
      <c r="AB270" s="112"/>
      <c r="AC270" s="112"/>
    </row>
    <row r="271" spans="1:29">
      <c r="A271" s="112"/>
      <c r="B271" s="112"/>
      <c r="C271" s="112"/>
      <c r="D271" s="112"/>
      <c r="E271" s="112"/>
      <c r="F271" s="112"/>
      <c r="G271" s="112"/>
      <c r="H271" s="112"/>
      <c r="I271" s="112"/>
      <c r="J271" s="112"/>
      <c r="K271" s="112"/>
      <c r="L271" s="112"/>
      <c r="M271" s="112"/>
      <c r="N271" s="112"/>
      <c r="O271" s="112"/>
      <c r="P271" s="112"/>
      <c r="Q271" s="112"/>
      <c r="R271" s="112"/>
      <c r="S271" s="112"/>
      <c r="T271" s="112"/>
      <c r="U271" s="112"/>
      <c r="V271" s="112"/>
      <c r="W271" s="112"/>
      <c r="X271" s="112"/>
      <c r="Y271" s="112"/>
      <c r="Z271" s="112"/>
      <c r="AA271" s="112"/>
      <c r="AB271" s="112"/>
      <c r="AC271" s="112"/>
    </row>
    <row r="272" spans="1:29">
      <c r="A272" s="112"/>
      <c r="B272" s="112"/>
      <c r="C272" s="112"/>
      <c r="D272" s="112"/>
      <c r="E272" s="112"/>
      <c r="F272" s="112"/>
      <c r="G272" s="112"/>
      <c r="H272" s="112"/>
      <c r="I272" s="112"/>
      <c r="J272" s="112"/>
      <c r="K272" s="112"/>
      <c r="L272" s="112"/>
      <c r="M272" s="112"/>
      <c r="N272" s="112"/>
      <c r="O272" s="112"/>
      <c r="P272" s="112"/>
      <c r="Q272" s="112"/>
      <c r="R272" s="112"/>
      <c r="S272" s="112"/>
      <c r="T272" s="112"/>
      <c r="U272" s="112"/>
      <c r="V272" s="112"/>
      <c r="W272" s="112"/>
      <c r="X272" s="112"/>
      <c r="Y272" s="112"/>
      <c r="Z272" s="112"/>
      <c r="AA272" s="112"/>
      <c r="AB272" s="112"/>
      <c r="AC272" s="112"/>
    </row>
    <row r="273" spans="1:29">
      <c r="A273" s="112"/>
      <c r="B273" s="112"/>
      <c r="C273" s="112"/>
      <c r="D273" s="112"/>
      <c r="E273" s="112"/>
      <c r="F273" s="112"/>
      <c r="G273" s="112"/>
      <c r="H273" s="112"/>
      <c r="I273" s="112"/>
      <c r="J273" s="112"/>
      <c r="K273" s="112"/>
      <c r="L273" s="112"/>
      <c r="M273" s="112"/>
      <c r="N273" s="112"/>
      <c r="O273" s="112"/>
      <c r="P273" s="112"/>
      <c r="Q273" s="112"/>
      <c r="R273" s="112"/>
      <c r="S273" s="112"/>
      <c r="T273" s="112"/>
      <c r="U273" s="112"/>
      <c r="V273" s="112"/>
      <c r="W273" s="112"/>
      <c r="X273" s="112"/>
      <c r="Y273" s="112"/>
      <c r="Z273" s="112"/>
      <c r="AA273" s="112"/>
      <c r="AB273" s="112"/>
      <c r="AC273" s="112"/>
    </row>
    <row r="274" spans="1:29">
      <c r="A274" s="112"/>
      <c r="B274" s="112"/>
      <c r="C274" s="112"/>
      <c r="D274" s="112"/>
      <c r="E274" s="112"/>
      <c r="F274" s="112"/>
      <c r="G274" s="112"/>
      <c r="H274" s="112"/>
      <c r="I274" s="112"/>
      <c r="J274" s="112"/>
      <c r="K274" s="112"/>
      <c r="L274" s="112"/>
      <c r="M274" s="112"/>
      <c r="N274" s="112"/>
      <c r="O274" s="112"/>
      <c r="P274" s="112"/>
      <c r="Q274" s="112"/>
      <c r="R274" s="112"/>
      <c r="S274" s="112"/>
      <c r="T274" s="112"/>
      <c r="U274" s="112"/>
      <c r="V274" s="112"/>
      <c r="W274" s="112"/>
      <c r="X274" s="112"/>
      <c r="Y274" s="112"/>
      <c r="Z274" s="112"/>
      <c r="AA274" s="112"/>
      <c r="AB274" s="112"/>
      <c r="AC274" s="112"/>
    </row>
    <row r="275" spans="1:29">
      <c r="A275" s="112"/>
      <c r="B275" s="112"/>
      <c r="C275" s="112"/>
      <c r="D275" s="112"/>
      <c r="E275" s="112"/>
      <c r="F275" s="112"/>
      <c r="G275" s="112"/>
      <c r="H275" s="112"/>
      <c r="I275" s="112"/>
      <c r="J275" s="112"/>
      <c r="K275" s="112"/>
      <c r="L275" s="112"/>
      <c r="M275" s="112"/>
      <c r="N275" s="112"/>
      <c r="O275" s="112"/>
      <c r="P275" s="112"/>
      <c r="Q275" s="112"/>
      <c r="R275" s="112"/>
      <c r="S275" s="112"/>
      <c r="T275" s="112"/>
      <c r="U275" s="112"/>
      <c r="V275" s="112"/>
      <c r="W275" s="112"/>
      <c r="X275" s="112"/>
      <c r="Y275" s="112"/>
      <c r="Z275" s="112"/>
      <c r="AA275" s="112"/>
      <c r="AB275" s="112"/>
      <c r="AC275" s="112"/>
    </row>
    <row r="276" spans="1:29">
      <c r="A276" s="112"/>
      <c r="B276" s="112"/>
      <c r="C276" s="112"/>
      <c r="D276" s="112"/>
      <c r="E276" s="112"/>
      <c r="F276" s="112"/>
      <c r="G276" s="112"/>
      <c r="H276" s="112"/>
      <c r="I276" s="112"/>
      <c r="J276" s="112"/>
      <c r="K276" s="112"/>
      <c r="L276" s="112"/>
      <c r="M276" s="112"/>
      <c r="N276" s="112"/>
      <c r="O276" s="112"/>
      <c r="P276" s="112"/>
      <c r="Q276" s="112"/>
      <c r="R276" s="112"/>
      <c r="S276" s="112"/>
      <c r="T276" s="112"/>
      <c r="U276" s="112"/>
      <c r="V276" s="112"/>
      <c r="W276" s="112"/>
      <c r="X276" s="112"/>
      <c r="Y276" s="112"/>
      <c r="Z276" s="112"/>
      <c r="AA276" s="112"/>
      <c r="AB276" s="112"/>
      <c r="AC276" s="112"/>
    </row>
    <row r="277" spans="1:29">
      <c r="A277" s="112"/>
      <c r="B277" s="112"/>
      <c r="C277" s="112"/>
      <c r="D277" s="112"/>
      <c r="E277" s="112"/>
      <c r="F277" s="112"/>
      <c r="G277" s="112"/>
      <c r="H277" s="112"/>
      <c r="I277" s="112"/>
      <c r="J277" s="112"/>
      <c r="K277" s="112"/>
      <c r="L277" s="112"/>
      <c r="M277" s="112"/>
      <c r="N277" s="112"/>
      <c r="O277" s="112"/>
      <c r="P277" s="112"/>
      <c r="Q277" s="112"/>
      <c r="R277" s="112"/>
      <c r="S277" s="112"/>
      <c r="T277" s="112"/>
      <c r="U277" s="112"/>
      <c r="V277" s="112"/>
      <c r="W277" s="112"/>
      <c r="X277" s="112"/>
      <c r="Y277" s="112"/>
      <c r="Z277" s="112"/>
      <c r="AA277" s="112"/>
      <c r="AB277" s="112"/>
      <c r="AC277" s="112"/>
    </row>
    <row r="278" spans="1:29">
      <c r="A278" s="112"/>
      <c r="B278" s="112"/>
      <c r="C278" s="112"/>
      <c r="D278" s="112"/>
      <c r="E278" s="112"/>
      <c r="F278" s="112"/>
      <c r="G278" s="112"/>
      <c r="H278" s="112"/>
      <c r="I278" s="112"/>
      <c r="J278" s="112"/>
      <c r="K278" s="112"/>
      <c r="L278" s="112"/>
      <c r="M278" s="112"/>
      <c r="N278" s="112"/>
      <c r="O278" s="112"/>
      <c r="P278" s="112"/>
      <c r="Q278" s="112"/>
      <c r="R278" s="112"/>
      <c r="S278" s="112"/>
      <c r="T278" s="112"/>
      <c r="U278" s="112"/>
      <c r="V278" s="112"/>
      <c r="W278" s="112"/>
      <c r="X278" s="112"/>
      <c r="Y278" s="112"/>
      <c r="Z278" s="112"/>
      <c r="AA278" s="112"/>
      <c r="AB278" s="112"/>
      <c r="AC278" s="112"/>
    </row>
    <row r="279" spans="1:29">
      <c r="A279" s="112"/>
      <c r="B279" s="112"/>
      <c r="C279" s="112"/>
      <c r="D279" s="112"/>
      <c r="E279" s="112"/>
      <c r="F279" s="112"/>
      <c r="G279" s="112"/>
      <c r="H279" s="112"/>
      <c r="I279" s="112"/>
      <c r="J279" s="112"/>
      <c r="K279" s="112"/>
      <c r="L279" s="112"/>
      <c r="M279" s="112"/>
      <c r="N279" s="112"/>
      <c r="O279" s="112"/>
      <c r="P279" s="112"/>
      <c r="Q279" s="112"/>
      <c r="R279" s="112"/>
      <c r="S279" s="112"/>
      <c r="T279" s="112"/>
      <c r="U279" s="112"/>
      <c r="V279" s="112"/>
      <c r="W279" s="112"/>
      <c r="X279" s="112"/>
      <c r="Y279" s="112"/>
      <c r="Z279" s="112"/>
      <c r="AA279" s="112"/>
      <c r="AB279" s="112"/>
      <c r="AC279" s="112"/>
    </row>
    <row r="280" spans="1:29">
      <c r="A280" s="112"/>
      <c r="B280" s="112"/>
      <c r="C280" s="112"/>
      <c r="D280" s="112"/>
      <c r="E280" s="112"/>
      <c r="F280" s="112"/>
      <c r="G280" s="112"/>
      <c r="H280" s="112"/>
      <c r="I280" s="112"/>
      <c r="J280" s="112"/>
      <c r="K280" s="112"/>
      <c r="L280" s="112"/>
      <c r="M280" s="112"/>
      <c r="N280" s="112"/>
      <c r="O280" s="112"/>
      <c r="P280" s="112"/>
      <c r="Q280" s="112"/>
      <c r="R280" s="112"/>
      <c r="S280" s="112"/>
      <c r="T280" s="112"/>
      <c r="U280" s="112"/>
      <c r="V280" s="112"/>
      <c r="W280" s="112"/>
      <c r="X280" s="112"/>
      <c r="Y280" s="112"/>
      <c r="Z280" s="112"/>
      <c r="AA280" s="112"/>
      <c r="AB280" s="112"/>
      <c r="AC280" s="112"/>
    </row>
    <row r="281" spans="1:29">
      <c r="A281" s="112"/>
      <c r="B281" s="112"/>
      <c r="C281" s="112"/>
      <c r="D281" s="112"/>
      <c r="E281" s="112"/>
      <c r="F281" s="112"/>
      <c r="G281" s="112"/>
      <c r="H281" s="112"/>
      <c r="I281" s="112"/>
      <c r="J281" s="112"/>
      <c r="K281" s="112"/>
      <c r="L281" s="112"/>
      <c r="M281" s="112"/>
      <c r="N281" s="112"/>
      <c r="O281" s="112"/>
      <c r="P281" s="112"/>
      <c r="Q281" s="112"/>
      <c r="R281" s="112"/>
      <c r="S281" s="112"/>
      <c r="T281" s="112"/>
      <c r="U281" s="112"/>
      <c r="V281" s="112"/>
      <c r="W281" s="112"/>
      <c r="X281" s="112"/>
      <c r="Y281" s="112"/>
      <c r="Z281" s="112"/>
      <c r="AA281" s="112"/>
      <c r="AB281" s="112"/>
      <c r="AC281" s="112"/>
    </row>
    <row r="282" spans="1:29">
      <c r="A282" s="112"/>
      <c r="B282" s="112"/>
      <c r="C282" s="112"/>
      <c r="D282" s="112"/>
      <c r="E282" s="112"/>
      <c r="F282" s="112"/>
      <c r="G282" s="112"/>
      <c r="H282" s="112"/>
      <c r="I282" s="112"/>
      <c r="J282" s="112"/>
      <c r="K282" s="112"/>
      <c r="L282" s="112"/>
      <c r="M282" s="112"/>
      <c r="N282" s="112"/>
      <c r="O282" s="112"/>
      <c r="P282" s="112"/>
      <c r="Q282" s="112"/>
      <c r="R282" s="112"/>
      <c r="S282" s="112"/>
      <c r="T282" s="112"/>
      <c r="U282" s="112"/>
      <c r="V282" s="112"/>
      <c r="W282" s="112"/>
      <c r="X282" s="112"/>
      <c r="Y282" s="112"/>
      <c r="Z282" s="112"/>
      <c r="AA282" s="112"/>
      <c r="AB282" s="112"/>
      <c r="AC282" s="112"/>
    </row>
    <row r="283" spans="1:29">
      <c r="A283" s="112"/>
      <c r="B283" s="112"/>
      <c r="C283" s="112"/>
      <c r="D283" s="112"/>
      <c r="E283" s="112"/>
      <c r="F283" s="112"/>
      <c r="G283" s="112"/>
      <c r="H283" s="112"/>
      <c r="I283" s="112"/>
      <c r="J283" s="112"/>
      <c r="K283" s="112"/>
      <c r="L283" s="112"/>
      <c r="M283" s="112"/>
      <c r="N283" s="112"/>
      <c r="O283" s="112"/>
      <c r="P283" s="112"/>
      <c r="Q283" s="112"/>
      <c r="R283" s="112"/>
      <c r="S283" s="112"/>
      <c r="T283" s="112"/>
      <c r="U283" s="112"/>
      <c r="V283" s="112"/>
      <c r="W283" s="112"/>
      <c r="X283" s="112"/>
      <c r="Y283" s="112"/>
      <c r="Z283" s="112"/>
      <c r="AA283" s="112"/>
      <c r="AB283" s="112"/>
      <c r="AC283" s="112"/>
    </row>
    <row r="284" spans="1:29">
      <c r="A284" s="112"/>
      <c r="B284" s="112"/>
      <c r="C284" s="112"/>
      <c r="D284" s="112"/>
      <c r="E284" s="112"/>
      <c r="F284" s="112"/>
      <c r="G284" s="112"/>
      <c r="H284" s="112"/>
      <c r="I284" s="112"/>
      <c r="J284" s="112"/>
      <c r="K284" s="112"/>
      <c r="L284" s="112"/>
      <c r="M284" s="112"/>
      <c r="N284" s="112"/>
      <c r="O284" s="112"/>
      <c r="P284" s="112"/>
      <c r="Q284" s="112"/>
      <c r="R284" s="112"/>
      <c r="S284" s="112"/>
      <c r="T284" s="112"/>
      <c r="U284" s="112"/>
      <c r="V284" s="112"/>
      <c r="W284" s="112"/>
      <c r="X284" s="112"/>
      <c r="Y284" s="112"/>
      <c r="Z284" s="112"/>
      <c r="AA284" s="112"/>
      <c r="AB284" s="112"/>
      <c r="AC284" s="112"/>
    </row>
    <row r="285" spans="1:29">
      <c r="A285" s="112"/>
      <c r="B285" s="112"/>
      <c r="C285" s="112"/>
      <c r="D285" s="112"/>
      <c r="E285" s="112"/>
      <c r="F285" s="112"/>
      <c r="G285" s="112"/>
      <c r="H285" s="112"/>
      <c r="I285" s="112"/>
      <c r="J285" s="112"/>
      <c r="K285" s="112"/>
      <c r="L285" s="112"/>
      <c r="M285" s="112"/>
      <c r="N285" s="112"/>
      <c r="O285" s="112"/>
      <c r="P285" s="112"/>
      <c r="Q285" s="112"/>
      <c r="R285" s="112"/>
      <c r="S285" s="112"/>
      <c r="T285" s="112"/>
      <c r="U285" s="112"/>
      <c r="V285" s="112"/>
      <c r="W285" s="112"/>
      <c r="X285" s="112"/>
      <c r="Y285" s="112"/>
      <c r="Z285" s="112"/>
      <c r="AA285" s="112"/>
      <c r="AB285" s="112"/>
      <c r="AC285" s="112"/>
    </row>
    <row r="286" spans="1:29">
      <c r="A286" s="112"/>
      <c r="B286" s="112"/>
      <c r="C286" s="112"/>
      <c r="D286" s="112"/>
      <c r="E286" s="112"/>
      <c r="F286" s="112"/>
      <c r="G286" s="112"/>
      <c r="H286" s="112"/>
      <c r="I286" s="112"/>
      <c r="J286" s="112"/>
      <c r="K286" s="112"/>
      <c r="L286" s="112"/>
      <c r="M286" s="112"/>
      <c r="N286" s="112"/>
      <c r="O286" s="112"/>
      <c r="P286" s="112"/>
      <c r="Q286" s="112"/>
      <c r="R286" s="112"/>
      <c r="S286" s="112"/>
      <c r="T286" s="112"/>
      <c r="U286" s="112"/>
      <c r="V286" s="112"/>
      <c r="W286" s="112"/>
      <c r="X286" s="112"/>
      <c r="Y286" s="112"/>
      <c r="Z286" s="112"/>
      <c r="AA286" s="112"/>
      <c r="AB286" s="112"/>
      <c r="AC286" s="112"/>
    </row>
    <row r="287" spans="1:29">
      <c r="A287" s="112"/>
      <c r="B287" s="112"/>
      <c r="C287" s="112"/>
      <c r="D287" s="112"/>
      <c r="E287" s="112"/>
      <c r="F287" s="112"/>
      <c r="G287" s="112"/>
      <c r="H287" s="112"/>
      <c r="I287" s="112"/>
      <c r="J287" s="112"/>
      <c r="K287" s="112"/>
      <c r="L287" s="112"/>
      <c r="M287" s="112"/>
      <c r="N287" s="112"/>
      <c r="O287" s="112"/>
      <c r="P287" s="112"/>
      <c r="Q287" s="112"/>
      <c r="R287" s="112"/>
      <c r="S287" s="112"/>
      <c r="T287" s="112"/>
      <c r="U287" s="112"/>
      <c r="V287" s="112"/>
      <c r="W287" s="112"/>
      <c r="X287" s="112"/>
      <c r="Y287" s="112"/>
      <c r="Z287" s="112"/>
      <c r="AA287" s="112"/>
      <c r="AB287" s="112"/>
      <c r="AC287" s="112"/>
    </row>
    <row r="288" spans="1:29">
      <c r="A288" s="112"/>
      <c r="B288" s="112"/>
      <c r="C288" s="112"/>
      <c r="D288" s="112"/>
      <c r="E288" s="112"/>
      <c r="F288" s="112"/>
      <c r="G288" s="112"/>
      <c r="H288" s="112"/>
      <c r="I288" s="112"/>
      <c r="J288" s="112"/>
      <c r="K288" s="112"/>
      <c r="L288" s="112"/>
      <c r="M288" s="112"/>
      <c r="N288" s="112"/>
      <c r="O288" s="112"/>
      <c r="P288" s="112"/>
      <c r="Q288" s="112"/>
      <c r="R288" s="112"/>
      <c r="S288" s="112"/>
      <c r="T288" s="112"/>
      <c r="U288" s="112"/>
      <c r="V288" s="112"/>
      <c r="W288" s="112"/>
      <c r="X288" s="112"/>
      <c r="Y288" s="112"/>
      <c r="Z288" s="112"/>
      <c r="AA288" s="112"/>
      <c r="AB288" s="112"/>
      <c r="AC288" s="112"/>
    </row>
    <row r="289" spans="1:29">
      <c r="A289" s="112"/>
      <c r="B289" s="112"/>
      <c r="C289" s="112"/>
      <c r="D289" s="112"/>
      <c r="E289" s="112"/>
      <c r="F289" s="112"/>
      <c r="G289" s="112"/>
      <c r="H289" s="112"/>
      <c r="I289" s="112"/>
      <c r="J289" s="112"/>
      <c r="K289" s="112"/>
      <c r="L289" s="112"/>
      <c r="M289" s="112"/>
      <c r="N289" s="112"/>
      <c r="O289" s="112"/>
      <c r="P289" s="112"/>
      <c r="Q289" s="112"/>
      <c r="R289" s="112"/>
      <c r="S289" s="112"/>
      <c r="T289" s="112"/>
      <c r="U289" s="112"/>
      <c r="V289" s="112"/>
      <c r="W289" s="112"/>
      <c r="X289" s="112"/>
      <c r="Y289" s="112"/>
      <c r="Z289" s="112"/>
      <c r="AA289" s="112"/>
      <c r="AB289" s="112"/>
      <c r="AC289" s="112"/>
    </row>
    <row r="290" spans="1:29">
      <c r="A290" s="112"/>
      <c r="B290" s="112"/>
      <c r="C290" s="112"/>
      <c r="D290" s="112"/>
      <c r="E290" s="112"/>
      <c r="F290" s="112"/>
      <c r="G290" s="112"/>
      <c r="H290" s="112"/>
      <c r="I290" s="112"/>
      <c r="J290" s="112"/>
      <c r="K290" s="112"/>
      <c r="L290" s="112"/>
      <c r="M290" s="112"/>
      <c r="N290" s="112"/>
      <c r="O290" s="112"/>
      <c r="P290" s="112"/>
      <c r="Q290" s="112"/>
      <c r="R290" s="112"/>
      <c r="S290" s="112"/>
      <c r="T290" s="112"/>
      <c r="U290" s="112"/>
      <c r="V290" s="112"/>
      <c r="W290" s="112"/>
      <c r="X290" s="112"/>
      <c r="Y290" s="112"/>
      <c r="Z290" s="112"/>
      <c r="AA290" s="112"/>
      <c r="AB290" s="112"/>
      <c r="AC290" s="112"/>
    </row>
    <row r="291" spans="1:29">
      <c r="A291" s="112"/>
      <c r="B291" s="112"/>
      <c r="C291" s="112"/>
      <c r="D291" s="112"/>
      <c r="E291" s="112"/>
      <c r="F291" s="112"/>
      <c r="G291" s="112"/>
      <c r="H291" s="112"/>
      <c r="I291" s="112"/>
      <c r="J291" s="112"/>
      <c r="K291" s="112"/>
      <c r="L291" s="112"/>
      <c r="M291" s="112"/>
      <c r="N291" s="112"/>
      <c r="O291" s="112"/>
      <c r="P291" s="112"/>
      <c r="Q291" s="112"/>
      <c r="R291" s="112"/>
      <c r="S291" s="112"/>
      <c r="T291" s="112"/>
      <c r="U291" s="112"/>
      <c r="V291" s="112"/>
      <c r="W291" s="112"/>
      <c r="X291" s="112"/>
      <c r="Y291" s="112"/>
      <c r="Z291" s="112"/>
      <c r="AA291" s="112"/>
      <c r="AB291" s="112"/>
      <c r="AC291" s="112"/>
    </row>
    <row r="292" spans="1:29">
      <c r="A292" s="112"/>
      <c r="B292" s="112"/>
      <c r="C292" s="112"/>
      <c r="D292" s="112"/>
      <c r="E292" s="112"/>
      <c r="F292" s="112"/>
      <c r="G292" s="112"/>
      <c r="H292" s="112"/>
      <c r="I292" s="112"/>
      <c r="J292" s="112"/>
      <c r="K292" s="112"/>
      <c r="L292" s="112"/>
      <c r="M292" s="112"/>
      <c r="N292" s="112"/>
      <c r="O292" s="112"/>
      <c r="P292" s="112"/>
      <c r="Q292" s="112"/>
      <c r="R292" s="112"/>
      <c r="S292" s="112"/>
      <c r="T292" s="112"/>
      <c r="U292" s="112"/>
      <c r="V292" s="112"/>
      <c r="W292" s="112"/>
      <c r="X292" s="112"/>
      <c r="Y292" s="112"/>
      <c r="Z292" s="112"/>
      <c r="AA292" s="112"/>
      <c r="AB292" s="112"/>
      <c r="AC292" s="112"/>
    </row>
    <row r="293" spans="1:29">
      <c r="A293" s="112"/>
      <c r="B293" s="112"/>
      <c r="C293" s="112"/>
      <c r="D293" s="112"/>
      <c r="E293" s="112"/>
      <c r="F293" s="112"/>
      <c r="G293" s="112"/>
      <c r="H293" s="112"/>
      <c r="I293" s="112"/>
      <c r="J293" s="112"/>
      <c r="K293" s="112"/>
      <c r="L293" s="112"/>
      <c r="M293" s="112"/>
      <c r="N293" s="112"/>
      <c r="O293" s="112"/>
      <c r="P293" s="112"/>
      <c r="Q293" s="112"/>
      <c r="R293" s="112"/>
      <c r="S293" s="112"/>
      <c r="T293" s="112"/>
      <c r="U293" s="112"/>
      <c r="V293" s="112"/>
      <c r="W293" s="112"/>
      <c r="X293" s="112"/>
      <c r="Y293" s="112"/>
      <c r="Z293" s="112"/>
      <c r="AA293" s="112"/>
      <c r="AB293" s="112"/>
      <c r="AC293" s="112"/>
    </row>
    <row r="294" spans="1:29">
      <c r="A294" s="112"/>
      <c r="B294" s="112"/>
      <c r="C294" s="112"/>
      <c r="D294" s="112"/>
      <c r="E294" s="112"/>
      <c r="F294" s="112"/>
      <c r="G294" s="112"/>
      <c r="H294" s="112"/>
      <c r="I294" s="112"/>
      <c r="J294" s="112"/>
      <c r="K294" s="112"/>
      <c r="L294" s="112"/>
      <c r="M294" s="112"/>
      <c r="N294" s="112"/>
      <c r="O294" s="112"/>
      <c r="P294" s="112"/>
      <c r="Q294" s="112"/>
      <c r="R294" s="112"/>
      <c r="S294" s="112"/>
      <c r="T294" s="112"/>
      <c r="U294" s="112"/>
      <c r="V294" s="112"/>
      <c r="W294" s="112"/>
      <c r="X294" s="112"/>
      <c r="Y294" s="112"/>
      <c r="Z294" s="112"/>
      <c r="AA294" s="112"/>
      <c r="AB294" s="112"/>
      <c r="AC294" s="112"/>
    </row>
    <row r="295" spans="1:29">
      <c r="A295" s="112"/>
      <c r="B295" s="112"/>
      <c r="C295" s="112"/>
      <c r="D295" s="112"/>
      <c r="E295" s="112"/>
      <c r="F295" s="112"/>
      <c r="G295" s="112"/>
      <c r="H295" s="112"/>
      <c r="I295" s="112"/>
      <c r="J295" s="112"/>
      <c r="K295" s="112"/>
      <c r="L295" s="112"/>
      <c r="M295" s="112"/>
      <c r="N295" s="112"/>
      <c r="O295" s="112"/>
      <c r="P295" s="112"/>
      <c r="Q295" s="112"/>
      <c r="R295" s="112"/>
      <c r="S295" s="112"/>
      <c r="T295" s="112"/>
      <c r="U295" s="112"/>
      <c r="V295" s="112"/>
      <c r="W295" s="112"/>
      <c r="X295" s="112"/>
      <c r="Y295" s="112"/>
      <c r="Z295" s="112"/>
      <c r="AA295" s="112"/>
      <c r="AB295" s="112"/>
      <c r="AC295" s="112"/>
    </row>
    <row r="296" spans="1:29">
      <c r="A296" s="112"/>
      <c r="B296" s="112"/>
      <c r="C296" s="112"/>
      <c r="D296" s="112"/>
      <c r="E296" s="112"/>
      <c r="F296" s="112"/>
      <c r="G296" s="112"/>
      <c r="H296" s="112"/>
      <c r="I296" s="112"/>
      <c r="J296" s="112"/>
      <c r="K296" s="112"/>
      <c r="L296" s="112"/>
      <c r="M296" s="112"/>
      <c r="N296" s="112"/>
      <c r="O296" s="112"/>
      <c r="P296" s="112"/>
      <c r="Q296" s="112"/>
      <c r="R296" s="112"/>
      <c r="S296" s="112"/>
      <c r="T296" s="112"/>
      <c r="U296" s="112"/>
      <c r="V296" s="112"/>
      <c r="W296" s="112"/>
      <c r="X296" s="112"/>
      <c r="Y296" s="112"/>
      <c r="Z296" s="112"/>
      <c r="AA296" s="112"/>
      <c r="AB296" s="112"/>
      <c r="AC296" s="112"/>
    </row>
    <row r="297" spans="1:29">
      <c r="A297" s="112"/>
      <c r="B297" s="112"/>
      <c r="C297" s="112"/>
      <c r="D297" s="112"/>
      <c r="E297" s="112"/>
      <c r="F297" s="112"/>
      <c r="G297" s="112"/>
      <c r="H297" s="112"/>
      <c r="I297" s="112"/>
      <c r="J297" s="112"/>
      <c r="K297" s="112"/>
      <c r="L297" s="112"/>
      <c r="M297" s="112"/>
      <c r="N297" s="112"/>
      <c r="O297" s="112"/>
      <c r="P297" s="112"/>
      <c r="Q297" s="112"/>
      <c r="R297" s="112"/>
      <c r="S297" s="112"/>
      <c r="T297" s="112"/>
      <c r="U297" s="112"/>
      <c r="V297" s="112"/>
      <c r="W297" s="112"/>
      <c r="X297" s="112"/>
      <c r="Y297" s="112"/>
      <c r="Z297" s="112"/>
      <c r="AA297" s="112"/>
      <c r="AB297" s="112"/>
      <c r="AC297" s="112"/>
    </row>
    <row r="298" spans="1:29">
      <c r="A298" s="112"/>
      <c r="B298" s="112"/>
      <c r="C298" s="112"/>
      <c r="D298" s="112"/>
      <c r="E298" s="112"/>
      <c r="F298" s="112"/>
      <c r="G298" s="112"/>
      <c r="H298" s="112"/>
      <c r="I298" s="112"/>
      <c r="J298" s="112"/>
      <c r="K298" s="112"/>
      <c r="L298" s="112"/>
      <c r="M298" s="112"/>
      <c r="N298" s="112"/>
      <c r="O298" s="112"/>
      <c r="P298" s="112"/>
      <c r="Q298" s="112"/>
      <c r="R298" s="112"/>
      <c r="S298" s="112"/>
      <c r="T298" s="112"/>
      <c r="U298" s="112"/>
      <c r="V298" s="112"/>
      <c r="W298" s="112"/>
      <c r="X298" s="112"/>
      <c r="Y298" s="112"/>
      <c r="Z298" s="112"/>
      <c r="AA298" s="112"/>
      <c r="AB298" s="112"/>
      <c r="AC298" s="112"/>
    </row>
    <row r="299" spans="1:29">
      <c r="A299" s="112"/>
      <c r="B299" s="112"/>
      <c r="C299" s="112"/>
      <c r="D299" s="112"/>
      <c r="E299" s="112"/>
      <c r="F299" s="112"/>
      <c r="G299" s="112"/>
      <c r="H299" s="112"/>
      <c r="I299" s="112"/>
      <c r="J299" s="112"/>
      <c r="K299" s="112"/>
      <c r="L299" s="112"/>
      <c r="M299" s="112"/>
      <c r="N299" s="112"/>
      <c r="O299" s="112"/>
      <c r="P299" s="112"/>
      <c r="Q299" s="112"/>
      <c r="R299" s="112"/>
      <c r="S299" s="112"/>
      <c r="T299" s="112"/>
      <c r="U299" s="112"/>
      <c r="V299" s="112"/>
      <c r="W299" s="112"/>
      <c r="X299" s="112"/>
      <c r="Y299" s="112"/>
      <c r="Z299" s="112"/>
      <c r="AA299" s="112"/>
      <c r="AB299" s="112"/>
      <c r="AC299" s="112"/>
    </row>
    <row r="300" spans="1:29">
      <c r="A300" s="112"/>
      <c r="B300" s="112"/>
      <c r="C300" s="112"/>
      <c r="D300" s="112"/>
      <c r="E300" s="112"/>
      <c r="F300" s="112"/>
      <c r="G300" s="112"/>
      <c r="H300" s="112"/>
      <c r="I300" s="112"/>
      <c r="J300" s="112"/>
      <c r="K300" s="112"/>
      <c r="L300" s="112"/>
      <c r="M300" s="112"/>
      <c r="N300" s="112"/>
      <c r="O300" s="112"/>
      <c r="P300" s="112"/>
      <c r="Q300" s="112"/>
      <c r="R300" s="112"/>
      <c r="S300" s="112"/>
      <c r="T300" s="112"/>
      <c r="U300" s="112"/>
      <c r="V300" s="112"/>
      <c r="W300" s="112"/>
      <c r="X300" s="112"/>
      <c r="Y300" s="112"/>
      <c r="Z300" s="112"/>
      <c r="AA300" s="112"/>
      <c r="AB300" s="112"/>
      <c r="AC300" s="112"/>
    </row>
    <row r="301" spans="1:29">
      <c r="A301" s="112"/>
      <c r="B301" s="112"/>
      <c r="C301" s="112"/>
      <c r="D301" s="112"/>
      <c r="E301" s="112"/>
      <c r="F301" s="112"/>
      <c r="G301" s="112"/>
      <c r="H301" s="112"/>
      <c r="I301" s="112"/>
      <c r="J301" s="112"/>
      <c r="K301" s="112"/>
      <c r="L301" s="112"/>
      <c r="M301" s="112"/>
      <c r="N301" s="112"/>
      <c r="O301" s="112"/>
      <c r="P301" s="112"/>
      <c r="Q301" s="112"/>
      <c r="R301" s="112"/>
      <c r="S301" s="112"/>
      <c r="T301" s="112"/>
      <c r="U301" s="112"/>
      <c r="V301" s="112"/>
      <c r="W301" s="112"/>
      <c r="X301" s="112"/>
      <c r="Y301" s="112"/>
      <c r="Z301" s="112"/>
      <c r="AA301" s="112"/>
      <c r="AB301" s="112"/>
      <c r="AC301" s="112"/>
    </row>
    <row r="302" spans="1:29">
      <c r="A302" s="112"/>
      <c r="B302" s="112"/>
      <c r="C302" s="112"/>
      <c r="D302" s="112"/>
      <c r="E302" s="112"/>
      <c r="F302" s="112"/>
      <c r="G302" s="112"/>
      <c r="H302" s="112"/>
      <c r="I302" s="112"/>
      <c r="J302" s="112"/>
      <c r="K302" s="112"/>
      <c r="L302" s="112"/>
      <c r="M302" s="112"/>
      <c r="N302" s="112"/>
      <c r="O302" s="112"/>
      <c r="P302" s="112"/>
      <c r="Q302" s="112"/>
      <c r="R302" s="112"/>
      <c r="S302" s="112"/>
      <c r="T302" s="112"/>
      <c r="U302" s="112"/>
      <c r="V302" s="112"/>
      <c r="W302" s="112"/>
      <c r="X302" s="112"/>
      <c r="Y302" s="112"/>
      <c r="Z302" s="112"/>
      <c r="AA302" s="112"/>
      <c r="AB302" s="112"/>
      <c r="AC302" s="112"/>
    </row>
    <row r="303" spans="1:29">
      <c r="A303" s="112"/>
      <c r="B303" s="112"/>
      <c r="C303" s="112"/>
      <c r="D303" s="112"/>
      <c r="E303" s="112"/>
      <c r="F303" s="112"/>
      <c r="G303" s="112"/>
      <c r="H303" s="112"/>
      <c r="I303" s="112"/>
      <c r="J303" s="112"/>
      <c r="K303" s="112"/>
      <c r="L303" s="112"/>
      <c r="M303" s="112"/>
      <c r="N303" s="112"/>
      <c r="O303" s="112"/>
      <c r="P303" s="112"/>
      <c r="Q303" s="112"/>
      <c r="R303" s="112"/>
      <c r="S303" s="112"/>
      <c r="T303" s="112"/>
      <c r="U303" s="112"/>
      <c r="V303" s="112"/>
      <c r="W303" s="112"/>
      <c r="X303" s="112"/>
      <c r="Y303" s="112"/>
      <c r="Z303" s="112"/>
      <c r="AA303" s="112"/>
      <c r="AB303" s="112"/>
      <c r="AC303" s="112"/>
    </row>
    <row r="304" spans="1:29">
      <c r="A304" s="112"/>
      <c r="B304" s="112"/>
      <c r="C304" s="112"/>
      <c r="D304" s="112"/>
      <c r="E304" s="112"/>
      <c r="F304" s="112"/>
      <c r="G304" s="112"/>
      <c r="H304" s="112"/>
      <c r="I304" s="112"/>
      <c r="J304" s="112"/>
      <c r="K304" s="112"/>
      <c r="L304" s="112"/>
      <c r="M304" s="112"/>
      <c r="N304" s="112"/>
      <c r="O304" s="112"/>
      <c r="P304" s="112"/>
      <c r="Q304" s="112"/>
      <c r="R304" s="112"/>
      <c r="S304" s="112"/>
      <c r="T304" s="112"/>
      <c r="U304" s="112"/>
      <c r="V304" s="112"/>
      <c r="W304" s="112"/>
      <c r="X304" s="112"/>
      <c r="Y304" s="112"/>
      <c r="Z304" s="112"/>
      <c r="AA304" s="112"/>
      <c r="AB304" s="112"/>
      <c r="AC304" s="112"/>
    </row>
    <row r="305" spans="1:29">
      <c r="A305" s="112"/>
      <c r="B305" s="112"/>
      <c r="C305" s="112"/>
      <c r="D305" s="112"/>
      <c r="E305" s="112"/>
      <c r="F305" s="112"/>
      <c r="G305" s="112"/>
      <c r="H305" s="112"/>
      <c r="I305" s="112"/>
      <c r="J305" s="112"/>
      <c r="K305" s="112"/>
      <c r="L305" s="112"/>
      <c r="M305" s="112"/>
      <c r="N305" s="112"/>
      <c r="O305" s="112"/>
      <c r="P305" s="112"/>
      <c r="Q305" s="112"/>
      <c r="R305" s="112"/>
      <c r="S305" s="112"/>
      <c r="T305" s="112"/>
      <c r="U305" s="112"/>
      <c r="V305" s="112"/>
      <c r="W305" s="112"/>
      <c r="X305" s="112"/>
      <c r="Y305" s="112"/>
      <c r="Z305" s="112"/>
      <c r="AA305" s="112"/>
      <c r="AB305" s="112"/>
      <c r="AC305" s="112"/>
    </row>
    <row r="306" spans="1:29">
      <c r="A306" s="112"/>
      <c r="B306" s="112"/>
      <c r="C306" s="112"/>
      <c r="D306" s="112"/>
      <c r="E306" s="112"/>
      <c r="F306" s="112"/>
      <c r="G306" s="112"/>
      <c r="H306" s="112"/>
      <c r="I306" s="112"/>
      <c r="J306" s="112"/>
      <c r="K306" s="112"/>
      <c r="L306" s="112"/>
      <c r="M306" s="112"/>
      <c r="N306" s="112"/>
      <c r="O306" s="112"/>
      <c r="P306" s="112"/>
      <c r="Q306" s="112"/>
      <c r="R306" s="112"/>
      <c r="S306" s="112"/>
      <c r="T306" s="112"/>
      <c r="U306" s="112"/>
      <c r="V306" s="112"/>
      <c r="W306" s="112"/>
      <c r="X306" s="112"/>
      <c r="Y306" s="112"/>
      <c r="Z306" s="112"/>
      <c r="AA306" s="112"/>
      <c r="AB306" s="112"/>
      <c r="AC306" s="112"/>
    </row>
    <row r="307" spans="1:29">
      <c r="A307" s="112"/>
      <c r="B307" s="112"/>
      <c r="C307" s="112"/>
      <c r="D307" s="112"/>
      <c r="E307" s="112"/>
      <c r="F307" s="112"/>
      <c r="G307" s="112"/>
      <c r="H307" s="112"/>
      <c r="I307" s="112"/>
      <c r="J307" s="112"/>
      <c r="K307" s="112"/>
      <c r="L307" s="112"/>
      <c r="M307" s="112"/>
      <c r="N307" s="112"/>
      <c r="O307" s="112"/>
      <c r="P307" s="112"/>
      <c r="Q307" s="112"/>
      <c r="R307" s="112"/>
      <c r="S307" s="112"/>
      <c r="T307" s="112"/>
      <c r="U307" s="112"/>
      <c r="V307" s="112"/>
      <c r="W307" s="112"/>
      <c r="X307" s="112"/>
      <c r="Y307" s="112"/>
      <c r="Z307" s="112"/>
      <c r="AA307" s="112"/>
      <c r="AB307" s="112"/>
      <c r="AC307" s="112"/>
    </row>
    <row r="308" spans="1:29">
      <c r="A308" s="112"/>
      <c r="B308" s="112"/>
      <c r="C308" s="112"/>
      <c r="D308" s="112"/>
      <c r="E308" s="112"/>
      <c r="F308" s="112"/>
      <c r="G308" s="112"/>
      <c r="H308" s="112"/>
      <c r="I308" s="112"/>
      <c r="J308" s="112"/>
      <c r="K308" s="112"/>
      <c r="L308" s="112"/>
      <c r="M308" s="112"/>
      <c r="N308" s="112"/>
      <c r="O308" s="112"/>
      <c r="P308" s="112"/>
      <c r="Q308" s="112"/>
      <c r="R308" s="112"/>
      <c r="S308" s="112"/>
      <c r="T308" s="112"/>
      <c r="U308" s="112"/>
      <c r="V308" s="112"/>
      <c r="W308" s="112"/>
      <c r="X308" s="112"/>
      <c r="Y308" s="112"/>
      <c r="Z308" s="112"/>
      <c r="AA308" s="112"/>
      <c r="AB308" s="112"/>
      <c r="AC308" s="112"/>
    </row>
    <row r="309" spans="1:29">
      <c r="A309" s="112"/>
      <c r="B309" s="112"/>
      <c r="C309" s="112"/>
      <c r="D309" s="112"/>
      <c r="E309" s="112"/>
      <c r="F309" s="112"/>
      <c r="G309" s="112"/>
      <c r="H309" s="112"/>
      <c r="I309" s="112"/>
      <c r="J309" s="112"/>
      <c r="K309" s="112"/>
      <c r="L309" s="112"/>
      <c r="M309" s="112"/>
      <c r="N309" s="112"/>
      <c r="O309" s="112"/>
      <c r="P309" s="112"/>
      <c r="Q309" s="112"/>
      <c r="R309" s="112"/>
      <c r="S309" s="112"/>
      <c r="T309" s="112"/>
      <c r="U309" s="112"/>
      <c r="V309" s="112"/>
      <c r="W309" s="112"/>
      <c r="X309" s="112"/>
      <c r="Y309" s="112"/>
      <c r="Z309" s="112"/>
      <c r="AA309" s="112"/>
      <c r="AB309" s="112"/>
      <c r="AC309" s="112"/>
    </row>
    <row r="310" spans="1:29">
      <c r="A310" s="112"/>
      <c r="B310" s="112"/>
      <c r="C310" s="112"/>
      <c r="D310" s="112"/>
      <c r="E310" s="112"/>
      <c r="F310" s="112"/>
      <c r="G310" s="112"/>
      <c r="H310" s="112"/>
      <c r="I310" s="112"/>
      <c r="J310" s="112"/>
      <c r="K310" s="112"/>
      <c r="L310" s="112"/>
      <c r="M310" s="112"/>
      <c r="N310" s="112"/>
      <c r="O310" s="112"/>
      <c r="P310" s="112"/>
      <c r="Q310" s="112"/>
      <c r="R310" s="112"/>
      <c r="S310" s="112"/>
      <c r="T310" s="112"/>
      <c r="U310" s="112"/>
      <c r="V310" s="112"/>
      <c r="W310" s="112"/>
      <c r="X310" s="112"/>
      <c r="Y310" s="112"/>
      <c r="Z310" s="112"/>
      <c r="AA310" s="112"/>
      <c r="AB310" s="112"/>
      <c r="AC310" s="112"/>
    </row>
    <row r="311" spans="1:29">
      <c r="A311" s="112"/>
      <c r="B311" s="112"/>
      <c r="C311" s="112"/>
      <c r="D311" s="112"/>
      <c r="E311" s="112"/>
      <c r="F311" s="112"/>
      <c r="G311" s="112"/>
      <c r="H311" s="112"/>
      <c r="I311" s="112"/>
      <c r="J311" s="112"/>
      <c r="K311" s="112"/>
      <c r="L311" s="112"/>
      <c r="M311" s="112"/>
      <c r="N311" s="112"/>
      <c r="O311" s="112"/>
      <c r="P311" s="112"/>
      <c r="Q311" s="112"/>
      <c r="R311" s="112"/>
      <c r="S311" s="112"/>
      <c r="T311" s="112"/>
      <c r="U311" s="112"/>
      <c r="V311" s="112"/>
      <c r="W311" s="112"/>
      <c r="X311" s="112"/>
      <c r="Y311" s="112"/>
      <c r="Z311" s="112"/>
      <c r="AA311" s="112"/>
      <c r="AB311" s="112"/>
      <c r="AC311" s="112"/>
    </row>
    <row r="312" spans="1:29">
      <c r="A312" s="112"/>
      <c r="B312" s="112"/>
      <c r="C312" s="112"/>
      <c r="D312" s="112"/>
      <c r="E312" s="112"/>
      <c r="F312" s="112"/>
      <c r="G312" s="112"/>
      <c r="H312" s="112"/>
      <c r="I312" s="112"/>
      <c r="J312" s="112"/>
      <c r="K312" s="112"/>
      <c r="L312" s="112"/>
      <c r="M312" s="112"/>
      <c r="N312" s="112"/>
      <c r="O312" s="112"/>
      <c r="P312" s="112"/>
      <c r="Q312" s="112"/>
      <c r="R312" s="112"/>
      <c r="S312" s="112"/>
      <c r="T312" s="112"/>
      <c r="U312" s="112"/>
      <c r="V312" s="112"/>
      <c r="W312" s="112"/>
      <c r="X312" s="112"/>
      <c r="Y312" s="112"/>
      <c r="Z312" s="112"/>
      <c r="AA312" s="112"/>
      <c r="AB312" s="112"/>
      <c r="AC312" s="112"/>
    </row>
    <row r="313" spans="1:29">
      <c r="A313" s="112"/>
      <c r="B313" s="112"/>
      <c r="C313" s="112"/>
      <c r="D313" s="112"/>
      <c r="E313" s="112"/>
      <c r="F313" s="112"/>
      <c r="G313" s="112"/>
      <c r="H313" s="112"/>
      <c r="I313" s="112"/>
      <c r="J313" s="112"/>
      <c r="K313" s="112"/>
      <c r="L313" s="112"/>
      <c r="M313" s="112"/>
      <c r="N313" s="112"/>
      <c r="O313" s="112"/>
      <c r="P313" s="112"/>
      <c r="Q313" s="112"/>
      <c r="R313" s="112"/>
      <c r="S313" s="112"/>
      <c r="T313" s="112"/>
      <c r="U313" s="112"/>
      <c r="V313" s="112"/>
      <c r="W313" s="112"/>
      <c r="X313" s="112"/>
      <c r="Y313" s="112"/>
      <c r="Z313" s="112"/>
      <c r="AA313" s="112"/>
      <c r="AB313" s="112"/>
      <c r="AC313" s="112"/>
    </row>
    <row r="314" spans="1:29">
      <c r="A314" s="112"/>
      <c r="B314" s="112"/>
      <c r="C314" s="112"/>
      <c r="D314" s="112"/>
      <c r="E314" s="112"/>
      <c r="F314" s="112"/>
      <c r="G314" s="112"/>
      <c r="H314" s="112"/>
      <c r="I314" s="112"/>
      <c r="J314" s="112"/>
      <c r="K314" s="112"/>
      <c r="L314" s="112"/>
      <c r="M314" s="112"/>
      <c r="N314" s="112"/>
      <c r="O314" s="112"/>
      <c r="P314" s="112"/>
      <c r="Q314" s="112"/>
      <c r="R314" s="112"/>
      <c r="S314" s="112"/>
      <c r="T314" s="112"/>
      <c r="U314" s="112"/>
      <c r="V314" s="112"/>
      <c r="W314" s="112"/>
      <c r="X314" s="112"/>
      <c r="Y314" s="112"/>
      <c r="Z314" s="112"/>
      <c r="AA314" s="112"/>
      <c r="AB314" s="112"/>
      <c r="AC314" s="112"/>
    </row>
    <row r="315" spans="1:29">
      <c r="A315" s="112"/>
      <c r="B315" s="112"/>
      <c r="C315" s="112"/>
      <c r="D315" s="112"/>
      <c r="E315" s="112"/>
      <c r="F315" s="112"/>
      <c r="G315" s="112"/>
      <c r="H315" s="112"/>
      <c r="I315" s="112"/>
      <c r="J315" s="112"/>
      <c r="K315" s="112"/>
      <c r="L315" s="112"/>
      <c r="M315" s="112"/>
      <c r="N315" s="112"/>
      <c r="O315" s="112"/>
      <c r="P315" s="112"/>
      <c r="Q315" s="112"/>
      <c r="R315" s="112"/>
      <c r="S315" s="112"/>
      <c r="T315" s="112"/>
      <c r="U315" s="112"/>
      <c r="V315" s="112"/>
      <c r="W315" s="112"/>
      <c r="X315" s="112"/>
      <c r="Y315" s="112"/>
      <c r="Z315" s="112"/>
      <c r="AA315" s="112"/>
      <c r="AB315" s="112"/>
      <c r="AC315" s="112"/>
    </row>
    <row r="316" spans="1:29">
      <c r="A316" s="112"/>
      <c r="B316" s="112"/>
      <c r="C316" s="112"/>
      <c r="D316" s="112"/>
      <c r="E316" s="112"/>
      <c r="F316" s="112"/>
      <c r="G316" s="112"/>
      <c r="H316" s="112"/>
      <c r="I316" s="112"/>
      <c r="J316" s="112"/>
      <c r="K316" s="112"/>
      <c r="L316" s="112"/>
      <c r="M316" s="112"/>
      <c r="N316" s="112"/>
      <c r="O316" s="112"/>
      <c r="P316" s="112"/>
      <c r="Q316" s="112"/>
      <c r="R316" s="112"/>
      <c r="S316" s="112"/>
      <c r="T316" s="112"/>
      <c r="U316" s="112"/>
      <c r="V316" s="112"/>
      <c r="W316" s="112"/>
      <c r="X316" s="112"/>
      <c r="Y316" s="112"/>
      <c r="Z316" s="112"/>
      <c r="AA316" s="112"/>
      <c r="AB316" s="112"/>
      <c r="AC316" s="112"/>
    </row>
    <row r="317" spans="1:29">
      <c r="A317" s="112"/>
      <c r="B317" s="112"/>
      <c r="C317" s="112"/>
      <c r="D317" s="112"/>
      <c r="E317" s="112"/>
      <c r="F317" s="112"/>
      <c r="G317" s="112"/>
      <c r="H317" s="112"/>
      <c r="I317" s="112"/>
      <c r="J317" s="112"/>
      <c r="K317" s="112"/>
      <c r="L317" s="112"/>
      <c r="M317" s="112"/>
      <c r="N317" s="112"/>
      <c r="O317" s="112"/>
      <c r="P317" s="112"/>
      <c r="Q317" s="112"/>
      <c r="R317" s="112"/>
      <c r="S317" s="112"/>
      <c r="T317" s="112"/>
      <c r="U317" s="112"/>
      <c r="V317" s="112"/>
      <c r="W317" s="112"/>
      <c r="X317" s="112"/>
      <c r="Y317" s="112"/>
      <c r="Z317" s="112"/>
      <c r="AA317" s="112"/>
      <c r="AB317" s="112"/>
      <c r="AC317" s="112"/>
    </row>
    <row r="318" spans="1:29">
      <c r="A318" s="112"/>
      <c r="B318" s="112"/>
      <c r="C318" s="112"/>
      <c r="D318" s="112"/>
      <c r="E318" s="112"/>
      <c r="F318" s="112"/>
      <c r="G318" s="112"/>
      <c r="H318" s="112"/>
      <c r="I318" s="112"/>
      <c r="J318" s="112"/>
      <c r="K318" s="112"/>
      <c r="L318" s="112"/>
      <c r="M318" s="112"/>
      <c r="N318" s="112"/>
      <c r="O318" s="112"/>
      <c r="P318" s="112"/>
      <c r="Q318" s="112"/>
      <c r="R318" s="112"/>
      <c r="S318" s="112"/>
      <c r="T318" s="112"/>
      <c r="U318" s="112"/>
      <c r="V318" s="112"/>
      <c r="W318" s="112"/>
      <c r="X318" s="112"/>
      <c r="Y318" s="112"/>
      <c r="Z318" s="112"/>
      <c r="AA318" s="112"/>
      <c r="AB318" s="112"/>
      <c r="AC318" s="112"/>
    </row>
    <row r="319" spans="1:29">
      <c r="A319" s="112"/>
      <c r="B319" s="112"/>
      <c r="C319" s="112"/>
      <c r="D319" s="112"/>
      <c r="E319" s="112"/>
      <c r="F319" s="112"/>
      <c r="G319" s="112"/>
      <c r="H319" s="112"/>
      <c r="I319" s="112"/>
      <c r="J319" s="112"/>
      <c r="K319" s="112"/>
      <c r="L319" s="112"/>
      <c r="M319" s="112"/>
      <c r="N319" s="112"/>
      <c r="O319" s="112"/>
      <c r="P319" s="112"/>
      <c r="Q319" s="112"/>
      <c r="R319" s="112"/>
      <c r="S319" s="112"/>
      <c r="T319" s="112"/>
      <c r="U319" s="112"/>
      <c r="V319" s="112"/>
      <c r="W319" s="112"/>
      <c r="X319" s="112"/>
      <c r="Y319" s="112"/>
      <c r="Z319" s="112"/>
      <c r="AA319" s="112"/>
      <c r="AB319" s="112"/>
      <c r="AC319" s="112"/>
    </row>
    <row r="320" spans="1:29">
      <c r="A320" s="112"/>
      <c r="B320" s="112"/>
      <c r="C320" s="112"/>
      <c r="D320" s="112"/>
      <c r="E320" s="112"/>
      <c r="F320" s="112"/>
      <c r="G320" s="112"/>
      <c r="H320" s="112"/>
      <c r="I320" s="112"/>
      <c r="J320" s="112"/>
      <c r="K320" s="112"/>
      <c r="L320" s="112"/>
      <c r="M320" s="112"/>
      <c r="N320" s="112"/>
      <c r="O320" s="112"/>
      <c r="P320" s="112"/>
      <c r="Q320" s="112"/>
      <c r="R320" s="112"/>
      <c r="S320" s="112"/>
      <c r="T320" s="112"/>
      <c r="U320" s="112"/>
      <c r="V320" s="112"/>
      <c r="W320" s="112"/>
      <c r="X320" s="112"/>
      <c r="Y320" s="112"/>
      <c r="Z320" s="112"/>
      <c r="AA320" s="112"/>
      <c r="AB320" s="112"/>
      <c r="AC320" s="112"/>
    </row>
    <row r="321" spans="1:29">
      <c r="A321" s="112"/>
      <c r="B321" s="112"/>
      <c r="C321" s="112"/>
      <c r="D321" s="112"/>
      <c r="E321" s="112"/>
      <c r="F321" s="112"/>
      <c r="G321" s="112"/>
      <c r="H321" s="112"/>
      <c r="I321" s="112"/>
      <c r="J321" s="112"/>
      <c r="K321" s="112"/>
      <c r="L321" s="112"/>
      <c r="M321" s="112"/>
      <c r="N321" s="112"/>
      <c r="O321" s="112"/>
      <c r="P321" s="112"/>
      <c r="Q321" s="112"/>
      <c r="R321" s="112"/>
      <c r="S321" s="112"/>
      <c r="T321" s="112"/>
      <c r="U321" s="112"/>
      <c r="V321" s="112"/>
      <c r="W321" s="112"/>
      <c r="X321" s="112"/>
      <c r="Y321" s="112"/>
      <c r="Z321" s="112"/>
      <c r="AA321" s="112"/>
      <c r="AB321" s="112"/>
      <c r="AC321" s="112"/>
    </row>
    <row r="322" spans="1:29">
      <c r="A322" s="112"/>
      <c r="B322" s="112"/>
      <c r="C322" s="112"/>
      <c r="D322" s="112"/>
      <c r="E322" s="112"/>
      <c r="F322" s="112"/>
      <c r="G322" s="112"/>
      <c r="H322" s="112"/>
      <c r="I322" s="112"/>
      <c r="J322" s="112"/>
      <c r="K322" s="112"/>
      <c r="L322" s="112"/>
      <c r="M322" s="112"/>
      <c r="N322" s="112"/>
      <c r="O322" s="112"/>
      <c r="P322" s="112"/>
      <c r="Q322" s="112"/>
      <c r="R322" s="112"/>
      <c r="S322" s="112"/>
      <c r="T322" s="112"/>
      <c r="U322" s="112"/>
      <c r="V322" s="112"/>
      <c r="W322" s="112"/>
      <c r="X322" s="112"/>
      <c r="Y322" s="112"/>
      <c r="Z322" s="112"/>
      <c r="AA322" s="112"/>
      <c r="AB322" s="112"/>
      <c r="AC322" s="112"/>
    </row>
    <row r="323" spans="1:29">
      <c r="A323" s="112"/>
      <c r="B323" s="112"/>
      <c r="C323" s="112"/>
      <c r="D323" s="112"/>
      <c r="E323" s="112"/>
      <c r="F323" s="112"/>
      <c r="G323" s="112"/>
      <c r="H323" s="112"/>
      <c r="I323" s="112"/>
      <c r="J323" s="112"/>
      <c r="K323" s="112"/>
      <c r="L323" s="112"/>
      <c r="M323" s="112"/>
      <c r="N323" s="112"/>
      <c r="O323" s="112"/>
      <c r="P323" s="112"/>
      <c r="Q323" s="112"/>
      <c r="R323" s="112"/>
      <c r="S323" s="112"/>
      <c r="T323" s="112"/>
      <c r="U323" s="112"/>
      <c r="V323" s="112"/>
      <c r="W323" s="112"/>
      <c r="X323" s="112"/>
      <c r="Y323" s="112"/>
      <c r="Z323" s="112"/>
      <c r="AA323" s="112"/>
      <c r="AB323" s="112"/>
      <c r="AC323" s="112"/>
    </row>
    <row r="324" spans="1:29">
      <c r="A324" s="112"/>
      <c r="B324" s="112"/>
      <c r="C324" s="112"/>
      <c r="D324" s="112"/>
      <c r="E324" s="112"/>
      <c r="F324" s="112"/>
      <c r="G324" s="112"/>
      <c r="H324" s="112"/>
      <c r="I324" s="112"/>
      <c r="J324" s="112"/>
      <c r="K324" s="112"/>
      <c r="L324" s="112"/>
      <c r="M324" s="112"/>
      <c r="N324" s="112"/>
      <c r="O324" s="112"/>
      <c r="P324" s="112"/>
      <c r="Q324" s="112"/>
      <c r="R324" s="112"/>
      <c r="S324" s="112"/>
      <c r="T324" s="112"/>
      <c r="U324" s="112"/>
      <c r="V324" s="112"/>
      <c r="W324" s="112"/>
      <c r="X324" s="112"/>
      <c r="Y324" s="112"/>
      <c r="Z324" s="112"/>
      <c r="AA324" s="112"/>
      <c r="AB324" s="112"/>
      <c r="AC324" s="112"/>
    </row>
    <row r="325" spans="1:29">
      <c r="A325" s="112"/>
      <c r="B325" s="112"/>
      <c r="C325" s="112"/>
      <c r="D325" s="112"/>
      <c r="E325" s="112"/>
      <c r="F325" s="112"/>
      <c r="G325" s="112"/>
      <c r="H325" s="112"/>
      <c r="I325" s="112"/>
      <c r="J325" s="112"/>
      <c r="K325" s="112"/>
      <c r="L325" s="112"/>
      <c r="M325" s="112"/>
      <c r="N325" s="112"/>
      <c r="O325" s="112"/>
      <c r="P325" s="112"/>
      <c r="Q325" s="112"/>
      <c r="R325" s="112"/>
      <c r="S325" s="112"/>
      <c r="T325" s="112"/>
      <c r="U325" s="112"/>
      <c r="V325" s="112"/>
      <c r="W325" s="112"/>
      <c r="X325" s="112"/>
      <c r="Y325" s="112"/>
      <c r="Z325" s="112"/>
      <c r="AA325" s="112"/>
      <c r="AB325" s="112"/>
      <c r="AC325" s="112"/>
    </row>
    <row r="326" spans="1:29">
      <c r="A326" s="112"/>
      <c r="B326" s="112"/>
      <c r="C326" s="112"/>
      <c r="D326" s="112"/>
      <c r="E326" s="112"/>
      <c r="F326" s="112"/>
      <c r="G326" s="112"/>
      <c r="H326" s="112"/>
      <c r="I326" s="112"/>
      <c r="J326" s="112"/>
      <c r="K326" s="112"/>
      <c r="L326" s="112"/>
      <c r="M326" s="112"/>
      <c r="N326" s="112"/>
      <c r="O326" s="112"/>
      <c r="P326" s="112"/>
      <c r="Q326" s="112"/>
      <c r="R326" s="112"/>
      <c r="S326" s="112"/>
      <c r="T326" s="112"/>
      <c r="U326" s="112"/>
      <c r="V326" s="112"/>
      <c r="W326" s="112"/>
      <c r="X326" s="112"/>
      <c r="Y326" s="112"/>
      <c r="Z326" s="112"/>
      <c r="AA326" s="112"/>
      <c r="AB326" s="112"/>
      <c r="AC326" s="112"/>
    </row>
    <row r="327" spans="1:29">
      <c r="A327" s="112"/>
      <c r="B327" s="112"/>
      <c r="C327" s="112"/>
      <c r="D327" s="112"/>
      <c r="E327" s="112"/>
      <c r="F327" s="112"/>
      <c r="G327" s="112"/>
      <c r="H327" s="112"/>
      <c r="I327" s="112"/>
      <c r="J327" s="112"/>
      <c r="K327" s="112"/>
      <c r="L327" s="112"/>
      <c r="M327" s="112"/>
      <c r="N327" s="112"/>
      <c r="O327" s="112"/>
      <c r="P327" s="112"/>
      <c r="Q327" s="112"/>
      <c r="R327" s="112"/>
      <c r="S327" s="112"/>
      <c r="T327" s="112"/>
      <c r="U327" s="112"/>
      <c r="V327" s="112"/>
      <c r="W327" s="112"/>
      <c r="X327" s="112"/>
      <c r="Y327" s="112"/>
      <c r="Z327" s="112"/>
      <c r="AA327" s="112"/>
      <c r="AB327" s="112"/>
      <c r="AC327" s="112"/>
    </row>
    <row r="328" spans="1:29">
      <c r="A328" s="112"/>
      <c r="B328" s="112"/>
      <c r="C328" s="112"/>
      <c r="D328" s="112"/>
      <c r="E328" s="112"/>
      <c r="F328" s="112"/>
      <c r="G328" s="112"/>
      <c r="H328" s="112"/>
      <c r="I328" s="112"/>
      <c r="J328" s="112"/>
      <c r="K328" s="112"/>
      <c r="L328" s="112"/>
      <c r="M328" s="112"/>
      <c r="N328" s="112"/>
      <c r="O328" s="112"/>
      <c r="P328" s="112"/>
      <c r="Q328" s="112"/>
      <c r="R328" s="112"/>
      <c r="S328" s="112"/>
      <c r="T328" s="112"/>
      <c r="U328" s="112"/>
      <c r="V328" s="112"/>
      <c r="W328" s="112"/>
      <c r="X328" s="112"/>
      <c r="Y328" s="112"/>
      <c r="Z328" s="112"/>
      <c r="AA328" s="112"/>
      <c r="AB328" s="112"/>
      <c r="AC328" s="112"/>
    </row>
    <row r="329" spans="1:29">
      <c r="A329" s="112"/>
      <c r="B329" s="112"/>
      <c r="C329" s="112"/>
      <c r="D329" s="112"/>
      <c r="E329" s="112"/>
      <c r="F329" s="112"/>
      <c r="G329" s="112"/>
      <c r="H329" s="112"/>
      <c r="I329" s="112"/>
      <c r="J329" s="112"/>
      <c r="K329" s="112"/>
      <c r="L329" s="112"/>
      <c r="M329" s="112"/>
      <c r="N329" s="112"/>
      <c r="O329" s="112"/>
      <c r="P329" s="112"/>
      <c r="Q329" s="112"/>
      <c r="R329" s="112"/>
      <c r="S329" s="112"/>
      <c r="T329" s="112"/>
      <c r="U329" s="112"/>
      <c r="V329" s="112"/>
      <c r="W329" s="112"/>
      <c r="X329" s="112"/>
      <c r="Y329" s="112"/>
      <c r="Z329" s="112"/>
      <c r="AA329" s="112"/>
      <c r="AB329" s="112"/>
      <c r="AC329" s="112"/>
    </row>
    <row r="330" spans="1:29">
      <c r="A330" s="112"/>
      <c r="B330" s="112"/>
      <c r="C330" s="112"/>
      <c r="D330" s="112"/>
      <c r="E330" s="112"/>
      <c r="F330" s="112"/>
      <c r="G330" s="112"/>
      <c r="H330" s="112"/>
      <c r="I330" s="112"/>
      <c r="J330" s="112"/>
      <c r="K330" s="112"/>
      <c r="L330" s="112"/>
      <c r="M330" s="112"/>
      <c r="N330" s="112"/>
      <c r="O330" s="112"/>
      <c r="P330" s="112"/>
      <c r="Q330" s="112"/>
      <c r="R330" s="112"/>
      <c r="S330" s="112"/>
      <c r="T330" s="112"/>
      <c r="U330" s="112"/>
      <c r="V330" s="112"/>
      <c r="W330" s="112"/>
      <c r="X330" s="112"/>
      <c r="Y330" s="112"/>
      <c r="Z330" s="112"/>
      <c r="AA330" s="112"/>
      <c r="AB330" s="112"/>
      <c r="AC330" s="112"/>
    </row>
    <row r="331" spans="1:29">
      <c r="A331" s="112"/>
      <c r="B331" s="112"/>
      <c r="C331" s="112"/>
      <c r="D331" s="112"/>
      <c r="E331" s="112"/>
      <c r="F331" s="112"/>
      <c r="G331" s="112"/>
      <c r="H331" s="112"/>
      <c r="I331" s="112"/>
      <c r="J331" s="112"/>
      <c r="K331" s="112"/>
      <c r="L331" s="112"/>
      <c r="M331" s="112"/>
      <c r="N331" s="112"/>
      <c r="O331" s="112"/>
      <c r="P331" s="112"/>
      <c r="Q331" s="112"/>
      <c r="R331" s="112"/>
      <c r="S331" s="112"/>
      <c r="T331" s="112"/>
      <c r="U331" s="112"/>
      <c r="V331" s="112"/>
      <c r="W331" s="112"/>
      <c r="X331" s="112"/>
      <c r="Y331" s="112"/>
      <c r="Z331" s="112"/>
      <c r="AA331" s="112"/>
      <c r="AB331" s="112"/>
      <c r="AC331" s="112"/>
    </row>
    <row r="332" spans="1:29">
      <c r="A332" s="112"/>
      <c r="B332" s="112"/>
      <c r="C332" s="112"/>
      <c r="D332" s="112"/>
      <c r="E332" s="112"/>
      <c r="F332" s="112"/>
      <c r="G332" s="112"/>
      <c r="H332" s="112"/>
      <c r="I332" s="112"/>
      <c r="J332" s="112"/>
      <c r="K332" s="112"/>
      <c r="L332" s="112"/>
      <c r="M332" s="112"/>
      <c r="N332" s="112"/>
      <c r="O332" s="112"/>
      <c r="P332" s="112"/>
      <c r="Q332" s="112"/>
      <c r="R332" s="112"/>
      <c r="S332" s="112"/>
      <c r="T332" s="112"/>
      <c r="U332" s="112"/>
      <c r="V332" s="112"/>
      <c r="W332" s="112"/>
      <c r="X332" s="112"/>
      <c r="Y332" s="112"/>
      <c r="Z332" s="112"/>
      <c r="AA332" s="112"/>
      <c r="AB332" s="112"/>
      <c r="AC332" s="112"/>
    </row>
    <row r="333" spans="1:29">
      <c r="A333" s="112"/>
      <c r="B333" s="112"/>
      <c r="C333" s="112"/>
      <c r="D333" s="112"/>
      <c r="E333" s="112"/>
      <c r="F333" s="112"/>
      <c r="G333" s="112"/>
      <c r="H333" s="112"/>
      <c r="I333" s="112"/>
      <c r="J333" s="112"/>
      <c r="K333" s="112"/>
      <c r="L333" s="112"/>
      <c r="M333" s="112"/>
      <c r="N333" s="112"/>
      <c r="O333" s="112"/>
      <c r="P333" s="112"/>
      <c r="Q333" s="112"/>
      <c r="R333" s="112"/>
      <c r="S333" s="112"/>
      <c r="T333" s="112"/>
      <c r="U333" s="112"/>
      <c r="V333" s="112"/>
      <c r="W333" s="112"/>
      <c r="X333" s="112"/>
      <c r="Y333" s="112"/>
      <c r="Z333" s="112"/>
      <c r="AA333" s="112"/>
      <c r="AB333" s="112"/>
      <c r="AC333" s="112"/>
    </row>
    <row r="334" spans="1:29">
      <c r="A334" s="112"/>
      <c r="B334" s="112"/>
      <c r="C334" s="112"/>
      <c r="D334" s="112"/>
      <c r="E334" s="112"/>
      <c r="F334" s="112"/>
      <c r="G334" s="112"/>
      <c r="H334" s="112"/>
      <c r="I334" s="112"/>
      <c r="J334" s="112"/>
      <c r="K334" s="112"/>
      <c r="L334" s="112"/>
      <c r="M334" s="112"/>
      <c r="N334" s="112"/>
      <c r="O334" s="112"/>
      <c r="P334" s="112"/>
      <c r="Q334" s="112"/>
      <c r="R334" s="112"/>
      <c r="S334" s="112"/>
      <c r="T334" s="112"/>
      <c r="U334" s="112"/>
      <c r="V334" s="112"/>
      <c r="W334" s="112"/>
      <c r="X334" s="112"/>
      <c r="Y334" s="112"/>
      <c r="Z334" s="112"/>
      <c r="AA334" s="112"/>
      <c r="AB334" s="112"/>
      <c r="AC334" s="112"/>
    </row>
    <row r="335" spans="1:29">
      <c r="A335" s="112"/>
      <c r="B335" s="112"/>
      <c r="C335" s="112"/>
      <c r="D335" s="112"/>
      <c r="E335" s="112"/>
      <c r="F335" s="112"/>
      <c r="G335" s="112"/>
      <c r="H335" s="112"/>
      <c r="I335" s="112"/>
      <c r="J335" s="112"/>
      <c r="K335" s="112"/>
      <c r="L335" s="112"/>
      <c r="M335" s="112"/>
      <c r="N335" s="112"/>
      <c r="O335" s="112"/>
      <c r="P335" s="112"/>
      <c r="Q335" s="112"/>
      <c r="R335" s="112"/>
      <c r="S335" s="112"/>
      <c r="T335" s="112"/>
      <c r="U335" s="112"/>
      <c r="V335" s="112"/>
      <c r="W335" s="112"/>
      <c r="X335" s="112"/>
      <c r="Y335" s="112"/>
      <c r="Z335" s="112"/>
      <c r="AA335" s="112"/>
      <c r="AB335" s="112"/>
      <c r="AC335" s="112"/>
    </row>
    <row r="336" spans="1:29">
      <c r="A336" s="112"/>
      <c r="B336" s="112"/>
      <c r="C336" s="112"/>
      <c r="D336" s="112"/>
      <c r="E336" s="112"/>
      <c r="F336" s="112"/>
      <c r="G336" s="112"/>
      <c r="H336" s="112"/>
      <c r="I336" s="112"/>
      <c r="J336" s="112"/>
      <c r="K336" s="112"/>
      <c r="L336" s="112"/>
      <c r="M336" s="112"/>
      <c r="N336" s="112"/>
      <c r="O336" s="112"/>
      <c r="P336" s="112"/>
      <c r="Q336" s="112"/>
      <c r="R336" s="112"/>
      <c r="S336" s="112"/>
      <c r="T336" s="112"/>
      <c r="U336" s="112"/>
      <c r="V336" s="112"/>
      <c r="W336" s="112"/>
      <c r="X336" s="112"/>
      <c r="Y336" s="112"/>
      <c r="Z336" s="112"/>
      <c r="AA336" s="112"/>
      <c r="AB336" s="112"/>
      <c r="AC336" s="112"/>
    </row>
  </sheetData>
  <pageMargins left="0.118055555555556" right="0.118055555555556" top="0.15763888888888899" bottom="0.15763888888888899" header="0.51180555555555496" footer="0.51180555555555496"/>
  <pageSetup paperSize="9" scale="95" firstPageNumber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>
  <dimension ref="A1:AM514"/>
  <sheetViews>
    <sheetView workbookViewId="0">
      <pane xSplit="1" topLeftCell="B1" activePane="topRight" state="frozen"/>
      <selection pane="topRight" activeCell="B7" sqref="B7"/>
    </sheetView>
  </sheetViews>
  <sheetFormatPr defaultRowHeight="14.4"/>
  <cols>
    <col min="1" max="1" width="4" customWidth="1"/>
    <col min="2" max="2" width="29.33203125" customWidth="1"/>
    <col min="3" max="3" width="8.109375" customWidth="1"/>
    <col min="4" max="4" width="6.6640625" customWidth="1"/>
    <col min="5" max="6" width="6.33203125" customWidth="1"/>
    <col min="7" max="7" width="6.109375" customWidth="1"/>
    <col min="8" max="8" width="6.33203125" customWidth="1"/>
    <col min="9" max="10" width="6.109375" customWidth="1"/>
    <col min="11" max="12" width="6.33203125" customWidth="1"/>
    <col min="13" max="13" width="6.44140625" customWidth="1"/>
    <col min="14" max="15" width="6" customWidth="1"/>
    <col min="16" max="16" width="7" customWidth="1"/>
    <col min="17" max="17" width="6.44140625" customWidth="1"/>
    <col min="18" max="18" width="6.6640625" customWidth="1"/>
    <col min="19" max="19" width="6.88671875" customWidth="1"/>
    <col min="20" max="20" width="3.33203125" customWidth="1"/>
    <col min="22" max="22" width="7.6640625" customWidth="1"/>
    <col min="23" max="23" width="6.88671875" customWidth="1"/>
    <col min="24" max="24" width="5.5546875" customWidth="1"/>
    <col min="25" max="25" width="7.33203125" customWidth="1"/>
    <col min="26" max="26" width="5.6640625" customWidth="1"/>
    <col min="27" max="27" width="12.6640625" customWidth="1"/>
    <col min="28" max="28" width="8.44140625" customWidth="1"/>
    <col min="29" max="29" width="12.6640625" customWidth="1"/>
    <col min="30" max="30" width="7.109375" customWidth="1"/>
    <col min="32" max="32" width="9.88671875" customWidth="1"/>
  </cols>
  <sheetData>
    <row r="1" spans="1:39" ht="15" thickBot="1">
      <c r="A1" s="105" t="s">
        <v>833</v>
      </c>
      <c r="E1" s="105" t="s">
        <v>19</v>
      </c>
      <c r="K1" s="105" t="s">
        <v>268</v>
      </c>
      <c r="S1" s="38"/>
      <c r="T1" s="11"/>
      <c r="U1" s="112"/>
      <c r="V1" s="208"/>
      <c r="W1" s="112"/>
      <c r="X1" s="112"/>
      <c r="Y1" s="112"/>
      <c r="Z1" s="112"/>
      <c r="AA1" s="112"/>
      <c r="AB1" s="112"/>
      <c r="AC1" s="112"/>
      <c r="AD1" s="112"/>
      <c r="AE1" s="112"/>
      <c r="AF1" s="112"/>
      <c r="AG1" s="112"/>
      <c r="AH1" s="112"/>
      <c r="AI1" s="112"/>
    </row>
    <row r="2" spans="1:39" ht="13.5" customHeight="1">
      <c r="A2" s="90"/>
      <c r="B2" s="559"/>
      <c r="C2" s="184" t="s">
        <v>20</v>
      </c>
      <c r="D2" s="535" t="s">
        <v>240</v>
      </c>
      <c r="E2" s="75"/>
      <c r="F2" s="75"/>
      <c r="G2" s="75"/>
      <c r="H2" s="75"/>
      <c r="I2" s="75"/>
      <c r="J2" s="75"/>
      <c r="K2" s="75"/>
      <c r="L2" s="59"/>
      <c r="M2" s="59"/>
      <c r="N2" s="76"/>
      <c r="O2" s="62"/>
      <c r="P2" s="184" t="s">
        <v>21</v>
      </c>
      <c r="Q2" s="184" t="s">
        <v>22</v>
      </c>
      <c r="R2" s="1166" t="s">
        <v>358</v>
      </c>
      <c r="S2" s="1181" t="s">
        <v>358</v>
      </c>
      <c r="U2" s="104"/>
      <c r="V2" s="104"/>
      <c r="W2" s="132"/>
      <c r="X2" s="112"/>
      <c r="Y2" s="408"/>
      <c r="Z2" s="132"/>
      <c r="AA2" s="112"/>
      <c r="AB2" s="112"/>
      <c r="AC2" s="112"/>
      <c r="AD2" s="112"/>
      <c r="AE2" s="112"/>
      <c r="AF2" s="112"/>
      <c r="AG2" s="104"/>
      <c r="AH2" s="104"/>
      <c r="AI2" s="102"/>
      <c r="AJ2" s="102"/>
      <c r="AK2" s="104"/>
      <c r="AL2" s="104"/>
      <c r="AM2" s="98"/>
    </row>
    <row r="3" spans="1:39" ht="13.5" customHeight="1">
      <c r="A3" s="69"/>
      <c r="B3" s="560"/>
      <c r="C3" s="561" t="s">
        <v>207</v>
      </c>
      <c r="D3" s="2782" t="s">
        <v>267</v>
      </c>
      <c r="E3" s="20"/>
      <c r="F3" s="20"/>
      <c r="G3" s="20"/>
      <c r="H3" s="20"/>
      <c r="I3" s="20"/>
      <c r="J3" s="20"/>
      <c r="K3" s="20" t="s">
        <v>220</v>
      </c>
      <c r="L3" s="19"/>
      <c r="M3" s="19"/>
      <c r="N3" s="11"/>
      <c r="O3" s="79"/>
      <c r="P3" s="561" t="s">
        <v>221</v>
      </c>
      <c r="Q3" s="561" t="s">
        <v>23</v>
      </c>
      <c r="R3" s="1165" t="s">
        <v>108</v>
      </c>
      <c r="S3" s="1182" t="s">
        <v>108</v>
      </c>
      <c r="U3" s="104"/>
      <c r="V3" s="104"/>
      <c r="W3" s="132"/>
      <c r="X3" s="112"/>
      <c r="Y3" s="408"/>
      <c r="Z3" s="132"/>
      <c r="AA3" s="112"/>
      <c r="AB3" s="112"/>
      <c r="AC3" s="112"/>
      <c r="AD3" s="112"/>
      <c r="AE3" s="112"/>
      <c r="AF3" s="112"/>
      <c r="AG3" s="104"/>
      <c r="AH3" s="104"/>
      <c r="AI3" s="102"/>
      <c r="AJ3" s="102"/>
      <c r="AK3" s="104"/>
      <c r="AL3" s="104"/>
      <c r="AM3" s="98"/>
    </row>
    <row r="4" spans="1:39" ht="12.75" customHeight="1" thickBot="1">
      <c r="A4" s="69"/>
      <c r="B4" s="562" t="s">
        <v>24</v>
      </c>
      <c r="C4" s="561" t="s">
        <v>21</v>
      </c>
      <c r="E4" s="38" t="s">
        <v>921</v>
      </c>
      <c r="F4" s="80"/>
      <c r="G4" s="80"/>
      <c r="I4" s="38" t="s">
        <v>1145</v>
      </c>
      <c r="J4" s="80"/>
      <c r="L4" s="1721" t="s">
        <v>1146</v>
      </c>
      <c r="M4" s="60"/>
      <c r="N4" s="38"/>
      <c r="O4" s="81"/>
      <c r="P4" s="561" t="s">
        <v>26</v>
      </c>
      <c r="Q4" s="561" t="s">
        <v>25</v>
      </c>
      <c r="R4" s="1157" t="s">
        <v>359</v>
      </c>
      <c r="S4" s="1182" t="s">
        <v>359</v>
      </c>
      <c r="U4" s="104"/>
      <c r="V4" s="104"/>
      <c r="W4" s="408"/>
      <c r="X4" s="112"/>
      <c r="Y4" s="408"/>
      <c r="Z4" s="132"/>
      <c r="AA4" s="112"/>
      <c r="AB4" s="112"/>
      <c r="AC4" s="112"/>
      <c r="AD4" s="112"/>
      <c r="AE4" s="112"/>
      <c r="AF4" s="784"/>
      <c r="AG4" s="104"/>
      <c r="AH4" s="104"/>
      <c r="AI4" s="110"/>
      <c r="AJ4" s="102"/>
      <c r="AK4" s="104"/>
      <c r="AL4" s="104"/>
      <c r="AM4" s="98"/>
    </row>
    <row r="5" spans="1:39">
      <c r="A5" s="69" t="s">
        <v>208</v>
      </c>
      <c r="B5" s="560"/>
      <c r="C5" s="561" t="s">
        <v>38</v>
      </c>
      <c r="D5" s="36" t="s">
        <v>27</v>
      </c>
      <c r="E5" s="36" t="s">
        <v>28</v>
      </c>
      <c r="F5" s="36" t="s">
        <v>29</v>
      </c>
      <c r="G5" s="36" t="s">
        <v>30</v>
      </c>
      <c r="H5" s="35" t="s">
        <v>31</v>
      </c>
      <c r="I5" s="36" t="s">
        <v>32</v>
      </c>
      <c r="J5" s="35" t="s">
        <v>33</v>
      </c>
      <c r="K5" s="36" t="s">
        <v>34</v>
      </c>
      <c r="L5" s="35" t="s">
        <v>35</v>
      </c>
      <c r="M5" s="36" t="s">
        <v>36</v>
      </c>
      <c r="N5" s="1175" t="s">
        <v>920</v>
      </c>
      <c r="O5" s="36" t="s">
        <v>922</v>
      </c>
      <c r="P5" s="561">
        <v>12</v>
      </c>
      <c r="Q5" s="561" t="s">
        <v>37</v>
      </c>
      <c r="R5" s="561" t="s">
        <v>26</v>
      </c>
      <c r="S5" s="1183" t="s">
        <v>360</v>
      </c>
      <c r="U5" s="104"/>
      <c r="V5" s="104"/>
      <c r="W5" s="408"/>
      <c r="X5" s="112"/>
      <c r="Y5" s="408"/>
      <c r="Z5" s="132"/>
      <c r="AA5" s="112"/>
      <c r="AB5" s="112"/>
      <c r="AC5" s="112"/>
      <c r="AD5" s="369"/>
      <c r="AE5" s="112"/>
      <c r="AF5" s="784"/>
      <c r="AG5" s="104"/>
      <c r="AH5" s="104"/>
      <c r="AI5" s="104"/>
      <c r="AJ5" s="122"/>
      <c r="AK5" s="104"/>
      <c r="AL5" s="104"/>
      <c r="AM5" s="98"/>
    </row>
    <row r="6" spans="1:39" ht="12" customHeight="1">
      <c r="A6" s="69"/>
      <c r="B6" s="562" t="s">
        <v>209</v>
      </c>
      <c r="C6" s="561" t="s">
        <v>210</v>
      </c>
      <c r="D6" s="78" t="s">
        <v>39</v>
      </c>
      <c r="E6" s="78" t="s">
        <v>39</v>
      </c>
      <c r="F6" s="78" t="s">
        <v>39</v>
      </c>
      <c r="G6" s="78" t="s">
        <v>39</v>
      </c>
      <c r="H6" s="31" t="s">
        <v>39</v>
      </c>
      <c r="I6" s="78" t="s">
        <v>39</v>
      </c>
      <c r="J6" s="78" t="s">
        <v>39</v>
      </c>
      <c r="K6" s="31" t="s">
        <v>39</v>
      </c>
      <c r="L6" s="78" t="s">
        <v>39</v>
      </c>
      <c r="M6" s="78" t="s">
        <v>39</v>
      </c>
      <c r="N6" s="539" t="s">
        <v>39</v>
      </c>
      <c r="O6" s="78" t="s">
        <v>39</v>
      </c>
      <c r="P6" s="561" t="s">
        <v>357</v>
      </c>
      <c r="Q6" s="561" t="s">
        <v>201</v>
      </c>
      <c r="R6" s="561">
        <v>12</v>
      </c>
      <c r="S6" s="1183"/>
      <c r="U6" s="104"/>
      <c r="V6" s="104"/>
      <c r="W6" s="132"/>
      <c r="X6" s="112"/>
      <c r="Y6" s="408"/>
      <c r="Z6" s="132"/>
      <c r="AA6" s="112"/>
      <c r="AB6" s="112"/>
      <c r="AC6" s="112"/>
      <c r="AD6" s="369"/>
      <c r="AE6" s="112"/>
      <c r="AF6" s="785"/>
      <c r="AG6" s="104"/>
      <c r="AH6" s="104"/>
      <c r="AI6" s="104"/>
      <c r="AJ6" s="122"/>
      <c r="AK6" s="104"/>
      <c r="AL6" s="104"/>
      <c r="AM6" s="98"/>
    </row>
    <row r="7" spans="1:39" ht="14.25" customHeight="1" thickBot="1">
      <c r="A7" s="69"/>
      <c r="B7" s="560"/>
      <c r="C7" s="2593">
        <v>0.45</v>
      </c>
      <c r="D7" s="60"/>
      <c r="E7" s="61"/>
      <c r="F7" s="60"/>
      <c r="G7" s="61"/>
      <c r="H7" s="97"/>
      <c r="I7" s="892"/>
      <c r="J7" s="61"/>
      <c r="K7" s="61"/>
      <c r="L7" s="60"/>
      <c r="M7" s="61"/>
      <c r="N7" s="97"/>
      <c r="O7" s="820"/>
      <c r="P7" s="561"/>
      <c r="Q7" s="561" t="s">
        <v>202</v>
      </c>
      <c r="R7" s="561" t="s">
        <v>357</v>
      </c>
      <c r="S7" s="1184">
        <v>1</v>
      </c>
      <c r="U7" s="104"/>
      <c r="V7" s="104"/>
      <c r="W7" s="214"/>
      <c r="X7" s="132"/>
      <c r="Y7" s="408"/>
      <c r="Z7" s="132"/>
      <c r="AA7" s="112"/>
      <c r="AB7" s="300"/>
      <c r="AC7" s="408"/>
      <c r="AD7" s="786"/>
      <c r="AE7" s="112"/>
      <c r="AF7" s="785"/>
      <c r="AG7" s="104"/>
      <c r="AH7" s="104"/>
      <c r="AI7" s="104"/>
      <c r="AJ7" s="636"/>
      <c r="AK7" s="104"/>
      <c r="AL7" s="104"/>
      <c r="AM7" s="98"/>
    </row>
    <row r="8" spans="1:39">
      <c r="A8" s="564">
        <v>1</v>
      </c>
      <c r="B8" s="565" t="s">
        <v>211</v>
      </c>
      <c r="C8" s="2594">
        <f t="shared" ref="C8:C44" si="0">(S8/100)*45</f>
        <v>54</v>
      </c>
      <c r="D8" s="2799">
        <f>'12 л. РАСКЛАДКА'!X13</f>
        <v>40</v>
      </c>
      <c r="E8" s="2797">
        <f>'12 л. РАСКЛАДКА'!X71</f>
        <v>80</v>
      </c>
      <c r="F8" s="2797">
        <f>'12 л. РАСКЛАДКА'!X130</f>
        <v>50</v>
      </c>
      <c r="G8" s="2797">
        <f>'12 л. РАСКЛАДКА'!X186</f>
        <v>70</v>
      </c>
      <c r="H8" s="2800">
        <f>'12 л. РАСКЛАДКА'!X243</f>
        <v>30</v>
      </c>
      <c r="I8" s="2798">
        <f>'12 л. РАСКЛАДКА'!X299</f>
        <v>44</v>
      </c>
      <c r="J8" s="2797">
        <f>'12 л. РАСКЛАДКА'!X355</f>
        <v>50</v>
      </c>
      <c r="K8" s="2797">
        <f>'12 л. РАСКЛАДКА'!X411</f>
        <v>40</v>
      </c>
      <c r="L8" s="2797">
        <f>'12 л. РАСКЛАДКА'!X464</f>
        <v>70</v>
      </c>
      <c r="M8" s="2797">
        <f>'12 л. РАСКЛАДКА'!X518</f>
        <v>40</v>
      </c>
      <c r="N8" s="2800">
        <f>'12 л. РАСКЛАДКА'!X571</f>
        <v>70</v>
      </c>
      <c r="O8" s="2811">
        <f>'12 л. РАСКЛАДКА'!X628</f>
        <v>54</v>
      </c>
      <c r="P8" s="1161">
        <f>D8+E8+F8+G8+H8+I8+J8+K8+L8+M8+N8+O8</f>
        <v>638</v>
      </c>
      <c r="Q8" s="2191">
        <f>(P8*100/R8)-100</f>
        <v>-1.5432098765432158</v>
      </c>
      <c r="R8" s="2818">
        <f>(S8*45/100)*12</f>
        <v>648</v>
      </c>
      <c r="S8" s="2588">
        <v>120</v>
      </c>
      <c r="U8" s="787"/>
      <c r="V8" s="408"/>
      <c r="W8" s="408"/>
      <c r="X8" s="613"/>
      <c r="Y8" s="112"/>
      <c r="Z8" s="112"/>
      <c r="AA8" s="112"/>
      <c r="AB8" s="789"/>
      <c r="AC8" s="132"/>
      <c r="AD8" s="790"/>
      <c r="AE8" s="112"/>
      <c r="AF8" s="791"/>
      <c r="AG8" s="112"/>
      <c r="AH8" s="112"/>
      <c r="AI8" s="112"/>
      <c r="AJ8" s="112"/>
      <c r="AK8" s="112"/>
      <c r="AL8" s="112"/>
      <c r="AM8" s="98"/>
    </row>
    <row r="9" spans="1:39">
      <c r="A9" s="527">
        <v>2</v>
      </c>
      <c r="B9" s="247" t="s">
        <v>41</v>
      </c>
      <c r="C9" s="2595">
        <f t="shared" si="0"/>
        <v>90</v>
      </c>
      <c r="D9" s="174">
        <f>'12 л. РАСКЛАДКА'!X14</f>
        <v>90</v>
      </c>
      <c r="E9" s="813">
        <f>'12 л. РАСКЛАДКА'!X72</f>
        <v>80.099999999999994</v>
      </c>
      <c r="F9" s="813">
        <f>'12 л. РАСКЛАДКА'!X131</f>
        <v>102</v>
      </c>
      <c r="G9" s="813">
        <f>'12 л. РАСКЛАДКА'!X187</f>
        <v>71</v>
      </c>
      <c r="H9" s="1158">
        <f>'12 л. РАСКЛАДКА'!X244</f>
        <v>65</v>
      </c>
      <c r="I9" s="2768">
        <f>'12 л. РАСКЛАДКА'!X300</f>
        <v>100</v>
      </c>
      <c r="J9" s="813">
        <f>'12 л. РАСКЛАДКА'!X356</f>
        <v>117.2</v>
      </c>
      <c r="K9" s="813">
        <f>'12 л. РАСКЛАДКА'!X412</f>
        <v>90</v>
      </c>
      <c r="L9" s="813">
        <f>'12 л. РАСКЛАДКА'!X465</f>
        <v>98.4</v>
      </c>
      <c r="M9" s="813">
        <f>'12 л. РАСКЛАДКА'!X519</f>
        <v>107.3</v>
      </c>
      <c r="N9" s="1158">
        <f>'12 л. РАСКЛАДКА'!X572</f>
        <v>79</v>
      </c>
      <c r="O9" s="2772">
        <f>'12 л. РАСКЛАДКА'!X629</f>
        <v>70</v>
      </c>
      <c r="P9" s="1162">
        <f t="shared" ref="P9:P43" si="1">D9+E9+F9+G9+H9+I9+J9+K9+L9+M9+N9+O9</f>
        <v>1070</v>
      </c>
      <c r="Q9" s="2018">
        <f t="shared" ref="Q9:Q44" si="2">(P9*100/R9)-100</f>
        <v>-0.92592592592592382</v>
      </c>
      <c r="R9" s="2831">
        <f t="shared" ref="R9:R44" si="3">(S9*45/100)*12</f>
        <v>1080</v>
      </c>
      <c r="S9" s="2589">
        <v>200</v>
      </c>
      <c r="U9" s="792"/>
      <c r="V9" s="793"/>
      <c r="W9" s="408"/>
      <c r="X9" s="112"/>
      <c r="Y9" s="112"/>
      <c r="Z9" s="112"/>
      <c r="AA9" s="112"/>
      <c r="AB9" s="789"/>
      <c r="AC9" s="132"/>
      <c r="AD9" s="790"/>
      <c r="AE9" s="112"/>
      <c r="AF9" s="791"/>
      <c r="AG9" s="112"/>
      <c r="AH9" s="112"/>
      <c r="AI9" s="112"/>
      <c r="AJ9" s="112"/>
      <c r="AK9" s="112"/>
      <c r="AL9" s="112"/>
      <c r="AM9" s="98"/>
    </row>
    <row r="10" spans="1:39">
      <c r="A10" s="527">
        <v>3</v>
      </c>
      <c r="B10" s="247" t="s">
        <v>42</v>
      </c>
      <c r="C10" s="2595">
        <f t="shared" si="0"/>
        <v>9</v>
      </c>
      <c r="D10" s="174">
        <f>'12 л. РАСКЛАДКА'!X15</f>
        <v>4.05</v>
      </c>
      <c r="E10" s="813">
        <f>'12 л. РАСКЛАДКА'!X73</f>
        <v>12</v>
      </c>
      <c r="F10" s="813">
        <f>'12 л. РАСКЛАДКА'!X132</f>
        <v>2</v>
      </c>
      <c r="G10" s="813">
        <f>'12 л. РАСКЛАДКА'!X188</f>
        <v>30.759999999999998</v>
      </c>
      <c r="H10" s="1158">
        <f>'12 л. РАСКЛАДКА'!X245</f>
        <v>16.2</v>
      </c>
      <c r="I10" s="2768">
        <f>'12 л. РАСКЛАДКА'!X301</f>
        <v>39.92</v>
      </c>
      <c r="J10" s="813">
        <f>'12 л. РАСКЛАДКА'!X357</f>
        <v>1.35</v>
      </c>
      <c r="K10" s="813">
        <f>'12 л. РАСКЛАДКА'!X413</f>
        <v>7.8000000000000007</v>
      </c>
      <c r="L10" s="813">
        <f>'12 л. РАСКЛАДКА'!X466</f>
        <v>6.7200000000000006</v>
      </c>
      <c r="M10" s="813">
        <f>'12 л. РАСКЛАДКА'!X520</f>
        <v>0.9</v>
      </c>
      <c r="N10" s="1158">
        <f>'12 л. РАСКЛАДКА'!X573</f>
        <v>18.600000000000001</v>
      </c>
      <c r="O10" s="2772">
        <f>'12 л. РАСКЛАДКА'!X630</f>
        <v>2.4</v>
      </c>
      <c r="P10" s="1162">
        <f t="shared" si="1"/>
        <v>142.70000000000002</v>
      </c>
      <c r="Q10" s="2189">
        <f t="shared" si="2"/>
        <v>32.129629629629648</v>
      </c>
      <c r="R10" s="2831">
        <f t="shared" si="3"/>
        <v>108</v>
      </c>
      <c r="S10" s="2589">
        <v>20</v>
      </c>
      <c r="U10" s="787"/>
      <c r="V10" s="793"/>
      <c r="W10" s="408"/>
      <c r="X10" s="112"/>
      <c r="Y10" s="112"/>
      <c r="Z10" s="112"/>
      <c r="AA10" s="112"/>
      <c r="AB10" s="789"/>
      <c r="AC10" s="132"/>
      <c r="AD10" s="790"/>
      <c r="AE10" s="112"/>
      <c r="AF10" s="794"/>
      <c r="AG10" s="112"/>
      <c r="AH10" s="112"/>
      <c r="AI10" s="112"/>
      <c r="AJ10" s="112"/>
      <c r="AK10" s="112"/>
      <c r="AL10" s="112"/>
      <c r="AM10" s="98"/>
    </row>
    <row r="11" spans="1:39">
      <c r="A11" s="527">
        <v>4</v>
      </c>
      <c r="B11" s="247" t="s">
        <v>43</v>
      </c>
      <c r="C11" s="2595">
        <f t="shared" si="0"/>
        <v>22.5</v>
      </c>
      <c r="D11" s="174">
        <f>'12 л. РАСКЛАДКА'!X16</f>
        <v>0</v>
      </c>
      <c r="E11" s="813">
        <f>'12 л. РАСКЛАДКА'!X74</f>
        <v>0</v>
      </c>
      <c r="F11" s="813">
        <f>'12 л. РАСКЛАДКА'!X133</f>
        <v>50.72</v>
      </c>
      <c r="G11" s="813">
        <f>'12 л. РАСКЛАДКА'!X189</f>
        <v>0</v>
      </c>
      <c r="H11" s="1158">
        <f>'12 л. РАСКЛАДКА'!X246</f>
        <v>14.93</v>
      </c>
      <c r="I11" s="2768">
        <f>'12 л. РАСКЛАДКА'!X302</f>
        <v>40</v>
      </c>
      <c r="J11" s="813">
        <f>'12 л. РАСКЛАДКА'!X358</f>
        <v>0</v>
      </c>
      <c r="K11" s="813">
        <f>'12 л. РАСКЛАДКА'!X414</f>
        <v>45.5</v>
      </c>
      <c r="L11" s="813">
        <f>'12 л. РАСКЛАДКА'!X467</f>
        <v>42.22</v>
      </c>
      <c r="M11" s="813">
        <f>'12 л. РАСКЛАДКА'!X521</f>
        <v>26</v>
      </c>
      <c r="N11" s="1158">
        <f>'12 л. РАСКЛАДКА'!X574</f>
        <v>44.1</v>
      </c>
      <c r="O11" s="2772">
        <f>'12 л. РАСКЛАДКА'!X631</f>
        <v>5.7</v>
      </c>
      <c r="P11" s="1162">
        <f t="shared" si="1"/>
        <v>269.17</v>
      </c>
      <c r="Q11" s="2189">
        <f t="shared" si="2"/>
        <v>-0.30740740740741046</v>
      </c>
      <c r="R11" s="2831">
        <f t="shared" si="3"/>
        <v>270</v>
      </c>
      <c r="S11" s="2589">
        <v>50</v>
      </c>
      <c r="U11" s="3245"/>
      <c r="V11" s="793"/>
      <c r="W11" s="408"/>
      <c r="X11" s="112"/>
      <c r="Y11" s="112"/>
      <c r="Z11" s="112"/>
      <c r="AA11" s="112"/>
      <c r="AB11" s="789"/>
      <c r="AC11" s="132"/>
      <c r="AD11" s="790"/>
      <c r="AE11" s="112"/>
      <c r="AF11" s="791"/>
      <c r="AG11" s="112"/>
      <c r="AH11" s="112"/>
      <c r="AI11" s="112"/>
      <c r="AJ11" s="112"/>
      <c r="AK11" s="112"/>
      <c r="AL11" s="112"/>
      <c r="AM11" s="98"/>
    </row>
    <row r="12" spans="1:39">
      <c r="A12" s="527">
        <v>5</v>
      </c>
      <c r="B12" s="247" t="s">
        <v>44</v>
      </c>
      <c r="C12" s="2595">
        <f t="shared" si="0"/>
        <v>9</v>
      </c>
      <c r="D12" s="174">
        <f>'12 л. РАСКЛАДКА'!X17</f>
        <v>0</v>
      </c>
      <c r="E12" s="813">
        <f>'12 л. РАСКЛАДКА'!X75</f>
        <v>16.82</v>
      </c>
      <c r="F12" s="813">
        <f>'12 л. РАСКЛАДКА'!X134</f>
        <v>0</v>
      </c>
      <c r="G12" s="813">
        <f>'12 л. РАСКЛАДКА'!X190</f>
        <v>0</v>
      </c>
      <c r="H12" s="1158">
        <f>'12 л. РАСКЛАДКА'!X247</f>
        <v>54.87</v>
      </c>
      <c r="I12" s="2768">
        <f>'12 л. РАСКЛАДКА'!X303</f>
        <v>0</v>
      </c>
      <c r="J12" s="813">
        <f>'12 л. РАСКЛАДКА'!X359</f>
        <v>18.309999999999999</v>
      </c>
      <c r="K12" s="813">
        <f>'12 л. РАСКЛАДКА'!X415</f>
        <v>0</v>
      </c>
      <c r="L12" s="813">
        <f>'12 л. РАСКЛАДКА'!X468</f>
        <v>0</v>
      </c>
      <c r="M12" s="813">
        <f>'12 л. РАСКЛАДКА'!X522</f>
        <v>0</v>
      </c>
      <c r="N12" s="1158">
        <f>'12 л. РАСКЛАДКА'!X575</f>
        <v>0</v>
      </c>
      <c r="O12" s="2772">
        <f>'12 л. РАСКЛАДКА'!X632</f>
        <v>28</v>
      </c>
      <c r="P12" s="1162">
        <f t="shared" si="1"/>
        <v>118</v>
      </c>
      <c r="Q12" s="2018">
        <f t="shared" si="2"/>
        <v>9.2592592592592524</v>
      </c>
      <c r="R12" s="2831">
        <f t="shared" si="3"/>
        <v>108</v>
      </c>
      <c r="S12" s="2589">
        <v>20</v>
      </c>
      <c r="U12" s="787"/>
      <c r="V12" s="793"/>
      <c r="W12" s="408"/>
      <c r="X12" s="112"/>
      <c r="Y12" s="112"/>
      <c r="Z12" s="112"/>
      <c r="AA12" s="112"/>
      <c r="AB12" s="789"/>
      <c r="AC12" s="132"/>
      <c r="AD12" s="790"/>
      <c r="AE12" s="112"/>
      <c r="AF12" s="796"/>
      <c r="AG12" s="112"/>
      <c r="AH12" s="112"/>
      <c r="AI12" s="112"/>
      <c r="AJ12" s="112"/>
      <c r="AK12" s="112"/>
      <c r="AL12" s="112"/>
      <c r="AM12" s="98"/>
    </row>
    <row r="13" spans="1:39">
      <c r="A13" s="2488">
        <v>6</v>
      </c>
      <c r="B13" s="2998" t="s">
        <v>45</v>
      </c>
      <c r="C13" s="2604">
        <f t="shared" si="0"/>
        <v>84.15</v>
      </c>
      <c r="D13" s="2495">
        <f>'12 л. РАСКЛАДКА'!X18</f>
        <v>88</v>
      </c>
      <c r="E13" s="2496">
        <f>'12 л. РАСКЛАДКА'!X76</f>
        <v>130</v>
      </c>
      <c r="F13" s="2496">
        <f>'12 л. РАСКЛАДКА'!X135</f>
        <v>0</v>
      </c>
      <c r="G13" s="2496">
        <f>'12 л. РАСКЛАДКА'!X191</f>
        <v>136</v>
      </c>
      <c r="H13" s="2497">
        <f>'12 л. РАСКЛАДКА'!X248</f>
        <v>92</v>
      </c>
      <c r="I13" s="2769">
        <f>'12 л. РАСКЛАДКА'!X304</f>
        <v>25</v>
      </c>
      <c r="J13" s="2496">
        <f>'12 л. РАСКЛАДКА'!X360</f>
        <v>136.19200000000001</v>
      </c>
      <c r="K13" s="2496">
        <f>'12 л. РАСКЛАДКА'!X416</f>
        <v>67.17</v>
      </c>
      <c r="L13" s="2496">
        <f>'12 л. РАСКЛАДКА'!X469</f>
        <v>40</v>
      </c>
      <c r="M13" s="2496">
        <f>'12 л. РАСКЛАДКА'!X523</f>
        <v>124.32</v>
      </c>
      <c r="N13" s="2497">
        <f>'12 л. РАСКЛАДКА'!X576</f>
        <v>16</v>
      </c>
      <c r="O13" s="2773">
        <f>'12 л. РАСКЛАДКА'!X633</f>
        <v>122.07</v>
      </c>
      <c r="P13" s="2498">
        <f t="shared" si="1"/>
        <v>976.75199999999995</v>
      </c>
      <c r="Q13" s="2505">
        <f t="shared" si="2"/>
        <v>-3.2727272727272805</v>
      </c>
      <c r="R13" s="2843">
        <f t="shared" si="3"/>
        <v>1009.8000000000001</v>
      </c>
      <c r="S13" s="2590">
        <v>187</v>
      </c>
      <c r="U13" s="787"/>
      <c r="V13" s="793"/>
      <c r="W13" s="408"/>
      <c r="X13" s="112"/>
      <c r="Y13" s="112"/>
      <c r="Z13" s="112"/>
      <c r="AA13" s="112"/>
      <c r="AB13" s="789"/>
      <c r="AC13" s="132"/>
      <c r="AD13" s="790"/>
      <c r="AE13" s="112"/>
      <c r="AF13" s="796"/>
      <c r="AG13" s="112"/>
      <c r="AH13" s="112"/>
      <c r="AI13" s="112"/>
      <c r="AJ13" s="112"/>
      <c r="AK13" s="112"/>
      <c r="AL13" s="112"/>
      <c r="AM13" s="98"/>
    </row>
    <row r="14" spans="1:39" ht="13.5" customHeight="1">
      <c r="A14" s="2488">
        <v>7</v>
      </c>
      <c r="B14" s="3107" t="s">
        <v>1102</v>
      </c>
      <c r="C14" s="3017">
        <f t="shared" si="0"/>
        <v>129.6</v>
      </c>
      <c r="D14" s="3083">
        <f>'12 л. РАСКЛАДКА'!X19</f>
        <v>206.88</v>
      </c>
      <c r="E14" s="3082">
        <f>'12 л. РАСКЛАДКА'!X77</f>
        <v>251.35</v>
      </c>
      <c r="F14" s="3083">
        <f>'12 л. РАСКЛАДКА'!X136</f>
        <v>250.42500000000004</v>
      </c>
      <c r="G14" s="3082">
        <f>'12 л. РАСКЛАДКА'!X192</f>
        <v>152.82</v>
      </c>
      <c r="H14" s="3083">
        <f>'12 л. РАСКЛАДКА'!X249</f>
        <v>121.325</v>
      </c>
      <c r="I14" s="3084">
        <f>'12 л. РАСКЛАДКА'!X305</f>
        <v>189.108</v>
      </c>
      <c r="J14" s="3083">
        <f>'12 л. РАСКЛАДКА'!X361</f>
        <v>285.73</v>
      </c>
      <c r="K14" s="3082">
        <f>'12 л. РАСКЛАДКА'!X417</f>
        <v>174.72</v>
      </c>
      <c r="L14" s="3083">
        <f>'12 л. РАСКЛАДКА'!X470</f>
        <v>176.26</v>
      </c>
      <c r="M14" s="3082">
        <f>'12 л. РАСКЛАДКА'!X524</f>
        <v>140.6</v>
      </c>
      <c r="N14" s="3083">
        <f>'12 л. РАСКЛАДКА'!X577</f>
        <v>230.52499999999998</v>
      </c>
      <c r="O14" s="3085">
        <f>'12 л. РАСКЛАДКА'!X634</f>
        <v>105.4</v>
      </c>
      <c r="P14" s="3086">
        <f t="shared" si="1"/>
        <v>2285.143</v>
      </c>
      <c r="Q14" s="3087">
        <f t="shared" si="2"/>
        <v>46.935635288065839</v>
      </c>
      <c r="R14" s="3088">
        <f t="shared" si="3"/>
        <v>1555.1999999999998</v>
      </c>
      <c r="S14" s="2997">
        <f>S16-S15</f>
        <v>288</v>
      </c>
      <c r="U14" s="3246"/>
      <c r="V14" s="3211"/>
      <c r="W14" s="3212"/>
      <c r="X14" s="3213"/>
      <c r="Y14" s="3213"/>
      <c r="Z14" s="3213"/>
      <c r="AA14" s="3213"/>
      <c r="AB14" s="3214"/>
      <c r="AC14" s="3215"/>
      <c r="AD14" s="3216"/>
      <c r="AE14" s="3213"/>
      <c r="AF14" s="3243"/>
      <c r="AG14" s="3075"/>
      <c r="AH14" s="3076"/>
      <c r="AI14" s="166"/>
      <c r="AJ14" s="166"/>
      <c r="AK14" s="191"/>
      <c r="AL14" s="191"/>
      <c r="AM14" s="98"/>
    </row>
    <row r="15" spans="1:39" ht="11.25" customHeight="1">
      <c r="A15" s="3018"/>
      <c r="B15" s="3108" t="s">
        <v>928</v>
      </c>
      <c r="C15" s="3019">
        <f t="shared" si="0"/>
        <v>14.4</v>
      </c>
      <c r="D15" s="3090">
        <f>'12 л. РАСКЛАДКА'!X20</f>
        <v>60</v>
      </c>
      <c r="E15" s="3089">
        <f>'12 л. РАСКЛАДКА'!X78</f>
        <v>0</v>
      </c>
      <c r="F15" s="3090">
        <f>'12 л. РАСКЛАДКА'!X137</f>
        <v>0</v>
      </c>
      <c r="G15" s="3089">
        <f>'12 л. РАСКЛАДКА'!X193</f>
        <v>0</v>
      </c>
      <c r="H15" s="3090">
        <f>'12 л. РАСКЛАДКА'!X250</f>
        <v>0</v>
      </c>
      <c r="I15" s="3091">
        <f>'12 л. РАСКЛАДКА'!X306</f>
        <v>0</v>
      </c>
      <c r="J15" s="3090">
        <f>'12 л. РАСКЛАДКА'!X362</f>
        <v>48.6</v>
      </c>
      <c r="K15" s="3089">
        <f>'12 л. РАСКЛАДКА'!X418</f>
        <v>0</v>
      </c>
      <c r="L15" s="3090">
        <f>'12 л. РАСКЛАДКА'!X471</f>
        <v>60</v>
      </c>
      <c r="M15" s="3089">
        <f>'12 л. РАСКЛАДКА'!X525</f>
        <v>0</v>
      </c>
      <c r="N15" s="3090">
        <f>'12 л. РАСКЛАДКА'!X578</f>
        <v>0</v>
      </c>
      <c r="O15" s="3092">
        <f>'12 л. РАСКЛАДКА'!X635</f>
        <v>22.39</v>
      </c>
      <c r="P15" s="3093">
        <f t="shared" si="1"/>
        <v>190.99</v>
      </c>
      <c r="Q15" s="3094">
        <f t="shared" si="2"/>
        <v>10.526620370370367</v>
      </c>
      <c r="R15" s="3095">
        <f t="shared" si="3"/>
        <v>172.8</v>
      </c>
      <c r="S15" s="3008">
        <f>(S16/100)*10</f>
        <v>32</v>
      </c>
      <c r="U15" s="3246"/>
      <c r="V15" s="3211"/>
      <c r="W15" s="3212"/>
      <c r="X15" s="3213"/>
      <c r="Y15" s="3213"/>
      <c r="Z15" s="3213"/>
      <c r="AA15" s="3213"/>
      <c r="AB15" s="3214"/>
      <c r="AC15" s="3215"/>
      <c r="AD15" s="3216"/>
      <c r="AE15" s="3213"/>
      <c r="AF15" s="3243"/>
      <c r="AG15" s="112"/>
      <c r="AH15" s="112"/>
      <c r="AI15" s="112"/>
      <c r="AJ15" s="166"/>
      <c r="AK15" s="112"/>
      <c r="AL15" s="112"/>
      <c r="AM15" s="98"/>
    </row>
    <row r="16" spans="1:39" ht="14.25" customHeight="1">
      <c r="A16" s="2489"/>
      <c r="B16" s="3080" t="s">
        <v>1042</v>
      </c>
      <c r="C16" s="3020">
        <f>(S16/100)*45</f>
        <v>144</v>
      </c>
      <c r="D16" s="2507">
        <f>D14+D15</f>
        <v>266.88</v>
      </c>
      <c r="E16" s="2501">
        <f t="shared" ref="E16:O16" si="4">E14+E15</f>
        <v>251.35</v>
      </c>
      <c r="F16" s="2507">
        <f>F14+F15</f>
        <v>250.42500000000004</v>
      </c>
      <c r="G16" s="2501">
        <f t="shared" si="4"/>
        <v>152.82</v>
      </c>
      <c r="H16" s="2507">
        <f t="shared" si="4"/>
        <v>121.325</v>
      </c>
      <c r="I16" s="2501">
        <f t="shared" si="4"/>
        <v>189.108</v>
      </c>
      <c r="J16" s="2507">
        <f>J14+J15</f>
        <v>334.33000000000004</v>
      </c>
      <c r="K16" s="3068">
        <f t="shared" si="4"/>
        <v>174.72</v>
      </c>
      <c r="L16" s="2507">
        <f t="shared" si="4"/>
        <v>236.26</v>
      </c>
      <c r="M16" s="2501">
        <f t="shared" si="4"/>
        <v>140.6</v>
      </c>
      <c r="N16" s="2507">
        <f t="shared" si="4"/>
        <v>230.52499999999998</v>
      </c>
      <c r="O16" s="1177">
        <f t="shared" si="4"/>
        <v>127.79</v>
      </c>
      <c r="P16" s="3081">
        <f>D16+E16+F16+G16+H16+I16+J16+K16+L16+M16+N16+O16</f>
        <v>2476.1330000000003</v>
      </c>
      <c r="Q16" s="2500">
        <f>(P16*100/R16)-100</f>
        <v>43.294733796296299</v>
      </c>
      <c r="R16" s="2841">
        <f>(S16*45/100)*12</f>
        <v>1728</v>
      </c>
      <c r="S16" s="2591">
        <v>320</v>
      </c>
      <c r="T16" s="11"/>
      <c r="U16" s="787"/>
      <c r="V16" s="793"/>
      <c r="W16" s="408"/>
      <c r="X16" s="112"/>
      <c r="Y16" s="112"/>
      <c r="Z16" s="112"/>
      <c r="AA16" s="112"/>
      <c r="AB16" s="789"/>
      <c r="AC16" s="301"/>
      <c r="AD16" s="790"/>
      <c r="AE16" s="112"/>
      <c r="AF16" s="796"/>
      <c r="AG16" s="3114"/>
      <c r="AH16" s="112"/>
      <c r="AI16" s="112"/>
      <c r="AJ16" s="166"/>
      <c r="AK16" s="112"/>
      <c r="AL16" s="112"/>
      <c r="AM16" s="98"/>
    </row>
    <row r="17" spans="1:39">
      <c r="A17" s="2489">
        <v>8</v>
      </c>
      <c r="B17" s="2999" t="s">
        <v>212</v>
      </c>
      <c r="C17" s="2601">
        <f t="shared" si="0"/>
        <v>83.25</v>
      </c>
      <c r="D17" s="174">
        <f>'12 л. РАСКЛАДКА'!X21</f>
        <v>140</v>
      </c>
      <c r="E17" s="813">
        <f>'12 л. РАСКЛАДКА'!X79</f>
        <v>12</v>
      </c>
      <c r="F17" s="813">
        <f>'12 л. РАСКЛАДКА'!X138</f>
        <v>106</v>
      </c>
      <c r="G17" s="813">
        <f>'12 л. РАСКЛАДКА'!X194</f>
        <v>127</v>
      </c>
      <c r="H17" s="1158">
        <f>'12 л. РАСКЛАДКА'!X251</f>
        <v>105</v>
      </c>
      <c r="I17" s="2770">
        <f>'12 л. РАСКЛАДКА'!X307</f>
        <v>125</v>
      </c>
      <c r="J17" s="813">
        <f>'12 л. РАСКЛАДКА'!X363</f>
        <v>0</v>
      </c>
      <c r="K17" s="813">
        <f>'12 л. РАСКЛАДКА'!X419</f>
        <v>100</v>
      </c>
      <c r="L17" s="813">
        <f>'12 л. РАСКЛАДКА'!X472</f>
        <v>1.5</v>
      </c>
      <c r="M17" s="813">
        <f>'12 л. РАСКЛАДКА'!X526</f>
        <v>120</v>
      </c>
      <c r="N17" s="1158">
        <f>'12 л. РАСКЛАДКА'!X579</f>
        <v>120</v>
      </c>
      <c r="O17" s="2771">
        <f>'12 л. РАСКЛАДКА'!X636</f>
        <v>134</v>
      </c>
      <c r="P17" s="1176">
        <f t="shared" si="1"/>
        <v>1090.5</v>
      </c>
      <c r="Q17" s="2506">
        <f t="shared" si="2"/>
        <v>9.1591591591591595</v>
      </c>
      <c r="R17" s="2820">
        <f t="shared" si="3"/>
        <v>999</v>
      </c>
      <c r="S17" s="2591">
        <v>185</v>
      </c>
      <c r="U17" s="787"/>
      <c r="V17" s="793"/>
      <c r="W17" s="408"/>
      <c r="X17" s="112"/>
      <c r="Y17" s="112"/>
      <c r="Z17" s="112"/>
      <c r="AA17" s="112"/>
      <c r="AB17" s="789"/>
      <c r="AC17" s="132"/>
      <c r="AD17" s="790"/>
      <c r="AE17" s="112"/>
      <c r="AF17" s="796"/>
      <c r="AG17" s="98"/>
      <c r="AH17" s="112"/>
      <c r="AI17" s="112"/>
      <c r="AJ17" s="98"/>
      <c r="AK17" s="98"/>
      <c r="AL17" s="98"/>
      <c r="AM17" s="98"/>
    </row>
    <row r="18" spans="1:39">
      <c r="A18" s="527">
        <v>9</v>
      </c>
      <c r="B18" s="247" t="s">
        <v>104</v>
      </c>
      <c r="C18" s="2595">
        <f t="shared" si="0"/>
        <v>9</v>
      </c>
      <c r="D18" s="174">
        <f>'12 л. РАСКЛАДКА'!X22</f>
        <v>0</v>
      </c>
      <c r="E18" s="813">
        <f>'12 л. РАСКЛАДКА'!X80</f>
        <v>25</v>
      </c>
      <c r="F18" s="813">
        <f>'12 л. РАСКЛАДКА'!X139</f>
        <v>0</v>
      </c>
      <c r="G18" s="813">
        <f>'12 л. РАСКЛАДКА'!X195</f>
        <v>0</v>
      </c>
      <c r="H18" s="1158">
        <f>'12 л. РАСКЛАДКА'!X252</f>
        <v>0</v>
      </c>
      <c r="I18" s="2768">
        <f>'12 л. РАСКЛАДКА'!X308</f>
        <v>0</v>
      </c>
      <c r="J18" s="813">
        <f>'12 л. РАСКЛАДКА'!X364</f>
        <v>15</v>
      </c>
      <c r="K18" s="813">
        <f>'12 л. РАСКЛАДКА'!X420</f>
        <v>0</v>
      </c>
      <c r="L18" s="813">
        <f>'12 л. РАСКЛАДКА'!X473</f>
        <v>11</v>
      </c>
      <c r="M18" s="813">
        <f>'12 л. РАСКЛАДКА'!X527</f>
        <v>25</v>
      </c>
      <c r="N18" s="1158">
        <f>'12 л. РАСКЛАДКА'!X580</f>
        <v>0</v>
      </c>
      <c r="O18" s="2772">
        <f>'12 л. РАСКЛАДКА'!X637</f>
        <v>21</v>
      </c>
      <c r="P18" s="1162">
        <f t="shared" si="1"/>
        <v>97</v>
      </c>
      <c r="Q18" s="2018">
        <f t="shared" si="2"/>
        <v>-10.18518518518519</v>
      </c>
      <c r="R18" s="2831">
        <f t="shared" si="3"/>
        <v>108</v>
      </c>
      <c r="S18" s="2589">
        <v>20</v>
      </c>
      <c r="U18" s="787"/>
      <c r="V18" s="793"/>
      <c r="W18" s="408"/>
      <c r="X18" s="112"/>
      <c r="Y18" s="112"/>
      <c r="Z18" s="112"/>
      <c r="AA18" s="112"/>
      <c r="AB18" s="789"/>
      <c r="AC18" s="132"/>
      <c r="AD18" s="790"/>
      <c r="AE18" s="112"/>
      <c r="AF18" s="796"/>
      <c r="AG18" s="98"/>
      <c r="AH18" s="112"/>
      <c r="AI18" s="112"/>
      <c r="AJ18" s="98"/>
      <c r="AK18" s="98"/>
      <c r="AL18" s="98"/>
      <c r="AM18" s="98"/>
    </row>
    <row r="19" spans="1:39">
      <c r="A19" s="527">
        <v>10</v>
      </c>
      <c r="B19" s="1788" t="s">
        <v>447</v>
      </c>
      <c r="C19" s="2595">
        <f t="shared" si="0"/>
        <v>90</v>
      </c>
      <c r="D19" s="174">
        <f>'12 л. РАСКЛАДКА'!X23</f>
        <v>200</v>
      </c>
      <c r="E19" s="813">
        <f>'12 л. РАСКЛАДКА'!X81</f>
        <v>0</v>
      </c>
      <c r="F19" s="813">
        <f>'12 л. РАСКЛАДКА'!X140</f>
        <v>0</v>
      </c>
      <c r="G19" s="813">
        <f>'12 л. РАСКЛАДКА'!X196</f>
        <v>200</v>
      </c>
      <c r="H19" s="1158">
        <f>'12 л. РАСКЛАДКА'!X253</f>
        <v>0</v>
      </c>
      <c r="I19" s="2768">
        <f>'12 л. РАСКЛАДКА'!X309</f>
        <v>200</v>
      </c>
      <c r="J19" s="813">
        <f>'12 л. РАСКЛАДКА'!X365</f>
        <v>200</v>
      </c>
      <c r="K19" s="813">
        <f>'12 л. РАСКЛАДКА'!X421</f>
        <v>0</v>
      </c>
      <c r="L19" s="813">
        <f>'12 л. РАСКЛАДКА'!X474</f>
        <v>300</v>
      </c>
      <c r="M19" s="813">
        <f>'12 л. РАСКЛАДКА'!X528</f>
        <v>0</v>
      </c>
      <c r="N19" s="1158">
        <f>'12 л. РАСКЛАДКА'!X581</f>
        <v>0</v>
      </c>
      <c r="O19" s="2772">
        <f>'12 л. РАСКЛАДКА'!X638</f>
        <v>80</v>
      </c>
      <c r="P19" s="1162">
        <f t="shared" si="1"/>
        <v>1180</v>
      </c>
      <c r="Q19" s="2018">
        <f t="shared" si="2"/>
        <v>9.2592592592592524</v>
      </c>
      <c r="R19" s="2831">
        <f t="shared" si="3"/>
        <v>1080</v>
      </c>
      <c r="S19" s="2589">
        <v>200</v>
      </c>
      <c r="U19" s="787"/>
      <c r="V19" s="793"/>
      <c r="W19" s="408"/>
      <c r="X19" s="112"/>
      <c r="Y19" s="112"/>
      <c r="Z19" s="112"/>
      <c r="AA19" s="112"/>
      <c r="AB19" s="789"/>
      <c r="AC19" s="132"/>
      <c r="AD19" s="790"/>
      <c r="AE19" s="112"/>
      <c r="AF19" s="796"/>
      <c r="AG19" s="98"/>
      <c r="AH19" s="112"/>
      <c r="AI19" s="112"/>
      <c r="AJ19" s="98"/>
      <c r="AK19" s="98"/>
      <c r="AL19" s="98"/>
      <c r="AM19" s="98"/>
    </row>
    <row r="20" spans="1:39">
      <c r="A20" s="527">
        <v>11</v>
      </c>
      <c r="B20" s="247" t="s">
        <v>112</v>
      </c>
      <c r="C20" s="2595">
        <f t="shared" si="0"/>
        <v>35.1</v>
      </c>
      <c r="D20" s="174">
        <f>'12 л. РАСКЛАДКА'!X24</f>
        <v>0</v>
      </c>
      <c r="E20" s="813">
        <f>'12 л. РАСКЛАДКА'!X82</f>
        <v>48.1</v>
      </c>
      <c r="F20" s="813">
        <f>'12 л. РАСКЛАДКА'!X141</f>
        <v>80.34</v>
      </c>
      <c r="G20" s="813">
        <f>'12 л. РАСКЛАДКА'!X197</f>
        <v>77.7</v>
      </c>
      <c r="H20" s="1158">
        <f>'12 л. РАСКЛАДКА'!X254</f>
        <v>40.299999999999997</v>
      </c>
      <c r="I20" s="2768">
        <f>'12 л. РАСКЛАДКА'!X310</f>
        <v>0</v>
      </c>
      <c r="J20" s="813">
        <f>'12 л. РАСКЛАДКА'!X366</f>
        <v>0</v>
      </c>
      <c r="K20" s="813">
        <f>'12 л. РАСКЛАДКА'!X422</f>
        <v>0</v>
      </c>
      <c r="L20" s="813">
        <f>'12 л. РАСКЛАДКА'!X475</f>
        <v>29.9</v>
      </c>
      <c r="M20" s="813">
        <f>'12 л. РАСКЛАДКА'!X529</f>
        <v>74.66</v>
      </c>
      <c r="N20" s="1158">
        <f>'12 л. РАСКЛАДКА'!X582</f>
        <v>0</v>
      </c>
      <c r="O20" s="2772">
        <f>'12 л. РАСКЛАДКА'!X639</f>
        <v>83.34</v>
      </c>
      <c r="P20" s="1162">
        <f t="shared" si="1"/>
        <v>434.34000000000003</v>
      </c>
      <c r="Q20" s="2018">
        <f t="shared" si="2"/>
        <v>3.1196581196581121</v>
      </c>
      <c r="R20" s="2831">
        <f t="shared" si="3"/>
        <v>421.20000000000005</v>
      </c>
      <c r="S20" s="2589">
        <v>78</v>
      </c>
      <c r="U20" s="787"/>
      <c r="V20" s="793"/>
      <c r="W20" s="408"/>
      <c r="X20" s="112"/>
      <c r="Y20" s="112"/>
      <c r="Z20" s="112"/>
      <c r="AA20" s="112"/>
      <c r="AB20" s="789"/>
      <c r="AC20" s="132"/>
      <c r="AD20" s="790"/>
      <c r="AE20" s="112"/>
      <c r="AF20" s="796"/>
      <c r="AH20" s="112"/>
      <c r="AI20" s="112"/>
    </row>
    <row r="21" spans="1:39">
      <c r="A21" s="527">
        <v>12</v>
      </c>
      <c r="B21" s="247" t="s">
        <v>113</v>
      </c>
      <c r="C21" s="2595">
        <f t="shared" si="0"/>
        <v>23.85</v>
      </c>
      <c r="D21" s="174">
        <f>'12 л. РАСКЛАДКА'!X25</f>
        <v>50</v>
      </c>
      <c r="E21" s="813">
        <f>'12 л. РАСКЛАДКА'!X83</f>
        <v>0</v>
      </c>
      <c r="F21" s="813">
        <f>'12 л. РАСКЛАДКА'!X142</f>
        <v>0</v>
      </c>
      <c r="G21" s="813">
        <f>'12 л. РАСКЛАДКА'!X198</f>
        <v>0</v>
      </c>
      <c r="H21" s="1158">
        <f>'12 л. РАСКЛАДКА'!X255</f>
        <v>0</v>
      </c>
      <c r="I21" s="2768">
        <f>'12 л. РАСКЛАДКА'!X311</f>
        <v>0</v>
      </c>
      <c r="J21" s="813">
        <f>'12 л. РАСКЛАДКА'!X367</f>
        <v>0</v>
      </c>
      <c r="K21" s="813">
        <f>'12 л. РАСКЛАДКА'!X423</f>
        <v>135.5</v>
      </c>
      <c r="L21" s="813">
        <f>'12 л. РАСКЛАДКА'!X476</f>
        <v>53</v>
      </c>
      <c r="M21" s="813">
        <f>'12 л. РАСКЛАДКА'!X530</f>
        <v>0</v>
      </c>
      <c r="N21" s="1158">
        <f>'12 л. РАСКЛАДКА'!X583</f>
        <v>0</v>
      </c>
      <c r="O21" s="2772">
        <f>'12 л. РАСКЛАДКА'!X640</f>
        <v>17.760000000000002</v>
      </c>
      <c r="P21" s="1162">
        <f t="shared" si="1"/>
        <v>256.26</v>
      </c>
      <c r="Q21" s="2018">
        <f t="shared" si="2"/>
        <v>-10.461215932914058</v>
      </c>
      <c r="R21" s="2831">
        <f t="shared" si="3"/>
        <v>286.20000000000005</v>
      </c>
      <c r="S21" s="2589">
        <v>53</v>
      </c>
      <c r="U21" s="787"/>
      <c r="V21" s="793"/>
      <c r="W21" s="408"/>
      <c r="X21" s="112"/>
      <c r="Y21" s="112"/>
      <c r="Z21" s="112"/>
      <c r="AA21" s="112"/>
      <c r="AB21" s="789"/>
      <c r="AC21" s="132"/>
      <c r="AD21" s="790"/>
      <c r="AE21" s="112"/>
      <c r="AF21" s="796"/>
      <c r="AH21" s="112"/>
      <c r="AI21" s="112"/>
    </row>
    <row r="22" spans="1:39" ht="12.75" customHeight="1">
      <c r="A22" s="527">
        <v>13</v>
      </c>
      <c r="B22" s="247" t="s">
        <v>46</v>
      </c>
      <c r="C22" s="2595">
        <f t="shared" si="0"/>
        <v>34.65</v>
      </c>
      <c r="D22" s="174">
        <f>'12 л. РАСКЛАДКА'!X26</f>
        <v>41.87</v>
      </c>
      <c r="E22" s="813">
        <f>'12 л. РАСКЛАДКА'!X84</f>
        <v>0</v>
      </c>
      <c r="F22" s="813">
        <f>'12 л. РАСКЛАДКА'!X143</f>
        <v>0</v>
      </c>
      <c r="G22" s="813">
        <f>'12 л. РАСКЛАДКА'!X199</f>
        <v>89.43</v>
      </c>
      <c r="H22" s="1158">
        <f>'12 л. РАСКЛАДКА'!X256</f>
        <v>0</v>
      </c>
      <c r="I22" s="2768">
        <f>'12 л. РАСКЛАДКА'!X312</f>
        <v>107.8</v>
      </c>
      <c r="J22" s="813">
        <f>'12 л. РАСКЛАДКА'!X368</f>
        <v>92.4</v>
      </c>
      <c r="K22" s="813">
        <f>'12 л. РАСКЛАДКА'!X424</f>
        <v>0</v>
      </c>
      <c r="L22" s="813">
        <f>'12 л. РАСКЛАДКА'!X477</f>
        <v>52</v>
      </c>
      <c r="M22" s="813">
        <f>'12 л. РАСКЛАДКА'!X531</f>
        <v>0</v>
      </c>
      <c r="N22" s="1158">
        <f>'12 л. РАСКЛАДКА'!X584</f>
        <v>70.8</v>
      </c>
      <c r="O22" s="2772">
        <f>'12 л. РАСКЛАДКА'!X641</f>
        <v>0</v>
      </c>
      <c r="P22" s="1162">
        <f t="shared" si="1"/>
        <v>454.3</v>
      </c>
      <c r="Q22" s="2018">
        <f t="shared" si="2"/>
        <v>9.2592592592592666</v>
      </c>
      <c r="R22" s="2831">
        <f t="shared" si="3"/>
        <v>415.79999999999995</v>
      </c>
      <c r="S22" s="2589">
        <v>77</v>
      </c>
      <c r="U22" s="787"/>
      <c r="V22" s="793"/>
      <c r="W22" s="408"/>
      <c r="X22" s="112"/>
      <c r="Y22" s="112"/>
      <c r="Z22" s="112"/>
      <c r="AA22" s="112"/>
      <c r="AB22" s="789"/>
      <c r="AC22" s="132"/>
      <c r="AD22" s="790"/>
      <c r="AE22" s="112"/>
      <c r="AF22" s="796"/>
      <c r="AH22" s="112"/>
      <c r="AI22" s="112"/>
    </row>
    <row r="23" spans="1:39" ht="13.5" customHeight="1">
      <c r="A23" s="527">
        <v>14</v>
      </c>
      <c r="B23" s="247" t="s">
        <v>114</v>
      </c>
      <c r="C23" s="2595">
        <f t="shared" si="0"/>
        <v>18</v>
      </c>
      <c r="D23" s="174">
        <f>'12 л. РАСКЛАДКА'!X27</f>
        <v>0</v>
      </c>
      <c r="E23" s="813">
        <f>'12 л. РАСКЛАДКА'!X85</f>
        <v>124.8</v>
      </c>
      <c r="F23" s="813">
        <f>'12 л. РАСКЛАДКА'!X144</f>
        <v>0</v>
      </c>
      <c r="G23" s="813">
        <f>'12 л. РАСКЛАДКА'!X200</f>
        <v>0</v>
      </c>
      <c r="H23" s="1158">
        <f>'12 л. РАСКЛАДКА'!X257</f>
        <v>0</v>
      </c>
      <c r="I23" s="2768">
        <f>'12 л. РАСКЛАДКА'!X313</f>
        <v>56</v>
      </c>
      <c r="J23" s="813">
        <f>'12 л. РАСКЛАДКА'!X369</f>
        <v>0</v>
      </c>
      <c r="K23" s="813">
        <f>'12 л. РАСКЛАДКА'!X425</f>
        <v>0</v>
      </c>
      <c r="L23" s="813">
        <f>'12 л. РАСКЛАДКА'!X478</f>
        <v>0</v>
      </c>
      <c r="M23" s="813">
        <f>'12 л. РАСКЛАДКА'!X532</f>
        <v>0</v>
      </c>
      <c r="N23" s="1158">
        <f>'12 л. РАСКЛАДКА'!X585</f>
        <v>55.2</v>
      </c>
      <c r="O23" s="2772">
        <f>'12 л. РАСКЛАДКА'!X642</f>
        <v>0</v>
      </c>
      <c r="P23" s="1162">
        <f t="shared" si="1"/>
        <v>236</v>
      </c>
      <c r="Q23" s="2018">
        <f t="shared" si="2"/>
        <v>9.2592592592592524</v>
      </c>
      <c r="R23" s="2831">
        <f t="shared" si="3"/>
        <v>216</v>
      </c>
      <c r="S23" s="2589">
        <v>40</v>
      </c>
      <c r="U23" s="787"/>
      <c r="V23" s="793"/>
      <c r="W23" s="408"/>
      <c r="X23" s="112"/>
      <c r="Y23" s="112"/>
      <c r="Z23" s="112"/>
      <c r="AA23" s="112"/>
      <c r="AB23" s="789"/>
      <c r="AC23" s="132"/>
      <c r="AD23" s="790"/>
      <c r="AE23" s="112"/>
      <c r="AF23" s="796"/>
      <c r="AH23" s="112"/>
      <c r="AI23" s="112"/>
    </row>
    <row r="24" spans="1:39" ht="12" customHeight="1">
      <c r="A24" s="527">
        <v>15</v>
      </c>
      <c r="B24" s="247" t="s">
        <v>213</v>
      </c>
      <c r="C24" s="2595">
        <f t="shared" si="0"/>
        <v>157.5</v>
      </c>
      <c r="D24" s="174">
        <f>'12 л. РАСКЛАДКА'!X28</f>
        <v>206.01</v>
      </c>
      <c r="E24" s="813">
        <f>'12 л. РАСКЛАДКА'!X86</f>
        <v>13.91</v>
      </c>
      <c r="F24" s="813">
        <f>'12 л. РАСКЛАДКА'!X145</f>
        <v>216.3</v>
      </c>
      <c r="G24" s="813">
        <f>'12 л. РАСКЛАДКА'!X201</f>
        <v>96.81</v>
      </c>
      <c r="H24" s="1158">
        <f>'12 л. РАСКЛАДКА'!X258</f>
        <v>222.2</v>
      </c>
      <c r="I24" s="2768">
        <f>'12 л. РАСКЛАДКА'!X314</f>
        <v>0</v>
      </c>
      <c r="J24" s="813">
        <f>'12 л. РАСКЛАДКА'!X370</f>
        <v>22.4</v>
      </c>
      <c r="K24" s="813">
        <f>'12 л. РАСКЛАДКА'!X426</f>
        <v>120</v>
      </c>
      <c r="L24" s="813">
        <f>'12 л. РАСКЛАДКА'!X479</f>
        <v>81</v>
      </c>
      <c r="M24" s="813">
        <f>'12 л. РАСКЛАДКА'!X533</f>
        <v>83.87</v>
      </c>
      <c r="N24" s="1158">
        <f>'12 л. РАСКЛАДКА'!X586</f>
        <v>203</v>
      </c>
      <c r="O24" s="2772">
        <f>'12 л. РАСКЛАДКА'!X643</f>
        <v>187</v>
      </c>
      <c r="P24" s="1162">
        <f t="shared" si="1"/>
        <v>1452.5</v>
      </c>
      <c r="Q24" s="2018">
        <f t="shared" si="2"/>
        <v>-23.148148148148152</v>
      </c>
      <c r="R24" s="2831">
        <f t="shared" si="3"/>
        <v>1890</v>
      </c>
      <c r="S24" s="2589">
        <v>350</v>
      </c>
      <c r="U24" s="787"/>
      <c r="V24" s="793"/>
      <c r="W24" s="408"/>
      <c r="X24" s="112"/>
      <c r="Y24" s="112"/>
      <c r="Z24" s="112"/>
      <c r="AA24" s="112"/>
      <c r="AB24" s="789"/>
      <c r="AC24" s="132"/>
      <c r="AD24" s="790"/>
      <c r="AE24" s="112"/>
      <c r="AF24" s="3240"/>
      <c r="AH24" s="112"/>
      <c r="AI24" s="112"/>
    </row>
    <row r="25" spans="1:39" ht="14.25" customHeight="1">
      <c r="A25" s="527">
        <v>16</v>
      </c>
      <c r="B25" s="247" t="s">
        <v>214</v>
      </c>
      <c r="C25" s="2595">
        <f t="shared" si="0"/>
        <v>81</v>
      </c>
      <c r="D25" s="174">
        <f>'12 л. РАСКЛАДКА'!X29</f>
        <v>0</v>
      </c>
      <c r="E25" s="813">
        <f>'12 л. РАСКЛАДКА'!X87</f>
        <v>0</v>
      </c>
      <c r="F25" s="813">
        <f>'12 л. РАСКЛАДКА'!X146</f>
        <v>200</v>
      </c>
      <c r="G25" s="813">
        <f>'12 л. РАСКЛАДКА'!X202</f>
        <v>0</v>
      </c>
      <c r="H25" s="1158">
        <f>'12 л. РАСКЛАДКА'!X259</f>
        <v>200</v>
      </c>
      <c r="I25" s="2768">
        <f>'12 л. РАСКЛАДКА'!X315</f>
        <v>0</v>
      </c>
      <c r="J25" s="813">
        <f>'12 л. РАСКЛАДКА'!X371</f>
        <v>0</v>
      </c>
      <c r="K25" s="813">
        <f>'12 л. РАСКЛАДКА'!X427</f>
        <v>200</v>
      </c>
      <c r="L25" s="813">
        <f>'12 л. РАСКЛАДКА'!X480</f>
        <v>0</v>
      </c>
      <c r="M25" s="813">
        <f>'12 л. РАСКЛАДКА'!X534</f>
        <v>200</v>
      </c>
      <c r="N25" s="1158">
        <f>'12 л. РАСКЛАДКА'!X587</f>
        <v>0</v>
      </c>
      <c r="O25" s="2772">
        <f>'12 л. РАСКЛАДКА'!X644</f>
        <v>0</v>
      </c>
      <c r="P25" s="1162">
        <f t="shared" si="1"/>
        <v>800</v>
      </c>
      <c r="Q25" s="2189">
        <f t="shared" si="2"/>
        <v>-17.695473251028801</v>
      </c>
      <c r="R25" s="2831">
        <f t="shared" si="3"/>
        <v>972</v>
      </c>
      <c r="S25" s="2589">
        <v>180</v>
      </c>
      <c r="U25" s="792"/>
      <c r="V25" s="793"/>
      <c r="W25" s="408"/>
      <c r="X25" s="112"/>
      <c r="Y25" s="112"/>
      <c r="Z25" s="112"/>
      <c r="AA25" s="112"/>
      <c r="AB25" s="789"/>
      <c r="AC25" s="132"/>
      <c r="AD25" s="790"/>
      <c r="AE25" s="112"/>
      <c r="AF25" s="804"/>
      <c r="AH25" s="112"/>
      <c r="AI25" s="112"/>
    </row>
    <row r="26" spans="1:39">
      <c r="A26" s="527">
        <v>17</v>
      </c>
      <c r="B26" s="247" t="s">
        <v>215</v>
      </c>
      <c r="C26" s="2595">
        <f t="shared" si="0"/>
        <v>27</v>
      </c>
      <c r="D26" s="174">
        <f>'12 л. РАСКЛАДКА'!X30</f>
        <v>0</v>
      </c>
      <c r="E26" s="813">
        <f>'12 л. РАСКЛАДКА'!X88</f>
        <v>0</v>
      </c>
      <c r="F26" s="813">
        <f>'12 л. РАСКЛАДКА'!X147</f>
        <v>43.34</v>
      </c>
      <c r="G26" s="813">
        <f>'12 л. РАСКЛАДКА'!X203</f>
        <v>0</v>
      </c>
      <c r="H26" s="1158">
        <f>'12 л. РАСКЛАДКА'!X260</f>
        <v>109.7</v>
      </c>
      <c r="I26" s="2768">
        <f>'12 л. РАСКЛАДКА'!X316</f>
        <v>0</v>
      </c>
      <c r="J26" s="813">
        <f>'12 л. РАСКЛАДКА'!X372</f>
        <v>0</v>
      </c>
      <c r="K26" s="813">
        <f>'12 л. РАСКЛАДКА'!X428</f>
        <v>43.4</v>
      </c>
      <c r="L26" s="813">
        <f>'12 л. РАСКЛАДКА'!X481</f>
        <v>45</v>
      </c>
      <c r="M26" s="813">
        <f>'12 л. РАСКЛАДКА'!X535</f>
        <v>0</v>
      </c>
      <c r="N26" s="1158">
        <f>'12 л. РАСКЛАДКА'!X588</f>
        <v>28.56</v>
      </c>
      <c r="O26" s="2772">
        <f>'12 л. РАСКЛАДКА'!X645</f>
        <v>84</v>
      </c>
      <c r="P26" s="1162">
        <f t="shared" si="1"/>
        <v>354</v>
      </c>
      <c r="Q26" s="2018">
        <f t="shared" si="2"/>
        <v>9.2592592592592524</v>
      </c>
      <c r="R26" s="2831">
        <f t="shared" si="3"/>
        <v>324</v>
      </c>
      <c r="S26" s="2589">
        <v>60</v>
      </c>
      <c r="U26" s="787"/>
      <c r="V26" s="793"/>
      <c r="W26" s="408"/>
      <c r="X26" s="112"/>
      <c r="Y26" s="112"/>
      <c r="Z26" s="112"/>
      <c r="AA26" s="112"/>
      <c r="AB26" s="789"/>
      <c r="AC26" s="132"/>
      <c r="AD26" s="790"/>
      <c r="AE26" s="112"/>
      <c r="AF26" s="804"/>
      <c r="AH26" s="112"/>
      <c r="AI26" s="112"/>
    </row>
    <row r="27" spans="1:39">
      <c r="A27" s="527">
        <v>18</v>
      </c>
      <c r="B27" s="247" t="s">
        <v>47</v>
      </c>
      <c r="C27" s="2595">
        <f t="shared" si="0"/>
        <v>6.75</v>
      </c>
      <c r="D27" s="174">
        <f>'12 л. РАСКЛАДКА'!X31</f>
        <v>41.56</v>
      </c>
      <c r="E27" s="813">
        <f>'12 л. РАСКЛАДКА'!X89</f>
        <v>0</v>
      </c>
      <c r="F27" s="813">
        <f>'12 л. РАСКЛАДКА'!X148</f>
        <v>0</v>
      </c>
      <c r="G27" s="813">
        <f>'12 л. РАСКЛАДКА'!X204</f>
        <v>0</v>
      </c>
      <c r="H27" s="1158">
        <f>'12 л. РАСКЛАДКА'!X261</f>
        <v>28.44</v>
      </c>
      <c r="I27" s="2768">
        <f>'12 л. РАСКЛАДКА'!X317</f>
        <v>11</v>
      </c>
      <c r="J27" s="813">
        <f>'12 л. РАСКЛАДКА'!X373</f>
        <v>0</v>
      </c>
      <c r="K27" s="813">
        <f>'12 л. РАСКЛАДКА'!X429</f>
        <v>0</v>
      </c>
      <c r="L27" s="813">
        <f>'12 л. РАСКЛАДКА'!X482</f>
        <v>0</v>
      </c>
      <c r="M27" s="813">
        <f>'12 л. РАСКЛАДКА'!X536</f>
        <v>0</v>
      </c>
      <c r="N27" s="1158">
        <f>'12 л. РАСКЛАДКА'!X589</f>
        <v>0</v>
      </c>
      <c r="O27" s="2772">
        <f>'12 л. РАСКЛАДКА'!X646</f>
        <v>0</v>
      </c>
      <c r="P27" s="1162">
        <f t="shared" si="1"/>
        <v>81</v>
      </c>
      <c r="Q27" s="2018">
        <f t="shared" si="2"/>
        <v>0</v>
      </c>
      <c r="R27" s="2831">
        <f t="shared" si="3"/>
        <v>81</v>
      </c>
      <c r="S27" s="2589">
        <v>15</v>
      </c>
      <c r="U27" s="787"/>
      <c r="V27" s="793"/>
      <c r="W27" s="408"/>
      <c r="X27" s="112"/>
      <c r="Y27" s="112"/>
      <c r="Z27" s="112"/>
      <c r="AA27" s="112"/>
      <c r="AB27" s="789"/>
      <c r="AC27" s="132"/>
      <c r="AD27" s="790"/>
      <c r="AE27" s="112"/>
      <c r="AF27" s="804"/>
      <c r="AH27" s="112"/>
      <c r="AI27" s="112"/>
    </row>
    <row r="28" spans="1:39">
      <c r="A28" s="527">
        <v>19</v>
      </c>
      <c r="B28" s="247" t="s">
        <v>216</v>
      </c>
      <c r="C28" s="2595">
        <f t="shared" si="0"/>
        <v>4.5</v>
      </c>
      <c r="D28" s="174">
        <f>'12 л. РАСКЛАДКА'!X32</f>
        <v>13.5</v>
      </c>
      <c r="E28" s="813">
        <f>'12 л. РАСКЛАДКА'!X90</f>
        <v>22.9</v>
      </c>
      <c r="F28" s="813">
        <f>'12 л. РАСКЛАДКА'!X149</f>
        <v>0</v>
      </c>
      <c r="G28" s="813">
        <f>'12 л. РАСКЛАДКА'!X205</f>
        <v>0</v>
      </c>
      <c r="H28" s="1158">
        <f>'12 л. РАСКЛАДКА'!X262</f>
        <v>3.6</v>
      </c>
      <c r="I28" s="2768">
        <f>'12 л. РАСКЛАДКА'!X318</f>
        <v>0</v>
      </c>
      <c r="J28" s="813">
        <f>'12 л. РАСКЛАДКА'!X374</f>
        <v>0</v>
      </c>
      <c r="K28" s="813">
        <f>'12 л. РАСКЛАДКА'!X430</f>
        <v>0</v>
      </c>
      <c r="L28" s="813">
        <f>'12 л. РАСКЛАДКА'!X483</f>
        <v>0</v>
      </c>
      <c r="M28" s="813">
        <f>'12 л. РАСКЛАДКА'!X537</f>
        <v>0</v>
      </c>
      <c r="N28" s="1158">
        <f>'12 л. РАСКЛАДКА'!X590</f>
        <v>5</v>
      </c>
      <c r="O28" s="2772">
        <f>'12 л. РАСКЛАДКА'!X647</f>
        <v>0</v>
      </c>
      <c r="P28" s="1162">
        <f t="shared" si="1"/>
        <v>45</v>
      </c>
      <c r="Q28" s="2018">
        <f t="shared" si="2"/>
        <v>-16.666666666666671</v>
      </c>
      <c r="R28" s="2831">
        <f t="shared" si="3"/>
        <v>54</v>
      </c>
      <c r="S28" s="2589">
        <v>10</v>
      </c>
      <c r="U28" s="787"/>
      <c r="V28" s="793"/>
      <c r="W28" s="408"/>
      <c r="X28" s="112"/>
      <c r="Y28" s="112"/>
      <c r="Z28" s="112"/>
      <c r="AA28" s="112"/>
      <c r="AB28" s="789"/>
      <c r="AC28" s="132"/>
      <c r="AD28" s="790"/>
      <c r="AE28" s="112"/>
      <c r="AF28" s="3209"/>
      <c r="AH28" s="112"/>
      <c r="AI28" s="112"/>
    </row>
    <row r="29" spans="1:39">
      <c r="A29" s="527">
        <v>20</v>
      </c>
      <c r="B29" s="247" t="s">
        <v>48</v>
      </c>
      <c r="C29" s="2595">
        <f t="shared" si="0"/>
        <v>15.749999999999998</v>
      </c>
      <c r="D29" s="174">
        <f>'12 л. РАСКЛАДКА'!X33</f>
        <v>12.2</v>
      </c>
      <c r="E29" s="813">
        <f>'12 л. РАСКЛАДКА'!X91</f>
        <v>14.56</v>
      </c>
      <c r="F29" s="813">
        <f>'12 л. РАСКЛАДКА'!X150</f>
        <v>21.04</v>
      </c>
      <c r="G29" s="813">
        <f>'12 л. РАСКЛАДКА'!X206</f>
        <v>17.149999999999999</v>
      </c>
      <c r="H29" s="1158">
        <f>'12 л. РАСКЛАДКА'!X263</f>
        <v>10.8</v>
      </c>
      <c r="I29" s="2768">
        <f>'12 л. РАСКЛАДКА'!X319</f>
        <v>21.35</v>
      </c>
      <c r="J29" s="813">
        <f>'12 л. РАСКЛАДКА'!X375</f>
        <v>22.55</v>
      </c>
      <c r="K29" s="813">
        <f>'12 л. РАСКЛАДКА'!X431</f>
        <v>11.4</v>
      </c>
      <c r="L29" s="813">
        <f>'12 л. РАСКЛАДКА'!X484</f>
        <v>9.4600000000000009</v>
      </c>
      <c r="M29" s="813">
        <f>'12 л. РАСКЛАДКА'!X538</f>
        <v>22</v>
      </c>
      <c r="N29" s="1158">
        <f>'12 л. РАСКЛАДКА'!X591</f>
        <v>18.600000000000001</v>
      </c>
      <c r="O29" s="2772">
        <f>'12 л. РАСКЛАДКА'!X648</f>
        <v>9.6</v>
      </c>
      <c r="P29" s="1162">
        <f t="shared" si="1"/>
        <v>190.70999999999998</v>
      </c>
      <c r="Q29" s="2018">
        <f t="shared" si="2"/>
        <v>0.90476190476188378</v>
      </c>
      <c r="R29" s="2831">
        <f t="shared" si="3"/>
        <v>189</v>
      </c>
      <c r="S29" s="2589">
        <v>35</v>
      </c>
      <c r="U29" s="787"/>
      <c r="V29" s="793"/>
      <c r="W29" s="408"/>
      <c r="X29" s="112"/>
      <c r="Y29" s="112"/>
      <c r="Z29" s="112"/>
      <c r="AA29" s="112"/>
      <c r="AB29" s="789"/>
      <c r="AC29" s="132"/>
      <c r="AD29" s="790"/>
      <c r="AE29" s="112"/>
      <c r="AF29" s="804"/>
      <c r="AH29" s="112"/>
      <c r="AI29" s="112"/>
    </row>
    <row r="30" spans="1:39">
      <c r="A30" s="527">
        <v>21</v>
      </c>
      <c r="B30" s="247" t="s">
        <v>49</v>
      </c>
      <c r="C30" s="2595">
        <f t="shared" si="0"/>
        <v>8.1</v>
      </c>
      <c r="D30" s="174">
        <f>'12 л. РАСКЛАДКА'!X34</f>
        <v>6</v>
      </c>
      <c r="E30" s="813">
        <f>'12 л. РАСКЛАДКА'!X92</f>
        <v>6.27</v>
      </c>
      <c r="F30" s="813">
        <f>'12 л. РАСКЛАДКА'!X151</f>
        <v>8.76</v>
      </c>
      <c r="G30" s="813">
        <f>'12 л. РАСКЛАДКА'!X207</f>
        <v>9.6</v>
      </c>
      <c r="H30" s="1158">
        <f>'12 л. РАСКЛАДКА'!X264</f>
        <v>7.4</v>
      </c>
      <c r="I30" s="2768">
        <f>'12 л. РАСКЛАДКА'!X320</f>
        <v>13</v>
      </c>
      <c r="J30" s="813">
        <f>'12 л. РАСКЛАДКА'!X376</f>
        <v>6.2</v>
      </c>
      <c r="K30" s="813">
        <f>'12 л. РАСКЛАДКА'!X432</f>
        <v>14.67</v>
      </c>
      <c r="L30" s="813">
        <f>'12 л. РАСКЛАДКА'!X485</f>
        <v>9.1000000000000014</v>
      </c>
      <c r="M30" s="813">
        <f>'12 л. РАСКЛАДКА'!X539</f>
        <v>0</v>
      </c>
      <c r="N30" s="1158">
        <f>'12 л. РАСКЛАДКА'!X592</f>
        <v>13</v>
      </c>
      <c r="O30" s="2772">
        <f>'12 л. РАСКЛАДКА'!X649</f>
        <v>12.2</v>
      </c>
      <c r="P30" s="1162">
        <f t="shared" si="1"/>
        <v>106.2</v>
      </c>
      <c r="Q30" s="2018">
        <f t="shared" si="2"/>
        <v>9.2592592592592666</v>
      </c>
      <c r="R30" s="2831">
        <f t="shared" si="3"/>
        <v>97.199999999999989</v>
      </c>
      <c r="S30" s="2589">
        <v>18</v>
      </c>
      <c r="U30" s="787"/>
      <c r="V30" s="793"/>
      <c r="W30" s="408"/>
      <c r="X30" s="112"/>
      <c r="Y30" s="112"/>
      <c r="Z30" s="112"/>
      <c r="AA30" s="112"/>
      <c r="AB30" s="789"/>
      <c r="AC30" s="132"/>
      <c r="AD30" s="790"/>
      <c r="AE30" s="112"/>
      <c r="AF30" s="804"/>
      <c r="AH30" s="112"/>
      <c r="AI30" s="112"/>
    </row>
    <row r="31" spans="1:39" ht="12" customHeight="1">
      <c r="A31" s="527">
        <v>22</v>
      </c>
      <c r="B31" s="247" t="s">
        <v>217</v>
      </c>
      <c r="C31" s="2595">
        <f t="shared" si="0"/>
        <v>18</v>
      </c>
      <c r="D31" s="174">
        <f>'12 л. РАСКЛАДКА'!X35</f>
        <v>7.08</v>
      </c>
      <c r="E31" s="813">
        <f>'12 л. РАСКЛАДКА'!X93</f>
        <v>5.0599999999999996</v>
      </c>
      <c r="F31" s="813">
        <f>'12 л. РАСКЛАДКА'!X152</f>
        <v>4</v>
      </c>
      <c r="G31" s="813">
        <f>'12 л. РАСКЛАДКА'!X208</f>
        <v>25.816000000000003</v>
      </c>
      <c r="H31" s="1158">
        <f>'12 л. РАСКЛАДКА'!X265</f>
        <v>8.2800000000000011</v>
      </c>
      <c r="I31" s="2768">
        <f>'12 л. РАСКЛАДКА'!X321</f>
        <v>1.8</v>
      </c>
      <c r="J31" s="813">
        <f>'12 л. РАСКЛАДКА'!X377</f>
        <v>7</v>
      </c>
      <c r="K31" s="813">
        <f>'12 л. РАСКЛАДКА'!X433</f>
        <v>4</v>
      </c>
      <c r="L31" s="813">
        <f>'12 л. РАСКЛАДКА'!X486</f>
        <v>8.4</v>
      </c>
      <c r="M31" s="813">
        <f>'12 л. РАСКЛАДКА'!X540</f>
        <v>81.763999999999996</v>
      </c>
      <c r="N31" s="1158">
        <f>'12 л. РАСКЛАДКА'!X593</f>
        <v>26.4</v>
      </c>
      <c r="O31" s="2772">
        <f>'12 л. РАСКЛАДКА'!X650</f>
        <v>14.2</v>
      </c>
      <c r="P31" s="1162">
        <f t="shared" si="1"/>
        <v>193.79999999999998</v>
      </c>
      <c r="Q31" s="2018">
        <f t="shared" si="2"/>
        <v>-10.277777777777771</v>
      </c>
      <c r="R31" s="2831">
        <f t="shared" si="3"/>
        <v>216</v>
      </c>
      <c r="S31" s="2589">
        <v>40</v>
      </c>
      <c r="U31" s="787"/>
      <c r="V31" s="793"/>
      <c r="W31" s="408"/>
      <c r="X31" s="112"/>
      <c r="Y31" s="112"/>
      <c r="Z31" s="112"/>
      <c r="AA31" s="112"/>
      <c r="AB31" s="789"/>
      <c r="AC31" s="132"/>
      <c r="AD31" s="790"/>
      <c r="AE31" s="112"/>
      <c r="AF31" s="804"/>
      <c r="AH31" s="112"/>
      <c r="AI31" s="112"/>
    </row>
    <row r="32" spans="1:39" ht="13.5" customHeight="1">
      <c r="A32" s="527">
        <v>23</v>
      </c>
      <c r="B32" s="247" t="s">
        <v>50</v>
      </c>
      <c r="C32" s="2595">
        <f t="shared" si="0"/>
        <v>15.749999999999998</v>
      </c>
      <c r="D32" s="174">
        <f>'12 л. РАСКЛАДКА'!X36</f>
        <v>10</v>
      </c>
      <c r="E32" s="813">
        <f>'12 л. РАСКЛАДКА'!X94</f>
        <v>16.5</v>
      </c>
      <c r="F32" s="813">
        <f>'12 л. РАСКЛАДКА'!X153</f>
        <v>16.420000000000002</v>
      </c>
      <c r="G32" s="813">
        <f>'12 л. РАСКЛАДКА'!X209</f>
        <v>7.72</v>
      </c>
      <c r="H32" s="1158">
        <f>'12 л. РАСКЛАДКА'!X266</f>
        <v>19.600000000000001</v>
      </c>
      <c r="I32" s="2768">
        <f>'12 л. РАСКЛАДКА'!X322</f>
        <v>10.7</v>
      </c>
      <c r="J32" s="813">
        <f>'12 л. РАСКЛАДКА'!X378</f>
        <v>10</v>
      </c>
      <c r="K32" s="813">
        <f>'12 л. РАСКЛАДКА'!X434</f>
        <v>10.7</v>
      </c>
      <c r="L32" s="813">
        <f>'12 л. РАСКЛАДКА'!X487</f>
        <v>13.3</v>
      </c>
      <c r="M32" s="813">
        <f>'12 л. РАСКЛАДКА'!X541</f>
        <v>8.6</v>
      </c>
      <c r="N32" s="1158">
        <f>'12 л. РАСКЛАДКА'!X594</f>
        <v>20.7</v>
      </c>
      <c r="O32" s="2772">
        <f>'12 л. РАСКЛАДКА'!X651</f>
        <v>34</v>
      </c>
      <c r="P32" s="1162">
        <f t="shared" si="1"/>
        <v>178.24</v>
      </c>
      <c r="Q32" s="2189">
        <f t="shared" si="2"/>
        <v>-5.6931216931216966</v>
      </c>
      <c r="R32" s="2831">
        <f t="shared" si="3"/>
        <v>189</v>
      </c>
      <c r="S32" s="2589">
        <v>35</v>
      </c>
      <c r="U32" s="787"/>
      <c r="V32" s="793"/>
      <c r="W32" s="408"/>
      <c r="X32" s="112"/>
      <c r="Y32" s="112"/>
      <c r="Z32" s="112"/>
      <c r="AA32" s="112"/>
      <c r="AB32" s="789"/>
      <c r="AC32" s="132"/>
      <c r="AD32" s="790"/>
      <c r="AE32" s="112"/>
      <c r="AF32" s="804"/>
      <c r="AH32" s="112"/>
      <c r="AI32" s="112"/>
    </row>
    <row r="33" spans="1:35" ht="12.75" customHeight="1">
      <c r="A33" s="527">
        <v>24</v>
      </c>
      <c r="B33" s="247" t="s">
        <v>51</v>
      </c>
      <c r="C33" s="2595">
        <f t="shared" si="0"/>
        <v>6.75</v>
      </c>
      <c r="D33" s="174">
        <f>'12 л. РАСКЛАДКА'!X37</f>
        <v>0</v>
      </c>
      <c r="E33" s="813">
        <f>'12 л. РАСКЛАДКА'!X95</f>
        <v>0</v>
      </c>
      <c r="F33" s="813">
        <f>'12 л. РАСКЛАДКА'!X154</f>
        <v>0</v>
      </c>
      <c r="G33" s="813">
        <f>'12 л. РАСКЛАДКА'!X210</f>
        <v>20</v>
      </c>
      <c r="H33" s="1158">
        <f>'12 л. РАСКЛАДКА'!X267</f>
        <v>0</v>
      </c>
      <c r="I33" s="2768">
        <f>'12 л. РАСКЛАДКА'!X323</f>
        <v>21</v>
      </c>
      <c r="J33" s="813">
        <f>'12 л. РАСКЛАДКА'!X379</f>
        <v>0</v>
      </c>
      <c r="K33" s="813">
        <f>'12 л. РАСКЛАДКА'!X435</f>
        <v>50</v>
      </c>
      <c r="L33" s="813">
        <f>'12 л. РАСКЛАДКА'!X488</f>
        <v>0</v>
      </c>
      <c r="M33" s="813">
        <f>'12 л. РАСКЛАДКА'!X542</f>
        <v>0</v>
      </c>
      <c r="N33" s="1158">
        <f>'12 л. РАСКЛАДКА'!X595</f>
        <v>0</v>
      </c>
      <c r="O33" s="2772">
        <f>'12 л. РАСКЛАДКА'!X652</f>
        <v>0</v>
      </c>
      <c r="P33" s="1162">
        <f t="shared" si="1"/>
        <v>91</v>
      </c>
      <c r="Q33" s="1179">
        <f t="shared" si="2"/>
        <v>12.345679012345684</v>
      </c>
      <c r="R33" s="2831">
        <f t="shared" si="3"/>
        <v>81</v>
      </c>
      <c r="S33" s="2589">
        <v>15</v>
      </c>
      <c r="U33" s="787"/>
      <c r="V33" s="793"/>
      <c r="W33" s="408"/>
      <c r="X33" s="112"/>
      <c r="Y33" s="112"/>
      <c r="Z33" s="112"/>
      <c r="AA33" s="112"/>
      <c r="AB33" s="789"/>
      <c r="AC33" s="132"/>
      <c r="AD33" s="790"/>
      <c r="AE33" s="112"/>
      <c r="AF33" s="804"/>
      <c r="AH33" s="112"/>
      <c r="AI33" s="112"/>
    </row>
    <row r="34" spans="1:35" ht="12" customHeight="1">
      <c r="A34" s="527">
        <v>25</v>
      </c>
      <c r="B34" s="247" t="s">
        <v>52</v>
      </c>
      <c r="C34" s="2595">
        <f t="shared" si="0"/>
        <v>0.9</v>
      </c>
      <c r="D34" s="174">
        <f>'12 л. РАСКЛАДКА'!X38</f>
        <v>0</v>
      </c>
      <c r="E34" s="813">
        <f>'12 л. РАСКЛАДКА'!X96</f>
        <v>1.5</v>
      </c>
      <c r="F34" s="813">
        <f>'12 л. РАСКЛАДКА'!X155</f>
        <v>0</v>
      </c>
      <c r="G34" s="813">
        <f>'12 л. РАСКЛАДКА'!X211</f>
        <v>1.5</v>
      </c>
      <c r="H34" s="1158">
        <f>'12 л. РАСКЛАДКА'!X268</f>
        <v>0</v>
      </c>
      <c r="I34" s="2768">
        <f>'12 л. РАСКЛАДКА'!X324</f>
        <v>1.5</v>
      </c>
      <c r="J34" s="813">
        <f>'12 л. РАСКЛАДКА'!X380</f>
        <v>0</v>
      </c>
      <c r="K34" s="813">
        <f>'12 л. РАСКЛАДКА'!X436</f>
        <v>1.5</v>
      </c>
      <c r="L34" s="813">
        <f>'12 л. РАСКЛАДКА'!X489</f>
        <v>0</v>
      </c>
      <c r="M34" s="813">
        <f>'12 л. РАСКЛАДКА'!X543</f>
        <v>0</v>
      </c>
      <c r="N34" s="1158">
        <f>'12 л. РАСКЛАДКА'!X596</f>
        <v>1.5</v>
      </c>
      <c r="O34" s="2772">
        <f>'12 л. РАСКЛАДКА'!X653</f>
        <v>0</v>
      </c>
      <c r="P34" s="1162">
        <f t="shared" si="1"/>
        <v>7.5</v>
      </c>
      <c r="Q34" s="2189">
        <f t="shared" si="2"/>
        <v>-30.555555555555557</v>
      </c>
      <c r="R34" s="2831">
        <f t="shared" si="3"/>
        <v>10.8</v>
      </c>
      <c r="S34" s="2589">
        <v>2</v>
      </c>
      <c r="U34" s="787"/>
      <c r="V34" s="801"/>
      <c r="W34" s="408"/>
      <c r="X34" s="112"/>
      <c r="Y34" s="112"/>
      <c r="Z34" s="112"/>
      <c r="AA34" s="112"/>
      <c r="AB34" s="789"/>
      <c r="AC34" s="132"/>
      <c r="AD34" s="790"/>
      <c r="AE34" s="112"/>
      <c r="AF34" s="804"/>
      <c r="AH34" s="112"/>
      <c r="AI34" s="112"/>
    </row>
    <row r="35" spans="1:35" ht="15.75" customHeight="1">
      <c r="A35" s="527">
        <v>26</v>
      </c>
      <c r="B35" s="247" t="s">
        <v>218</v>
      </c>
      <c r="C35" s="2595">
        <f t="shared" si="0"/>
        <v>0.54</v>
      </c>
      <c r="D35" s="174">
        <f>'12 л. РАСКЛАДКА'!X39</f>
        <v>0</v>
      </c>
      <c r="E35" s="813">
        <f>'12 л. РАСКЛАДКА'!X97</f>
        <v>0</v>
      </c>
      <c r="F35" s="813">
        <f>'12 л. РАСКЛАДКА'!X156</f>
        <v>0</v>
      </c>
      <c r="G35" s="813">
        <f>'12 л. РАСКЛАДКА'!X212</f>
        <v>0</v>
      </c>
      <c r="H35" s="1158">
        <f>'12 л. РАСКЛАДКА'!X269</f>
        <v>4</v>
      </c>
      <c r="I35" s="2768">
        <f>'12 л. РАСКЛАДКА'!X325</f>
        <v>0</v>
      </c>
      <c r="J35" s="813">
        <f>'12 л. РАСКЛАДКА'!X381</f>
        <v>0</v>
      </c>
      <c r="K35" s="813">
        <f>'12 л. РАСКЛАДКА'!X437</f>
        <v>0</v>
      </c>
      <c r="L35" s="813">
        <f>'12 л. РАСКЛАДКА'!X490</f>
        <v>0</v>
      </c>
      <c r="M35" s="813">
        <f>'12 л. РАСКЛАДКА'!X544</f>
        <v>0</v>
      </c>
      <c r="N35" s="1158">
        <f>'12 л. РАСКЛАДКА'!X597</f>
        <v>0</v>
      </c>
      <c r="O35" s="2772">
        <f>'12 л. РАСКЛАДКА'!X654</f>
        <v>2.38</v>
      </c>
      <c r="P35" s="1162">
        <f t="shared" si="1"/>
        <v>6.38</v>
      </c>
      <c r="Q35" s="2189">
        <f t="shared" si="2"/>
        <v>-1.5432098765432158</v>
      </c>
      <c r="R35" s="2831">
        <f t="shared" si="3"/>
        <v>6.48</v>
      </c>
      <c r="S35" s="2589">
        <v>1.2</v>
      </c>
      <c r="U35" s="787"/>
      <c r="V35" s="793"/>
      <c r="W35" s="408"/>
      <c r="X35" s="112"/>
      <c r="Y35" s="112"/>
      <c r="Z35" s="112"/>
      <c r="AA35" s="112"/>
      <c r="AB35" s="789"/>
      <c r="AC35" s="132"/>
      <c r="AD35" s="790"/>
      <c r="AE35" s="112"/>
      <c r="AF35" s="804"/>
      <c r="AH35" s="112"/>
      <c r="AI35" s="112"/>
    </row>
    <row r="36" spans="1:35" ht="12" customHeight="1">
      <c r="A36" s="527">
        <v>27</v>
      </c>
      <c r="B36" s="247" t="s">
        <v>115</v>
      </c>
      <c r="C36" s="2595">
        <f t="shared" si="0"/>
        <v>0.9</v>
      </c>
      <c r="D36" s="174">
        <f>'12 л. РАСКЛАДКА'!X40</f>
        <v>3</v>
      </c>
      <c r="E36" s="813">
        <f>'12 л. РАСКЛАДКА'!X98</f>
        <v>0</v>
      </c>
      <c r="F36" s="813">
        <f>'12 л. РАСКЛАДКА'!X157</f>
        <v>3</v>
      </c>
      <c r="G36" s="813">
        <f>'12 л. РАСКЛАДКА'!X213</f>
        <v>0</v>
      </c>
      <c r="H36" s="1158">
        <f>'12 л. РАСКЛАДКА'!X270</f>
        <v>0</v>
      </c>
      <c r="I36" s="2768">
        <f>'12 л. РАСКЛАДКА'!X326</f>
        <v>0</v>
      </c>
      <c r="J36" s="813">
        <f>'12 л. РАСКЛАДКА'!X382</f>
        <v>0</v>
      </c>
      <c r="K36" s="813">
        <f>'12 л. РАСКЛАДКА'!X438</f>
        <v>0</v>
      </c>
      <c r="L36" s="813">
        <f>'12 л. РАСКЛАДКА'!X491</f>
        <v>0</v>
      </c>
      <c r="M36" s="813">
        <f>'12 л. РАСКЛАДКА'!X545</f>
        <v>0</v>
      </c>
      <c r="N36" s="1158">
        <f>'12 л. РАСКЛАДКА'!X598</f>
        <v>3</v>
      </c>
      <c r="O36" s="2772">
        <f>'12 л. РАСКЛАДКА'!X655</f>
        <v>0</v>
      </c>
      <c r="P36" s="1162">
        <f t="shared" si="1"/>
        <v>9</v>
      </c>
      <c r="Q36" s="2018">
        <f t="shared" si="2"/>
        <v>-16.666666666666671</v>
      </c>
      <c r="R36" s="2831">
        <f t="shared" si="3"/>
        <v>10.8</v>
      </c>
      <c r="S36" s="2589">
        <v>2</v>
      </c>
      <c r="U36" s="787"/>
      <c r="V36" s="801"/>
      <c r="W36" s="408"/>
      <c r="X36" s="112"/>
      <c r="Y36" s="112"/>
      <c r="Z36" s="112"/>
      <c r="AA36" s="112"/>
      <c r="AB36" s="789"/>
      <c r="AC36" s="132"/>
      <c r="AD36" s="790"/>
      <c r="AE36" s="112"/>
      <c r="AF36" s="804"/>
      <c r="AH36" s="112"/>
      <c r="AI36" s="112"/>
    </row>
    <row r="37" spans="1:35" ht="12" hidden="1" customHeight="1">
      <c r="A37" s="527">
        <v>28</v>
      </c>
      <c r="B37" s="247" t="s">
        <v>53</v>
      </c>
      <c r="C37" s="2595">
        <f t="shared" si="0"/>
        <v>0.13500000000000001</v>
      </c>
      <c r="D37" s="174">
        <f>'12 л. РАСКЛАДКА'!X41</f>
        <v>0</v>
      </c>
      <c r="E37" s="813">
        <f>'12 л. РАСКЛАДКА'!X99</f>
        <v>0</v>
      </c>
      <c r="F37" s="813">
        <f>'12 л. РАСКЛАДКА'!X158</f>
        <v>0</v>
      </c>
      <c r="G37" s="813">
        <f>'12 л. РАСКЛАДКА'!X214</f>
        <v>0</v>
      </c>
      <c r="H37" s="1158">
        <f>'12 л. РАСКЛАДКА'!X271</f>
        <v>0</v>
      </c>
      <c r="I37" s="2768">
        <f>'12 л. РАСКЛАДКА'!X327</f>
        <v>1.1200000000000001</v>
      </c>
      <c r="J37" s="813">
        <f>'12 л. РАСКЛАДКА'!X383</f>
        <v>0</v>
      </c>
      <c r="K37" s="813">
        <f>'12 л. РАСКЛАДКА'!X439</f>
        <v>0</v>
      </c>
      <c r="L37" s="813">
        <f>'12 л. РАСКЛАДКА'!X492</f>
        <v>0</v>
      </c>
      <c r="M37" s="813">
        <f>'12 л. РАСКЛАДКА'!X546</f>
        <v>0</v>
      </c>
      <c r="N37" s="1158">
        <f>'12 л. РАСКЛАДКА'!X599</f>
        <v>0</v>
      </c>
      <c r="O37" s="2772">
        <f>'12 л. РАСКЛАДКА'!X656</f>
        <v>0</v>
      </c>
      <c r="P37" s="1162">
        <f t="shared" si="1"/>
        <v>1.1200000000000001</v>
      </c>
      <c r="Q37" s="2018">
        <f t="shared" si="2"/>
        <v>-30.864197530864189</v>
      </c>
      <c r="R37" s="2831">
        <f t="shared" si="3"/>
        <v>1.62</v>
      </c>
      <c r="S37" s="2589">
        <v>0.3</v>
      </c>
      <c r="U37" s="787"/>
      <c r="V37" s="793"/>
      <c r="W37" s="408"/>
      <c r="X37" s="112"/>
      <c r="Y37" s="112"/>
      <c r="Z37" s="112"/>
      <c r="AA37" s="112"/>
      <c r="AB37" s="789"/>
      <c r="AC37" s="132"/>
      <c r="AD37" s="790"/>
      <c r="AE37" s="112"/>
      <c r="AF37" s="3209"/>
      <c r="AH37" s="112"/>
      <c r="AI37" s="112"/>
    </row>
    <row r="38" spans="1:35" ht="12.75" customHeight="1">
      <c r="A38" s="527">
        <v>29</v>
      </c>
      <c r="B38" s="566" t="s">
        <v>219</v>
      </c>
      <c r="C38" s="2595">
        <f t="shared" si="0"/>
        <v>2.25</v>
      </c>
      <c r="D38" s="174">
        <f>'12 л. РАСКЛАДКА'!X42</f>
        <v>2.2200000000000002</v>
      </c>
      <c r="E38" s="813">
        <f>'12 л. РАСКЛАДКА'!X100</f>
        <v>1.9</v>
      </c>
      <c r="F38" s="813">
        <f>'12 л. РАСКЛАДКА'!X159</f>
        <v>1.6900000000000002</v>
      </c>
      <c r="G38" s="813">
        <f>'12 л. РАСКЛАДКА'!X215</f>
        <v>3.32</v>
      </c>
      <c r="H38" s="1158">
        <f>'12 л. РАСКЛАДКА'!X272</f>
        <v>1.7630000000000001</v>
      </c>
      <c r="I38" s="2768">
        <f>'12 л. РАСКЛАДКА'!X328</f>
        <v>2.6500000000000004</v>
      </c>
      <c r="J38" s="813">
        <f>'12 л. РАСКЛАДКА'!X384</f>
        <v>2.7159999999999997</v>
      </c>
      <c r="K38" s="813">
        <f>'12 л. РАСКЛАДКА'!X440</f>
        <v>2.0540000000000003</v>
      </c>
      <c r="L38" s="813">
        <f>'12 л. РАСКЛАДКА'!X493</f>
        <v>3.0300000000000002</v>
      </c>
      <c r="M38" s="813">
        <f>'12 л. РАСКЛАДКА'!X547</f>
        <v>1.6099999999999999</v>
      </c>
      <c r="N38" s="1158">
        <f>'12 л. РАСКЛАДКА'!X600</f>
        <v>3.04</v>
      </c>
      <c r="O38" s="2772">
        <f>'12 л. РАСКЛАДКА'!X657</f>
        <v>1.95</v>
      </c>
      <c r="P38" s="1162">
        <f t="shared" si="1"/>
        <v>27.943000000000001</v>
      </c>
      <c r="Q38" s="2018">
        <f t="shared" si="2"/>
        <v>3.4925925925926009</v>
      </c>
      <c r="R38" s="2831">
        <f t="shared" si="3"/>
        <v>27</v>
      </c>
      <c r="S38" s="2589">
        <v>5</v>
      </c>
      <c r="U38" s="787"/>
      <c r="V38" s="793"/>
      <c r="W38" s="408"/>
      <c r="X38" s="112"/>
      <c r="Y38" s="112"/>
      <c r="Z38" s="112"/>
      <c r="AA38" s="112"/>
      <c r="AB38" s="789"/>
      <c r="AC38" s="132"/>
      <c r="AD38" s="790"/>
      <c r="AE38" s="112"/>
      <c r="AF38" s="804"/>
      <c r="AH38" s="112"/>
      <c r="AI38" s="112"/>
    </row>
    <row r="39" spans="1:35" ht="13.5" customHeight="1">
      <c r="A39" s="527">
        <v>30</v>
      </c>
      <c r="B39" s="247" t="s">
        <v>116</v>
      </c>
      <c r="C39" s="2595">
        <f t="shared" si="0"/>
        <v>1.8</v>
      </c>
      <c r="D39" s="174">
        <f>'12 л. РАСКЛАДКА'!X43</f>
        <v>0</v>
      </c>
      <c r="E39" s="813">
        <f>'12 л. РАСКЛАДКА'!X101</f>
        <v>0</v>
      </c>
      <c r="F39" s="813">
        <f>'12 л. РАСКЛАДКА'!X160</f>
        <v>0.75</v>
      </c>
      <c r="G39" s="813">
        <f>'12 л. РАСКЛАДКА'!X216</f>
        <v>0</v>
      </c>
      <c r="H39" s="1158">
        <f>'12 л. РАСКЛАДКА'!X273</f>
        <v>0</v>
      </c>
      <c r="I39" s="2768">
        <f>'12 л. РАСКЛАДКА'!X329</f>
        <v>0</v>
      </c>
      <c r="J39" s="813">
        <f>'12 л. РАСКЛАДКА'!X385</f>
        <v>0</v>
      </c>
      <c r="K39" s="813">
        <f>'12 л. РАСКЛАДКА'!X441</f>
        <v>0</v>
      </c>
      <c r="L39" s="813">
        <f>'12 л. РАСКЛАДКА'!X494</f>
        <v>10</v>
      </c>
      <c r="M39" s="813">
        <f>'12 л. РАСКЛАДКА'!X548</f>
        <v>0</v>
      </c>
      <c r="N39" s="1158">
        <f>'12 л. РАСКЛАДКА'!X601</f>
        <v>0.6</v>
      </c>
      <c r="O39" s="2772">
        <f>'12 л. РАСКЛАДКА'!X658</f>
        <v>10</v>
      </c>
      <c r="P39" s="1162">
        <f t="shared" si="1"/>
        <v>21.35</v>
      </c>
      <c r="Q39" s="2189">
        <f t="shared" si="2"/>
        <v>-1.157407407407419</v>
      </c>
      <c r="R39" s="2831">
        <f t="shared" si="3"/>
        <v>21.6</v>
      </c>
      <c r="S39" s="2589">
        <v>4</v>
      </c>
      <c r="U39" s="792"/>
      <c r="V39" s="801"/>
      <c r="W39" s="408"/>
      <c r="X39" s="112"/>
      <c r="Y39" s="112"/>
      <c r="Z39" s="112"/>
      <c r="AA39" s="112"/>
      <c r="AB39" s="789"/>
      <c r="AC39" s="132"/>
      <c r="AD39" s="790"/>
      <c r="AE39" s="112"/>
      <c r="AF39" s="804"/>
      <c r="AH39" s="112"/>
      <c r="AI39" s="112"/>
    </row>
    <row r="40" spans="1:35" ht="14.25" customHeight="1">
      <c r="A40" s="527">
        <v>31</v>
      </c>
      <c r="B40" s="247" t="s">
        <v>117</v>
      </c>
      <c r="C40" s="2595">
        <f t="shared" si="0"/>
        <v>0.9</v>
      </c>
      <c r="D40" s="174">
        <f>'12 л. РАСКЛАДКА'!X44</f>
        <v>0.91420000000000001</v>
      </c>
      <c r="E40" s="813">
        <f>'12 л. РАСКЛАДКА'!X102</f>
        <v>0.98639999999999994</v>
      </c>
      <c r="F40" s="813">
        <f>'12 л. РАСКЛАДКА'!X161</f>
        <v>1.1606999999999998</v>
      </c>
      <c r="G40" s="813">
        <f>'12 л. РАСКЛАДКА'!X217</f>
        <v>0.16</v>
      </c>
      <c r="H40" s="1158">
        <f>'12 л. РАСКЛАДКА'!X274</f>
        <v>2.5999999999999999E-2</v>
      </c>
      <c r="I40" s="2768">
        <f>'12 л. РАСКЛАДКА'!X330</f>
        <v>1.1095999999999999</v>
      </c>
      <c r="J40" s="813">
        <f>'12 л. РАСКЛАДКА'!X386</f>
        <v>0.28200000000000003</v>
      </c>
      <c r="K40" s="813">
        <f>'12 л. РАСКЛАДКА'!X442</f>
        <v>2.3879999999999999</v>
      </c>
      <c r="L40" s="813">
        <f>'12 л. РАСКЛАДКА'!X495</f>
        <v>1.131</v>
      </c>
      <c r="M40" s="813">
        <f>'12 л. РАСКЛАДКА'!X549</f>
        <v>1.0109999999999999</v>
      </c>
      <c r="N40" s="1158">
        <f>'12 л. РАСКЛАДКА'!X602</f>
        <v>1.3763999999999998</v>
      </c>
      <c r="O40" s="2772">
        <f>'12 л. РАСКЛАДКА'!X659</f>
        <v>1.69</v>
      </c>
      <c r="P40" s="1162">
        <f t="shared" si="1"/>
        <v>12.235299999999999</v>
      </c>
      <c r="Q40" s="2018">
        <f t="shared" si="2"/>
        <v>13.289814814814804</v>
      </c>
      <c r="R40" s="2831">
        <f t="shared" si="3"/>
        <v>10.8</v>
      </c>
      <c r="S40" s="2589">
        <v>2</v>
      </c>
      <c r="U40" s="792"/>
      <c r="V40" s="793"/>
      <c r="W40" s="408"/>
      <c r="X40" s="112"/>
      <c r="Y40" s="112"/>
      <c r="Z40" s="112"/>
      <c r="AA40" s="112"/>
      <c r="AB40" s="789"/>
      <c r="AC40" s="132"/>
      <c r="AD40" s="790"/>
      <c r="AE40" s="112"/>
      <c r="AF40" s="3247"/>
      <c r="AH40" s="112"/>
      <c r="AI40" s="112"/>
    </row>
    <row r="41" spans="1:35" ht="15" customHeight="1">
      <c r="A41" s="527">
        <v>32</v>
      </c>
      <c r="B41" s="247" t="s">
        <v>55</v>
      </c>
      <c r="C41" s="2595">
        <f t="shared" si="0"/>
        <v>40.5</v>
      </c>
      <c r="D41" s="3098">
        <f>'12 л. МЕНЮ '!D100</f>
        <v>37.570999999999998</v>
      </c>
      <c r="E41" s="814">
        <f>'12 л. МЕНЮ '!D152</f>
        <v>41.832999999999998</v>
      </c>
      <c r="F41" s="814">
        <f>'12 л. МЕНЮ '!D210</f>
        <v>40.774999999999999</v>
      </c>
      <c r="G41" s="814">
        <f>'12 л. МЕНЮ '!D263</f>
        <v>35.93</v>
      </c>
      <c r="H41" s="814">
        <f>'12 л. МЕНЮ '!D317</f>
        <v>46.391000000000005</v>
      </c>
      <c r="I41" s="2783">
        <f>'12 л. МЕНЮ '!D373</f>
        <v>40.5</v>
      </c>
      <c r="J41" s="814">
        <f>'12 л. МЕНЮ '!D486</f>
        <v>36.653000000000006</v>
      </c>
      <c r="K41" s="814">
        <f>'12 л. МЕНЮ '!D542</f>
        <v>40.134</v>
      </c>
      <c r="L41" s="814">
        <f>'12 л. МЕНЮ '!D597</f>
        <v>41.566999999999993</v>
      </c>
      <c r="M41" s="814">
        <f>'12 л. МЕНЮ '!D652</f>
        <v>40.700000000000003</v>
      </c>
      <c r="N41" s="1159">
        <f>'12 л. МЕНЮ '!D707</f>
        <v>43.446000000000005</v>
      </c>
      <c r="O41" s="2787">
        <f>'12 л. МЕНЮ '!D766</f>
        <v>40.5</v>
      </c>
      <c r="P41" s="1162">
        <f t="shared" si="1"/>
        <v>486.00000000000006</v>
      </c>
      <c r="Q41" s="2018">
        <f t="shared" si="2"/>
        <v>0</v>
      </c>
      <c r="R41" s="2831">
        <f t="shared" si="3"/>
        <v>486</v>
      </c>
      <c r="S41" s="2589">
        <v>90</v>
      </c>
      <c r="U41" s="3219"/>
      <c r="V41" s="801"/>
      <c r="W41" s="3248"/>
      <c r="X41" s="112"/>
      <c r="Y41" s="112"/>
      <c r="Z41" s="112"/>
      <c r="AA41" s="112"/>
      <c r="AB41" s="789"/>
      <c r="AC41" s="132"/>
      <c r="AD41" s="790"/>
      <c r="AE41" s="112"/>
      <c r="AF41" s="804"/>
      <c r="AH41" s="112"/>
      <c r="AI41" s="112"/>
    </row>
    <row r="42" spans="1:35" ht="12.75" customHeight="1">
      <c r="A42" s="527">
        <v>33</v>
      </c>
      <c r="B42" s="247" t="s">
        <v>56</v>
      </c>
      <c r="C42" s="2595">
        <f t="shared" si="0"/>
        <v>41.4</v>
      </c>
      <c r="D42" s="3098">
        <f>'12 л. МЕНЮ '!E100</f>
        <v>39.954999999999998</v>
      </c>
      <c r="E42" s="814">
        <f>'12 л. МЕНЮ '!E152</f>
        <v>40.255899999999997</v>
      </c>
      <c r="F42" s="814">
        <f>'12 л. МЕНЮ '!E210</f>
        <v>43.111000000000004</v>
      </c>
      <c r="G42" s="814">
        <f>'12 л. МЕНЮ '!E263</f>
        <v>37.021999999999998</v>
      </c>
      <c r="H42" s="814">
        <f>'12 л. МЕНЮ '!E317</f>
        <v>46.656099999999995</v>
      </c>
      <c r="I42" s="2783">
        <f>'12 л. МЕНЮ '!E373</f>
        <v>41.400000000000006</v>
      </c>
      <c r="J42" s="814">
        <f>'12 л. МЕНЮ '!E486</f>
        <v>40.797000000000004</v>
      </c>
      <c r="K42" s="814">
        <f>'12 л. МЕНЮ '!E542</f>
        <v>38.996000000000002</v>
      </c>
      <c r="L42" s="814">
        <f>'12 л. МЕНЮ '!E597</f>
        <v>41.716999999999999</v>
      </c>
      <c r="M42" s="814">
        <f>'12 л. МЕНЮ '!E652</f>
        <v>40.591999999999999</v>
      </c>
      <c r="N42" s="1159">
        <f>'12 л. МЕНЮ '!E707</f>
        <v>44.898000000000003</v>
      </c>
      <c r="O42" s="2787">
        <f>'12 л. МЕНЮ '!E766</f>
        <v>41.400000000000006</v>
      </c>
      <c r="P42" s="1162">
        <f t="shared" si="1"/>
        <v>496.79999999999995</v>
      </c>
      <c r="Q42" s="2018">
        <f t="shared" si="2"/>
        <v>0</v>
      </c>
      <c r="R42" s="2831">
        <f t="shared" si="3"/>
        <v>496.79999999999995</v>
      </c>
      <c r="S42" s="2589">
        <v>92</v>
      </c>
      <c r="U42" s="3219"/>
      <c r="V42" s="801"/>
      <c r="W42" s="3248"/>
      <c r="X42" s="112"/>
      <c r="Y42" s="112"/>
      <c r="Z42" s="112"/>
      <c r="AA42" s="112"/>
      <c r="AB42" s="789"/>
      <c r="AC42" s="132"/>
      <c r="AD42" s="790"/>
      <c r="AE42" s="112"/>
      <c r="AF42" s="791"/>
      <c r="AH42" s="112"/>
      <c r="AI42" s="112"/>
    </row>
    <row r="43" spans="1:35" ht="12.75" customHeight="1">
      <c r="A43" s="527">
        <v>34</v>
      </c>
      <c r="B43" s="247" t="s">
        <v>57</v>
      </c>
      <c r="C43" s="2595">
        <f t="shared" si="0"/>
        <v>172.35</v>
      </c>
      <c r="D43" s="3099">
        <f>'12 л. МЕНЮ '!F100</f>
        <v>173.285</v>
      </c>
      <c r="E43" s="814">
        <f>'12 л. МЕНЮ '!F152</f>
        <v>176.71299999999999</v>
      </c>
      <c r="F43" s="814">
        <f>'12 л. МЕНЮ '!F210</f>
        <v>170.85999999999999</v>
      </c>
      <c r="G43" s="814">
        <f>'12 л. МЕНЮ '!F263</f>
        <v>178.791</v>
      </c>
      <c r="H43" s="814">
        <f>'12 л. МЕНЮ '!F317</f>
        <v>162.101</v>
      </c>
      <c r="I43" s="2783">
        <f>'12 л. МЕНЮ '!F373</f>
        <v>172.35000000000002</v>
      </c>
      <c r="J43" s="814">
        <f>'12 л. МЕНЮ '!F486</f>
        <v>176.73399999999998</v>
      </c>
      <c r="K43" s="814">
        <f>'12 л. МЕНЮ '!F542</f>
        <v>176.947</v>
      </c>
      <c r="L43" s="814">
        <f>'12 л. МЕНЮ '!F597</f>
        <v>176.52600000000001</v>
      </c>
      <c r="M43" s="814">
        <f>'12 л. МЕНЮ '!F652</f>
        <v>172.63399999999999</v>
      </c>
      <c r="N43" s="1159">
        <f>'12 л. МЕНЮ '!F707</f>
        <v>158.90899999999999</v>
      </c>
      <c r="O43" s="2787">
        <f>'12 л. МЕНЮ '!F766</f>
        <v>172.35000000000002</v>
      </c>
      <c r="P43" s="1162">
        <f t="shared" si="1"/>
        <v>2068.1999999999998</v>
      </c>
      <c r="Q43" s="2018">
        <f t="shared" si="2"/>
        <v>0</v>
      </c>
      <c r="R43" s="2831">
        <f t="shared" si="3"/>
        <v>2068.1999999999998</v>
      </c>
      <c r="S43" s="2589">
        <v>383</v>
      </c>
      <c r="U43" s="3219"/>
      <c r="V43" s="801"/>
      <c r="W43" s="408"/>
      <c r="X43" s="112"/>
      <c r="Y43" s="112"/>
      <c r="Z43" s="112"/>
      <c r="AA43" s="112"/>
      <c r="AB43" s="789"/>
      <c r="AC43" s="132"/>
      <c r="AD43" s="790"/>
      <c r="AE43" s="112"/>
      <c r="AF43" s="791"/>
      <c r="AH43" s="112"/>
      <c r="AI43" s="112"/>
    </row>
    <row r="44" spans="1:35" ht="15" customHeight="1" thickBot="1">
      <c r="A44" s="567">
        <v>35</v>
      </c>
      <c r="B44" s="568" t="s">
        <v>58</v>
      </c>
      <c r="C44" s="2596">
        <f t="shared" si="0"/>
        <v>1224</v>
      </c>
      <c r="D44" s="3100">
        <f>'12 л. МЕНЮ '!G100</f>
        <v>1223.4662000000001</v>
      </c>
      <c r="E44" s="815">
        <f>'12 л. МЕНЮ '!G152</f>
        <v>1222.4870999999998</v>
      </c>
      <c r="F44" s="815">
        <f>'12 л. МЕНЮ '!G210</f>
        <v>1221.4850000000001</v>
      </c>
      <c r="G44" s="2823">
        <f>'12 л. МЕНЮ '!G263</f>
        <v>1228.04</v>
      </c>
      <c r="H44" s="815">
        <f>'12 л. МЕНЮ '!G317</f>
        <v>1224.5217</v>
      </c>
      <c r="I44" s="1001">
        <f>'12 л. МЕНЮ '!G373</f>
        <v>1224</v>
      </c>
      <c r="J44" s="2823">
        <f>'12 л. МЕНЮ '!G486</f>
        <v>1224.6400000000001</v>
      </c>
      <c r="K44" s="816">
        <f>'12 л. МЕНЮ '!G542</f>
        <v>1222.635</v>
      </c>
      <c r="L44" s="815">
        <f>'12 л. МЕНЮ '!G597</f>
        <v>1224.6030000000001</v>
      </c>
      <c r="M44" s="815">
        <f>'12 л. МЕНЮ '!G652</f>
        <v>1219.2550000000001</v>
      </c>
      <c r="N44" s="2791">
        <f>'12 л. МЕНЮ '!G707</f>
        <v>1228.8670000000002</v>
      </c>
      <c r="O44" s="3115">
        <f>'12 л. МЕНЮ '!G766</f>
        <v>1223.9970000000001</v>
      </c>
      <c r="P44" s="2790">
        <f>D44+E44+F44+G44+H44+I44+J44+K44+L44+M44+N44+O44</f>
        <v>14687.997000000001</v>
      </c>
      <c r="Q44" s="2190">
        <f t="shared" si="2"/>
        <v>-2.042483659181471E-5</v>
      </c>
      <c r="R44" s="2832">
        <f t="shared" si="3"/>
        <v>14688</v>
      </c>
      <c r="S44" s="2592">
        <v>2720</v>
      </c>
      <c r="U44" s="792"/>
      <c r="V44" s="801"/>
      <c r="W44" s="408"/>
      <c r="X44" s="112"/>
      <c r="Y44" s="112"/>
      <c r="Z44" s="112"/>
      <c r="AA44" s="112"/>
      <c r="AB44" s="808"/>
      <c r="AC44" s="132"/>
      <c r="AD44" s="790"/>
      <c r="AE44" s="112"/>
      <c r="AF44" s="791"/>
      <c r="AH44" s="112"/>
      <c r="AI44" s="112"/>
    </row>
    <row r="47" spans="1:35" ht="13.5" customHeight="1"/>
    <row r="48" spans="1:35" ht="12.75" customHeight="1"/>
    <row r="49" spans="1:19" ht="12.75" customHeight="1"/>
    <row r="50" spans="1:19" ht="11.25" customHeight="1"/>
    <row r="51" spans="1:19" ht="11.25" customHeight="1"/>
    <row r="53" spans="1:19">
      <c r="A53" t="s">
        <v>222</v>
      </c>
      <c r="C53" s="17"/>
      <c r="D53" s="17"/>
      <c r="E53" s="17"/>
      <c r="F53" s="17"/>
      <c r="G53" s="17"/>
      <c r="H53" s="17"/>
      <c r="I53" s="17"/>
      <c r="J53" s="17"/>
      <c r="K53" s="17"/>
      <c r="L53" s="17"/>
      <c r="M53" s="17"/>
      <c r="N53" s="17"/>
      <c r="O53" s="17"/>
    </row>
    <row r="54" spans="1:19">
      <c r="A54" t="s">
        <v>223</v>
      </c>
      <c r="C54" s="291"/>
      <c r="D54" s="291"/>
      <c r="E54" s="291"/>
      <c r="F54" s="291"/>
      <c r="G54" s="291"/>
      <c r="H54" s="291"/>
      <c r="I54" s="291"/>
      <c r="J54" s="291"/>
      <c r="K54" s="291"/>
      <c r="L54" s="291"/>
      <c r="M54" s="291"/>
      <c r="N54" s="291"/>
      <c r="O54" s="291"/>
      <c r="P54" s="291"/>
      <c r="Q54" s="291"/>
      <c r="R54" s="291"/>
      <c r="S54" s="291"/>
    </row>
    <row r="55" spans="1:19">
      <c r="A55" t="s">
        <v>224</v>
      </c>
      <c r="N55" s="291"/>
      <c r="O55" s="291"/>
    </row>
    <row r="56" spans="1:19">
      <c r="A56" s="17"/>
      <c r="B56" s="17"/>
      <c r="C56" s="17"/>
      <c r="D56" s="17"/>
      <c r="E56" s="17"/>
      <c r="F56" s="17"/>
      <c r="G56" s="17"/>
      <c r="H56" s="17"/>
      <c r="I56" s="17"/>
      <c r="J56" s="17"/>
      <c r="K56" s="17"/>
      <c r="L56" s="17"/>
      <c r="M56" s="17"/>
      <c r="N56" s="17"/>
      <c r="O56" s="17"/>
      <c r="P56" s="291"/>
      <c r="Q56" s="291"/>
      <c r="R56" s="291"/>
      <c r="S56" s="291"/>
    </row>
    <row r="57" spans="1:19">
      <c r="A57" s="1" t="s">
        <v>225</v>
      </c>
    </row>
    <row r="58" spans="1:19">
      <c r="A58" t="s">
        <v>226</v>
      </c>
      <c r="D58" s="17"/>
      <c r="E58" s="17"/>
      <c r="F58" s="17"/>
      <c r="G58" s="17"/>
      <c r="H58" s="17"/>
      <c r="I58" s="17"/>
      <c r="J58" s="17"/>
      <c r="K58" s="17"/>
      <c r="L58" s="17"/>
      <c r="M58" s="17"/>
      <c r="N58" s="17"/>
      <c r="O58" s="17"/>
    </row>
    <row r="59" spans="1:19">
      <c r="A59" s="17"/>
      <c r="B59" s="17"/>
      <c r="C59" s="17"/>
      <c r="D59" s="17"/>
      <c r="E59" s="17"/>
      <c r="F59" s="17"/>
      <c r="G59" s="17"/>
      <c r="H59" s="17"/>
      <c r="I59" s="17"/>
      <c r="J59" s="17"/>
      <c r="K59" s="17"/>
      <c r="L59" s="17"/>
      <c r="M59" s="17"/>
      <c r="N59" s="17"/>
      <c r="O59" s="17"/>
      <c r="P59" s="291"/>
      <c r="Q59" s="291"/>
      <c r="R59" s="291"/>
      <c r="S59" s="291"/>
    </row>
    <row r="67" ht="13.5" customHeight="1"/>
    <row r="69" ht="13.5" customHeight="1"/>
    <row r="70" ht="12" customHeight="1"/>
    <row r="72" ht="12.75" customHeight="1"/>
    <row r="74" ht="12.75" customHeight="1"/>
    <row r="76" ht="12.75" customHeight="1"/>
    <row r="78" ht="12.75" customHeight="1"/>
    <row r="79" hidden="1"/>
    <row r="86" spans="1:28">
      <c r="A86" s="112"/>
      <c r="B86" s="112"/>
      <c r="C86" s="112"/>
      <c r="D86" s="112"/>
      <c r="E86" s="112"/>
      <c r="F86" s="112"/>
      <c r="G86" s="112"/>
      <c r="H86" s="112"/>
      <c r="I86" s="112"/>
      <c r="J86" s="112"/>
      <c r="K86" s="112"/>
      <c r="L86" s="112"/>
      <c r="M86" s="112"/>
      <c r="N86" s="112"/>
      <c r="O86" s="112"/>
      <c r="P86" s="112"/>
      <c r="Q86" s="112"/>
      <c r="R86" s="112"/>
      <c r="S86" s="112"/>
      <c r="T86" s="112"/>
      <c r="U86" s="112"/>
      <c r="V86" s="112"/>
      <c r="W86" s="112"/>
      <c r="X86" s="112"/>
      <c r="Y86" s="112"/>
      <c r="Z86" s="112"/>
      <c r="AA86" s="112"/>
      <c r="AB86" s="112"/>
    </row>
    <row r="87" spans="1:28">
      <c r="A87" s="210"/>
      <c r="B87" s="112"/>
      <c r="C87" s="210"/>
      <c r="D87" s="112"/>
      <c r="E87" s="112"/>
      <c r="F87" s="112"/>
      <c r="G87" s="112"/>
      <c r="H87" s="112"/>
      <c r="I87" s="112"/>
      <c r="J87" s="112"/>
      <c r="K87" s="112"/>
      <c r="L87" s="112"/>
      <c r="M87" s="112"/>
      <c r="N87" s="112"/>
      <c r="O87" s="112"/>
      <c r="P87" s="112"/>
      <c r="Q87" s="208"/>
      <c r="R87" s="112"/>
      <c r="S87" s="112"/>
      <c r="T87" s="112"/>
      <c r="U87" s="112"/>
      <c r="V87" s="112"/>
      <c r="W87" s="112"/>
      <c r="X87" s="112"/>
      <c r="Y87" s="112"/>
      <c r="Z87" s="112"/>
      <c r="AA87" s="112"/>
      <c r="AB87" s="112"/>
    </row>
    <row r="88" spans="1:28">
      <c r="A88" s="112"/>
      <c r="B88" s="132"/>
      <c r="C88" s="408"/>
      <c r="D88" s="214"/>
      <c r="E88" s="214"/>
      <c r="F88" s="214"/>
      <c r="G88" s="214"/>
      <c r="H88" s="214"/>
      <c r="I88" s="214"/>
      <c r="J88" s="214"/>
      <c r="K88" s="214"/>
      <c r="L88" s="132"/>
      <c r="M88" s="132"/>
      <c r="N88" s="104"/>
      <c r="O88" s="104"/>
      <c r="P88" s="132"/>
      <c r="Q88" s="408"/>
      <c r="R88" s="112"/>
      <c r="S88" s="408"/>
      <c r="T88" s="132"/>
      <c r="U88" s="112"/>
      <c r="V88" s="112"/>
      <c r="W88" s="112"/>
      <c r="X88" s="112"/>
      <c r="Y88" s="112"/>
      <c r="Z88" s="112"/>
      <c r="AA88" s="112"/>
      <c r="AB88" s="112"/>
    </row>
    <row r="89" spans="1:28">
      <c r="A89" s="112"/>
      <c r="B89" s="132"/>
      <c r="C89" s="104"/>
      <c r="D89" s="214"/>
      <c r="E89" s="214"/>
      <c r="F89" s="214"/>
      <c r="G89" s="214"/>
      <c r="H89" s="214"/>
      <c r="I89" s="214"/>
      <c r="J89" s="214"/>
      <c r="K89" s="214"/>
      <c r="L89" s="132"/>
      <c r="M89" s="132"/>
      <c r="N89" s="104"/>
      <c r="O89" s="104"/>
      <c r="P89" s="132"/>
      <c r="Q89" s="408"/>
      <c r="R89" s="112"/>
      <c r="S89" s="408"/>
      <c r="T89" s="132"/>
      <c r="U89" s="112"/>
      <c r="V89" s="112"/>
      <c r="W89" s="112"/>
      <c r="X89" s="112"/>
      <c r="Y89" s="112"/>
      <c r="Z89" s="112"/>
      <c r="AA89" s="112"/>
      <c r="AB89" s="112"/>
    </row>
    <row r="90" spans="1:28">
      <c r="A90" s="112"/>
      <c r="B90" s="408"/>
      <c r="C90" s="408"/>
      <c r="D90" s="214"/>
      <c r="E90" s="214"/>
      <c r="F90" s="214"/>
      <c r="G90" s="214"/>
      <c r="H90" s="112"/>
      <c r="I90" s="112"/>
      <c r="J90" s="214"/>
      <c r="K90" s="110"/>
      <c r="L90" s="132"/>
      <c r="M90" s="132"/>
      <c r="N90" s="104"/>
      <c r="O90" s="104"/>
      <c r="P90" s="408"/>
      <c r="Q90" s="408"/>
      <c r="R90" s="112"/>
      <c r="S90" s="408"/>
      <c r="T90" s="132"/>
      <c r="U90" s="112"/>
      <c r="V90" s="112"/>
      <c r="W90" s="112"/>
      <c r="X90" s="112"/>
      <c r="Y90" s="112"/>
      <c r="Z90" s="112"/>
      <c r="AA90" s="784"/>
      <c r="AB90" s="112"/>
    </row>
    <row r="91" spans="1:28">
      <c r="A91" s="112"/>
      <c r="B91" s="132"/>
      <c r="C91" s="132"/>
      <c r="D91" s="408"/>
      <c r="E91" s="408"/>
      <c r="F91" s="408"/>
      <c r="G91" s="408"/>
      <c r="H91" s="408"/>
      <c r="I91" s="408"/>
      <c r="J91" s="408"/>
      <c r="K91" s="408"/>
      <c r="L91" s="408"/>
      <c r="M91" s="408"/>
      <c r="N91" s="104"/>
      <c r="O91" s="104"/>
      <c r="P91" s="408"/>
      <c r="Q91" s="408"/>
      <c r="R91" s="112"/>
      <c r="S91" s="408"/>
      <c r="T91" s="132"/>
      <c r="U91" s="112"/>
      <c r="V91" s="112"/>
      <c r="W91" s="112"/>
      <c r="X91" s="112"/>
      <c r="Y91" s="369"/>
      <c r="Z91" s="112"/>
      <c r="AA91" s="784"/>
      <c r="AB91" s="112"/>
    </row>
    <row r="92" spans="1:28">
      <c r="A92" s="112"/>
      <c r="B92" s="408"/>
      <c r="C92" s="112"/>
      <c r="D92" s="408"/>
      <c r="E92" s="408"/>
      <c r="F92" s="408"/>
      <c r="G92" s="408"/>
      <c r="H92" s="408"/>
      <c r="I92" s="408"/>
      <c r="J92" s="408"/>
      <c r="K92" s="408"/>
      <c r="L92" s="408"/>
      <c r="M92" s="408"/>
      <c r="N92" s="104"/>
      <c r="O92" s="104"/>
      <c r="P92" s="132"/>
      <c r="Q92" s="408"/>
      <c r="R92" s="112"/>
      <c r="S92" s="408"/>
      <c r="T92" s="132"/>
      <c r="U92" s="112"/>
      <c r="V92" s="112"/>
      <c r="W92" s="112"/>
      <c r="X92" s="112"/>
      <c r="Y92" s="369"/>
      <c r="Z92" s="112"/>
      <c r="AA92" s="785"/>
      <c r="AB92" s="112"/>
    </row>
    <row r="93" spans="1:28">
      <c r="A93" s="112"/>
      <c r="B93" s="132"/>
      <c r="C93" s="214"/>
      <c r="D93" s="132"/>
      <c r="E93" s="132"/>
      <c r="F93" s="132"/>
      <c r="G93" s="132"/>
      <c r="H93" s="107"/>
      <c r="I93" s="132"/>
      <c r="J93" s="132"/>
      <c r="K93" s="132"/>
      <c r="L93" s="132"/>
      <c r="M93" s="107"/>
      <c r="N93" s="104"/>
      <c r="O93" s="104"/>
      <c r="P93" s="214"/>
      <c r="Q93" s="408"/>
      <c r="R93" s="132"/>
      <c r="S93" s="408"/>
      <c r="T93" s="132"/>
      <c r="U93" s="112"/>
      <c r="V93" s="300"/>
      <c r="W93" s="408"/>
      <c r="X93" s="166"/>
      <c r="Y93" s="786"/>
      <c r="Z93" s="112"/>
      <c r="AA93" s="785"/>
      <c r="AB93" s="112"/>
    </row>
    <row r="94" spans="1:28">
      <c r="A94" s="166"/>
      <c r="B94" s="132"/>
      <c r="C94" s="787"/>
      <c r="D94" s="803"/>
      <c r="E94" s="788"/>
      <c r="F94" s="788"/>
      <c r="G94" s="788"/>
      <c r="H94" s="788"/>
      <c r="I94" s="788"/>
      <c r="J94" s="788"/>
      <c r="K94" s="788"/>
      <c r="L94" s="788"/>
      <c r="M94" s="788"/>
      <c r="N94" s="787"/>
      <c r="O94" s="408"/>
      <c r="P94" s="408"/>
      <c r="Q94" s="112"/>
      <c r="R94" s="613"/>
      <c r="S94" s="112"/>
      <c r="T94" s="112"/>
      <c r="U94" s="112"/>
      <c r="V94" s="789"/>
      <c r="W94" s="132"/>
      <c r="X94" s="127"/>
      <c r="Y94" s="790"/>
      <c r="Z94" s="112"/>
      <c r="AA94" s="791"/>
      <c r="AB94" s="112"/>
    </row>
    <row r="95" spans="1:28">
      <c r="A95" s="166"/>
      <c r="B95" s="132"/>
      <c r="C95" s="787"/>
      <c r="D95" s="803"/>
      <c r="E95" s="788"/>
      <c r="F95" s="788"/>
      <c r="G95" s="788"/>
      <c r="H95" s="788"/>
      <c r="I95" s="788"/>
      <c r="J95" s="788"/>
      <c r="K95" s="788"/>
      <c r="L95" s="788"/>
      <c r="M95" s="788"/>
      <c r="N95" s="792"/>
      <c r="O95" s="793"/>
      <c r="P95" s="408"/>
      <c r="Q95" s="112"/>
      <c r="R95" s="112"/>
      <c r="S95" s="112"/>
      <c r="T95" s="112"/>
      <c r="U95" s="112"/>
      <c r="V95" s="789"/>
      <c r="W95" s="132"/>
      <c r="X95" s="127"/>
      <c r="Y95" s="790"/>
      <c r="Z95" s="112"/>
      <c r="AA95" s="791"/>
      <c r="AB95" s="112"/>
    </row>
    <row r="96" spans="1:28">
      <c r="A96" s="166"/>
      <c r="B96" s="132"/>
      <c r="C96" s="787"/>
      <c r="D96" s="803"/>
      <c r="E96" s="788"/>
      <c r="F96" s="788"/>
      <c r="G96" s="803"/>
      <c r="H96" s="788"/>
      <c r="I96" s="788"/>
      <c r="J96" s="803"/>
      <c r="K96" s="788"/>
      <c r="L96" s="788"/>
      <c r="M96" s="788"/>
      <c r="N96" s="787"/>
      <c r="O96" s="793"/>
      <c r="P96" s="408"/>
      <c r="Q96" s="112"/>
      <c r="R96" s="112"/>
      <c r="S96" s="112"/>
      <c r="T96" s="112"/>
      <c r="U96" s="112"/>
      <c r="V96" s="789"/>
      <c r="W96" s="132"/>
      <c r="X96" s="127"/>
      <c r="Y96" s="790"/>
      <c r="Z96" s="112"/>
      <c r="AA96" s="794"/>
      <c r="AB96" s="112"/>
    </row>
    <row r="97" spans="1:28">
      <c r="A97" s="166"/>
      <c r="B97" s="132"/>
      <c r="C97" s="787"/>
      <c r="D97" s="803"/>
      <c r="E97" s="788"/>
      <c r="F97" s="788"/>
      <c r="G97" s="788"/>
      <c r="H97" s="788"/>
      <c r="I97" s="788"/>
      <c r="J97" s="788"/>
      <c r="K97" s="788"/>
      <c r="L97" s="788"/>
      <c r="M97" s="803"/>
      <c r="N97" s="795"/>
      <c r="O97" s="793"/>
      <c r="P97" s="408"/>
      <c r="Q97" s="112"/>
      <c r="R97" s="112"/>
      <c r="S97" s="112"/>
      <c r="T97" s="112"/>
      <c r="U97" s="112"/>
      <c r="V97" s="789"/>
      <c r="W97" s="132"/>
      <c r="X97" s="127"/>
      <c r="Y97" s="790"/>
      <c r="Z97" s="112"/>
      <c r="AA97" s="791"/>
      <c r="AB97" s="112"/>
    </row>
    <row r="98" spans="1:28">
      <c r="A98" s="166"/>
      <c r="B98" s="132"/>
      <c r="C98" s="787"/>
      <c r="D98" s="803"/>
      <c r="E98" s="788"/>
      <c r="F98" s="788"/>
      <c r="G98" s="788"/>
      <c r="H98" s="788"/>
      <c r="I98" s="788"/>
      <c r="J98" s="788"/>
      <c r="K98" s="788"/>
      <c r="L98" s="788"/>
      <c r="M98" s="788"/>
      <c r="N98" s="787"/>
      <c r="O98" s="793"/>
      <c r="P98" s="408"/>
      <c r="Q98" s="112"/>
      <c r="R98" s="112"/>
      <c r="S98" s="112"/>
      <c r="T98" s="112"/>
      <c r="U98" s="112"/>
      <c r="V98" s="789"/>
      <c r="W98" s="132"/>
      <c r="X98" s="127"/>
      <c r="Y98" s="790"/>
      <c r="Z98" s="112"/>
      <c r="AA98" s="796"/>
      <c r="AB98" s="112"/>
    </row>
    <row r="99" spans="1:28">
      <c r="A99" s="166"/>
      <c r="B99" s="132"/>
      <c r="C99" s="787"/>
      <c r="D99" s="803"/>
      <c r="E99" s="788"/>
      <c r="F99" s="788"/>
      <c r="G99" s="788"/>
      <c r="H99" s="788"/>
      <c r="I99" s="788"/>
      <c r="J99" s="788"/>
      <c r="K99" s="788"/>
      <c r="L99" s="788"/>
      <c r="M99" s="788"/>
      <c r="N99" s="787"/>
      <c r="O99" s="793"/>
      <c r="P99" s="408"/>
      <c r="Q99" s="112"/>
      <c r="R99" s="112"/>
      <c r="S99" s="112"/>
      <c r="T99" s="112"/>
      <c r="U99" s="112"/>
      <c r="V99" s="789"/>
      <c r="W99" s="132"/>
      <c r="X99" s="127"/>
      <c r="Y99" s="790"/>
      <c r="Z99" s="112"/>
      <c r="AA99" s="794"/>
      <c r="AB99" s="112"/>
    </row>
    <row r="100" spans="1:28">
      <c r="A100" s="166"/>
      <c r="B100" s="132"/>
      <c r="C100" s="787"/>
      <c r="D100" s="803"/>
      <c r="E100" s="788"/>
      <c r="F100" s="104"/>
      <c r="G100" s="798"/>
      <c r="H100" s="803"/>
      <c r="I100" s="788"/>
      <c r="J100" s="788"/>
      <c r="K100" s="788"/>
      <c r="L100" s="788"/>
      <c r="M100" s="788"/>
      <c r="N100" s="797"/>
      <c r="O100" s="793"/>
      <c r="P100" s="408"/>
      <c r="Q100" s="112"/>
      <c r="R100" s="112"/>
      <c r="S100" s="112"/>
      <c r="T100" s="112"/>
      <c r="U100" s="112"/>
      <c r="V100" s="789"/>
      <c r="W100" s="132"/>
      <c r="X100" s="127"/>
      <c r="Y100" s="790"/>
      <c r="Z100" s="112"/>
      <c r="AA100" s="796"/>
      <c r="AB100" s="112"/>
    </row>
    <row r="101" spans="1:28">
      <c r="A101" s="166"/>
      <c r="B101" s="132"/>
      <c r="C101" s="787"/>
      <c r="D101" s="803"/>
      <c r="E101" s="788"/>
      <c r="F101" s="788"/>
      <c r="G101" s="788"/>
      <c r="H101" s="788"/>
      <c r="I101" s="788"/>
      <c r="J101" s="788"/>
      <c r="K101" s="788"/>
      <c r="L101" s="788"/>
      <c r="M101" s="788"/>
      <c r="N101" s="787"/>
      <c r="O101" s="793"/>
      <c r="P101" s="408"/>
      <c r="Q101" s="112"/>
      <c r="R101" s="112"/>
      <c r="S101" s="112"/>
      <c r="T101" s="112"/>
      <c r="U101" s="112"/>
      <c r="V101" s="789"/>
      <c r="W101" s="132"/>
      <c r="X101" s="127"/>
      <c r="Y101" s="790"/>
      <c r="Z101" s="112"/>
      <c r="AA101" s="791"/>
      <c r="AB101" s="112"/>
    </row>
    <row r="102" spans="1:28">
      <c r="A102" s="166"/>
      <c r="B102" s="132"/>
      <c r="C102" s="787"/>
      <c r="D102" s="803"/>
      <c r="E102" s="788"/>
      <c r="F102" s="788"/>
      <c r="G102" s="788"/>
      <c r="H102" s="788"/>
      <c r="I102" s="788"/>
      <c r="J102" s="788"/>
      <c r="K102" s="788"/>
      <c r="L102" s="788"/>
      <c r="M102" s="788"/>
      <c r="N102" s="787"/>
      <c r="O102" s="793"/>
      <c r="P102" s="408"/>
      <c r="Q102" s="112"/>
      <c r="R102" s="112"/>
      <c r="S102" s="112"/>
      <c r="T102" s="112"/>
      <c r="U102" s="112"/>
      <c r="V102" s="789"/>
      <c r="W102" s="132"/>
      <c r="X102" s="127"/>
      <c r="Y102" s="790"/>
      <c r="Z102" s="112"/>
      <c r="AA102" s="791"/>
      <c r="AB102" s="112"/>
    </row>
    <row r="103" spans="1:28" ht="12.75" customHeight="1">
      <c r="A103" s="166"/>
      <c r="B103" s="132"/>
      <c r="C103" s="787"/>
      <c r="D103" s="803"/>
      <c r="E103" s="788"/>
      <c r="F103" s="788"/>
      <c r="G103" s="788"/>
      <c r="H103" s="788"/>
      <c r="I103" s="788"/>
      <c r="J103" s="788"/>
      <c r="K103" s="788"/>
      <c r="L103" s="788"/>
      <c r="M103" s="788"/>
      <c r="N103" s="787"/>
      <c r="O103" s="793"/>
      <c r="P103" s="408"/>
      <c r="Q103" s="112"/>
      <c r="R103" s="112"/>
      <c r="S103" s="112"/>
      <c r="T103" s="112"/>
      <c r="U103" s="112"/>
      <c r="V103" s="789"/>
      <c r="W103" s="132"/>
      <c r="X103" s="127"/>
      <c r="Y103" s="790"/>
      <c r="Z103" s="112"/>
      <c r="AA103" s="791"/>
      <c r="AB103" s="112"/>
    </row>
    <row r="104" spans="1:28" ht="13.5" customHeight="1">
      <c r="A104" s="166"/>
      <c r="B104" s="132"/>
      <c r="C104" s="787"/>
      <c r="D104" s="803"/>
      <c r="E104" s="788"/>
      <c r="F104" s="788"/>
      <c r="G104" s="788"/>
      <c r="H104" s="788"/>
      <c r="I104" s="788"/>
      <c r="J104" s="788"/>
      <c r="K104" s="788"/>
      <c r="L104" s="788"/>
      <c r="M104" s="788"/>
      <c r="N104" s="787"/>
      <c r="O104" s="793"/>
      <c r="P104" s="408"/>
      <c r="Q104" s="112"/>
      <c r="R104" s="112"/>
      <c r="S104" s="112"/>
      <c r="T104" s="112"/>
      <c r="U104" s="112"/>
      <c r="V104" s="789"/>
      <c r="W104" s="132"/>
      <c r="X104" s="127"/>
      <c r="Y104" s="790"/>
      <c r="Z104" s="112"/>
      <c r="AA104" s="791"/>
      <c r="AB104" s="112"/>
    </row>
    <row r="105" spans="1:28" ht="12.75" customHeight="1">
      <c r="A105" s="166"/>
      <c r="B105" s="132"/>
      <c r="C105" s="787"/>
      <c r="D105" s="803"/>
      <c r="E105" s="788"/>
      <c r="F105" s="788"/>
      <c r="G105" s="788"/>
      <c r="H105" s="788"/>
      <c r="I105" s="788"/>
      <c r="J105" s="788"/>
      <c r="K105" s="788"/>
      <c r="L105" s="788"/>
      <c r="M105" s="788"/>
      <c r="N105" s="787"/>
      <c r="O105" s="793"/>
      <c r="P105" s="408"/>
      <c r="Q105" s="112"/>
      <c r="R105" s="112"/>
      <c r="S105" s="112"/>
      <c r="T105" s="112"/>
      <c r="U105" s="112"/>
      <c r="V105" s="789"/>
      <c r="W105" s="132"/>
      <c r="X105" s="127"/>
      <c r="Y105" s="790"/>
      <c r="Z105" s="112"/>
      <c r="AA105" s="791"/>
      <c r="AB105" s="112"/>
    </row>
    <row r="106" spans="1:28">
      <c r="A106" s="166"/>
      <c r="B106" s="132"/>
      <c r="C106" s="787"/>
      <c r="D106" s="803"/>
      <c r="E106" s="788"/>
      <c r="F106" s="788"/>
      <c r="G106" s="788"/>
      <c r="H106" s="788"/>
      <c r="I106" s="788"/>
      <c r="J106" s="788"/>
      <c r="K106" s="788"/>
      <c r="L106" s="788"/>
      <c r="M106" s="788"/>
      <c r="N106" s="787"/>
      <c r="O106" s="793"/>
      <c r="P106" s="408"/>
      <c r="Q106" s="112"/>
      <c r="R106" s="112"/>
      <c r="S106" s="112"/>
      <c r="T106" s="112"/>
      <c r="U106" s="112"/>
      <c r="V106" s="789"/>
      <c r="W106" s="132"/>
      <c r="X106" s="127"/>
      <c r="Y106" s="790"/>
      <c r="Z106" s="112"/>
      <c r="AA106" s="791"/>
      <c r="AB106" s="112"/>
    </row>
    <row r="107" spans="1:28">
      <c r="A107" s="166"/>
      <c r="B107" s="132"/>
      <c r="C107" s="787"/>
      <c r="D107" s="803"/>
      <c r="E107" s="788"/>
      <c r="F107" s="788"/>
      <c r="G107" s="788"/>
      <c r="H107" s="788"/>
      <c r="I107" s="788"/>
      <c r="J107" s="788"/>
      <c r="K107" s="788"/>
      <c r="L107" s="788"/>
      <c r="M107" s="788"/>
      <c r="N107" s="787"/>
      <c r="O107" s="793"/>
      <c r="P107" s="408"/>
      <c r="Q107" s="112"/>
      <c r="R107" s="112"/>
      <c r="S107" s="112"/>
      <c r="T107" s="112"/>
      <c r="U107" s="112"/>
      <c r="V107" s="789"/>
      <c r="W107" s="132"/>
      <c r="X107" s="127"/>
      <c r="Y107" s="790"/>
      <c r="Z107" s="112"/>
      <c r="AA107" s="791"/>
      <c r="AB107" s="112"/>
    </row>
    <row r="108" spans="1:28">
      <c r="A108" s="166"/>
      <c r="B108" s="132"/>
      <c r="C108" s="787"/>
      <c r="D108" s="803"/>
      <c r="E108" s="788"/>
      <c r="F108" s="788"/>
      <c r="G108" s="788"/>
      <c r="H108" s="788"/>
      <c r="I108" s="788"/>
      <c r="J108" s="788"/>
      <c r="K108" s="788"/>
      <c r="L108" s="788"/>
      <c r="M108" s="788"/>
      <c r="N108" s="787"/>
      <c r="O108" s="793"/>
      <c r="P108" s="408"/>
      <c r="Q108" s="112"/>
      <c r="R108" s="112"/>
      <c r="S108" s="112"/>
      <c r="T108" s="112"/>
      <c r="U108" s="112"/>
      <c r="V108" s="789"/>
      <c r="W108" s="132"/>
      <c r="X108" s="127"/>
      <c r="Y108" s="790"/>
      <c r="Z108" s="112"/>
      <c r="AA108" s="794"/>
      <c r="AB108" s="112"/>
    </row>
    <row r="109" spans="1:28" ht="12.75" customHeight="1">
      <c r="A109" s="166"/>
      <c r="B109" s="132"/>
      <c r="C109" s="787"/>
      <c r="D109" s="806"/>
      <c r="E109" s="798"/>
      <c r="F109" s="799"/>
      <c r="G109" s="788"/>
      <c r="H109" s="788"/>
      <c r="I109" s="788"/>
      <c r="J109" s="788"/>
      <c r="K109" s="798"/>
      <c r="L109" s="798"/>
      <c r="M109" s="788"/>
      <c r="N109" s="792"/>
      <c r="O109" s="793"/>
      <c r="P109" s="408"/>
      <c r="Q109" s="112"/>
      <c r="R109" s="112"/>
      <c r="S109" s="112"/>
      <c r="T109" s="112"/>
      <c r="U109" s="112"/>
      <c r="V109" s="789"/>
      <c r="W109" s="132"/>
      <c r="X109" s="127"/>
      <c r="Y109" s="790"/>
      <c r="Z109" s="112"/>
      <c r="AA109" s="800"/>
      <c r="AB109" s="112"/>
    </row>
    <row r="110" spans="1:28" ht="12.75" customHeight="1">
      <c r="A110" s="166"/>
      <c r="B110" s="132"/>
      <c r="C110" s="787"/>
      <c r="D110" s="806"/>
      <c r="E110" s="798"/>
      <c r="F110" s="799"/>
      <c r="G110" s="788"/>
      <c r="H110" s="788"/>
      <c r="I110" s="788"/>
      <c r="J110" s="788"/>
      <c r="K110" s="798"/>
      <c r="L110" s="798"/>
      <c r="M110" s="788"/>
      <c r="N110" s="787"/>
      <c r="O110" s="793"/>
      <c r="P110" s="408"/>
      <c r="Q110" s="112"/>
      <c r="R110" s="112"/>
      <c r="S110" s="112"/>
      <c r="T110" s="112"/>
      <c r="U110" s="112"/>
      <c r="V110" s="789"/>
      <c r="W110" s="132"/>
      <c r="X110" s="127"/>
      <c r="Y110" s="790"/>
      <c r="Z110" s="112"/>
      <c r="AA110" s="791"/>
      <c r="AB110" s="112"/>
    </row>
    <row r="111" spans="1:28" ht="11.25" customHeight="1">
      <c r="A111" s="166"/>
      <c r="B111" s="132"/>
      <c r="C111" s="787"/>
      <c r="D111" s="806"/>
      <c r="E111" s="798"/>
      <c r="F111" s="799"/>
      <c r="G111" s="788"/>
      <c r="H111" s="788"/>
      <c r="I111" s="788"/>
      <c r="J111" s="788"/>
      <c r="K111" s="798"/>
      <c r="L111" s="798"/>
      <c r="M111" s="788"/>
      <c r="N111" s="787"/>
      <c r="O111" s="793"/>
      <c r="P111" s="408"/>
      <c r="Q111" s="112"/>
      <c r="R111" s="112"/>
      <c r="S111" s="112"/>
      <c r="T111" s="112"/>
      <c r="U111" s="112"/>
      <c r="V111" s="789"/>
      <c r="W111" s="132"/>
      <c r="X111" s="127"/>
      <c r="Y111" s="790"/>
      <c r="Z111" s="112"/>
      <c r="AA111" s="791"/>
      <c r="AB111" s="112"/>
    </row>
    <row r="112" spans="1:28" ht="12.75" customHeight="1">
      <c r="A112" s="166"/>
      <c r="B112" s="132"/>
      <c r="C112" s="787"/>
      <c r="D112" s="806"/>
      <c r="E112" s="798"/>
      <c r="F112" s="799"/>
      <c r="G112" s="788"/>
      <c r="H112" s="810"/>
      <c r="I112" s="788"/>
      <c r="J112" s="810"/>
      <c r="K112" s="803"/>
      <c r="L112" s="803"/>
      <c r="M112" s="788"/>
      <c r="N112" s="787"/>
      <c r="O112" s="793"/>
      <c r="P112" s="408"/>
      <c r="Q112" s="112"/>
      <c r="R112" s="112"/>
      <c r="S112" s="112"/>
      <c r="T112" s="112"/>
      <c r="U112" s="112"/>
      <c r="V112" s="789"/>
      <c r="W112" s="132"/>
      <c r="X112" s="127"/>
      <c r="Y112" s="790"/>
      <c r="Z112" s="112"/>
      <c r="AA112" s="796"/>
      <c r="AB112" s="112"/>
    </row>
    <row r="113" spans="1:28" ht="13.5" customHeight="1">
      <c r="A113" s="166"/>
      <c r="B113" s="132"/>
      <c r="C113" s="787"/>
      <c r="D113" s="806"/>
      <c r="E113" s="803"/>
      <c r="F113" s="799"/>
      <c r="G113" s="788"/>
      <c r="H113" s="788"/>
      <c r="I113" s="788"/>
      <c r="J113" s="788"/>
      <c r="K113" s="803"/>
      <c r="L113" s="803"/>
      <c r="M113" s="788"/>
      <c r="N113" s="787"/>
      <c r="O113" s="793"/>
      <c r="P113" s="408"/>
      <c r="Q113" s="112"/>
      <c r="R113" s="112"/>
      <c r="S113" s="112"/>
      <c r="T113" s="112"/>
      <c r="U113" s="112"/>
      <c r="V113" s="789"/>
      <c r="W113" s="132"/>
      <c r="X113" s="127"/>
      <c r="Y113" s="790"/>
      <c r="Z113" s="112"/>
      <c r="AA113" s="791"/>
      <c r="AB113" s="112"/>
    </row>
    <row r="114" spans="1:28" ht="14.25" customHeight="1">
      <c r="A114" s="166"/>
      <c r="B114" s="132"/>
      <c r="C114" s="787"/>
      <c r="D114" s="806"/>
      <c r="E114" s="798"/>
      <c r="F114" s="799"/>
      <c r="G114" s="788"/>
      <c r="H114" s="788"/>
      <c r="I114" s="788"/>
      <c r="J114" s="788"/>
      <c r="K114" s="803"/>
      <c r="L114" s="798"/>
      <c r="M114" s="788"/>
      <c r="N114" s="787"/>
      <c r="O114" s="793"/>
      <c r="P114" s="408"/>
      <c r="Q114" s="112"/>
      <c r="R114" s="112"/>
      <c r="S114" s="112"/>
      <c r="T114" s="112"/>
      <c r="U114" s="112"/>
      <c r="V114" s="789"/>
      <c r="W114" s="132"/>
      <c r="X114" s="127"/>
      <c r="Y114" s="790"/>
      <c r="Z114" s="112"/>
      <c r="AA114" s="791"/>
      <c r="AB114" s="112"/>
    </row>
    <row r="115" spans="1:28">
      <c r="A115" s="166"/>
      <c r="B115" s="132"/>
      <c r="C115" s="787"/>
      <c r="D115" s="806"/>
      <c r="E115" s="803"/>
      <c r="F115" s="799"/>
      <c r="G115" s="788"/>
      <c r="H115" s="788"/>
      <c r="I115" s="788"/>
      <c r="J115" s="788"/>
      <c r="K115" s="799"/>
      <c r="L115" s="799"/>
      <c r="M115" s="104"/>
      <c r="N115" s="787"/>
      <c r="O115" s="793"/>
      <c r="P115" s="408"/>
      <c r="Q115" s="112"/>
      <c r="R115" s="112"/>
      <c r="S115" s="112"/>
      <c r="T115" s="112"/>
      <c r="U115" s="112"/>
      <c r="V115" s="789"/>
      <c r="W115" s="132"/>
      <c r="X115" s="127"/>
      <c r="Y115" s="790"/>
      <c r="Z115" s="112"/>
      <c r="AA115" s="791"/>
      <c r="AB115" s="112"/>
    </row>
    <row r="116" spans="1:28" ht="14.25" customHeight="1">
      <c r="A116" s="166"/>
      <c r="B116" s="132"/>
      <c r="C116" s="787"/>
      <c r="D116" s="806"/>
      <c r="E116" s="803"/>
      <c r="F116" s="803"/>
      <c r="G116" s="788"/>
      <c r="H116" s="788"/>
      <c r="I116" s="788"/>
      <c r="J116" s="798"/>
      <c r="K116" s="810"/>
      <c r="L116" s="803"/>
      <c r="M116" s="799"/>
      <c r="N116" s="787"/>
      <c r="O116" s="793"/>
      <c r="P116" s="408"/>
      <c r="Q116" s="112"/>
      <c r="R116" s="112"/>
      <c r="S116" s="112"/>
      <c r="T116" s="112"/>
      <c r="U116" s="112"/>
      <c r="V116" s="789"/>
      <c r="W116" s="132"/>
      <c r="X116" s="127"/>
      <c r="Y116" s="790"/>
      <c r="Z116" s="112"/>
      <c r="AA116" s="791"/>
      <c r="AB116" s="112"/>
    </row>
    <row r="117" spans="1:28">
      <c r="A117" s="166"/>
      <c r="B117" s="132"/>
      <c r="C117" s="787"/>
      <c r="D117" s="806"/>
      <c r="E117" s="798"/>
      <c r="F117" s="799"/>
      <c r="G117" s="788"/>
      <c r="H117" s="788"/>
      <c r="I117" s="788"/>
      <c r="J117" s="788"/>
      <c r="K117" s="798"/>
      <c r="L117" s="798"/>
      <c r="M117" s="788"/>
      <c r="N117" s="787"/>
      <c r="O117" s="793"/>
      <c r="P117" s="408"/>
      <c r="Q117" s="112"/>
      <c r="R117" s="112"/>
      <c r="S117" s="112"/>
      <c r="T117" s="112"/>
      <c r="U117" s="112"/>
      <c r="V117" s="789"/>
      <c r="W117" s="132"/>
      <c r="X117" s="127"/>
      <c r="Y117" s="790"/>
      <c r="Z117" s="112"/>
      <c r="AA117" s="791"/>
      <c r="AB117" s="112"/>
    </row>
    <row r="118" spans="1:28" ht="11.25" customHeight="1">
      <c r="A118" s="166"/>
      <c r="B118" s="132"/>
      <c r="C118" s="787"/>
      <c r="D118" s="806"/>
      <c r="E118" s="803"/>
      <c r="F118" s="799"/>
      <c r="G118" s="788"/>
      <c r="H118" s="788"/>
      <c r="I118" s="788"/>
      <c r="J118" s="788"/>
      <c r="K118" s="799"/>
      <c r="L118" s="799"/>
      <c r="M118" s="788"/>
      <c r="N118" s="787"/>
      <c r="O118" s="801"/>
      <c r="P118" s="408"/>
      <c r="Q118" s="112"/>
      <c r="R118" s="112"/>
      <c r="S118" s="112"/>
      <c r="T118" s="112"/>
      <c r="U118" s="112"/>
      <c r="V118" s="789"/>
      <c r="W118" s="132"/>
      <c r="X118" s="127"/>
      <c r="Y118" s="790"/>
      <c r="Z118" s="112"/>
      <c r="AA118" s="802"/>
      <c r="AB118" s="112"/>
    </row>
    <row r="119" spans="1:28">
      <c r="A119" s="166"/>
      <c r="B119" s="132"/>
      <c r="C119" s="787"/>
      <c r="D119" s="806"/>
      <c r="E119" s="798"/>
      <c r="F119" s="799"/>
      <c r="G119" s="788"/>
      <c r="H119" s="788"/>
      <c r="I119" s="788"/>
      <c r="J119" s="788"/>
      <c r="K119" s="799"/>
      <c r="L119" s="799"/>
      <c r="M119" s="788"/>
      <c r="N119" s="787"/>
      <c r="O119" s="793"/>
      <c r="P119" s="408"/>
      <c r="Q119" s="112"/>
      <c r="R119" s="112"/>
      <c r="S119" s="112"/>
      <c r="T119" s="112"/>
      <c r="U119" s="112"/>
      <c r="V119" s="789"/>
      <c r="W119" s="132"/>
      <c r="X119" s="127"/>
      <c r="Y119" s="790"/>
      <c r="Z119" s="112"/>
      <c r="AA119" s="791"/>
      <c r="AB119" s="112"/>
    </row>
    <row r="120" spans="1:28">
      <c r="A120" s="166"/>
      <c r="B120" s="132"/>
      <c r="C120" s="787"/>
      <c r="D120" s="806"/>
      <c r="E120" s="799"/>
      <c r="F120" s="803"/>
      <c r="G120" s="788"/>
      <c r="H120" s="788"/>
      <c r="I120" s="788"/>
      <c r="J120" s="788"/>
      <c r="K120" s="810"/>
      <c r="L120" s="803"/>
      <c r="M120" s="788"/>
      <c r="N120" s="787"/>
      <c r="O120" s="801"/>
      <c r="P120" s="408"/>
      <c r="Q120" s="112"/>
      <c r="R120" s="112"/>
      <c r="S120" s="112"/>
      <c r="T120" s="112"/>
      <c r="U120" s="112"/>
      <c r="V120" s="789"/>
      <c r="W120" s="132"/>
      <c r="X120" s="127"/>
      <c r="Y120" s="790"/>
      <c r="Z120" s="112"/>
      <c r="AA120" s="802"/>
      <c r="AB120" s="112"/>
    </row>
    <row r="121" spans="1:28" hidden="1">
      <c r="A121" s="166"/>
      <c r="B121" s="132"/>
      <c r="C121" s="787"/>
      <c r="D121" s="806"/>
      <c r="E121" s="803"/>
      <c r="F121" s="799"/>
      <c r="G121" s="788"/>
      <c r="H121" s="788"/>
      <c r="I121" s="788"/>
      <c r="J121" s="788"/>
      <c r="K121" s="798"/>
      <c r="L121" s="798"/>
      <c r="M121" s="788"/>
      <c r="N121" s="787"/>
      <c r="O121" s="793"/>
      <c r="P121" s="408"/>
      <c r="Q121" s="112"/>
      <c r="R121" s="112"/>
      <c r="S121" s="112"/>
      <c r="T121" s="112"/>
      <c r="U121" s="112"/>
      <c r="V121" s="789"/>
      <c r="W121" s="132"/>
      <c r="X121" s="127"/>
      <c r="Y121" s="790"/>
      <c r="Z121" s="112"/>
      <c r="AA121" s="796"/>
      <c r="AB121" s="112"/>
    </row>
    <row r="122" spans="1:28">
      <c r="A122" s="166"/>
      <c r="B122" s="107"/>
      <c r="C122" s="787"/>
      <c r="D122" s="806"/>
      <c r="E122" s="799"/>
      <c r="F122" s="799"/>
      <c r="G122" s="788"/>
      <c r="H122" s="788"/>
      <c r="I122" s="788"/>
      <c r="J122" s="788"/>
      <c r="K122" s="803"/>
      <c r="L122" s="803"/>
      <c r="M122" s="788"/>
      <c r="N122" s="787"/>
      <c r="O122" s="793"/>
      <c r="P122" s="408"/>
      <c r="Q122" s="112"/>
      <c r="R122" s="112"/>
      <c r="S122" s="112"/>
      <c r="T122" s="112"/>
      <c r="U122" s="112"/>
      <c r="V122" s="789"/>
      <c r="W122" s="132"/>
      <c r="X122" s="127"/>
      <c r="Y122" s="790"/>
      <c r="Z122" s="112"/>
      <c r="AA122" s="791"/>
      <c r="AB122" s="112"/>
    </row>
    <row r="123" spans="1:28">
      <c r="A123" s="166"/>
      <c r="B123" s="132"/>
      <c r="C123" s="787"/>
      <c r="D123" s="806"/>
      <c r="E123" s="798"/>
      <c r="F123" s="799"/>
      <c r="G123" s="810"/>
      <c r="H123" s="788"/>
      <c r="I123" s="788"/>
      <c r="J123" s="788"/>
      <c r="K123" s="798"/>
      <c r="L123" s="799"/>
      <c r="M123" s="788"/>
      <c r="N123" s="792"/>
      <c r="O123" s="801"/>
      <c r="P123" s="408"/>
      <c r="Q123" s="112"/>
      <c r="R123" s="112"/>
      <c r="S123" s="112"/>
      <c r="T123" s="112"/>
      <c r="U123" s="112"/>
      <c r="V123" s="789"/>
      <c r="W123" s="132"/>
      <c r="X123" s="127"/>
      <c r="Y123" s="790"/>
      <c r="Z123" s="112"/>
      <c r="AA123" s="802"/>
      <c r="AB123" s="112"/>
    </row>
    <row r="124" spans="1:28">
      <c r="A124" s="166"/>
      <c r="B124" s="132"/>
      <c r="C124" s="787"/>
      <c r="D124" s="806"/>
      <c r="E124" s="810"/>
      <c r="F124" s="810"/>
      <c r="G124" s="788"/>
      <c r="H124" s="788"/>
      <c r="I124" s="788"/>
      <c r="J124" s="788"/>
      <c r="K124" s="811"/>
      <c r="L124" s="810"/>
      <c r="M124" s="788"/>
      <c r="N124" s="792"/>
      <c r="O124" s="793"/>
      <c r="P124" s="408"/>
      <c r="Q124" s="112"/>
      <c r="R124" s="112"/>
      <c r="S124" s="112"/>
      <c r="T124" s="112"/>
      <c r="U124" s="112"/>
      <c r="V124" s="789"/>
      <c r="W124" s="132"/>
      <c r="X124" s="127"/>
      <c r="Y124" s="790"/>
      <c r="Z124" s="112"/>
      <c r="AA124" s="805"/>
      <c r="AB124" s="112"/>
    </row>
    <row r="125" spans="1:28">
      <c r="A125" s="166"/>
      <c r="B125" s="132"/>
      <c r="C125" s="787"/>
      <c r="D125" s="806"/>
      <c r="E125" s="162"/>
      <c r="F125" s="162"/>
      <c r="G125" s="162"/>
      <c r="H125" s="162"/>
      <c r="I125" s="162"/>
      <c r="J125" s="162"/>
      <c r="K125" s="162"/>
      <c r="L125" s="162"/>
      <c r="M125" s="162"/>
      <c r="N125" s="792"/>
      <c r="O125" s="793"/>
      <c r="P125" s="408"/>
      <c r="Q125" s="112"/>
      <c r="R125" s="112"/>
      <c r="S125" s="112"/>
      <c r="T125" s="112"/>
      <c r="U125" s="112"/>
      <c r="V125" s="789"/>
      <c r="W125" s="132"/>
      <c r="X125" s="127"/>
      <c r="Y125" s="790"/>
      <c r="Z125" s="112"/>
      <c r="AA125" s="791"/>
      <c r="AB125" s="112"/>
    </row>
    <row r="126" spans="1:28" ht="11.25" customHeight="1">
      <c r="A126" s="166"/>
      <c r="B126" s="132"/>
      <c r="C126" s="787"/>
      <c r="D126" s="806"/>
      <c r="E126" s="162"/>
      <c r="F126" s="162"/>
      <c r="G126" s="162"/>
      <c r="H126" s="162"/>
      <c r="I126" s="162"/>
      <c r="J126" s="162"/>
      <c r="K126" s="162"/>
      <c r="L126" s="162"/>
      <c r="M126" s="162"/>
      <c r="N126" s="792"/>
      <c r="O126" s="793"/>
      <c r="P126" s="408"/>
      <c r="Q126" s="112"/>
      <c r="R126" s="112"/>
      <c r="S126" s="112"/>
      <c r="T126" s="112"/>
      <c r="U126" s="112"/>
      <c r="V126" s="789"/>
      <c r="W126" s="132"/>
      <c r="X126" s="127"/>
      <c r="Y126" s="790"/>
      <c r="Z126" s="112"/>
      <c r="AA126" s="791"/>
      <c r="AB126" s="112"/>
    </row>
    <row r="127" spans="1:28" ht="12.75" customHeight="1">
      <c r="A127" s="166"/>
      <c r="B127" s="132"/>
      <c r="C127" s="787"/>
      <c r="D127" s="162"/>
      <c r="E127" s="162"/>
      <c r="F127" s="162"/>
      <c r="G127" s="162"/>
      <c r="H127" s="162"/>
      <c r="I127" s="162"/>
      <c r="J127" s="162"/>
      <c r="K127" s="162"/>
      <c r="L127" s="162"/>
      <c r="M127" s="162"/>
      <c r="N127" s="792"/>
      <c r="O127" s="793"/>
      <c r="P127" s="408"/>
      <c r="Q127" s="112"/>
      <c r="R127" s="112"/>
      <c r="S127" s="112"/>
      <c r="T127" s="112"/>
      <c r="U127" s="112"/>
      <c r="V127" s="789"/>
      <c r="W127" s="132"/>
      <c r="X127" s="127"/>
      <c r="Y127" s="790"/>
      <c r="Z127" s="112"/>
      <c r="AA127" s="791"/>
      <c r="AB127" s="112"/>
    </row>
    <row r="128" spans="1:28" ht="11.25" customHeight="1">
      <c r="A128" s="166"/>
      <c r="B128" s="132"/>
      <c r="C128" s="787"/>
      <c r="D128" s="162"/>
      <c r="E128" s="162"/>
      <c r="F128" s="162"/>
      <c r="G128" s="162"/>
      <c r="H128" s="162"/>
      <c r="I128" s="162"/>
      <c r="J128" s="807"/>
      <c r="K128" s="162"/>
      <c r="L128" s="162"/>
      <c r="M128" s="162"/>
      <c r="N128" s="795"/>
      <c r="O128" s="793"/>
      <c r="P128" s="408"/>
      <c r="Q128" s="112"/>
      <c r="R128" s="112"/>
      <c r="S128" s="112"/>
      <c r="T128" s="112"/>
      <c r="U128" s="112"/>
      <c r="V128" s="808"/>
      <c r="W128" s="132"/>
      <c r="X128" s="809"/>
      <c r="Y128" s="790"/>
      <c r="Z128" s="112"/>
      <c r="AA128" s="791"/>
      <c r="AB128" s="112"/>
    </row>
    <row r="129" spans="1:28">
      <c r="A129" s="210"/>
      <c r="B129" s="112"/>
      <c r="C129" s="210"/>
      <c r="D129" s="112"/>
      <c r="E129" s="112"/>
      <c r="F129" s="112"/>
      <c r="G129" s="112"/>
      <c r="H129" s="112"/>
      <c r="I129" s="112"/>
      <c r="J129" s="112"/>
      <c r="K129" s="112"/>
      <c r="L129" s="112"/>
      <c r="M129" s="112"/>
      <c r="N129" s="112"/>
      <c r="O129" s="112"/>
      <c r="P129" s="112"/>
      <c r="Q129" s="208"/>
      <c r="R129" s="112"/>
      <c r="S129" s="112"/>
      <c r="T129" s="112"/>
      <c r="U129" s="112"/>
      <c r="V129" s="112"/>
      <c r="W129" s="112"/>
      <c r="X129" s="112"/>
      <c r="Y129" s="112"/>
      <c r="Z129" s="112"/>
      <c r="AA129" s="112"/>
      <c r="AB129" s="112"/>
    </row>
    <row r="130" spans="1:28">
      <c r="A130" s="112"/>
      <c r="B130" s="132"/>
      <c r="C130" s="408"/>
      <c r="D130" s="214"/>
      <c r="E130" s="214"/>
      <c r="F130" s="214"/>
      <c r="G130" s="214"/>
      <c r="H130" s="214"/>
      <c r="I130" s="214"/>
      <c r="J130" s="214"/>
      <c r="K130" s="214"/>
      <c r="L130" s="132"/>
      <c r="M130" s="132"/>
      <c r="N130" s="104"/>
      <c r="O130" s="104"/>
      <c r="P130" s="132"/>
      <c r="Q130" s="408"/>
      <c r="R130" s="112"/>
      <c r="S130" s="408"/>
      <c r="T130" s="132"/>
      <c r="U130" s="112"/>
      <c r="V130" s="112"/>
      <c r="W130" s="112"/>
      <c r="X130" s="112"/>
      <c r="Y130" s="112"/>
      <c r="Z130" s="112"/>
      <c r="AA130" s="112"/>
      <c r="AB130" s="112"/>
    </row>
    <row r="131" spans="1:28">
      <c r="A131" s="112"/>
      <c r="B131" s="132"/>
      <c r="C131" s="104"/>
      <c r="D131" s="782"/>
      <c r="E131" s="214"/>
      <c r="F131" s="214"/>
      <c r="G131" s="214"/>
      <c r="H131" s="214"/>
      <c r="I131" s="214"/>
      <c r="J131" s="214"/>
      <c r="K131" s="214"/>
      <c r="L131" s="132"/>
      <c r="M131" s="132"/>
      <c r="N131" s="104"/>
      <c r="O131" s="104"/>
      <c r="P131" s="132"/>
      <c r="Q131" s="408"/>
      <c r="R131" s="112"/>
      <c r="S131" s="408"/>
      <c r="T131" s="132"/>
      <c r="U131" s="112"/>
      <c r="V131" s="112"/>
      <c r="W131" s="112"/>
      <c r="X131" s="112"/>
      <c r="Y131" s="112"/>
      <c r="Z131" s="112"/>
      <c r="AA131" s="112"/>
      <c r="AB131" s="112"/>
    </row>
    <row r="132" spans="1:28">
      <c r="A132" s="112"/>
      <c r="B132" s="408"/>
      <c r="C132" s="408"/>
      <c r="D132" s="214"/>
      <c r="E132" s="214"/>
      <c r="F132" s="214"/>
      <c r="G132" s="214"/>
      <c r="H132" s="112"/>
      <c r="I132" s="112"/>
      <c r="J132" s="214"/>
      <c r="K132" s="110"/>
      <c r="L132" s="132"/>
      <c r="M132" s="132"/>
      <c r="N132" s="104"/>
      <c r="O132" s="104"/>
      <c r="P132" s="408"/>
      <c r="Q132" s="408"/>
      <c r="R132" s="112"/>
      <c r="S132" s="408"/>
      <c r="T132" s="132"/>
      <c r="U132" s="112"/>
      <c r="V132" s="112"/>
      <c r="W132" s="112"/>
      <c r="X132" s="112"/>
      <c r="Y132" s="112"/>
      <c r="Z132" s="112"/>
      <c r="AA132" s="784"/>
      <c r="AB132" s="112"/>
    </row>
    <row r="133" spans="1:28">
      <c r="A133" s="112"/>
      <c r="B133" s="132"/>
      <c r="C133" s="132"/>
      <c r="D133" s="408"/>
      <c r="E133" s="408"/>
      <c r="F133" s="408"/>
      <c r="G133" s="408"/>
      <c r="H133" s="408"/>
      <c r="I133" s="408"/>
      <c r="J133" s="408"/>
      <c r="K133" s="408"/>
      <c r="L133" s="408"/>
      <c r="M133" s="408"/>
      <c r="N133" s="104"/>
      <c r="O133" s="104"/>
      <c r="P133" s="408"/>
      <c r="Q133" s="408"/>
      <c r="R133" s="112"/>
      <c r="S133" s="408"/>
      <c r="T133" s="132"/>
      <c r="U133" s="112"/>
      <c r="V133" s="112"/>
      <c r="W133" s="112"/>
      <c r="X133" s="112"/>
      <c r="Y133" s="369"/>
      <c r="Z133" s="112"/>
      <c r="AA133" s="784"/>
      <c r="AB133" s="112"/>
    </row>
    <row r="134" spans="1:28">
      <c r="A134" s="112"/>
      <c r="B134" s="408"/>
      <c r="C134" s="112"/>
      <c r="D134" s="408"/>
      <c r="E134" s="408"/>
      <c r="F134" s="408"/>
      <c r="G134" s="408"/>
      <c r="H134" s="408"/>
      <c r="I134" s="408"/>
      <c r="J134" s="408"/>
      <c r="K134" s="408"/>
      <c r="L134" s="408"/>
      <c r="M134" s="408"/>
      <c r="N134" s="104"/>
      <c r="O134" s="104"/>
      <c r="P134" s="132"/>
      <c r="Q134" s="408"/>
      <c r="R134" s="112"/>
      <c r="S134" s="408"/>
      <c r="T134" s="132"/>
      <c r="U134" s="112"/>
      <c r="V134" s="112"/>
      <c r="W134" s="112"/>
      <c r="X134" s="112"/>
      <c r="Y134" s="369"/>
      <c r="Z134" s="112"/>
      <c r="AA134" s="785"/>
      <c r="AB134" s="112"/>
    </row>
    <row r="135" spans="1:28">
      <c r="A135" s="112"/>
      <c r="B135" s="132"/>
      <c r="C135" s="214"/>
      <c r="D135" s="132"/>
      <c r="E135" s="132"/>
      <c r="F135" s="132"/>
      <c r="G135" s="132"/>
      <c r="H135" s="107"/>
      <c r="I135" s="132"/>
      <c r="J135" s="132"/>
      <c r="K135" s="132"/>
      <c r="L135" s="132"/>
      <c r="M135" s="107"/>
      <c r="N135" s="104"/>
      <c r="O135" s="104"/>
      <c r="P135" s="214"/>
      <c r="Q135" s="408"/>
      <c r="R135" s="132"/>
      <c r="S135" s="408"/>
      <c r="T135" s="132"/>
      <c r="U135" s="112"/>
      <c r="V135" s="300"/>
      <c r="W135" s="408"/>
      <c r="X135" s="166"/>
      <c r="Y135" s="786"/>
      <c r="Z135" s="112"/>
      <c r="AA135" s="785"/>
      <c r="AB135" s="112"/>
    </row>
    <row r="136" spans="1:28">
      <c r="A136" s="166"/>
      <c r="B136" s="132"/>
      <c r="C136" s="787"/>
      <c r="D136" s="788"/>
      <c r="E136" s="788"/>
      <c r="F136" s="788"/>
      <c r="G136" s="788"/>
      <c r="H136" s="788"/>
      <c r="I136" s="788"/>
      <c r="J136" s="788"/>
      <c r="K136" s="788"/>
      <c r="L136" s="788"/>
      <c r="M136" s="788"/>
      <c r="N136" s="787"/>
      <c r="O136" s="408"/>
      <c r="P136" s="408"/>
      <c r="Q136" s="112"/>
      <c r="R136" s="613"/>
      <c r="S136" s="112"/>
      <c r="T136" s="112"/>
      <c r="U136" s="112"/>
      <c r="V136" s="789"/>
      <c r="W136" s="132"/>
      <c r="X136" s="127"/>
      <c r="Y136" s="790"/>
      <c r="Z136" s="112"/>
      <c r="AA136" s="791"/>
      <c r="AB136" s="112"/>
    </row>
    <row r="137" spans="1:28">
      <c r="A137" s="166"/>
      <c r="B137" s="132"/>
      <c r="C137" s="787"/>
      <c r="D137" s="788"/>
      <c r="E137" s="788"/>
      <c r="F137" s="788"/>
      <c r="G137" s="788"/>
      <c r="H137" s="788"/>
      <c r="I137" s="788"/>
      <c r="J137" s="788"/>
      <c r="K137" s="788"/>
      <c r="L137" s="788"/>
      <c r="M137" s="788"/>
      <c r="N137" s="792"/>
      <c r="O137" s="793"/>
      <c r="P137" s="408"/>
      <c r="Q137" s="112"/>
      <c r="R137" s="112"/>
      <c r="S137" s="112"/>
      <c r="T137" s="112"/>
      <c r="U137" s="112"/>
      <c r="V137" s="789"/>
      <c r="W137" s="132"/>
      <c r="X137" s="127"/>
      <c r="Y137" s="790"/>
      <c r="Z137" s="112"/>
      <c r="AA137" s="791"/>
      <c r="AB137" s="112"/>
    </row>
    <row r="138" spans="1:28">
      <c r="A138" s="166"/>
      <c r="B138" s="132"/>
      <c r="C138" s="787"/>
      <c r="D138" s="788"/>
      <c r="E138" s="788"/>
      <c r="F138" s="788"/>
      <c r="G138" s="803"/>
      <c r="H138" s="788"/>
      <c r="I138" s="788"/>
      <c r="J138" s="803"/>
      <c r="K138" s="788"/>
      <c r="L138" s="788"/>
      <c r="M138" s="788"/>
      <c r="N138" s="787"/>
      <c r="O138" s="793"/>
      <c r="P138" s="408"/>
      <c r="Q138" s="112"/>
      <c r="R138" s="112"/>
      <c r="S138" s="112"/>
      <c r="T138" s="112"/>
      <c r="U138" s="112"/>
      <c r="V138" s="789"/>
      <c r="W138" s="132"/>
      <c r="X138" s="127"/>
      <c r="Y138" s="790"/>
      <c r="Z138" s="112"/>
      <c r="AA138" s="794"/>
      <c r="AB138" s="112"/>
    </row>
    <row r="139" spans="1:28">
      <c r="A139" s="166"/>
      <c r="B139" s="132"/>
      <c r="C139" s="787"/>
      <c r="D139" s="788"/>
      <c r="E139" s="788"/>
      <c r="F139" s="788"/>
      <c r="G139" s="788"/>
      <c r="H139" s="788"/>
      <c r="I139" s="788"/>
      <c r="J139" s="788"/>
      <c r="K139" s="788"/>
      <c r="L139" s="788"/>
      <c r="M139" s="803"/>
      <c r="N139" s="795"/>
      <c r="O139" s="793"/>
      <c r="P139" s="408"/>
      <c r="Q139" s="112"/>
      <c r="R139" s="112"/>
      <c r="S139" s="112"/>
      <c r="T139" s="112"/>
      <c r="U139" s="112"/>
      <c r="V139" s="789"/>
      <c r="W139" s="132"/>
      <c r="X139" s="127"/>
      <c r="Y139" s="790"/>
      <c r="Z139" s="112"/>
      <c r="AA139" s="791"/>
      <c r="AB139" s="112"/>
    </row>
    <row r="140" spans="1:28">
      <c r="A140" s="166"/>
      <c r="B140" s="132"/>
      <c r="C140" s="787"/>
      <c r="D140" s="788"/>
      <c r="E140" s="788"/>
      <c r="F140" s="788"/>
      <c r="G140" s="788"/>
      <c r="H140" s="788"/>
      <c r="I140" s="788"/>
      <c r="J140" s="788"/>
      <c r="K140" s="788"/>
      <c r="L140" s="788"/>
      <c r="M140" s="788"/>
      <c r="N140" s="787"/>
      <c r="O140" s="793"/>
      <c r="P140" s="408"/>
      <c r="Q140" s="112"/>
      <c r="R140" s="112"/>
      <c r="S140" s="112"/>
      <c r="T140" s="112"/>
      <c r="U140" s="112"/>
      <c r="V140" s="789"/>
      <c r="W140" s="132"/>
      <c r="X140" s="127"/>
      <c r="Y140" s="790"/>
      <c r="Z140" s="112"/>
      <c r="AA140" s="796"/>
      <c r="AB140" s="112"/>
    </row>
    <row r="141" spans="1:28">
      <c r="A141" s="166"/>
      <c r="B141" s="132"/>
      <c r="C141" s="787"/>
      <c r="D141" s="788"/>
      <c r="E141" s="788"/>
      <c r="F141" s="788"/>
      <c r="G141" s="788"/>
      <c r="H141" s="788"/>
      <c r="I141" s="788"/>
      <c r="J141" s="788"/>
      <c r="K141" s="788"/>
      <c r="L141" s="788"/>
      <c r="M141" s="788"/>
      <c r="N141" s="787"/>
      <c r="O141" s="793"/>
      <c r="P141" s="408"/>
      <c r="Q141" s="112"/>
      <c r="R141" s="112"/>
      <c r="S141" s="112"/>
      <c r="T141" s="112"/>
      <c r="U141" s="112"/>
      <c r="V141" s="789"/>
      <c r="W141" s="132"/>
      <c r="X141" s="127"/>
      <c r="Y141" s="790"/>
      <c r="Z141" s="112"/>
      <c r="AA141" s="794"/>
      <c r="AB141" s="112"/>
    </row>
    <row r="142" spans="1:28">
      <c r="A142" s="166"/>
      <c r="B142" s="132"/>
      <c r="C142" s="787"/>
      <c r="D142" s="788"/>
      <c r="E142" s="788"/>
      <c r="F142" s="104"/>
      <c r="G142" s="798"/>
      <c r="H142" s="803"/>
      <c r="I142" s="788"/>
      <c r="J142" s="788"/>
      <c r="K142" s="788"/>
      <c r="L142" s="788"/>
      <c r="M142" s="788"/>
      <c r="N142" s="797"/>
      <c r="O142" s="793"/>
      <c r="P142" s="408"/>
      <c r="Q142" s="112"/>
      <c r="R142" s="112"/>
      <c r="S142" s="112"/>
      <c r="T142" s="112"/>
      <c r="U142" s="112"/>
      <c r="V142" s="789"/>
      <c r="W142" s="132"/>
      <c r="X142" s="127"/>
      <c r="Y142" s="790"/>
      <c r="Z142" s="112"/>
      <c r="AA142" s="796"/>
      <c r="AB142" s="112"/>
    </row>
    <row r="143" spans="1:28">
      <c r="A143" s="166"/>
      <c r="B143" s="132"/>
      <c r="C143" s="787"/>
      <c r="D143" s="605"/>
      <c r="E143" s="788"/>
      <c r="F143" s="788"/>
      <c r="G143" s="788"/>
      <c r="H143" s="788"/>
      <c r="I143" s="788"/>
      <c r="J143" s="788"/>
      <c r="K143" s="788"/>
      <c r="L143" s="788"/>
      <c r="M143" s="788"/>
      <c r="N143" s="787"/>
      <c r="O143" s="793"/>
      <c r="P143" s="408"/>
      <c r="Q143" s="112"/>
      <c r="R143" s="112"/>
      <c r="S143" s="112"/>
      <c r="T143" s="112"/>
      <c r="U143" s="112"/>
      <c r="V143" s="789"/>
      <c r="W143" s="132"/>
      <c r="X143" s="127"/>
      <c r="Y143" s="790"/>
      <c r="Z143" s="112"/>
      <c r="AA143" s="791"/>
      <c r="AB143" s="112"/>
    </row>
    <row r="144" spans="1:28">
      <c r="A144" s="166"/>
      <c r="B144" s="132"/>
      <c r="C144" s="787"/>
      <c r="D144" s="605"/>
      <c r="E144" s="788"/>
      <c r="F144" s="788"/>
      <c r="G144" s="788"/>
      <c r="H144" s="788"/>
      <c r="I144" s="788"/>
      <c r="J144" s="788"/>
      <c r="K144" s="788"/>
      <c r="L144" s="788"/>
      <c r="M144" s="788"/>
      <c r="N144" s="787"/>
      <c r="O144" s="793"/>
      <c r="P144" s="408"/>
      <c r="Q144" s="112"/>
      <c r="R144" s="112"/>
      <c r="S144" s="112"/>
      <c r="T144" s="112"/>
      <c r="U144" s="112"/>
      <c r="V144" s="789"/>
      <c r="W144" s="132"/>
      <c r="X144" s="127"/>
      <c r="Y144" s="790"/>
      <c r="Z144" s="112"/>
      <c r="AA144" s="791"/>
      <c r="AB144" s="112"/>
    </row>
    <row r="145" spans="1:28">
      <c r="A145" s="166"/>
      <c r="B145" s="132"/>
      <c r="C145" s="787"/>
      <c r="D145" s="605"/>
      <c r="E145" s="788"/>
      <c r="F145" s="788"/>
      <c r="G145" s="788"/>
      <c r="H145" s="788"/>
      <c r="I145" s="788"/>
      <c r="J145" s="788"/>
      <c r="K145" s="788"/>
      <c r="L145" s="788"/>
      <c r="M145" s="788"/>
      <c r="N145" s="787"/>
      <c r="O145" s="793"/>
      <c r="P145" s="408"/>
      <c r="Q145" s="112"/>
      <c r="R145" s="112"/>
      <c r="S145" s="112"/>
      <c r="T145" s="112"/>
      <c r="U145" s="112"/>
      <c r="V145" s="789"/>
      <c r="W145" s="132"/>
      <c r="X145" s="127"/>
      <c r="Y145" s="790"/>
      <c r="Z145" s="112"/>
      <c r="AA145" s="791"/>
      <c r="AB145" s="112"/>
    </row>
    <row r="146" spans="1:28">
      <c r="A146" s="166"/>
      <c r="B146" s="132"/>
      <c r="C146" s="787"/>
      <c r="D146" s="605"/>
      <c r="E146" s="788"/>
      <c r="F146" s="788"/>
      <c r="G146" s="788"/>
      <c r="H146" s="788"/>
      <c r="I146" s="788"/>
      <c r="J146" s="788"/>
      <c r="K146" s="788"/>
      <c r="L146" s="788"/>
      <c r="M146" s="788"/>
      <c r="N146" s="787"/>
      <c r="O146" s="793"/>
      <c r="P146" s="408"/>
      <c r="Q146" s="112"/>
      <c r="R146" s="112"/>
      <c r="S146" s="112"/>
      <c r="T146" s="112"/>
      <c r="U146" s="112"/>
      <c r="V146" s="789"/>
      <c r="W146" s="132"/>
      <c r="X146" s="127"/>
      <c r="Y146" s="790"/>
      <c r="Z146" s="112"/>
      <c r="AA146" s="791"/>
      <c r="AB146" s="112"/>
    </row>
    <row r="147" spans="1:28">
      <c r="A147" s="166"/>
      <c r="B147" s="132"/>
      <c r="C147" s="787"/>
      <c r="D147" s="605"/>
      <c r="E147" s="788"/>
      <c r="F147" s="788"/>
      <c r="G147" s="788"/>
      <c r="H147" s="788"/>
      <c r="I147" s="788"/>
      <c r="J147" s="788"/>
      <c r="K147" s="788"/>
      <c r="L147" s="788"/>
      <c r="M147" s="788"/>
      <c r="N147" s="787"/>
      <c r="O147" s="793"/>
      <c r="P147" s="408"/>
      <c r="Q147" s="112"/>
      <c r="R147" s="112"/>
      <c r="S147" s="112"/>
      <c r="T147" s="112"/>
      <c r="U147" s="112"/>
      <c r="V147" s="789"/>
      <c r="W147" s="132"/>
      <c r="X147" s="127"/>
      <c r="Y147" s="790"/>
      <c r="Z147" s="112"/>
      <c r="AA147" s="791"/>
      <c r="AB147" s="112"/>
    </row>
    <row r="148" spans="1:28">
      <c r="A148" s="166"/>
      <c r="B148" s="132"/>
      <c r="C148" s="787"/>
      <c r="D148" s="605"/>
      <c r="E148" s="788"/>
      <c r="F148" s="788"/>
      <c r="G148" s="788"/>
      <c r="H148" s="788"/>
      <c r="I148" s="788"/>
      <c r="J148" s="788"/>
      <c r="K148" s="788"/>
      <c r="L148" s="788"/>
      <c r="M148" s="788"/>
      <c r="N148" s="787"/>
      <c r="O148" s="793"/>
      <c r="P148" s="408"/>
      <c r="Q148" s="112"/>
      <c r="R148" s="112"/>
      <c r="S148" s="112"/>
      <c r="T148" s="112"/>
      <c r="U148" s="112"/>
      <c r="V148" s="789"/>
      <c r="W148" s="132"/>
      <c r="X148" s="127"/>
      <c r="Y148" s="790"/>
      <c r="Z148" s="112"/>
      <c r="AA148" s="791"/>
      <c r="AB148" s="112"/>
    </row>
    <row r="149" spans="1:28" ht="13.5" customHeight="1">
      <c r="A149" s="166"/>
      <c r="B149" s="132"/>
      <c r="C149" s="787"/>
      <c r="D149" s="605"/>
      <c r="E149" s="788"/>
      <c r="F149" s="788"/>
      <c r="G149" s="788"/>
      <c r="H149" s="788"/>
      <c r="I149" s="788"/>
      <c r="J149" s="788"/>
      <c r="K149" s="788"/>
      <c r="L149" s="788"/>
      <c r="M149" s="788"/>
      <c r="N149" s="787"/>
      <c r="O149" s="793"/>
      <c r="P149" s="408"/>
      <c r="Q149" s="112"/>
      <c r="R149" s="112"/>
      <c r="S149" s="112"/>
      <c r="T149" s="112"/>
      <c r="U149" s="112"/>
      <c r="V149" s="789"/>
      <c r="W149" s="132"/>
      <c r="X149" s="127"/>
      <c r="Y149" s="790"/>
      <c r="Z149" s="112"/>
      <c r="AA149" s="791"/>
      <c r="AB149" s="112"/>
    </row>
    <row r="150" spans="1:28">
      <c r="A150" s="166"/>
      <c r="B150" s="132"/>
      <c r="C150" s="787"/>
      <c r="D150" s="605"/>
      <c r="E150" s="788"/>
      <c r="F150" s="788"/>
      <c r="G150" s="788"/>
      <c r="H150" s="788"/>
      <c r="I150" s="788"/>
      <c r="J150" s="788"/>
      <c r="K150" s="788"/>
      <c r="L150" s="788"/>
      <c r="M150" s="788"/>
      <c r="N150" s="787"/>
      <c r="O150" s="793"/>
      <c r="P150" s="408"/>
      <c r="Q150" s="112"/>
      <c r="R150" s="112"/>
      <c r="S150" s="112"/>
      <c r="T150" s="112"/>
      <c r="U150" s="112"/>
      <c r="V150" s="789"/>
      <c r="W150" s="132"/>
      <c r="X150" s="127"/>
      <c r="Y150" s="790"/>
      <c r="Z150" s="112"/>
      <c r="AA150" s="794"/>
      <c r="AB150" s="112"/>
    </row>
    <row r="151" spans="1:28" ht="12.75" customHeight="1">
      <c r="A151" s="166"/>
      <c r="B151" s="132"/>
      <c r="C151" s="787"/>
      <c r="D151" s="605"/>
      <c r="E151" s="798"/>
      <c r="F151" s="799"/>
      <c r="G151" s="788"/>
      <c r="H151" s="788"/>
      <c r="I151" s="788"/>
      <c r="J151" s="788"/>
      <c r="K151" s="798"/>
      <c r="L151" s="798"/>
      <c r="M151" s="788"/>
      <c r="N151" s="792"/>
      <c r="O151" s="793"/>
      <c r="P151" s="408"/>
      <c r="Q151" s="112"/>
      <c r="R151" s="112"/>
      <c r="S151" s="112"/>
      <c r="T151" s="112"/>
      <c r="U151" s="112"/>
      <c r="V151" s="789"/>
      <c r="W151" s="132"/>
      <c r="X151" s="127"/>
      <c r="Y151" s="790"/>
      <c r="Z151" s="112"/>
      <c r="AA151" s="800"/>
      <c r="AB151" s="112"/>
    </row>
    <row r="152" spans="1:28">
      <c r="A152" s="166"/>
      <c r="B152" s="132"/>
      <c r="C152" s="787"/>
      <c r="D152" s="605"/>
      <c r="E152" s="798"/>
      <c r="F152" s="799"/>
      <c r="G152" s="788"/>
      <c r="H152" s="788"/>
      <c r="I152" s="788"/>
      <c r="J152" s="788"/>
      <c r="K152" s="798"/>
      <c r="L152" s="798"/>
      <c r="M152" s="788"/>
      <c r="N152" s="787"/>
      <c r="O152" s="793"/>
      <c r="P152" s="408"/>
      <c r="Q152" s="112"/>
      <c r="R152" s="112"/>
      <c r="S152" s="112"/>
      <c r="T152" s="112"/>
      <c r="U152" s="112"/>
      <c r="V152" s="789"/>
      <c r="W152" s="132"/>
      <c r="X152" s="127"/>
      <c r="Y152" s="790"/>
      <c r="Z152" s="112"/>
      <c r="AA152" s="791"/>
      <c r="AB152" s="112"/>
    </row>
    <row r="153" spans="1:28" ht="12.75" customHeight="1">
      <c r="A153" s="166"/>
      <c r="B153" s="132"/>
      <c r="C153" s="787"/>
      <c r="D153" s="605"/>
      <c r="E153" s="798"/>
      <c r="F153" s="799"/>
      <c r="G153" s="788"/>
      <c r="H153" s="788"/>
      <c r="I153" s="788"/>
      <c r="J153" s="788"/>
      <c r="K153" s="798"/>
      <c r="L153" s="798"/>
      <c r="M153" s="788"/>
      <c r="N153" s="787"/>
      <c r="O153" s="793"/>
      <c r="P153" s="408"/>
      <c r="Q153" s="112"/>
      <c r="R153" s="112"/>
      <c r="S153" s="112"/>
      <c r="T153" s="112"/>
      <c r="U153" s="112"/>
      <c r="V153" s="789"/>
      <c r="W153" s="132"/>
      <c r="X153" s="127"/>
      <c r="Y153" s="790"/>
      <c r="Z153" s="112"/>
      <c r="AA153" s="791"/>
      <c r="AB153" s="112"/>
    </row>
    <row r="154" spans="1:28">
      <c r="A154" s="166"/>
      <c r="B154" s="132"/>
      <c r="C154" s="787"/>
      <c r="D154" s="812"/>
      <c r="E154" s="798"/>
      <c r="F154" s="799"/>
      <c r="G154" s="788"/>
      <c r="H154" s="810"/>
      <c r="I154" s="788"/>
      <c r="J154" s="810"/>
      <c r="K154" s="803"/>
      <c r="L154" s="803"/>
      <c r="M154" s="788"/>
      <c r="N154" s="787"/>
      <c r="O154" s="793"/>
      <c r="P154" s="408"/>
      <c r="Q154" s="112"/>
      <c r="R154" s="112"/>
      <c r="S154" s="112"/>
      <c r="T154" s="112"/>
      <c r="U154" s="112"/>
      <c r="V154" s="789"/>
      <c r="W154" s="132"/>
      <c r="X154" s="127"/>
      <c r="Y154" s="790"/>
      <c r="Z154" s="112"/>
      <c r="AA154" s="796"/>
      <c r="AB154" s="112"/>
    </row>
    <row r="155" spans="1:28">
      <c r="A155" s="166"/>
      <c r="B155" s="132"/>
      <c r="C155" s="787"/>
      <c r="D155" s="605"/>
      <c r="E155" s="803"/>
      <c r="F155" s="799"/>
      <c r="G155" s="788"/>
      <c r="H155" s="788"/>
      <c r="I155" s="788"/>
      <c r="J155" s="788"/>
      <c r="K155" s="803"/>
      <c r="L155" s="803"/>
      <c r="M155" s="788"/>
      <c r="N155" s="787"/>
      <c r="O155" s="793"/>
      <c r="P155" s="408"/>
      <c r="Q155" s="112"/>
      <c r="R155" s="112"/>
      <c r="S155" s="112"/>
      <c r="T155" s="112"/>
      <c r="U155" s="112"/>
      <c r="V155" s="789"/>
      <c r="W155" s="132"/>
      <c r="X155" s="127"/>
      <c r="Y155" s="790"/>
      <c r="Z155" s="112"/>
      <c r="AA155" s="791"/>
      <c r="AB155" s="112"/>
    </row>
    <row r="156" spans="1:28">
      <c r="A156" s="166"/>
      <c r="B156" s="132"/>
      <c r="C156" s="787"/>
      <c r="D156" s="605"/>
      <c r="E156" s="798"/>
      <c r="F156" s="799"/>
      <c r="G156" s="788"/>
      <c r="H156" s="788"/>
      <c r="I156" s="788"/>
      <c r="J156" s="788"/>
      <c r="K156" s="803"/>
      <c r="L156" s="798"/>
      <c r="M156" s="788"/>
      <c r="N156" s="787"/>
      <c r="O156" s="793"/>
      <c r="P156" s="408"/>
      <c r="Q156" s="112"/>
      <c r="R156" s="112"/>
      <c r="S156" s="112"/>
      <c r="T156" s="112"/>
      <c r="U156" s="112"/>
      <c r="V156" s="789"/>
      <c r="W156" s="132"/>
      <c r="X156" s="127"/>
      <c r="Y156" s="790"/>
      <c r="Z156" s="112"/>
      <c r="AA156" s="791"/>
      <c r="AB156" s="112"/>
    </row>
    <row r="157" spans="1:28">
      <c r="A157" s="166"/>
      <c r="B157" s="132"/>
      <c r="C157" s="787"/>
      <c r="D157" s="605"/>
      <c r="E157" s="803"/>
      <c r="F157" s="799"/>
      <c r="G157" s="788"/>
      <c r="H157" s="788"/>
      <c r="I157" s="788"/>
      <c r="J157" s="788"/>
      <c r="K157" s="799"/>
      <c r="L157" s="799"/>
      <c r="M157" s="104"/>
      <c r="N157" s="787"/>
      <c r="O157" s="793"/>
      <c r="P157" s="408"/>
      <c r="Q157" s="112"/>
      <c r="R157" s="112"/>
      <c r="S157" s="112"/>
      <c r="T157" s="112"/>
      <c r="U157" s="112"/>
      <c r="V157" s="789"/>
      <c r="W157" s="132"/>
      <c r="X157" s="127"/>
      <c r="Y157" s="790"/>
      <c r="Z157" s="112"/>
      <c r="AA157" s="791"/>
      <c r="AB157" s="112"/>
    </row>
    <row r="158" spans="1:28">
      <c r="A158" s="166"/>
      <c r="B158" s="132"/>
      <c r="C158" s="787"/>
      <c r="D158" s="605"/>
      <c r="E158" s="803"/>
      <c r="F158" s="803"/>
      <c r="G158" s="788"/>
      <c r="H158" s="788"/>
      <c r="I158" s="788"/>
      <c r="J158" s="798"/>
      <c r="K158" s="810"/>
      <c r="L158" s="803"/>
      <c r="M158" s="799"/>
      <c r="N158" s="787"/>
      <c r="O158" s="793"/>
      <c r="P158" s="408"/>
      <c r="Q158" s="112"/>
      <c r="R158" s="112"/>
      <c r="S158" s="112"/>
      <c r="T158" s="112"/>
      <c r="U158" s="112"/>
      <c r="V158" s="789"/>
      <c r="W158" s="132"/>
      <c r="X158" s="127"/>
      <c r="Y158" s="790"/>
      <c r="Z158" s="112"/>
      <c r="AA158" s="791"/>
      <c r="AB158" s="112"/>
    </row>
    <row r="159" spans="1:28" ht="10.5" customHeight="1">
      <c r="A159" s="166"/>
      <c r="B159" s="132"/>
      <c r="C159" s="787"/>
      <c r="D159" s="605"/>
      <c r="E159" s="798"/>
      <c r="F159" s="799"/>
      <c r="G159" s="788"/>
      <c r="H159" s="788"/>
      <c r="I159" s="788"/>
      <c r="J159" s="788"/>
      <c r="K159" s="798"/>
      <c r="L159" s="798"/>
      <c r="M159" s="788"/>
      <c r="N159" s="787"/>
      <c r="O159" s="793"/>
      <c r="P159" s="408"/>
      <c r="Q159" s="112"/>
      <c r="R159" s="112"/>
      <c r="S159" s="112"/>
      <c r="T159" s="112"/>
      <c r="U159" s="112"/>
      <c r="V159" s="789"/>
      <c r="W159" s="132"/>
      <c r="X159" s="127"/>
      <c r="Y159" s="790"/>
      <c r="Z159" s="112"/>
      <c r="AA159" s="791"/>
      <c r="AB159" s="112"/>
    </row>
    <row r="160" spans="1:28" ht="12.75" customHeight="1">
      <c r="A160" s="166"/>
      <c r="B160" s="132"/>
      <c r="C160" s="787"/>
      <c r="D160" s="605"/>
      <c r="E160" s="803"/>
      <c r="F160" s="799"/>
      <c r="G160" s="788"/>
      <c r="H160" s="788"/>
      <c r="I160" s="788"/>
      <c r="J160" s="788"/>
      <c r="K160" s="799"/>
      <c r="L160" s="799"/>
      <c r="M160" s="788"/>
      <c r="N160" s="787"/>
      <c r="O160" s="801"/>
      <c r="P160" s="408"/>
      <c r="Q160" s="112"/>
      <c r="R160" s="112"/>
      <c r="S160" s="112"/>
      <c r="T160" s="112"/>
      <c r="U160" s="112"/>
      <c r="V160" s="789"/>
      <c r="W160" s="132"/>
      <c r="X160" s="127"/>
      <c r="Y160" s="790"/>
      <c r="Z160" s="112"/>
      <c r="AA160" s="802"/>
      <c r="AB160" s="112"/>
    </row>
    <row r="161" spans="1:28">
      <c r="A161" s="166"/>
      <c r="B161" s="132"/>
      <c r="C161" s="787"/>
      <c r="D161" s="605"/>
      <c r="E161" s="798"/>
      <c r="F161" s="799"/>
      <c r="G161" s="788"/>
      <c r="H161" s="788"/>
      <c r="I161" s="788"/>
      <c r="J161" s="788"/>
      <c r="K161" s="799"/>
      <c r="L161" s="799"/>
      <c r="M161" s="788"/>
      <c r="N161" s="787"/>
      <c r="O161" s="793"/>
      <c r="P161" s="408"/>
      <c r="Q161" s="112"/>
      <c r="R161" s="112"/>
      <c r="S161" s="112"/>
      <c r="T161" s="112"/>
      <c r="U161" s="112"/>
      <c r="V161" s="789"/>
      <c r="W161" s="132"/>
      <c r="X161" s="127"/>
      <c r="Y161" s="790"/>
      <c r="Z161" s="112"/>
      <c r="AA161" s="791"/>
      <c r="AB161" s="112"/>
    </row>
    <row r="162" spans="1:28" ht="12.75" customHeight="1">
      <c r="A162" s="166"/>
      <c r="B162" s="132"/>
      <c r="C162" s="787"/>
      <c r="D162" s="605"/>
      <c r="E162" s="799"/>
      <c r="F162" s="803"/>
      <c r="G162" s="788"/>
      <c r="H162" s="788"/>
      <c r="I162" s="788"/>
      <c r="J162" s="788"/>
      <c r="K162" s="810"/>
      <c r="L162" s="803"/>
      <c r="M162" s="788"/>
      <c r="N162" s="787"/>
      <c r="O162" s="801"/>
      <c r="P162" s="408"/>
      <c r="Q162" s="112"/>
      <c r="R162" s="112"/>
      <c r="S162" s="112"/>
      <c r="T162" s="112"/>
      <c r="U162" s="112"/>
      <c r="V162" s="789"/>
      <c r="W162" s="132"/>
      <c r="X162" s="127"/>
      <c r="Y162" s="790"/>
      <c r="Z162" s="112"/>
      <c r="AA162" s="802"/>
      <c r="AB162" s="112"/>
    </row>
    <row r="163" spans="1:28" hidden="1">
      <c r="A163" s="166"/>
      <c r="B163" s="132"/>
      <c r="C163" s="787"/>
      <c r="D163" s="605"/>
      <c r="E163" s="803"/>
      <c r="F163" s="799"/>
      <c r="G163" s="788"/>
      <c r="H163" s="788"/>
      <c r="I163" s="788"/>
      <c r="J163" s="788"/>
      <c r="K163" s="798"/>
      <c r="L163" s="798"/>
      <c r="M163" s="788"/>
      <c r="N163" s="787"/>
      <c r="O163" s="793"/>
      <c r="P163" s="408"/>
      <c r="Q163" s="112"/>
      <c r="R163" s="112"/>
      <c r="S163" s="112"/>
      <c r="T163" s="112"/>
      <c r="U163" s="112"/>
      <c r="V163" s="789"/>
      <c r="W163" s="132"/>
      <c r="X163" s="127"/>
      <c r="Y163" s="790"/>
      <c r="Z163" s="112"/>
      <c r="AA163" s="796"/>
      <c r="AB163" s="112"/>
    </row>
    <row r="164" spans="1:28" ht="13.5" customHeight="1">
      <c r="A164" s="166"/>
      <c r="B164" s="107"/>
      <c r="C164" s="787"/>
      <c r="D164" s="605"/>
      <c r="E164" s="799"/>
      <c r="F164" s="799"/>
      <c r="G164" s="788"/>
      <c r="H164" s="788"/>
      <c r="I164" s="788"/>
      <c r="J164" s="788"/>
      <c r="K164" s="803"/>
      <c r="L164" s="803"/>
      <c r="M164" s="788"/>
      <c r="N164" s="787"/>
      <c r="O164" s="793"/>
      <c r="P164" s="408"/>
      <c r="Q164" s="112"/>
      <c r="R164" s="112"/>
      <c r="S164" s="112"/>
      <c r="T164" s="112"/>
      <c r="U164" s="112"/>
      <c r="V164" s="789"/>
      <c r="W164" s="132"/>
      <c r="X164" s="127"/>
      <c r="Y164" s="790"/>
      <c r="Z164" s="112"/>
      <c r="AA164" s="791"/>
      <c r="AB164" s="112"/>
    </row>
    <row r="165" spans="1:28" ht="12.75" customHeight="1">
      <c r="A165" s="166"/>
      <c r="B165" s="132"/>
      <c r="C165" s="787"/>
      <c r="D165" s="605"/>
      <c r="E165" s="798"/>
      <c r="F165" s="799"/>
      <c r="G165" s="810"/>
      <c r="H165" s="788"/>
      <c r="I165" s="788"/>
      <c r="J165" s="788"/>
      <c r="K165" s="798"/>
      <c r="L165" s="799"/>
      <c r="M165" s="788"/>
      <c r="N165" s="792"/>
      <c r="O165" s="801"/>
      <c r="P165" s="408"/>
      <c r="Q165" s="112"/>
      <c r="R165" s="112"/>
      <c r="S165" s="112"/>
      <c r="T165" s="112"/>
      <c r="U165" s="112"/>
      <c r="V165" s="789"/>
      <c r="W165" s="132"/>
      <c r="X165" s="127"/>
      <c r="Y165" s="790"/>
      <c r="Z165" s="112"/>
      <c r="AA165" s="802"/>
      <c r="AB165" s="112"/>
    </row>
    <row r="166" spans="1:28" ht="12.75" customHeight="1">
      <c r="A166" s="166"/>
      <c r="B166" s="132"/>
      <c r="C166" s="787"/>
      <c r="D166" s="605"/>
      <c r="E166" s="810"/>
      <c r="F166" s="810"/>
      <c r="G166" s="788"/>
      <c r="H166" s="788"/>
      <c r="I166" s="788"/>
      <c r="J166" s="788"/>
      <c r="K166" s="811"/>
      <c r="L166" s="810"/>
      <c r="M166" s="788"/>
      <c r="N166" s="792"/>
      <c r="O166" s="793"/>
      <c r="P166" s="408"/>
      <c r="Q166" s="112"/>
      <c r="R166" s="112"/>
      <c r="S166" s="112"/>
      <c r="T166" s="112"/>
      <c r="U166" s="112"/>
      <c r="V166" s="789"/>
      <c r="W166" s="132"/>
      <c r="X166" s="127"/>
      <c r="Y166" s="790"/>
      <c r="Z166" s="112"/>
      <c r="AA166" s="805"/>
      <c r="AB166" s="112"/>
    </row>
    <row r="167" spans="1:28" ht="12.75" customHeight="1">
      <c r="A167" s="166"/>
      <c r="B167" s="132"/>
      <c r="C167" s="787"/>
      <c r="D167" s="806"/>
      <c r="E167" s="162"/>
      <c r="F167" s="162"/>
      <c r="G167" s="162"/>
      <c r="H167" s="162"/>
      <c r="I167" s="162"/>
      <c r="J167" s="162"/>
      <c r="K167" s="162"/>
      <c r="L167" s="162"/>
      <c r="M167" s="162"/>
      <c r="N167" s="792"/>
      <c r="O167" s="793"/>
      <c r="P167" s="408"/>
      <c r="Q167" s="112"/>
      <c r="R167" s="112"/>
      <c r="S167" s="112"/>
      <c r="T167" s="112"/>
      <c r="U167" s="112"/>
      <c r="V167" s="789"/>
      <c r="W167" s="132"/>
      <c r="X167" s="127"/>
      <c r="Y167" s="790"/>
      <c r="Z167" s="112"/>
      <c r="AA167" s="791"/>
      <c r="AB167" s="112"/>
    </row>
    <row r="168" spans="1:28" ht="12.75" customHeight="1">
      <c r="A168" s="166"/>
      <c r="B168" s="132"/>
      <c r="C168" s="787"/>
      <c r="D168" s="806"/>
      <c r="E168" s="162"/>
      <c r="F168" s="162"/>
      <c r="G168" s="162"/>
      <c r="H168" s="162"/>
      <c r="I168" s="162"/>
      <c r="J168" s="162"/>
      <c r="K168" s="162"/>
      <c r="L168" s="162"/>
      <c r="M168" s="162"/>
      <c r="N168" s="792"/>
      <c r="O168" s="793"/>
      <c r="P168" s="408"/>
      <c r="Q168" s="112"/>
      <c r="R168" s="112"/>
      <c r="S168" s="112"/>
      <c r="T168" s="112"/>
      <c r="U168" s="112"/>
      <c r="V168" s="789"/>
      <c r="W168" s="132"/>
      <c r="X168" s="127"/>
      <c r="Y168" s="790"/>
      <c r="Z168" s="112"/>
      <c r="AA168" s="791"/>
      <c r="AB168" s="112"/>
    </row>
    <row r="169" spans="1:28" ht="11.25" customHeight="1">
      <c r="A169" s="166"/>
      <c r="B169" s="132"/>
      <c r="C169" s="787"/>
      <c r="D169" s="162"/>
      <c r="E169" s="162"/>
      <c r="F169" s="162"/>
      <c r="G169" s="162"/>
      <c r="H169" s="162"/>
      <c r="I169" s="162"/>
      <c r="J169" s="162"/>
      <c r="K169" s="162"/>
      <c r="L169" s="162"/>
      <c r="M169" s="162"/>
      <c r="N169" s="792"/>
      <c r="O169" s="793"/>
      <c r="P169" s="408"/>
      <c r="Q169" s="112"/>
      <c r="R169" s="112"/>
      <c r="S169" s="112"/>
      <c r="T169" s="112"/>
      <c r="U169" s="112"/>
      <c r="V169" s="789"/>
      <c r="W169" s="132"/>
      <c r="X169" s="127"/>
      <c r="Y169" s="790"/>
      <c r="Z169" s="112"/>
      <c r="AA169" s="791"/>
      <c r="AB169" s="112"/>
    </row>
    <row r="170" spans="1:28" ht="12.75" customHeight="1">
      <c r="A170" s="166"/>
      <c r="B170" s="132"/>
      <c r="C170" s="787"/>
      <c r="D170" s="162"/>
      <c r="E170" s="162"/>
      <c r="F170" s="162"/>
      <c r="G170" s="162"/>
      <c r="H170" s="162"/>
      <c r="I170" s="162"/>
      <c r="J170" s="807"/>
      <c r="K170" s="162"/>
      <c r="L170" s="162"/>
      <c r="M170" s="162"/>
      <c r="N170" s="795"/>
      <c r="O170" s="793"/>
      <c r="P170" s="408"/>
      <c r="Q170" s="112"/>
      <c r="R170" s="112"/>
      <c r="S170" s="112"/>
      <c r="T170" s="112"/>
      <c r="U170" s="112"/>
      <c r="V170" s="808"/>
      <c r="W170" s="132"/>
      <c r="X170" s="809"/>
      <c r="Y170" s="790"/>
      <c r="Z170" s="112"/>
      <c r="AA170" s="791"/>
      <c r="AB170" s="112"/>
    </row>
    <row r="171" spans="1:28" ht="11.25" customHeight="1">
      <c r="A171" s="112"/>
      <c r="B171" s="112"/>
      <c r="C171" s="112"/>
      <c r="D171" s="112"/>
      <c r="E171" s="112"/>
      <c r="F171" s="112"/>
      <c r="G171" s="112"/>
      <c r="H171" s="112"/>
      <c r="I171" s="112"/>
      <c r="J171" s="112"/>
      <c r="K171" s="112"/>
      <c r="L171" s="112"/>
      <c r="M171" s="112"/>
      <c r="N171" s="112"/>
      <c r="O171" s="112"/>
      <c r="P171" s="112"/>
      <c r="Q171" s="112"/>
      <c r="R171" s="112"/>
      <c r="S171" s="112"/>
      <c r="T171" s="112"/>
      <c r="U171" s="112"/>
      <c r="V171" s="112"/>
      <c r="W171" s="112"/>
      <c r="X171" s="112"/>
      <c r="Y171" s="112"/>
      <c r="Z171" s="112"/>
      <c r="AA171" s="112"/>
      <c r="AB171" s="112"/>
    </row>
    <row r="172" spans="1:28" ht="12.75" customHeight="1">
      <c r="A172" s="210"/>
      <c r="B172" s="112"/>
      <c r="C172" s="210"/>
      <c r="D172" s="112"/>
      <c r="E172" s="112"/>
      <c r="F172" s="112"/>
      <c r="G172" s="112"/>
      <c r="H172" s="112"/>
      <c r="I172" s="112"/>
      <c r="J172" s="112"/>
      <c r="K172" s="112"/>
      <c r="L172" s="112"/>
      <c r="M172" s="112"/>
      <c r="N172" s="112"/>
      <c r="O172" s="112"/>
      <c r="P172" s="112"/>
      <c r="Q172" s="208"/>
      <c r="R172" s="112"/>
      <c r="S172" s="112"/>
      <c r="T172" s="112"/>
      <c r="U172" s="112"/>
      <c r="V172" s="112"/>
      <c r="W172" s="112"/>
      <c r="X172" s="112"/>
      <c r="Y172" s="112"/>
      <c r="Z172" s="112"/>
      <c r="AA172" s="112"/>
      <c r="AB172" s="112"/>
    </row>
    <row r="173" spans="1:28">
      <c r="A173" s="112"/>
      <c r="B173" s="132"/>
      <c r="C173" s="408"/>
      <c r="D173" s="214"/>
      <c r="E173" s="214"/>
      <c r="F173" s="214"/>
      <c r="G173" s="214"/>
      <c r="H173" s="214"/>
      <c r="I173" s="214"/>
      <c r="J173" s="214"/>
      <c r="K173" s="214"/>
      <c r="L173" s="132"/>
      <c r="M173" s="132"/>
      <c r="N173" s="104"/>
      <c r="O173" s="104"/>
      <c r="P173" s="132"/>
      <c r="Q173" s="408"/>
      <c r="R173" s="112"/>
      <c r="S173" s="408"/>
      <c r="T173" s="132"/>
      <c r="U173" s="112"/>
      <c r="V173" s="112"/>
      <c r="W173" s="112"/>
      <c r="X173" s="112"/>
      <c r="Y173" s="112"/>
      <c r="Z173" s="112"/>
      <c r="AA173" s="112"/>
      <c r="AB173" s="112"/>
    </row>
    <row r="174" spans="1:28">
      <c r="A174" s="112"/>
      <c r="B174" s="132"/>
      <c r="C174" s="104"/>
      <c r="D174" s="214"/>
      <c r="E174" s="214"/>
      <c r="F174" s="214"/>
      <c r="G174" s="214"/>
      <c r="H174" s="214"/>
      <c r="I174" s="214"/>
      <c r="J174" s="214"/>
      <c r="K174" s="214"/>
      <c r="L174" s="132"/>
      <c r="M174" s="132"/>
      <c r="N174" s="104"/>
      <c r="O174" s="104"/>
      <c r="P174" s="132"/>
      <c r="Q174" s="408"/>
      <c r="R174" s="112"/>
      <c r="S174" s="408"/>
      <c r="T174" s="132"/>
      <c r="U174" s="112"/>
      <c r="V174" s="112"/>
      <c r="W174" s="112"/>
      <c r="X174" s="112"/>
      <c r="Y174" s="112"/>
      <c r="Z174" s="112"/>
      <c r="AA174" s="112"/>
      <c r="AB174" s="112"/>
    </row>
    <row r="175" spans="1:28">
      <c r="A175" s="112"/>
      <c r="B175" s="408"/>
      <c r="C175" s="408"/>
      <c r="D175" s="214"/>
      <c r="E175" s="214"/>
      <c r="F175" s="214"/>
      <c r="G175" s="214"/>
      <c r="H175" s="112"/>
      <c r="I175" s="112"/>
      <c r="J175" s="214"/>
      <c r="K175" s="110"/>
      <c r="L175" s="132"/>
      <c r="M175" s="132"/>
      <c r="N175" s="104"/>
      <c r="O175" s="104"/>
      <c r="P175" s="408"/>
      <c r="Q175" s="408"/>
      <c r="R175" s="112"/>
      <c r="S175" s="408"/>
      <c r="T175" s="132"/>
      <c r="U175" s="112"/>
      <c r="V175" s="112"/>
      <c r="W175" s="112"/>
      <c r="X175" s="112"/>
      <c r="Y175" s="112"/>
      <c r="Z175" s="112"/>
      <c r="AA175" s="784"/>
      <c r="AB175" s="112"/>
    </row>
    <row r="176" spans="1:28">
      <c r="A176" s="112"/>
      <c r="B176" s="132"/>
      <c r="C176" s="132"/>
      <c r="D176" s="408"/>
      <c r="E176" s="408"/>
      <c r="F176" s="408"/>
      <c r="G176" s="408"/>
      <c r="H176" s="408"/>
      <c r="I176" s="408"/>
      <c r="J176" s="408"/>
      <c r="K176" s="408"/>
      <c r="L176" s="408"/>
      <c r="M176" s="408"/>
      <c r="N176" s="104"/>
      <c r="O176" s="104"/>
      <c r="P176" s="408"/>
      <c r="Q176" s="408"/>
      <c r="R176" s="112"/>
      <c r="S176" s="408"/>
      <c r="T176" s="132"/>
      <c r="U176" s="112"/>
      <c r="V176" s="112"/>
      <c r="W176" s="112"/>
      <c r="X176" s="112"/>
      <c r="Y176" s="369"/>
      <c r="Z176" s="112"/>
      <c r="AA176" s="784"/>
      <c r="AB176" s="112"/>
    </row>
    <row r="177" spans="1:28">
      <c r="A177" s="112"/>
      <c r="B177" s="408"/>
      <c r="C177" s="112"/>
      <c r="D177" s="408"/>
      <c r="E177" s="408"/>
      <c r="F177" s="408"/>
      <c r="G177" s="408"/>
      <c r="H177" s="408"/>
      <c r="I177" s="408"/>
      <c r="J177" s="408"/>
      <c r="K177" s="408"/>
      <c r="L177" s="408"/>
      <c r="M177" s="408"/>
      <c r="N177" s="104"/>
      <c r="O177" s="104"/>
      <c r="P177" s="132"/>
      <c r="Q177" s="408"/>
      <c r="R177" s="112"/>
      <c r="S177" s="408"/>
      <c r="T177" s="132"/>
      <c r="U177" s="112"/>
      <c r="V177" s="112"/>
      <c r="W177" s="112"/>
      <c r="X177" s="112"/>
      <c r="Y177" s="369"/>
      <c r="Z177" s="112"/>
      <c r="AA177" s="785"/>
      <c r="AB177" s="112"/>
    </row>
    <row r="178" spans="1:28">
      <c r="A178" s="112"/>
      <c r="B178" s="132"/>
      <c r="C178" s="214"/>
      <c r="D178" s="132"/>
      <c r="E178" s="132"/>
      <c r="F178" s="132"/>
      <c r="G178" s="132"/>
      <c r="H178" s="107"/>
      <c r="I178" s="132"/>
      <c r="J178" s="132"/>
      <c r="K178" s="132"/>
      <c r="L178" s="132"/>
      <c r="M178" s="107"/>
      <c r="N178" s="104"/>
      <c r="O178" s="104"/>
      <c r="P178" s="214"/>
      <c r="Q178" s="408"/>
      <c r="R178" s="132"/>
      <c r="S178" s="408"/>
      <c r="T178" s="132"/>
      <c r="U178" s="112"/>
      <c r="V178" s="300"/>
      <c r="W178" s="408"/>
      <c r="X178" s="166"/>
      <c r="Y178" s="786"/>
      <c r="Z178" s="112"/>
      <c r="AA178" s="785"/>
      <c r="AB178" s="112"/>
    </row>
    <row r="179" spans="1:28">
      <c r="A179" s="166"/>
      <c r="B179" s="132"/>
      <c r="C179" s="787"/>
      <c r="D179" s="803"/>
      <c r="E179" s="788"/>
      <c r="F179" s="788"/>
      <c r="G179" s="788"/>
      <c r="H179" s="788"/>
      <c r="I179" s="788"/>
      <c r="J179" s="788"/>
      <c r="K179" s="788"/>
      <c r="L179" s="788"/>
      <c r="M179" s="788"/>
      <c r="N179" s="787"/>
      <c r="O179" s="408"/>
      <c r="P179" s="408"/>
      <c r="Q179" s="112"/>
      <c r="R179" s="613"/>
      <c r="S179" s="112"/>
      <c r="T179" s="112"/>
      <c r="U179" s="112"/>
      <c r="V179" s="789"/>
      <c r="W179" s="132"/>
      <c r="X179" s="127"/>
      <c r="Y179" s="790"/>
      <c r="Z179" s="112"/>
      <c r="AA179" s="791"/>
      <c r="AB179" s="112"/>
    </row>
    <row r="180" spans="1:28">
      <c r="A180" s="166"/>
      <c r="B180" s="132"/>
      <c r="C180" s="787"/>
      <c r="D180" s="803"/>
      <c r="E180" s="788"/>
      <c r="F180" s="788"/>
      <c r="G180" s="788"/>
      <c r="H180" s="788"/>
      <c r="I180" s="788"/>
      <c r="J180" s="788"/>
      <c r="K180" s="788"/>
      <c r="L180" s="788"/>
      <c r="M180" s="788"/>
      <c r="N180" s="792"/>
      <c r="O180" s="793"/>
      <c r="P180" s="408"/>
      <c r="Q180" s="112"/>
      <c r="R180" s="112"/>
      <c r="S180" s="112"/>
      <c r="T180" s="112"/>
      <c r="U180" s="112"/>
      <c r="V180" s="789"/>
      <c r="W180" s="132"/>
      <c r="X180" s="127"/>
      <c r="Y180" s="790"/>
      <c r="Z180" s="112"/>
      <c r="AA180" s="791"/>
      <c r="AB180" s="112"/>
    </row>
    <row r="181" spans="1:28" ht="12" customHeight="1">
      <c r="A181" s="166"/>
      <c r="B181" s="132"/>
      <c r="C181" s="787"/>
      <c r="D181" s="803"/>
      <c r="E181" s="788"/>
      <c r="F181" s="788"/>
      <c r="G181" s="803"/>
      <c r="H181" s="788"/>
      <c r="I181" s="788"/>
      <c r="J181" s="803"/>
      <c r="K181" s="788"/>
      <c r="L181" s="788"/>
      <c r="M181" s="788"/>
      <c r="N181" s="787"/>
      <c r="O181" s="793"/>
      <c r="P181" s="408"/>
      <c r="Q181" s="112"/>
      <c r="R181" s="112"/>
      <c r="S181" s="112"/>
      <c r="T181" s="112"/>
      <c r="U181" s="112"/>
      <c r="V181" s="789"/>
      <c r="W181" s="132"/>
      <c r="X181" s="127"/>
      <c r="Y181" s="790"/>
      <c r="Z181" s="112"/>
      <c r="AA181" s="794"/>
      <c r="AB181" s="112"/>
    </row>
    <row r="182" spans="1:28">
      <c r="A182" s="166"/>
      <c r="B182" s="132"/>
      <c r="C182" s="787"/>
      <c r="D182" s="803"/>
      <c r="E182" s="788"/>
      <c r="F182" s="788"/>
      <c r="G182" s="788"/>
      <c r="H182" s="788"/>
      <c r="I182" s="788"/>
      <c r="J182" s="788"/>
      <c r="K182" s="788"/>
      <c r="L182" s="788"/>
      <c r="M182" s="803"/>
      <c r="N182" s="795"/>
      <c r="O182" s="793"/>
      <c r="P182" s="408"/>
      <c r="Q182" s="112"/>
      <c r="R182" s="112"/>
      <c r="S182" s="112"/>
      <c r="T182" s="112"/>
      <c r="U182" s="112"/>
      <c r="V182" s="789"/>
      <c r="W182" s="132"/>
      <c r="X182" s="127"/>
      <c r="Y182" s="790"/>
      <c r="Z182" s="112"/>
      <c r="AA182" s="791"/>
      <c r="AB182" s="112"/>
    </row>
    <row r="183" spans="1:28" ht="12.75" customHeight="1">
      <c r="A183" s="166"/>
      <c r="B183" s="132"/>
      <c r="C183" s="787"/>
      <c r="D183" s="803"/>
      <c r="E183" s="788"/>
      <c r="F183" s="788"/>
      <c r="G183" s="788"/>
      <c r="H183" s="788"/>
      <c r="I183" s="788"/>
      <c r="J183" s="788"/>
      <c r="K183" s="788"/>
      <c r="L183" s="788"/>
      <c r="M183" s="788"/>
      <c r="N183" s="787"/>
      <c r="O183" s="793"/>
      <c r="P183" s="408"/>
      <c r="Q183" s="112"/>
      <c r="R183" s="112"/>
      <c r="S183" s="112"/>
      <c r="T183" s="112"/>
      <c r="U183" s="112"/>
      <c r="V183" s="789"/>
      <c r="W183" s="132"/>
      <c r="X183" s="127"/>
      <c r="Y183" s="790"/>
      <c r="Z183" s="112"/>
      <c r="AA183" s="796"/>
      <c r="AB183" s="112"/>
    </row>
    <row r="184" spans="1:28">
      <c r="A184" s="166"/>
      <c r="B184" s="132"/>
      <c r="C184" s="787"/>
      <c r="D184" s="803"/>
      <c r="E184" s="788"/>
      <c r="F184" s="788"/>
      <c r="G184" s="788"/>
      <c r="H184" s="788"/>
      <c r="I184" s="788"/>
      <c r="J184" s="788"/>
      <c r="K184" s="788"/>
      <c r="L184" s="788"/>
      <c r="M184" s="788"/>
      <c r="N184" s="787"/>
      <c r="O184" s="793"/>
      <c r="P184" s="408"/>
      <c r="Q184" s="112"/>
      <c r="R184" s="112"/>
      <c r="S184" s="112"/>
      <c r="T184" s="112"/>
      <c r="U184" s="112"/>
      <c r="V184" s="789"/>
      <c r="W184" s="132"/>
      <c r="X184" s="127"/>
      <c r="Y184" s="790"/>
      <c r="Z184" s="112"/>
      <c r="AA184" s="794"/>
      <c r="AB184" s="112"/>
    </row>
    <row r="185" spans="1:28" ht="15" customHeight="1">
      <c r="A185" s="166"/>
      <c r="B185" s="132"/>
      <c r="C185" s="787"/>
      <c r="D185" s="803"/>
      <c r="E185" s="788"/>
      <c r="F185" s="104"/>
      <c r="G185" s="798"/>
      <c r="H185" s="803"/>
      <c r="I185" s="788"/>
      <c r="J185" s="788"/>
      <c r="K185" s="788"/>
      <c r="L185" s="788"/>
      <c r="M185" s="788"/>
      <c r="N185" s="797"/>
      <c r="O185" s="793"/>
      <c r="P185" s="408"/>
      <c r="Q185" s="112"/>
      <c r="R185" s="112"/>
      <c r="S185" s="112"/>
      <c r="T185" s="112"/>
      <c r="U185" s="112"/>
      <c r="V185" s="789"/>
      <c r="W185" s="132"/>
      <c r="X185" s="127"/>
      <c r="Y185" s="790"/>
      <c r="Z185" s="112"/>
      <c r="AA185" s="796"/>
      <c r="AB185" s="112"/>
    </row>
    <row r="186" spans="1:28">
      <c r="A186" s="166"/>
      <c r="B186" s="132"/>
      <c r="C186" s="787"/>
      <c r="D186" s="803"/>
      <c r="E186" s="788"/>
      <c r="F186" s="788"/>
      <c r="G186" s="788"/>
      <c r="H186" s="788"/>
      <c r="I186" s="788"/>
      <c r="J186" s="788"/>
      <c r="K186" s="788"/>
      <c r="L186" s="788"/>
      <c r="M186" s="788"/>
      <c r="N186" s="787"/>
      <c r="O186" s="793"/>
      <c r="P186" s="408"/>
      <c r="Q186" s="112"/>
      <c r="R186" s="112"/>
      <c r="S186" s="112"/>
      <c r="T186" s="112"/>
      <c r="U186" s="112"/>
      <c r="V186" s="789"/>
      <c r="W186" s="132"/>
      <c r="X186" s="127"/>
      <c r="Y186" s="790"/>
      <c r="Z186" s="112"/>
      <c r="AA186" s="791"/>
      <c r="AB186" s="112"/>
    </row>
    <row r="187" spans="1:28">
      <c r="A187" s="166"/>
      <c r="B187" s="132"/>
      <c r="C187" s="787"/>
      <c r="D187" s="803"/>
      <c r="E187" s="788"/>
      <c r="F187" s="788"/>
      <c r="G187" s="788"/>
      <c r="H187" s="788"/>
      <c r="I187" s="788"/>
      <c r="J187" s="788"/>
      <c r="K187" s="788"/>
      <c r="L187" s="788"/>
      <c r="M187" s="788"/>
      <c r="N187" s="787"/>
      <c r="O187" s="793"/>
      <c r="P187" s="408"/>
      <c r="Q187" s="112"/>
      <c r="R187" s="112"/>
      <c r="S187" s="112"/>
      <c r="T187" s="112"/>
      <c r="U187" s="112"/>
      <c r="V187" s="789"/>
      <c r="W187" s="132"/>
      <c r="X187" s="127"/>
      <c r="Y187" s="790"/>
      <c r="Z187" s="112"/>
      <c r="AA187" s="791"/>
      <c r="AB187" s="112"/>
    </row>
    <row r="188" spans="1:28">
      <c r="A188" s="166"/>
      <c r="B188" s="132"/>
      <c r="C188" s="787"/>
      <c r="D188" s="803"/>
      <c r="E188" s="788"/>
      <c r="F188" s="788"/>
      <c r="G188" s="788"/>
      <c r="H188" s="788"/>
      <c r="I188" s="788"/>
      <c r="J188" s="788"/>
      <c r="K188" s="788"/>
      <c r="L188" s="788"/>
      <c r="M188" s="788"/>
      <c r="N188" s="787"/>
      <c r="O188" s="793"/>
      <c r="P188" s="408"/>
      <c r="Q188" s="112"/>
      <c r="R188" s="112"/>
      <c r="S188" s="112"/>
      <c r="T188" s="112"/>
      <c r="U188" s="112"/>
      <c r="V188" s="789"/>
      <c r="W188" s="132"/>
      <c r="X188" s="127"/>
      <c r="Y188" s="790"/>
      <c r="Z188" s="112"/>
      <c r="AA188" s="791"/>
      <c r="AB188" s="112"/>
    </row>
    <row r="189" spans="1:28">
      <c r="A189" s="166"/>
      <c r="B189" s="132"/>
      <c r="C189" s="787"/>
      <c r="D189" s="803"/>
      <c r="E189" s="788"/>
      <c r="F189" s="788"/>
      <c r="G189" s="788"/>
      <c r="H189" s="788"/>
      <c r="I189" s="788"/>
      <c r="J189" s="788"/>
      <c r="K189" s="788"/>
      <c r="L189" s="788"/>
      <c r="M189" s="788"/>
      <c r="N189" s="787"/>
      <c r="O189" s="793"/>
      <c r="P189" s="408"/>
      <c r="Q189" s="112"/>
      <c r="R189" s="112"/>
      <c r="S189" s="112"/>
      <c r="T189" s="112"/>
      <c r="U189" s="112"/>
      <c r="V189" s="789"/>
      <c r="W189" s="132"/>
      <c r="X189" s="127"/>
      <c r="Y189" s="790"/>
      <c r="Z189" s="112"/>
      <c r="AA189" s="791"/>
      <c r="AB189" s="112"/>
    </row>
    <row r="190" spans="1:28">
      <c r="A190" s="166"/>
      <c r="B190" s="132"/>
      <c r="C190" s="787"/>
      <c r="D190" s="803"/>
      <c r="E190" s="788"/>
      <c r="F190" s="788"/>
      <c r="G190" s="788"/>
      <c r="H190" s="788"/>
      <c r="I190" s="788"/>
      <c r="J190" s="788"/>
      <c r="K190" s="788"/>
      <c r="L190" s="788"/>
      <c r="M190" s="788"/>
      <c r="N190" s="787"/>
      <c r="O190" s="793"/>
      <c r="P190" s="408"/>
      <c r="Q190" s="112"/>
      <c r="R190" s="112"/>
      <c r="S190" s="112"/>
      <c r="T190" s="112"/>
      <c r="U190" s="112"/>
      <c r="V190" s="789"/>
      <c r="W190" s="132"/>
      <c r="X190" s="127"/>
      <c r="Y190" s="790"/>
      <c r="Z190" s="112"/>
      <c r="AA190" s="791"/>
      <c r="AB190" s="112"/>
    </row>
    <row r="191" spans="1:28">
      <c r="A191" s="166"/>
      <c r="B191" s="132"/>
      <c r="C191" s="787"/>
      <c r="D191" s="803"/>
      <c r="E191" s="788"/>
      <c r="F191" s="788"/>
      <c r="G191" s="788"/>
      <c r="H191" s="788"/>
      <c r="I191" s="788"/>
      <c r="J191" s="788"/>
      <c r="K191" s="788"/>
      <c r="L191" s="788"/>
      <c r="M191" s="788"/>
      <c r="N191" s="787"/>
      <c r="O191" s="793"/>
      <c r="P191" s="408"/>
      <c r="Q191" s="112"/>
      <c r="R191" s="112"/>
      <c r="S191" s="112"/>
      <c r="T191" s="112"/>
      <c r="U191" s="112"/>
      <c r="V191" s="789"/>
      <c r="W191" s="132"/>
      <c r="X191" s="127"/>
      <c r="Y191" s="790"/>
      <c r="Z191" s="112"/>
      <c r="AA191" s="791"/>
      <c r="AB191" s="112"/>
    </row>
    <row r="192" spans="1:28">
      <c r="A192" s="166"/>
      <c r="B192" s="132"/>
      <c r="C192" s="787"/>
      <c r="D192" s="803"/>
      <c r="E192" s="788"/>
      <c r="F192" s="788"/>
      <c r="G192" s="788"/>
      <c r="H192" s="788"/>
      <c r="I192" s="788"/>
      <c r="J192" s="788"/>
      <c r="K192" s="788"/>
      <c r="L192" s="788"/>
      <c r="M192" s="788"/>
      <c r="N192" s="787"/>
      <c r="O192" s="793"/>
      <c r="P192" s="408"/>
      <c r="Q192" s="112"/>
      <c r="R192" s="112"/>
      <c r="S192" s="112"/>
      <c r="T192" s="112"/>
      <c r="U192" s="112"/>
      <c r="V192" s="789"/>
      <c r="W192" s="132"/>
      <c r="X192" s="127"/>
      <c r="Y192" s="790"/>
      <c r="Z192" s="112"/>
      <c r="AA192" s="791"/>
      <c r="AB192" s="112"/>
    </row>
    <row r="193" spans="1:28" ht="13.5" customHeight="1">
      <c r="A193" s="166"/>
      <c r="B193" s="132"/>
      <c r="C193" s="787"/>
      <c r="D193" s="803"/>
      <c r="E193" s="788"/>
      <c r="F193" s="788"/>
      <c r="G193" s="788"/>
      <c r="H193" s="788"/>
      <c r="I193" s="788"/>
      <c r="J193" s="788"/>
      <c r="K193" s="788"/>
      <c r="L193" s="788"/>
      <c r="M193" s="788"/>
      <c r="N193" s="787"/>
      <c r="O193" s="793"/>
      <c r="P193" s="408"/>
      <c r="Q193" s="112"/>
      <c r="R193" s="112"/>
      <c r="S193" s="112"/>
      <c r="T193" s="112"/>
      <c r="U193" s="112"/>
      <c r="V193" s="789"/>
      <c r="W193" s="132"/>
      <c r="X193" s="127"/>
      <c r="Y193" s="790"/>
      <c r="Z193" s="112"/>
      <c r="AA193" s="794"/>
      <c r="AB193" s="112"/>
    </row>
    <row r="194" spans="1:28" ht="12" customHeight="1">
      <c r="A194" s="166"/>
      <c r="B194" s="132"/>
      <c r="C194" s="787"/>
      <c r="D194" s="806"/>
      <c r="E194" s="798"/>
      <c r="F194" s="799"/>
      <c r="G194" s="788"/>
      <c r="H194" s="788"/>
      <c r="I194" s="788"/>
      <c r="J194" s="788"/>
      <c r="K194" s="798"/>
      <c r="L194" s="798"/>
      <c r="M194" s="788"/>
      <c r="N194" s="792"/>
      <c r="O194" s="793"/>
      <c r="P194" s="408"/>
      <c r="Q194" s="112"/>
      <c r="R194" s="112"/>
      <c r="S194" s="112"/>
      <c r="T194" s="112"/>
      <c r="U194" s="112"/>
      <c r="V194" s="789"/>
      <c r="W194" s="132"/>
      <c r="X194" s="127"/>
      <c r="Y194" s="790"/>
      <c r="Z194" s="112"/>
      <c r="AA194" s="800"/>
      <c r="AB194" s="112"/>
    </row>
    <row r="195" spans="1:28">
      <c r="A195" s="166"/>
      <c r="B195" s="132"/>
      <c r="C195" s="787"/>
      <c r="D195" s="806"/>
      <c r="E195" s="798"/>
      <c r="F195" s="799"/>
      <c r="G195" s="788"/>
      <c r="H195" s="788"/>
      <c r="I195" s="788"/>
      <c r="J195" s="788"/>
      <c r="K195" s="798"/>
      <c r="L195" s="798"/>
      <c r="M195" s="788"/>
      <c r="N195" s="787"/>
      <c r="O195" s="793"/>
      <c r="P195" s="408"/>
      <c r="Q195" s="112"/>
      <c r="R195" s="112"/>
      <c r="S195" s="112"/>
      <c r="T195" s="112"/>
      <c r="U195" s="112"/>
      <c r="V195" s="789"/>
      <c r="W195" s="132"/>
      <c r="X195" s="127"/>
      <c r="Y195" s="790"/>
      <c r="Z195" s="112"/>
      <c r="AA195" s="791"/>
      <c r="AB195" s="112"/>
    </row>
    <row r="196" spans="1:28" ht="13.5" customHeight="1">
      <c r="A196" s="166"/>
      <c r="B196" s="132"/>
      <c r="C196" s="787"/>
      <c r="D196" s="806"/>
      <c r="E196" s="798"/>
      <c r="F196" s="799"/>
      <c r="G196" s="788"/>
      <c r="H196" s="788"/>
      <c r="I196" s="788"/>
      <c r="J196" s="788"/>
      <c r="K196" s="798"/>
      <c r="L196" s="798"/>
      <c r="M196" s="788"/>
      <c r="N196" s="787"/>
      <c r="O196" s="793"/>
      <c r="P196" s="408"/>
      <c r="Q196" s="112"/>
      <c r="R196" s="112"/>
      <c r="S196" s="112"/>
      <c r="T196" s="112"/>
      <c r="U196" s="112"/>
      <c r="V196" s="789"/>
      <c r="W196" s="132"/>
      <c r="X196" s="127"/>
      <c r="Y196" s="790"/>
      <c r="Z196" s="112"/>
      <c r="AA196" s="791"/>
      <c r="AB196" s="112"/>
    </row>
    <row r="197" spans="1:28">
      <c r="A197" s="166"/>
      <c r="B197" s="132"/>
      <c r="C197" s="787"/>
      <c r="D197" s="806"/>
      <c r="E197" s="798"/>
      <c r="F197" s="799"/>
      <c r="G197" s="788"/>
      <c r="H197" s="810"/>
      <c r="I197" s="788"/>
      <c r="J197" s="810"/>
      <c r="K197" s="803"/>
      <c r="L197" s="803"/>
      <c r="M197" s="788"/>
      <c r="N197" s="787"/>
      <c r="O197" s="793"/>
      <c r="P197" s="408"/>
      <c r="Q197" s="112"/>
      <c r="R197" s="112"/>
      <c r="S197" s="112"/>
      <c r="T197" s="112"/>
      <c r="U197" s="112"/>
      <c r="V197" s="789"/>
      <c r="W197" s="132"/>
      <c r="X197" s="127"/>
      <c r="Y197" s="790"/>
      <c r="Z197" s="112"/>
      <c r="AA197" s="796"/>
      <c r="AB197" s="112"/>
    </row>
    <row r="198" spans="1:28">
      <c r="A198" s="166"/>
      <c r="B198" s="132"/>
      <c r="C198" s="787"/>
      <c r="D198" s="806"/>
      <c r="E198" s="803"/>
      <c r="F198" s="799"/>
      <c r="G198" s="788"/>
      <c r="H198" s="788"/>
      <c r="I198" s="788"/>
      <c r="J198" s="788"/>
      <c r="K198" s="803"/>
      <c r="L198" s="803"/>
      <c r="M198" s="788"/>
      <c r="N198" s="787"/>
      <c r="O198" s="793"/>
      <c r="P198" s="408"/>
      <c r="Q198" s="112"/>
      <c r="R198" s="112"/>
      <c r="S198" s="112"/>
      <c r="T198" s="112"/>
      <c r="U198" s="112"/>
      <c r="V198" s="789"/>
      <c r="W198" s="132"/>
      <c r="X198" s="127"/>
      <c r="Y198" s="790"/>
      <c r="Z198" s="112"/>
      <c r="AA198" s="791"/>
      <c r="AB198" s="112"/>
    </row>
    <row r="199" spans="1:28" ht="12" customHeight="1">
      <c r="A199" s="166"/>
      <c r="B199" s="132"/>
      <c r="C199" s="787"/>
      <c r="D199" s="806"/>
      <c r="E199" s="798"/>
      <c r="F199" s="799"/>
      <c r="G199" s="788"/>
      <c r="H199" s="788"/>
      <c r="I199" s="788"/>
      <c r="J199" s="788"/>
      <c r="K199" s="803"/>
      <c r="L199" s="798"/>
      <c r="M199" s="788"/>
      <c r="N199" s="787"/>
      <c r="O199" s="793"/>
      <c r="P199" s="408"/>
      <c r="Q199" s="112"/>
      <c r="R199" s="112"/>
      <c r="S199" s="112"/>
      <c r="T199" s="112"/>
      <c r="U199" s="112"/>
      <c r="V199" s="789"/>
      <c r="W199" s="132"/>
      <c r="X199" s="127"/>
      <c r="Y199" s="790"/>
      <c r="Z199" s="112"/>
      <c r="AA199" s="791"/>
      <c r="AB199" s="112"/>
    </row>
    <row r="200" spans="1:28" ht="12.75" customHeight="1">
      <c r="A200" s="166"/>
      <c r="B200" s="132"/>
      <c r="C200" s="787"/>
      <c r="D200" s="806"/>
      <c r="E200" s="803"/>
      <c r="F200" s="799"/>
      <c r="G200" s="788"/>
      <c r="H200" s="788"/>
      <c r="I200" s="788"/>
      <c r="J200" s="788"/>
      <c r="K200" s="799"/>
      <c r="L200" s="799"/>
      <c r="M200" s="104"/>
      <c r="N200" s="787"/>
      <c r="O200" s="793"/>
      <c r="P200" s="408"/>
      <c r="Q200" s="112"/>
      <c r="R200" s="112"/>
      <c r="S200" s="112"/>
      <c r="T200" s="112"/>
      <c r="U200" s="112"/>
      <c r="V200" s="789"/>
      <c r="W200" s="132"/>
      <c r="X200" s="127"/>
      <c r="Y200" s="790"/>
      <c r="Z200" s="112"/>
      <c r="AA200" s="791"/>
      <c r="AB200" s="112"/>
    </row>
    <row r="201" spans="1:28" ht="11.25" customHeight="1">
      <c r="A201" s="166"/>
      <c r="B201" s="132"/>
      <c r="C201" s="787"/>
      <c r="D201" s="806"/>
      <c r="E201" s="803"/>
      <c r="F201" s="803"/>
      <c r="G201" s="788"/>
      <c r="H201" s="788"/>
      <c r="I201" s="788"/>
      <c r="J201" s="798"/>
      <c r="K201" s="810"/>
      <c r="L201" s="803"/>
      <c r="M201" s="799"/>
      <c r="N201" s="787"/>
      <c r="O201" s="793"/>
      <c r="P201" s="408"/>
      <c r="Q201" s="112"/>
      <c r="R201" s="112"/>
      <c r="S201" s="112"/>
      <c r="T201" s="112"/>
      <c r="U201" s="112"/>
      <c r="V201" s="789"/>
      <c r="W201" s="132"/>
      <c r="X201" s="127"/>
      <c r="Y201" s="790"/>
      <c r="Z201" s="112"/>
      <c r="AA201" s="791"/>
      <c r="AB201" s="112"/>
    </row>
    <row r="202" spans="1:28" ht="12" customHeight="1">
      <c r="A202" s="166"/>
      <c r="B202" s="132"/>
      <c r="C202" s="787"/>
      <c r="D202" s="806"/>
      <c r="E202" s="798"/>
      <c r="F202" s="799"/>
      <c r="G202" s="788"/>
      <c r="H202" s="788"/>
      <c r="I202" s="788"/>
      <c r="J202" s="788"/>
      <c r="K202" s="798"/>
      <c r="L202" s="798"/>
      <c r="M202" s="788"/>
      <c r="N202" s="787"/>
      <c r="O202" s="793"/>
      <c r="P202" s="408"/>
      <c r="Q202" s="112"/>
      <c r="R202" s="112"/>
      <c r="S202" s="112"/>
      <c r="T202" s="112"/>
      <c r="U202" s="112"/>
      <c r="V202" s="789"/>
      <c r="W202" s="132"/>
      <c r="X202" s="127"/>
      <c r="Y202" s="790"/>
      <c r="Z202" s="112"/>
      <c r="AA202" s="791"/>
      <c r="AB202" s="112"/>
    </row>
    <row r="203" spans="1:28">
      <c r="A203" s="166"/>
      <c r="B203" s="132"/>
      <c r="C203" s="787"/>
      <c r="D203" s="806"/>
      <c r="E203" s="803"/>
      <c r="F203" s="799"/>
      <c r="G203" s="788"/>
      <c r="H203" s="788"/>
      <c r="I203" s="788"/>
      <c r="J203" s="788"/>
      <c r="K203" s="799"/>
      <c r="L203" s="799"/>
      <c r="M203" s="788"/>
      <c r="N203" s="787"/>
      <c r="O203" s="801"/>
      <c r="P203" s="408"/>
      <c r="Q203" s="112"/>
      <c r="R203" s="112"/>
      <c r="S203" s="112"/>
      <c r="T203" s="112"/>
      <c r="U203" s="112"/>
      <c r="V203" s="789"/>
      <c r="W203" s="132"/>
      <c r="X203" s="127"/>
      <c r="Y203" s="790"/>
      <c r="Z203" s="112"/>
      <c r="AA203" s="802"/>
      <c r="AB203" s="112"/>
    </row>
    <row r="204" spans="1:28" ht="13.5" customHeight="1">
      <c r="A204" s="166"/>
      <c r="B204" s="132"/>
      <c r="C204" s="787"/>
      <c r="D204" s="806"/>
      <c r="E204" s="798"/>
      <c r="F204" s="799"/>
      <c r="G204" s="788"/>
      <c r="H204" s="788"/>
      <c r="I204" s="788"/>
      <c r="J204" s="788"/>
      <c r="K204" s="799"/>
      <c r="L204" s="799"/>
      <c r="M204" s="788"/>
      <c r="N204" s="787"/>
      <c r="O204" s="793"/>
      <c r="P204" s="408"/>
      <c r="Q204" s="112"/>
      <c r="R204" s="112"/>
      <c r="S204" s="112"/>
      <c r="T204" s="112"/>
      <c r="U204" s="112"/>
      <c r="V204" s="789"/>
      <c r="W204" s="132"/>
      <c r="X204" s="127"/>
      <c r="Y204" s="790"/>
      <c r="Z204" s="112"/>
      <c r="AA204" s="791"/>
      <c r="AB204" s="112"/>
    </row>
    <row r="205" spans="1:28" ht="13.5" customHeight="1">
      <c r="A205" s="166"/>
      <c r="B205" s="132"/>
      <c r="C205" s="787"/>
      <c r="D205" s="806"/>
      <c r="E205" s="799"/>
      <c r="F205" s="803"/>
      <c r="G205" s="788"/>
      <c r="H205" s="788"/>
      <c r="I205" s="788"/>
      <c r="J205" s="788"/>
      <c r="K205" s="810"/>
      <c r="L205" s="803"/>
      <c r="M205" s="788"/>
      <c r="N205" s="787"/>
      <c r="O205" s="801"/>
      <c r="P205" s="408"/>
      <c r="Q205" s="112"/>
      <c r="R205" s="112"/>
      <c r="S205" s="112"/>
      <c r="T205" s="112"/>
      <c r="U205" s="112"/>
      <c r="V205" s="789"/>
      <c r="W205" s="132"/>
      <c r="X205" s="127"/>
      <c r="Y205" s="790"/>
      <c r="Z205" s="112"/>
      <c r="AA205" s="802"/>
      <c r="AB205" s="112"/>
    </row>
    <row r="206" spans="1:28" hidden="1">
      <c r="A206" s="166"/>
      <c r="B206" s="132"/>
      <c r="C206" s="787"/>
      <c r="D206" s="806"/>
      <c r="E206" s="803"/>
      <c r="F206" s="799"/>
      <c r="G206" s="788"/>
      <c r="H206" s="788"/>
      <c r="I206" s="788"/>
      <c r="J206" s="788"/>
      <c r="K206" s="798"/>
      <c r="L206" s="798"/>
      <c r="M206" s="788"/>
      <c r="N206" s="787"/>
      <c r="O206" s="793"/>
      <c r="P206" s="408"/>
      <c r="Q206" s="112"/>
      <c r="R206" s="112"/>
      <c r="S206" s="112"/>
      <c r="T206" s="112"/>
      <c r="U206" s="112"/>
      <c r="V206" s="789"/>
      <c r="W206" s="132"/>
      <c r="X206" s="127"/>
      <c r="Y206" s="790"/>
      <c r="Z206" s="112"/>
      <c r="AA206" s="796"/>
      <c r="AB206" s="112"/>
    </row>
    <row r="207" spans="1:28" ht="13.5" customHeight="1">
      <c r="A207" s="166"/>
      <c r="B207" s="107"/>
      <c r="C207" s="787"/>
      <c r="D207" s="806"/>
      <c r="E207" s="799"/>
      <c r="F207" s="799"/>
      <c r="G207" s="788"/>
      <c r="H207" s="788"/>
      <c r="I207" s="788"/>
      <c r="J207" s="788"/>
      <c r="K207" s="803"/>
      <c r="L207" s="803"/>
      <c r="M207" s="788"/>
      <c r="N207" s="787"/>
      <c r="O207" s="793"/>
      <c r="P207" s="408"/>
      <c r="Q207" s="112"/>
      <c r="R207" s="112"/>
      <c r="S207" s="112"/>
      <c r="T207" s="112"/>
      <c r="U207" s="112"/>
      <c r="V207" s="789"/>
      <c r="W207" s="132"/>
      <c r="X207" s="127"/>
      <c r="Y207" s="790"/>
      <c r="Z207" s="112"/>
      <c r="AA207" s="791"/>
      <c r="AB207" s="112"/>
    </row>
    <row r="208" spans="1:28" ht="12" customHeight="1">
      <c r="A208" s="166"/>
      <c r="B208" s="132"/>
      <c r="C208" s="787"/>
      <c r="D208" s="806"/>
      <c r="E208" s="798"/>
      <c r="F208" s="799"/>
      <c r="G208" s="810"/>
      <c r="H208" s="788"/>
      <c r="I208" s="788"/>
      <c r="J208" s="788"/>
      <c r="K208" s="798"/>
      <c r="L208" s="799"/>
      <c r="M208" s="788"/>
      <c r="N208" s="792"/>
      <c r="O208" s="801"/>
      <c r="P208" s="408"/>
      <c r="Q208" s="112"/>
      <c r="R208" s="112"/>
      <c r="S208" s="112"/>
      <c r="T208" s="112"/>
      <c r="U208" s="112"/>
      <c r="V208" s="789"/>
      <c r="W208" s="132"/>
      <c r="X208" s="127"/>
      <c r="Y208" s="790"/>
      <c r="Z208" s="112"/>
      <c r="AA208" s="802"/>
      <c r="AB208" s="112"/>
    </row>
    <row r="209" spans="1:28" ht="13.5" customHeight="1">
      <c r="A209" s="166"/>
      <c r="B209" s="132"/>
      <c r="C209" s="787"/>
      <c r="D209" s="806"/>
      <c r="E209" s="810"/>
      <c r="F209" s="810"/>
      <c r="G209" s="788"/>
      <c r="H209" s="788"/>
      <c r="I209" s="788"/>
      <c r="J209" s="788"/>
      <c r="K209" s="811"/>
      <c r="L209" s="810"/>
      <c r="M209" s="788"/>
      <c r="N209" s="792"/>
      <c r="O209" s="793"/>
      <c r="P209" s="408"/>
      <c r="Q209" s="112"/>
      <c r="R209" s="112"/>
      <c r="S209" s="112"/>
      <c r="T209" s="112"/>
      <c r="U209" s="112"/>
      <c r="V209" s="789"/>
      <c r="W209" s="132"/>
      <c r="X209" s="127"/>
      <c r="Y209" s="790"/>
      <c r="Z209" s="112"/>
      <c r="AA209" s="805"/>
      <c r="AB209" s="112"/>
    </row>
    <row r="210" spans="1:28">
      <c r="A210" s="166"/>
      <c r="B210" s="132"/>
      <c r="C210" s="787"/>
      <c r="D210" s="806"/>
      <c r="E210" s="162"/>
      <c r="F210" s="162"/>
      <c r="G210" s="162"/>
      <c r="H210" s="162"/>
      <c r="I210" s="162"/>
      <c r="J210" s="162"/>
      <c r="K210" s="162"/>
      <c r="L210" s="162"/>
      <c r="M210" s="162"/>
      <c r="N210" s="792"/>
      <c r="O210" s="793"/>
      <c r="P210" s="408"/>
      <c r="Q210" s="112"/>
      <c r="R210" s="112"/>
      <c r="S210" s="112"/>
      <c r="T210" s="112"/>
      <c r="U210" s="112"/>
      <c r="V210" s="789"/>
      <c r="W210" s="132"/>
      <c r="X210" s="127"/>
      <c r="Y210" s="790"/>
      <c r="Z210" s="112"/>
      <c r="AA210" s="791"/>
      <c r="AB210" s="112"/>
    </row>
    <row r="211" spans="1:28" ht="12.75" customHeight="1">
      <c r="A211" s="166"/>
      <c r="B211" s="132"/>
      <c r="C211" s="787"/>
      <c r="D211" s="806"/>
      <c r="E211" s="162"/>
      <c r="F211" s="162"/>
      <c r="G211" s="162"/>
      <c r="H211" s="162"/>
      <c r="I211" s="162"/>
      <c r="J211" s="162"/>
      <c r="K211" s="162"/>
      <c r="L211" s="162"/>
      <c r="M211" s="162"/>
      <c r="N211" s="792"/>
      <c r="O211" s="793"/>
      <c r="P211" s="408"/>
      <c r="Q211" s="112"/>
      <c r="R211" s="112"/>
      <c r="S211" s="112"/>
      <c r="T211" s="112"/>
      <c r="U211" s="112"/>
      <c r="V211" s="789"/>
      <c r="W211" s="132"/>
      <c r="X211" s="127"/>
      <c r="Y211" s="790"/>
      <c r="Z211" s="112"/>
      <c r="AA211" s="791"/>
      <c r="AB211" s="112"/>
    </row>
    <row r="212" spans="1:28" ht="12" customHeight="1">
      <c r="A212" s="166"/>
      <c r="B212" s="132"/>
      <c r="C212" s="787"/>
      <c r="D212" s="162"/>
      <c r="E212" s="162"/>
      <c r="F212" s="162"/>
      <c r="G212" s="162"/>
      <c r="H212" s="162"/>
      <c r="I212" s="162"/>
      <c r="J212" s="162"/>
      <c r="K212" s="162"/>
      <c r="L212" s="162"/>
      <c r="M212" s="162"/>
      <c r="N212" s="792"/>
      <c r="O212" s="793"/>
      <c r="P212" s="408"/>
      <c r="Q212" s="112"/>
      <c r="R212" s="112"/>
      <c r="S212" s="112"/>
      <c r="T212" s="112"/>
      <c r="U212" s="112"/>
      <c r="V212" s="789"/>
      <c r="W212" s="132"/>
      <c r="X212" s="127"/>
      <c r="Y212" s="790"/>
      <c r="Z212" s="112"/>
      <c r="AA212" s="791"/>
      <c r="AB212" s="112"/>
    </row>
    <row r="213" spans="1:28" ht="12.75" customHeight="1">
      <c r="A213" s="166"/>
      <c r="B213" s="132"/>
      <c r="C213" s="787"/>
      <c r="D213" s="162"/>
      <c r="E213" s="162"/>
      <c r="F213" s="162"/>
      <c r="G213" s="162"/>
      <c r="H213" s="162"/>
      <c r="I213" s="162"/>
      <c r="J213" s="807"/>
      <c r="K213" s="162"/>
      <c r="L213" s="162"/>
      <c r="M213" s="162"/>
      <c r="N213" s="795"/>
      <c r="O213" s="793"/>
      <c r="P213" s="408"/>
      <c r="Q213" s="112"/>
      <c r="R213" s="112"/>
      <c r="S213" s="112"/>
      <c r="T213" s="112"/>
      <c r="U213" s="112"/>
      <c r="V213" s="808"/>
      <c r="W213" s="132"/>
      <c r="X213" s="809"/>
      <c r="Y213" s="790"/>
      <c r="Z213" s="112"/>
      <c r="AA213" s="791"/>
      <c r="AB213" s="112"/>
    </row>
    <row r="214" spans="1:28">
      <c r="A214" s="112"/>
      <c r="B214" s="112"/>
      <c r="C214" s="112"/>
      <c r="D214" s="112"/>
      <c r="E214" s="112"/>
      <c r="F214" s="112"/>
      <c r="G214" s="112"/>
      <c r="H214" s="112"/>
      <c r="I214" s="112"/>
      <c r="J214" s="112"/>
      <c r="K214" s="112"/>
      <c r="L214" s="112"/>
      <c r="M214" s="112"/>
      <c r="N214" s="112"/>
      <c r="O214" s="112"/>
      <c r="P214" s="112"/>
      <c r="Q214" s="112"/>
      <c r="R214" s="112"/>
      <c r="S214" s="112"/>
      <c r="T214" s="112"/>
      <c r="U214" s="112"/>
      <c r="V214" s="112"/>
      <c r="W214" s="112"/>
      <c r="X214" s="112"/>
      <c r="Y214" s="112"/>
      <c r="Z214" s="112"/>
      <c r="AA214" s="112"/>
      <c r="AB214" s="112"/>
    </row>
    <row r="215" spans="1:28">
      <c r="A215" s="112"/>
      <c r="B215" s="112"/>
      <c r="C215" s="112"/>
      <c r="D215" s="112"/>
      <c r="E215" s="112"/>
      <c r="F215" s="112"/>
      <c r="G215" s="112"/>
      <c r="H215" s="112"/>
      <c r="I215" s="112"/>
      <c r="J215" s="112"/>
      <c r="K215" s="112"/>
      <c r="L215" s="112"/>
      <c r="M215" s="112"/>
      <c r="N215" s="112"/>
      <c r="O215" s="112"/>
      <c r="P215" s="112"/>
      <c r="Q215" s="112"/>
      <c r="R215" s="112"/>
      <c r="S215" s="112"/>
      <c r="T215" s="112"/>
      <c r="U215" s="112"/>
      <c r="V215" s="112"/>
      <c r="W215" s="112"/>
      <c r="X215" s="112"/>
      <c r="Y215" s="112"/>
      <c r="Z215" s="112"/>
      <c r="AA215" s="112"/>
      <c r="AB215" s="112"/>
    </row>
    <row r="216" spans="1:28">
      <c r="A216" s="112"/>
      <c r="B216" s="112"/>
      <c r="C216" s="112"/>
      <c r="D216" s="112"/>
      <c r="E216" s="112"/>
      <c r="F216" s="112"/>
      <c r="G216" s="112"/>
      <c r="H216" s="112"/>
      <c r="I216" s="112"/>
      <c r="J216" s="112"/>
      <c r="K216" s="112"/>
      <c r="L216" s="112"/>
      <c r="M216" s="112"/>
      <c r="N216" s="112"/>
      <c r="O216" s="112"/>
      <c r="P216" s="112"/>
      <c r="Q216" s="112"/>
      <c r="R216" s="112"/>
      <c r="S216" s="112"/>
      <c r="T216" s="112"/>
      <c r="U216" s="112"/>
      <c r="V216" s="112"/>
      <c r="W216" s="112"/>
      <c r="X216" s="112"/>
      <c r="Y216" s="112"/>
      <c r="Z216" s="112"/>
      <c r="AA216" s="112"/>
      <c r="AB216" s="112"/>
    </row>
    <row r="217" spans="1:28">
      <c r="A217" s="112"/>
      <c r="B217" s="112"/>
      <c r="C217" s="112"/>
      <c r="D217" s="112"/>
      <c r="E217" s="112"/>
      <c r="F217" s="112"/>
      <c r="G217" s="112"/>
      <c r="H217" s="112"/>
      <c r="I217" s="112"/>
      <c r="J217" s="112"/>
      <c r="K217" s="112"/>
      <c r="L217" s="112"/>
      <c r="M217" s="112"/>
      <c r="N217" s="112"/>
      <c r="O217" s="112"/>
      <c r="P217" s="112"/>
      <c r="Q217" s="112"/>
      <c r="R217" s="112"/>
      <c r="S217" s="112"/>
      <c r="T217" s="112"/>
      <c r="U217" s="112"/>
      <c r="V217" s="112"/>
      <c r="W217" s="112"/>
      <c r="X217" s="112"/>
      <c r="Y217" s="112"/>
      <c r="Z217" s="112"/>
      <c r="AA217" s="112"/>
      <c r="AB217" s="112"/>
    </row>
    <row r="218" spans="1:28">
      <c r="A218" s="112"/>
      <c r="B218" s="112"/>
      <c r="C218" s="112"/>
      <c r="D218" s="112"/>
      <c r="E218" s="112"/>
      <c r="F218" s="112"/>
      <c r="G218" s="112"/>
      <c r="H218" s="112"/>
      <c r="I218" s="112"/>
      <c r="J218" s="112"/>
      <c r="K218" s="112"/>
      <c r="L218" s="112"/>
      <c r="M218" s="112"/>
      <c r="N218" s="112"/>
      <c r="O218" s="112"/>
      <c r="P218" s="112"/>
      <c r="Q218" s="112"/>
      <c r="R218" s="112"/>
      <c r="S218" s="112"/>
      <c r="T218" s="112"/>
      <c r="U218" s="112"/>
      <c r="V218" s="112"/>
      <c r="W218" s="112"/>
      <c r="X218" s="112"/>
      <c r="Y218" s="112"/>
      <c r="Z218" s="112"/>
      <c r="AA218" s="112"/>
      <c r="AB218" s="112"/>
    </row>
    <row r="219" spans="1:28">
      <c r="A219" s="112"/>
      <c r="B219" s="112"/>
      <c r="C219" s="112"/>
      <c r="D219" s="112"/>
      <c r="E219" s="112"/>
      <c r="F219" s="112"/>
      <c r="G219" s="112"/>
      <c r="H219" s="112"/>
      <c r="I219" s="112"/>
      <c r="J219" s="112"/>
      <c r="K219" s="112"/>
      <c r="L219" s="112"/>
      <c r="M219" s="112"/>
      <c r="N219" s="112"/>
      <c r="O219" s="112"/>
      <c r="P219" s="112"/>
      <c r="Q219" s="112"/>
      <c r="R219" s="112"/>
      <c r="S219" s="112"/>
      <c r="T219" s="112"/>
      <c r="U219" s="112"/>
      <c r="V219" s="112"/>
      <c r="W219" s="112"/>
      <c r="X219" s="112"/>
      <c r="Y219" s="112"/>
      <c r="Z219" s="112"/>
      <c r="AA219" s="112"/>
      <c r="AB219" s="112"/>
    </row>
    <row r="220" spans="1:28">
      <c r="A220" s="112"/>
      <c r="B220" s="112"/>
      <c r="C220" s="112"/>
      <c r="D220" s="112"/>
      <c r="E220" s="112"/>
      <c r="F220" s="112"/>
      <c r="G220" s="112"/>
      <c r="H220" s="112"/>
      <c r="I220" s="112"/>
      <c r="J220" s="112"/>
      <c r="K220" s="112"/>
      <c r="L220" s="112"/>
      <c r="M220" s="112"/>
      <c r="N220" s="112"/>
      <c r="O220" s="112"/>
      <c r="P220" s="112"/>
      <c r="Q220" s="112"/>
      <c r="R220" s="112"/>
      <c r="S220" s="112"/>
      <c r="T220" s="112"/>
      <c r="U220" s="112"/>
      <c r="V220" s="112"/>
      <c r="W220" s="112"/>
      <c r="X220" s="112"/>
      <c r="Y220" s="112"/>
      <c r="Z220" s="112"/>
      <c r="AA220" s="112"/>
      <c r="AB220" s="112"/>
    </row>
    <row r="221" spans="1:28">
      <c r="A221" s="112"/>
      <c r="B221" s="112"/>
      <c r="C221" s="112"/>
      <c r="D221" s="112"/>
      <c r="E221" s="112"/>
      <c r="F221" s="112"/>
      <c r="G221" s="112"/>
      <c r="H221" s="112"/>
      <c r="I221" s="112"/>
      <c r="J221" s="112"/>
      <c r="K221" s="112"/>
      <c r="L221" s="112"/>
      <c r="M221" s="112"/>
      <c r="N221" s="112"/>
      <c r="O221" s="112"/>
      <c r="P221" s="112"/>
      <c r="Q221" s="112"/>
      <c r="R221" s="112"/>
      <c r="S221" s="112"/>
      <c r="T221" s="112"/>
      <c r="U221" s="112"/>
      <c r="V221" s="112"/>
      <c r="W221" s="112"/>
      <c r="X221" s="112"/>
      <c r="Y221" s="112"/>
      <c r="Z221" s="112"/>
      <c r="AA221" s="112"/>
      <c r="AB221" s="112"/>
    </row>
    <row r="222" spans="1:28">
      <c r="A222" s="112"/>
      <c r="B222" s="112"/>
      <c r="C222" s="112"/>
      <c r="D222" s="112"/>
      <c r="E222" s="112"/>
      <c r="F222" s="112"/>
      <c r="G222" s="112"/>
      <c r="H222" s="112"/>
      <c r="I222" s="112"/>
      <c r="J222" s="112"/>
      <c r="K222" s="112"/>
      <c r="L222" s="112"/>
      <c r="M222" s="112"/>
      <c r="N222" s="112"/>
      <c r="O222" s="112"/>
      <c r="P222" s="112"/>
      <c r="Q222" s="112"/>
      <c r="R222" s="112"/>
      <c r="S222" s="112"/>
      <c r="T222" s="112"/>
      <c r="U222" s="112"/>
      <c r="V222" s="112"/>
      <c r="W222" s="112"/>
      <c r="X222" s="112"/>
      <c r="Y222" s="112"/>
      <c r="Z222" s="112"/>
      <c r="AA222" s="112"/>
      <c r="AB222" s="112"/>
    </row>
    <row r="223" spans="1:28">
      <c r="A223" s="112"/>
      <c r="B223" s="112"/>
      <c r="C223" s="112"/>
      <c r="D223" s="112"/>
      <c r="E223" s="112"/>
      <c r="F223" s="112"/>
      <c r="G223" s="112"/>
      <c r="H223" s="112"/>
      <c r="I223" s="112"/>
      <c r="J223" s="112"/>
      <c r="K223" s="112"/>
      <c r="L223" s="112"/>
      <c r="M223" s="112"/>
      <c r="N223" s="112"/>
      <c r="O223" s="112"/>
      <c r="P223" s="112"/>
      <c r="Q223" s="112"/>
      <c r="R223" s="112"/>
      <c r="S223" s="112"/>
      <c r="T223" s="112"/>
      <c r="U223" s="112"/>
      <c r="V223" s="112"/>
      <c r="W223" s="112"/>
      <c r="X223" s="112"/>
      <c r="Y223" s="112"/>
      <c r="Z223" s="112"/>
      <c r="AA223" s="112"/>
      <c r="AB223" s="112"/>
    </row>
    <row r="224" spans="1:28">
      <c r="A224" s="112"/>
      <c r="B224" s="112"/>
      <c r="C224" s="112"/>
      <c r="D224" s="112"/>
      <c r="E224" s="112"/>
      <c r="F224" s="112"/>
      <c r="G224" s="112"/>
      <c r="H224" s="112"/>
      <c r="I224" s="112"/>
      <c r="J224" s="112"/>
      <c r="K224" s="112"/>
      <c r="L224" s="112"/>
      <c r="M224" s="112"/>
      <c r="N224" s="112"/>
      <c r="O224" s="112"/>
      <c r="P224" s="112"/>
      <c r="Q224" s="112"/>
      <c r="R224" s="112"/>
      <c r="S224" s="112"/>
      <c r="T224" s="112"/>
      <c r="U224" s="112"/>
      <c r="V224" s="112"/>
      <c r="W224" s="112"/>
      <c r="X224" s="112"/>
      <c r="Y224" s="112"/>
      <c r="Z224" s="112"/>
      <c r="AA224" s="112"/>
      <c r="AB224" s="112"/>
    </row>
    <row r="225" spans="1:28">
      <c r="A225" s="112"/>
      <c r="B225" s="112"/>
      <c r="C225" s="112"/>
      <c r="D225" s="112"/>
      <c r="E225" s="112"/>
      <c r="F225" s="112"/>
      <c r="G225" s="112"/>
      <c r="H225" s="112"/>
      <c r="I225" s="112"/>
      <c r="J225" s="112"/>
      <c r="K225" s="112"/>
      <c r="L225" s="112"/>
      <c r="M225" s="112"/>
      <c r="N225" s="112"/>
      <c r="O225" s="112"/>
      <c r="P225" s="112"/>
      <c r="Q225" s="112"/>
      <c r="R225" s="112"/>
      <c r="S225" s="112"/>
      <c r="T225" s="112"/>
      <c r="U225" s="112"/>
      <c r="V225" s="112"/>
      <c r="W225" s="112"/>
      <c r="X225" s="112"/>
      <c r="Y225" s="112"/>
      <c r="Z225" s="112"/>
      <c r="AA225" s="112"/>
      <c r="AB225" s="112"/>
    </row>
    <row r="226" spans="1:28">
      <c r="A226" s="112"/>
      <c r="B226" s="112"/>
      <c r="C226" s="112"/>
      <c r="D226" s="112"/>
      <c r="E226" s="112"/>
      <c r="F226" s="112"/>
      <c r="G226" s="112"/>
      <c r="H226" s="112"/>
      <c r="I226" s="112"/>
      <c r="J226" s="112"/>
      <c r="K226" s="112"/>
      <c r="L226" s="112"/>
      <c r="M226" s="112"/>
      <c r="N226" s="112"/>
      <c r="O226" s="112"/>
      <c r="P226" s="112"/>
      <c r="Q226" s="112"/>
      <c r="R226" s="112"/>
      <c r="S226" s="112"/>
      <c r="T226" s="112"/>
      <c r="U226" s="112"/>
      <c r="V226" s="112"/>
      <c r="W226" s="112"/>
      <c r="X226" s="112"/>
      <c r="Y226" s="112"/>
      <c r="Z226" s="112"/>
      <c r="AA226" s="112"/>
      <c r="AB226" s="112"/>
    </row>
    <row r="227" spans="1:28">
      <c r="A227" s="112"/>
      <c r="B227" s="112"/>
      <c r="C227" s="112"/>
      <c r="D227" s="112"/>
      <c r="E227" s="112"/>
      <c r="F227" s="112"/>
      <c r="G227" s="112"/>
      <c r="H227" s="112"/>
      <c r="I227" s="112"/>
      <c r="J227" s="112"/>
      <c r="K227" s="112"/>
      <c r="L227" s="112"/>
      <c r="M227" s="112"/>
      <c r="N227" s="112"/>
      <c r="O227" s="112"/>
      <c r="P227" s="112"/>
      <c r="Q227" s="112"/>
      <c r="R227" s="112"/>
      <c r="S227" s="112"/>
      <c r="T227" s="112"/>
      <c r="U227" s="112"/>
      <c r="V227" s="112"/>
      <c r="W227" s="112"/>
      <c r="X227" s="112"/>
      <c r="Y227" s="112"/>
      <c r="Z227" s="112"/>
      <c r="AA227" s="112"/>
      <c r="AB227" s="112"/>
    </row>
    <row r="228" spans="1:28">
      <c r="A228" s="112"/>
      <c r="B228" s="112"/>
      <c r="C228" s="112"/>
      <c r="D228" s="112"/>
      <c r="E228" s="112"/>
      <c r="F228" s="112"/>
      <c r="G228" s="112"/>
      <c r="H228" s="112"/>
      <c r="I228" s="112"/>
      <c r="J228" s="112"/>
      <c r="K228" s="112"/>
      <c r="L228" s="112"/>
      <c r="M228" s="112"/>
      <c r="N228" s="112"/>
      <c r="O228" s="112"/>
      <c r="P228" s="112"/>
      <c r="Q228" s="112"/>
      <c r="R228" s="112"/>
      <c r="S228" s="112"/>
      <c r="T228" s="112"/>
      <c r="U228" s="112"/>
      <c r="V228" s="112"/>
      <c r="W228" s="112"/>
      <c r="X228" s="112"/>
      <c r="Y228" s="112"/>
      <c r="Z228" s="112"/>
      <c r="AA228" s="112"/>
      <c r="AB228" s="112"/>
    </row>
    <row r="229" spans="1:28">
      <c r="A229" s="112"/>
      <c r="B229" s="112"/>
      <c r="C229" s="112"/>
      <c r="D229" s="112"/>
      <c r="E229" s="112"/>
      <c r="F229" s="112"/>
      <c r="G229" s="112"/>
      <c r="H229" s="112"/>
      <c r="I229" s="112"/>
      <c r="J229" s="112"/>
      <c r="K229" s="112"/>
      <c r="L229" s="112"/>
      <c r="M229" s="112"/>
      <c r="N229" s="112"/>
      <c r="O229" s="112"/>
      <c r="P229" s="112"/>
      <c r="Q229" s="112"/>
      <c r="R229" s="112"/>
      <c r="S229" s="112"/>
      <c r="T229" s="112"/>
      <c r="U229" s="112"/>
      <c r="V229" s="112"/>
      <c r="W229" s="112"/>
      <c r="X229" s="112"/>
      <c r="Y229" s="112"/>
      <c r="Z229" s="112"/>
      <c r="AA229" s="112"/>
      <c r="AB229" s="112"/>
    </row>
    <row r="230" spans="1:28">
      <c r="A230" s="112"/>
      <c r="B230" s="112"/>
      <c r="C230" s="112"/>
      <c r="D230" s="112"/>
      <c r="E230" s="112"/>
      <c r="F230" s="112"/>
      <c r="G230" s="112"/>
      <c r="H230" s="112"/>
      <c r="I230" s="112"/>
      <c r="J230" s="112"/>
      <c r="K230" s="112"/>
      <c r="L230" s="112"/>
      <c r="M230" s="112"/>
      <c r="N230" s="112"/>
      <c r="O230" s="112"/>
      <c r="P230" s="112"/>
      <c r="Q230" s="112"/>
      <c r="R230" s="112"/>
      <c r="S230" s="112"/>
      <c r="T230" s="112"/>
      <c r="U230" s="112"/>
      <c r="V230" s="112"/>
      <c r="W230" s="112"/>
      <c r="X230" s="112"/>
      <c r="Y230" s="112"/>
      <c r="Z230" s="112"/>
      <c r="AA230" s="112"/>
      <c r="AB230" s="112"/>
    </row>
    <row r="231" spans="1:28">
      <c r="A231" s="112"/>
      <c r="B231" s="112"/>
      <c r="C231" s="112"/>
      <c r="D231" s="112"/>
      <c r="E231" s="112"/>
      <c r="F231" s="112"/>
      <c r="G231" s="112"/>
      <c r="H231" s="112"/>
      <c r="I231" s="112"/>
      <c r="J231" s="112"/>
      <c r="K231" s="112"/>
      <c r="L231" s="112"/>
      <c r="M231" s="112"/>
      <c r="N231" s="112"/>
      <c r="O231" s="112"/>
      <c r="P231" s="112"/>
      <c r="Q231" s="112"/>
      <c r="R231" s="112"/>
      <c r="S231" s="112"/>
      <c r="T231" s="112"/>
      <c r="U231" s="112"/>
      <c r="V231" s="112"/>
      <c r="W231" s="112"/>
      <c r="X231" s="112"/>
      <c r="Y231" s="112"/>
      <c r="Z231" s="112"/>
      <c r="AA231" s="112"/>
      <c r="AB231" s="112"/>
    </row>
    <row r="232" spans="1:28">
      <c r="A232" s="112"/>
      <c r="B232" s="112"/>
      <c r="C232" s="112"/>
      <c r="D232" s="112"/>
      <c r="E232" s="112"/>
      <c r="F232" s="112"/>
      <c r="G232" s="112"/>
      <c r="H232" s="112"/>
      <c r="I232" s="112"/>
      <c r="J232" s="112"/>
      <c r="K232" s="112"/>
      <c r="L232" s="112"/>
      <c r="M232" s="112"/>
      <c r="N232" s="112"/>
      <c r="O232" s="112"/>
      <c r="P232" s="112"/>
      <c r="Q232" s="112"/>
      <c r="R232" s="112"/>
      <c r="S232" s="112"/>
      <c r="T232" s="112"/>
      <c r="U232" s="112"/>
      <c r="V232" s="112"/>
      <c r="W232" s="112"/>
      <c r="X232" s="112"/>
      <c r="Y232" s="112"/>
      <c r="Z232" s="112"/>
      <c r="AA232" s="112"/>
      <c r="AB232" s="112"/>
    </row>
    <row r="233" spans="1:28">
      <c r="A233" s="112"/>
      <c r="B233" s="112"/>
      <c r="C233" s="112"/>
      <c r="D233" s="112"/>
      <c r="E233" s="112"/>
      <c r="F233" s="112"/>
      <c r="G233" s="112"/>
      <c r="H233" s="112"/>
      <c r="I233" s="112"/>
      <c r="J233" s="112"/>
      <c r="K233" s="112"/>
      <c r="L233" s="112"/>
      <c r="M233" s="112"/>
      <c r="N233" s="112"/>
      <c r="O233" s="112"/>
      <c r="P233" s="112"/>
      <c r="Q233" s="112"/>
      <c r="R233" s="112"/>
      <c r="S233" s="112"/>
      <c r="T233" s="112"/>
      <c r="U233" s="112"/>
      <c r="V233" s="112"/>
      <c r="W233" s="112"/>
      <c r="X233" s="112"/>
      <c r="Y233" s="112"/>
      <c r="Z233" s="112"/>
      <c r="AA233" s="112"/>
      <c r="AB233" s="112"/>
    </row>
    <row r="234" spans="1:28">
      <c r="A234" s="112"/>
      <c r="B234" s="112"/>
      <c r="C234" s="112"/>
      <c r="D234" s="112"/>
      <c r="E234" s="112"/>
      <c r="F234" s="112"/>
      <c r="G234" s="112"/>
      <c r="H234" s="112"/>
      <c r="I234" s="112"/>
      <c r="J234" s="112"/>
      <c r="K234" s="112"/>
      <c r="L234" s="112"/>
      <c r="M234" s="112"/>
      <c r="N234" s="112"/>
      <c r="O234" s="112"/>
      <c r="P234" s="112"/>
      <c r="Q234" s="112"/>
      <c r="R234" s="112"/>
      <c r="S234" s="112"/>
      <c r="T234" s="112"/>
      <c r="U234" s="112"/>
      <c r="V234" s="112"/>
      <c r="W234" s="112"/>
      <c r="X234" s="112"/>
      <c r="Y234" s="112"/>
      <c r="Z234" s="112"/>
      <c r="AA234" s="112"/>
      <c r="AB234" s="112"/>
    </row>
    <row r="235" spans="1:28">
      <c r="A235" s="112"/>
      <c r="B235" s="112"/>
      <c r="C235" s="112"/>
      <c r="D235" s="112"/>
      <c r="E235" s="112"/>
      <c r="F235" s="112"/>
      <c r="G235" s="112"/>
      <c r="H235" s="112"/>
      <c r="I235" s="112"/>
      <c r="J235" s="112"/>
      <c r="K235" s="112"/>
      <c r="L235" s="112"/>
      <c r="M235" s="112"/>
      <c r="N235" s="112"/>
      <c r="O235" s="112"/>
      <c r="P235" s="112"/>
      <c r="Q235" s="112"/>
      <c r="R235" s="112"/>
      <c r="S235" s="112"/>
      <c r="T235" s="112"/>
      <c r="U235" s="112"/>
      <c r="V235" s="112"/>
      <c r="W235" s="112"/>
      <c r="X235" s="112"/>
      <c r="Y235" s="112"/>
      <c r="Z235" s="112"/>
      <c r="AA235" s="112"/>
      <c r="AB235" s="112"/>
    </row>
    <row r="236" spans="1:28">
      <c r="A236" s="112"/>
      <c r="B236" s="112"/>
      <c r="C236" s="112"/>
      <c r="D236" s="112"/>
      <c r="E236" s="112"/>
      <c r="F236" s="112"/>
      <c r="G236" s="112"/>
      <c r="H236" s="112"/>
      <c r="I236" s="112"/>
      <c r="J236" s="112"/>
      <c r="K236" s="112"/>
      <c r="L236" s="112"/>
      <c r="M236" s="112"/>
      <c r="N236" s="112"/>
      <c r="O236" s="112"/>
      <c r="P236" s="112"/>
      <c r="Q236" s="112"/>
      <c r="R236" s="112"/>
      <c r="S236" s="112"/>
      <c r="T236" s="112"/>
      <c r="U236" s="112"/>
      <c r="V236" s="112"/>
      <c r="W236" s="112"/>
      <c r="X236" s="112"/>
      <c r="Y236" s="112"/>
      <c r="Z236" s="112"/>
      <c r="AA236" s="112"/>
      <c r="AB236" s="112"/>
    </row>
    <row r="237" spans="1:28">
      <c r="A237" s="112"/>
      <c r="B237" s="112"/>
      <c r="C237" s="112"/>
      <c r="D237" s="112"/>
      <c r="E237" s="112"/>
      <c r="F237" s="112"/>
      <c r="G237" s="112"/>
      <c r="H237" s="112"/>
      <c r="I237" s="112"/>
      <c r="J237" s="112"/>
      <c r="K237" s="112"/>
      <c r="L237" s="112"/>
      <c r="M237" s="112"/>
      <c r="N237" s="112"/>
      <c r="O237" s="112"/>
      <c r="P237" s="112"/>
      <c r="Q237" s="112"/>
      <c r="R237" s="112"/>
      <c r="S237" s="112"/>
      <c r="T237" s="112"/>
      <c r="U237" s="112"/>
      <c r="V237" s="112"/>
      <c r="W237" s="112"/>
      <c r="X237" s="112"/>
      <c r="Y237" s="112"/>
      <c r="Z237" s="112"/>
      <c r="AA237" s="112"/>
      <c r="AB237" s="112"/>
    </row>
    <row r="238" spans="1:28">
      <c r="A238" s="112"/>
      <c r="B238" s="112"/>
      <c r="C238" s="112"/>
      <c r="D238" s="112"/>
      <c r="E238" s="112"/>
      <c r="F238" s="112"/>
      <c r="G238" s="112"/>
      <c r="H238" s="112"/>
      <c r="I238" s="112"/>
      <c r="J238" s="112"/>
      <c r="K238" s="112"/>
      <c r="L238" s="112"/>
      <c r="M238" s="112"/>
      <c r="N238" s="112"/>
      <c r="O238" s="112"/>
      <c r="P238" s="112"/>
      <c r="Q238" s="112"/>
      <c r="R238" s="112"/>
      <c r="S238" s="112"/>
      <c r="T238" s="112"/>
      <c r="U238" s="112"/>
      <c r="V238" s="112"/>
      <c r="W238" s="112"/>
      <c r="X238" s="112"/>
      <c r="Y238" s="112"/>
      <c r="Z238" s="112"/>
      <c r="AA238" s="112"/>
      <c r="AB238" s="112"/>
    </row>
    <row r="239" spans="1:28">
      <c r="A239" s="112"/>
      <c r="B239" s="112"/>
      <c r="C239" s="112"/>
      <c r="D239" s="112"/>
      <c r="E239" s="112"/>
      <c r="F239" s="112"/>
      <c r="G239" s="112"/>
      <c r="H239" s="112"/>
      <c r="I239" s="112"/>
      <c r="J239" s="112"/>
      <c r="K239" s="112"/>
      <c r="L239" s="112"/>
      <c r="M239" s="112"/>
      <c r="N239" s="112"/>
      <c r="O239" s="112"/>
      <c r="P239" s="112"/>
      <c r="Q239" s="112"/>
      <c r="R239" s="112"/>
      <c r="S239" s="112"/>
      <c r="T239" s="112"/>
      <c r="U239" s="112"/>
      <c r="V239" s="112"/>
      <c r="W239" s="112"/>
      <c r="X239" s="112"/>
      <c r="Y239" s="112"/>
      <c r="Z239" s="112"/>
      <c r="AA239" s="112"/>
      <c r="AB239" s="112"/>
    </row>
    <row r="240" spans="1:28">
      <c r="A240" s="112"/>
      <c r="B240" s="112"/>
      <c r="C240" s="112"/>
      <c r="D240" s="112"/>
      <c r="E240" s="112"/>
      <c r="F240" s="112"/>
      <c r="G240" s="112"/>
      <c r="H240" s="112"/>
      <c r="I240" s="112"/>
      <c r="J240" s="112"/>
      <c r="K240" s="112"/>
      <c r="L240" s="112"/>
      <c r="M240" s="112"/>
      <c r="N240" s="112"/>
      <c r="O240" s="112"/>
      <c r="P240" s="112"/>
      <c r="Q240" s="112"/>
      <c r="R240" s="112"/>
      <c r="S240" s="112"/>
      <c r="T240" s="112"/>
      <c r="U240" s="112"/>
      <c r="V240" s="112"/>
      <c r="W240" s="112"/>
      <c r="X240" s="112"/>
      <c r="Y240" s="112"/>
      <c r="Z240" s="112"/>
      <c r="AA240" s="112"/>
      <c r="AB240" s="112"/>
    </row>
    <row r="241" spans="1:28">
      <c r="A241" s="112"/>
      <c r="B241" s="112"/>
      <c r="C241" s="112"/>
      <c r="D241" s="112"/>
      <c r="E241" s="112"/>
      <c r="F241" s="112"/>
      <c r="G241" s="112"/>
      <c r="H241" s="112"/>
      <c r="I241" s="112"/>
      <c r="J241" s="112"/>
      <c r="K241" s="112"/>
      <c r="L241" s="112"/>
      <c r="M241" s="112"/>
      <c r="N241" s="112"/>
      <c r="O241" s="112"/>
      <c r="P241" s="112"/>
      <c r="Q241" s="112"/>
      <c r="R241" s="112"/>
      <c r="S241" s="112"/>
      <c r="T241" s="112"/>
      <c r="U241" s="112"/>
      <c r="V241" s="112"/>
      <c r="W241" s="112"/>
      <c r="X241" s="112"/>
      <c r="Y241" s="112"/>
      <c r="Z241" s="112"/>
      <c r="AA241" s="112"/>
      <c r="AB241" s="112"/>
    </row>
    <row r="242" spans="1:28">
      <c r="A242" s="112"/>
      <c r="B242" s="112"/>
      <c r="C242" s="112"/>
      <c r="D242" s="112"/>
      <c r="E242" s="112"/>
      <c r="F242" s="112"/>
      <c r="G242" s="112"/>
      <c r="H242" s="112"/>
      <c r="I242" s="112"/>
      <c r="J242" s="112"/>
      <c r="K242" s="112"/>
      <c r="L242" s="112"/>
      <c r="M242" s="112"/>
      <c r="N242" s="112"/>
      <c r="O242" s="112"/>
      <c r="P242" s="112"/>
      <c r="Q242" s="112"/>
      <c r="R242" s="112"/>
      <c r="S242" s="112"/>
      <c r="T242" s="112"/>
      <c r="U242" s="112"/>
      <c r="V242" s="112"/>
      <c r="W242" s="112"/>
      <c r="X242" s="112"/>
      <c r="Y242" s="112"/>
      <c r="Z242" s="112"/>
      <c r="AA242" s="112"/>
      <c r="AB242" s="112"/>
    </row>
    <row r="243" spans="1:28">
      <c r="A243" s="112"/>
      <c r="B243" s="112"/>
      <c r="C243" s="112"/>
      <c r="D243" s="112"/>
      <c r="E243" s="112"/>
      <c r="F243" s="112"/>
      <c r="G243" s="112"/>
      <c r="H243" s="112"/>
      <c r="I243" s="112"/>
      <c r="J243" s="112"/>
      <c r="K243" s="112"/>
      <c r="L243" s="112"/>
      <c r="M243" s="112"/>
      <c r="N243" s="112"/>
      <c r="O243" s="112"/>
      <c r="P243" s="112"/>
      <c r="Q243" s="112"/>
      <c r="R243" s="112"/>
      <c r="S243" s="112"/>
      <c r="T243" s="112"/>
      <c r="U243" s="112"/>
      <c r="V243" s="112"/>
      <c r="W243" s="112"/>
      <c r="X243" s="112"/>
      <c r="Y243" s="112"/>
      <c r="Z243" s="112"/>
      <c r="AA243" s="112"/>
      <c r="AB243" s="112"/>
    </row>
    <row r="244" spans="1:28">
      <c r="A244" s="112"/>
      <c r="B244" s="112"/>
      <c r="C244" s="112"/>
      <c r="D244" s="112"/>
      <c r="E244" s="112"/>
      <c r="F244" s="112"/>
      <c r="G244" s="112"/>
      <c r="H244" s="112"/>
      <c r="I244" s="112"/>
      <c r="J244" s="112"/>
      <c r="K244" s="112"/>
      <c r="L244" s="112"/>
      <c r="M244" s="112"/>
      <c r="N244" s="112"/>
      <c r="O244" s="112"/>
      <c r="P244" s="112"/>
      <c r="Q244" s="112"/>
      <c r="R244" s="112"/>
      <c r="S244" s="112"/>
      <c r="T244" s="112"/>
      <c r="U244" s="112"/>
      <c r="V244" s="112"/>
      <c r="W244" s="112"/>
      <c r="X244" s="112"/>
      <c r="Y244" s="112"/>
      <c r="Z244" s="112"/>
      <c r="AA244" s="112"/>
      <c r="AB244" s="112"/>
    </row>
    <row r="245" spans="1:28">
      <c r="A245" s="112"/>
      <c r="B245" s="112"/>
      <c r="C245" s="112"/>
      <c r="D245" s="112"/>
      <c r="E245" s="112"/>
      <c r="F245" s="112"/>
      <c r="G245" s="112"/>
      <c r="H245" s="112"/>
      <c r="I245" s="112"/>
      <c r="J245" s="112"/>
      <c r="K245" s="112"/>
      <c r="L245" s="112"/>
      <c r="M245" s="112"/>
      <c r="N245" s="112"/>
      <c r="O245" s="112"/>
      <c r="P245" s="112"/>
      <c r="Q245" s="112"/>
      <c r="R245" s="112"/>
      <c r="S245" s="112"/>
      <c r="T245" s="112"/>
      <c r="U245" s="112"/>
      <c r="V245" s="112"/>
      <c r="W245" s="112"/>
      <c r="X245" s="112"/>
      <c r="Y245" s="112"/>
      <c r="Z245" s="112"/>
      <c r="AA245" s="112"/>
      <c r="AB245" s="112"/>
    </row>
    <row r="246" spans="1:28">
      <c r="A246" s="112"/>
      <c r="B246" s="112"/>
      <c r="C246" s="112"/>
      <c r="D246" s="112"/>
      <c r="E246" s="112"/>
      <c r="F246" s="112"/>
      <c r="G246" s="112"/>
      <c r="H246" s="112"/>
      <c r="I246" s="112"/>
      <c r="J246" s="112"/>
      <c r="K246" s="112"/>
      <c r="L246" s="112"/>
      <c r="M246" s="112"/>
      <c r="N246" s="112"/>
      <c r="O246" s="112"/>
      <c r="P246" s="112"/>
      <c r="Q246" s="112"/>
      <c r="R246" s="112"/>
      <c r="S246" s="112"/>
      <c r="T246" s="112"/>
      <c r="U246" s="112"/>
      <c r="V246" s="112"/>
      <c r="W246" s="112"/>
      <c r="X246" s="112"/>
      <c r="Y246" s="112"/>
      <c r="Z246" s="112"/>
      <c r="AA246" s="112"/>
      <c r="AB246" s="112"/>
    </row>
    <row r="247" spans="1:28">
      <c r="A247" s="112"/>
      <c r="B247" s="112"/>
      <c r="C247" s="112"/>
      <c r="D247" s="112"/>
      <c r="E247" s="112"/>
      <c r="F247" s="112"/>
      <c r="G247" s="112"/>
      <c r="H247" s="112"/>
      <c r="I247" s="112"/>
      <c r="J247" s="112"/>
      <c r="K247" s="112"/>
      <c r="L247" s="112"/>
      <c r="M247" s="112"/>
      <c r="N247" s="112"/>
      <c r="O247" s="112"/>
      <c r="P247" s="112"/>
      <c r="Q247" s="112"/>
      <c r="R247" s="112"/>
      <c r="S247" s="112"/>
      <c r="T247" s="112"/>
      <c r="U247" s="112"/>
      <c r="V247" s="112"/>
      <c r="W247" s="112"/>
      <c r="X247" s="112"/>
      <c r="Y247" s="112"/>
      <c r="Z247" s="112"/>
      <c r="AA247" s="112"/>
      <c r="AB247" s="112"/>
    </row>
    <row r="248" spans="1:28">
      <c r="A248" s="112"/>
      <c r="B248" s="112"/>
      <c r="C248" s="112"/>
      <c r="D248" s="112"/>
      <c r="E248" s="112"/>
      <c r="F248" s="112"/>
      <c r="G248" s="112"/>
      <c r="H248" s="112"/>
      <c r="I248" s="112"/>
      <c r="J248" s="112"/>
      <c r="K248" s="112"/>
      <c r="L248" s="112"/>
      <c r="M248" s="112"/>
      <c r="N248" s="112"/>
      <c r="O248" s="112"/>
      <c r="P248" s="112"/>
      <c r="Q248" s="112"/>
      <c r="R248" s="112"/>
      <c r="S248" s="112"/>
      <c r="T248" s="112"/>
      <c r="U248" s="112"/>
      <c r="V248" s="112"/>
      <c r="W248" s="112"/>
      <c r="X248" s="112"/>
      <c r="Y248" s="112"/>
      <c r="Z248" s="112"/>
      <c r="AA248" s="112"/>
      <c r="AB248" s="112"/>
    </row>
    <row r="249" spans="1:28">
      <c r="A249" s="112"/>
      <c r="B249" s="112"/>
      <c r="C249" s="112"/>
      <c r="D249" s="112"/>
      <c r="E249" s="112"/>
      <c r="F249" s="112"/>
      <c r="G249" s="112"/>
      <c r="H249" s="112"/>
      <c r="I249" s="112"/>
      <c r="J249" s="112"/>
      <c r="K249" s="112"/>
      <c r="L249" s="112"/>
      <c r="M249" s="112"/>
      <c r="N249" s="112"/>
      <c r="O249" s="112"/>
      <c r="P249" s="112"/>
      <c r="Q249" s="112"/>
      <c r="R249" s="112"/>
      <c r="S249" s="112"/>
      <c r="T249" s="112"/>
      <c r="U249" s="112"/>
      <c r="V249" s="112"/>
      <c r="W249" s="112"/>
      <c r="X249" s="112"/>
      <c r="Y249" s="112"/>
      <c r="Z249" s="112"/>
      <c r="AA249" s="112"/>
      <c r="AB249" s="112"/>
    </row>
    <row r="250" spans="1:28">
      <c r="A250" s="112"/>
      <c r="B250" s="112"/>
      <c r="C250" s="112"/>
      <c r="D250" s="112"/>
      <c r="E250" s="112"/>
      <c r="F250" s="112"/>
      <c r="G250" s="112"/>
      <c r="H250" s="112"/>
      <c r="I250" s="112"/>
      <c r="J250" s="112"/>
      <c r="K250" s="112"/>
      <c r="L250" s="112"/>
      <c r="M250" s="112"/>
      <c r="N250" s="112"/>
      <c r="O250" s="112"/>
      <c r="P250" s="112"/>
      <c r="Q250" s="112"/>
      <c r="R250" s="112"/>
      <c r="S250" s="112"/>
      <c r="T250" s="112"/>
      <c r="U250" s="112"/>
      <c r="V250" s="112"/>
      <c r="W250" s="112"/>
      <c r="X250" s="112"/>
      <c r="Y250" s="112"/>
      <c r="Z250" s="112"/>
      <c r="AA250" s="112"/>
      <c r="AB250" s="112"/>
    </row>
    <row r="251" spans="1:28">
      <c r="A251" s="112"/>
      <c r="B251" s="112"/>
      <c r="C251" s="112"/>
      <c r="D251" s="112"/>
      <c r="E251" s="112"/>
      <c r="F251" s="112"/>
      <c r="G251" s="112"/>
      <c r="H251" s="112"/>
      <c r="I251" s="112"/>
      <c r="J251" s="112"/>
      <c r="K251" s="112"/>
      <c r="L251" s="112"/>
      <c r="M251" s="112"/>
      <c r="N251" s="112"/>
      <c r="O251" s="112"/>
      <c r="P251" s="112"/>
      <c r="Q251" s="112"/>
      <c r="R251" s="112"/>
      <c r="S251" s="112"/>
      <c r="T251" s="112"/>
      <c r="U251" s="112"/>
      <c r="V251" s="112"/>
      <c r="W251" s="112"/>
      <c r="X251" s="112"/>
      <c r="Y251" s="112"/>
      <c r="Z251" s="112"/>
      <c r="AA251" s="112"/>
      <c r="AB251" s="112"/>
    </row>
    <row r="252" spans="1:28">
      <c r="A252" s="112"/>
      <c r="B252" s="112"/>
      <c r="C252" s="112"/>
      <c r="D252" s="112"/>
      <c r="E252" s="112"/>
      <c r="F252" s="112"/>
      <c r="G252" s="112"/>
      <c r="H252" s="112"/>
      <c r="I252" s="112"/>
      <c r="J252" s="112"/>
      <c r="K252" s="112"/>
      <c r="L252" s="112"/>
      <c r="M252" s="112"/>
      <c r="N252" s="112"/>
      <c r="O252" s="112"/>
      <c r="P252" s="112"/>
      <c r="Q252" s="112"/>
      <c r="R252" s="112"/>
      <c r="S252" s="112"/>
      <c r="T252" s="112"/>
      <c r="U252" s="112"/>
      <c r="V252" s="112"/>
      <c r="W252" s="112"/>
      <c r="X252" s="112"/>
      <c r="Y252" s="112"/>
      <c r="Z252" s="112"/>
      <c r="AA252" s="112"/>
      <c r="AB252" s="112"/>
    </row>
    <row r="253" spans="1:28">
      <c r="A253" s="112"/>
      <c r="B253" s="112"/>
      <c r="C253" s="112"/>
      <c r="D253" s="112"/>
      <c r="E253" s="112"/>
      <c r="F253" s="112"/>
      <c r="G253" s="112"/>
      <c r="H253" s="112"/>
      <c r="I253" s="112"/>
      <c r="J253" s="112"/>
      <c r="K253" s="112"/>
      <c r="L253" s="112"/>
      <c r="M253" s="112"/>
      <c r="N253" s="112"/>
      <c r="O253" s="112"/>
      <c r="P253" s="112"/>
      <c r="Q253" s="112"/>
      <c r="R253" s="112"/>
      <c r="S253" s="112"/>
      <c r="T253" s="112"/>
      <c r="U253" s="112"/>
      <c r="V253" s="112"/>
      <c r="W253" s="112"/>
      <c r="X253" s="112"/>
      <c r="Y253" s="112"/>
      <c r="Z253" s="112"/>
      <c r="AA253" s="112"/>
      <c r="AB253" s="112"/>
    </row>
    <row r="254" spans="1:28">
      <c r="A254" s="112"/>
      <c r="B254" s="112"/>
      <c r="C254" s="112"/>
      <c r="D254" s="112"/>
      <c r="E254" s="112"/>
      <c r="F254" s="112"/>
      <c r="G254" s="112"/>
      <c r="H254" s="112"/>
      <c r="I254" s="112"/>
      <c r="J254" s="112"/>
      <c r="K254" s="112"/>
      <c r="L254" s="112"/>
      <c r="M254" s="112"/>
      <c r="N254" s="112"/>
      <c r="O254" s="112"/>
      <c r="P254" s="112"/>
      <c r="Q254" s="112"/>
      <c r="R254" s="112"/>
      <c r="S254" s="112"/>
      <c r="T254" s="112"/>
      <c r="U254" s="112"/>
      <c r="V254" s="112"/>
      <c r="W254" s="112"/>
      <c r="X254" s="112"/>
      <c r="Y254" s="112"/>
      <c r="Z254" s="112"/>
      <c r="AA254" s="112"/>
      <c r="AB254" s="112"/>
    </row>
    <row r="255" spans="1:28">
      <c r="A255" s="112"/>
      <c r="B255" s="112"/>
      <c r="C255" s="112"/>
      <c r="D255" s="112"/>
      <c r="E255" s="112"/>
      <c r="F255" s="112"/>
      <c r="G255" s="112"/>
      <c r="H255" s="112"/>
      <c r="I255" s="112"/>
      <c r="J255" s="112"/>
      <c r="K255" s="112"/>
      <c r="L255" s="112"/>
      <c r="M255" s="112"/>
      <c r="N255" s="112"/>
      <c r="O255" s="112"/>
      <c r="P255" s="112"/>
      <c r="Q255" s="112"/>
      <c r="R255" s="112"/>
      <c r="S255" s="112"/>
      <c r="T255" s="112"/>
      <c r="U255" s="112"/>
      <c r="V255" s="112"/>
      <c r="W255" s="112"/>
      <c r="X255" s="112"/>
      <c r="Y255" s="112"/>
      <c r="Z255" s="112"/>
      <c r="AA255" s="112"/>
      <c r="AB255" s="112"/>
    </row>
    <row r="256" spans="1:28">
      <c r="A256" s="112"/>
      <c r="B256" s="112"/>
      <c r="C256" s="112"/>
      <c r="D256" s="112"/>
      <c r="E256" s="112"/>
      <c r="F256" s="112"/>
      <c r="G256" s="112"/>
      <c r="H256" s="112"/>
      <c r="I256" s="112"/>
      <c r="J256" s="112"/>
      <c r="K256" s="112"/>
      <c r="L256" s="112"/>
      <c r="M256" s="112"/>
      <c r="N256" s="112"/>
      <c r="O256" s="112"/>
      <c r="P256" s="112"/>
      <c r="Q256" s="112"/>
      <c r="R256" s="112"/>
      <c r="S256" s="112"/>
      <c r="T256" s="112"/>
      <c r="U256" s="112"/>
      <c r="V256" s="112"/>
      <c r="W256" s="112"/>
      <c r="X256" s="112"/>
      <c r="Y256" s="112"/>
      <c r="Z256" s="112"/>
      <c r="AA256" s="112"/>
      <c r="AB256" s="112"/>
    </row>
    <row r="257" spans="1:28">
      <c r="A257" s="112"/>
      <c r="B257" s="112"/>
      <c r="C257" s="112"/>
      <c r="D257" s="112"/>
      <c r="E257" s="112"/>
      <c r="F257" s="112"/>
      <c r="G257" s="112"/>
      <c r="H257" s="112"/>
      <c r="I257" s="112"/>
      <c r="J257" s="112"/>
      <c r="K257" s="112"/>
      <c r="L257" s="112"/>
      <c r="M257" s="112"/>
      <c r="N257" s="112"/>
      <c r="O257" s="112"/>
      <c r="P257" s="112"/>
      <c r="Q257" s="112"/>
      <c r="R257" s="112"/>
      <c r="S257" s="112"/>
      <c r="T257" s="112"/>
      <c r="U257" s="112"/>
      <c r="V257" s="112"/>
      <c r="W257" s="112"/>
      <c r="X257" s="112"/>
      <c r="Y257" s="112"/>
      <c r="Z257" s="112"/>
      <c r="AA257" s="112"/>
      <c r="AB257" s="112"/>
    </row>
    <row r="258" spans="1:28">
      <c r="A258" s="112"/>
      <c r="B258" s="112"/>
      <c r="C258" s="112"/>
      <c r="D258" s="112"/>
      <c r="E258" s="112"/>
      <c r="F258" s="112"/>
      <c r="G258" s="112"/>
      <c r="H258" s="112"/>
      <c r="I258" s="112"/>
      <c r="J258" s="112"/>
      <c r="K258" s="112"/>
      <c r="L258" s="112"/>
      <c r="M258" s="112"/>
      <c r="N258" s="112"/>
      <c r="O258" s="112"/>
      <c r="P258" s="112"/>
      <c r="Q258" s="112"/>
      <c r="R258" s="112"/>
      <c r="S258" s="112"/>
      <c r="T258" s="112"/>
      <c r="U258" s="112"/>
      <c r="V258" s="112"/>
      <c r="W258" s="112"/>
      <c r="X258" s="112"/>
      <c r="Y258" s="112"/>
      <c r="Z258" s="112"/>
      <c r="AA258" s="112"/>
      <c r="AB258" s="112"/>
    </row>
    <row r="259" spans="1:28">
      <c r="A259" s="112"/>
      <c r="B259" s="112"/>
      <c r="C259" s="112"/>
      <c r="D259" s="112"/>
      <c r="E259" s="112"/>
      <c r="F259" s="112"/>
      <c r="G259" s="112"/>
      <c r="H259" s="112"/>
      <c r="I259" s="112"/>
      <c r="J259" s="112"/>
      <c r="K259" s="112"/>
      <c r="L259" s="112"/>
      <c r="M259" s="112"/>
      <c r="N259" s="112"/>
      <c r="O259" s="112"/>
      <c r="P259" s="112"/>
      <c r="Q259" s="112"/>
      <c r="R259" s="112"/>
      <c r="S259" s="112"/>
      <c r="T259" s="112"/>
      <c r="U259" s="112"/>
      <c r="V259" s="112"/>
      <c r="W259" s="112"/>
      <c r="X259" s="112"/>
      <c r="Y259" s="112"/>
      <c r="Z259" s="112"/>
      <c r="AA259" s="112"/>
      <c r="AB259" s="112"/>
    </row>
    <row r="260" spans="1:28">
      <c r="A260" s="112"/>
      <c r="B260" s="112"/>
      <c r="C260" s="112"/>
      <c r="D260" s="112"/>
      <c r="E260" s="112"/>
      <c r="F260" s="112"/>
      <c r="G260" s="112"/>
      <c r="H260" s="112"/>
      <c r="I260" s="112"/>
      <c r="J260" s="112"/>
      <c r="K260" s="112"/>
      <c r="L260" s="112"/>
      <c r="M260" s="112"/>
      <c r="N260" s="112"/>
      <c r="O260" s="112"/>
      <c r="P260" s="112"/>
      <c r="Q260" s="112"/>
      <c r="R260" s="112"/>
      <c r="S260" s="112"/>
      <c r="T260" s="112"/>
      <c r="U260" s="112"/>
      <c r="V260" s="112"/>
      <c r="W260" s="112"/>
      <c r="X260" s="112"/>
      <c r="Y260" s="112"/>
      <c r="Z260" s="112"/>
      <c r="AA260" s="112"/>
      <c r="AB260" s="112"/>
    </row>
    <row r="261" spans="1:28">
      <c r="A261" s="112"/>
      <c r="B261" s="112"/>
      <c r="C261" s="112"/>
      <c r="D261" s="112"/>
      <c r="E261" s="112"/>
      <c r="F261" s="112"/>
      <c r="G261" s="112"/>
      <c r="H261" s="112"/>
      <c r="I261" s="112"/>
      <c r="J261" s="112"/>
      <c r="K261" s="112"/>
      <c r="L261" s="112"/>
      <c r="M261" s="112"/>
      <c r="N261" s="112"/>
      <c r="O261" s="112"/>
      <c r="P261" s="112"/>
      <c r="Q261" s="112"/>
      <c r="R261" s="112"/>
      <c r="S261" s="112"/>
      <c r="T261" s="112"/>
      <c r="U261" s="112"/>
      <c r="V261" s="112"/>
      <c r="W261" s="112"/>
      <c r="X261" s="112"/>
      <c r="Y261" s="112"/>
      <c r="Z261" s="112"/>
      <c r="AA261" s="112"/>
      <c r="AB261" s="112"/>
    </row>
    <row r="262" spans="1:28">
      <c r="A262" s="112"/>
      <c r="B262" s="112"/>
      <c r="C262" s="112"/>
      <c r="D262" s="112"/>
      <c r="E262" s="112"/>
      <c r="F262" s="112"/>
      <c r="G262" s="112"/>
      <c r="H262" s="112"/>
      <c r="I262" s="112"/>
      <c r="J262" s="112"/>
      <c r="K262" s="112"/>
      <c r="L262" s="112"/>
      <c r="M262" s="112"/>
      <c r="N262" s="112"/>
      <c r="O262" s="112"/>
      <c r="P262" s="112"/>
      <c r="Q262" s="112"/>
      <c r="R262" s="112"/>
      <c r="S262" s="112"/>
      <c r="T262" s="112"/>
      <c r="U262" s="112"/>
      <c r="V262" s="112"/>
      <c r="W262" s="112"/>
      <c r="X262" s="112"/>
      <c r="Y262" s="112"/>
      <c r="Z262" s="112"/>
      <c r="AA262" s="112"/>
      <c r="AB262" s="112"/>
    </row>
    <row r="263" spans="1:28">
      <c r="A263" s="112"/>
      <c r="B263" s="112"/>
      <c r="C263" s="112"/>
      <c r="D263" s="112"/>
      <c r="E263" s="112"/>
      <c r="F263" s="112"/>
      <c r="G263" s="112"/>
      <c r="H263" s="112"/>
      <c r="I263" s="112"/>
      <c r="J263" s="112"/>
      <c r="K263" s="112"/>
      <c r="L263" s="112"/>
      <c r="M263" s="112"/>
      <c r="N263" s="112"/>
      <c r="O263" s="112"/>
      <c r="P263" s="112"/>
      <c r="Q263" s="112"/>
      <c r="R263" s="112"/>
      <c r="S263" s="112"/>
      <c r="T263" s="112"/>
      <c r="U263" s="112"/>
      <c r="V263" s="112"/>
      <c r="W263" s="112"/>
      <c r="X263" s="112"/>
      <c r="Y263" s="112"/>
      <c r="Z263" s="112"/>
      <c r="AA263" s="112"/>
      <c r="AB263" s="112"/>
    </row>
    <row r="264" spans="1:28">
      <c r="A264" s="112"/>
      <c r="B264" s="112"/>
      <c r="C264" s="112"/>
      <c r="D264" s="112"/>
      <c r="E264" s="112"/>
      <c r="F264" s="112"/>
      <c r="G264" s="112"/>
      <c r="H264" s="112"/>
      <c r="I264" s="112"/>
      <c r="J264" s="112"/>
      <c r="K264" s="112"/>
      <c r="L264" s="112"/>
      <c r="M264" s="112"/>
      <c r="N264" s="112"/>
      <c r="O264" s="112"/>
      <c r="P264" s="112"/>
      <c r="Q264" s="112"/>
      <c r="R264" s="112"/>
      <c r="S264" s="112"/>
      <c r="T264" s="112"/>
      <c r="U264" s="112"/>
      <c r="V264" s="112"/>
      <c r="W264" s="112"/>
      <c r="X264" s="112"/>
      <c r="Y264" s="112"/>
      <c r="Z264" s="112"/>
      <c r="AA264" s="112"/>
      <c r="AB264" s="112"/>
    </row>
    <row r="265" spans="1:28">
      <c r="A265" s="112"/>
      <c r="B265" s="112"/>
      <c r="C265" s="112"/>
      <c r="D265" s="112"/>
      <c r="E265" s="112"/>
      <c r="F265" s="112"/>
      <c r="G265" s="112"/>
      <c r="H265" s="112"/>
      <c r="I265" s="112"/>
      <c r="J265" s="112"/>
      <c r="K265" s="112"/>
      <c r="L265" s="112"/>
      <c r="M265" s="112"/>
      <c r="N265" s="112"/>
      <c r="O265" s="112"/>
      <c r="P265" s="112"/>
      <c r="Q265" s="112"/>
      <c r="R265" s="112"/>
      <c r="S265" s="112"/>
      <c r="T265" s="112"/>
      <c r="U265" s="112"/>
      <c r="V265" s="112"/>
      <c r="W265" s="112"/>
      <c r="X265" s="112"/>
      <c r="Y265" s="112"/>
      <c r="Z265" s="112"/>
      <c r="AA265" s="112"/>
      <c r="AB265" s="112"/>
    </row>
    <row r="266" spans="1:28">
      <c r="A266" s="112"/>
      <c r="B266" s="112"/>
      <c r="C266" s="112"/>
      <c r="D266" s="112"/>
      <c r="E266" s="112"/>
      <c r="F266" s="112"/>
      <c r="G266" s="112"/>
      <c r="H266" s="112"/>
      <c r="I266" s="112"/>
      <c r="J266" s="112"/>
      <c r="K266" s="112"/>
      <c r="L266" s="112"/>
      <c r="M266" s="112"/>
      <c r="N266" s="112"/>
      <c r="O266" s="112"/>
      <c r="P266" s="112"/>
      <c r="Q266" s="112"/>
      <c r="R266" s="112"/>
      <c r="S266" s="112"/>
      <c r="T266" s="112"/>
      <c r="U266" s="112"/>
      <c r="V266" s="112"/>
      <c r="W266" s="112"/>
      <c r="X266" s="112"/>
      <c r="Y266" s="112"/>
      <c r="Z266" s="112"/>
      <c r="AA266" s="112"/>
      <c r="AB266" s="112"/>
    </row>
    <row r="267" spans="1:28">
      <c r="A267" s="112"/>
      <c r="B267" s="112"/>
      <c r="C267" s="112"/>
      <c r="D267" s="112"/>
      <c r="E267" s="112"/>
      <c r="F267" s="112"/>
      <c r="G267" s="112"/>
      <c r="H267" s="112"/>
      <c r="I267" s="112"/>
      <c r="J267" s="112"/>
      <c r="K267" s="112"/>
      <c r="L267" s="112"/>
      <c r="M267" s="112"/>
      <c r="N267" s="112"/>
      <c r="O267" s="112"/>
      <c r="P267" s="112"/>
      <c r="Q267" s="112"/>
      <c r="R267" s="112"/>
      <c r="S267" s="112"/>
      <c r="T267" s="112"/>
      <c r="U267" s="112"/>
      <c r="V267" s="112"/>
      <c r="W267" s="112"/>
      <c r="X267" s="112"/>
      <c r="Y267" s="112"/>
      <c r="Z267" s="112"/>
      <c r="AA267" s="112"/>
      <c r="AB267" s="112"/>
    </row>
    <row r="268" spans="1:28">
      <c r="A268" s="112"/>
      <c r="B268" s="112"/>
      <c r="C268" s="112"/>
      <c r="D268" s="112"/>
      <c r="E268" s="112"/>
      <c r="F268" s="112"/>
      <c r="G268" s="112"/>
      <c r="H268" s="112"/>
      <c r="I268" s="112"/>
      <c r="J268" s="112"/>
      <c r="K268" s="112"/>
      <c r="L268" s="112"/>
      <c r="M268" s="112"/>
      <c r="N268" s="112"/>
      <c r="O268" s="112"/>
      <c r="P268" s="112"/>
      <c r="Q268" s="112"/>
      <c r="R268" s="112"/>
      <c r="S268" s="112"/>
      <c r="T268" s="112"/>
      <c r="U268" s="112"/>
      <c r="V268" s="112"/>
      <c r="W268" s="112"/>
      <c r="X268" s="112"/>
      <c r="Y268" s="112"/>
      <c r="Z268" s="112"/>
      <c r="AA268" s="112"/>
      <c r="AB268" s="112"/>
    </row>
    <row r="269" spans="1:28">
      <c r="A269" s="112"/>
      <c r="B269" s="112"/>
      <c r="C269" s="112"/>
      <c r="D269" s="112"/>
      <c r="E269" s="112"/>
      <c r="F269" s="112"/>
      <c r="G269" s="112"/>
      <c r="H269" s="112"/>
      <c r="I269" s="112"/>
      <c r="J269" s="112"/>
      <c r="K269" s="112"/>
      <c r="L269" s="112"/>
      <c r="M269" s="112"/>
      <c r="N269" s="112"/>
      <c r="O269" s="112"/>
      <c r="P269" s="112"/>
      <c r="Q269" s="112"/>
      <c r="R269" s="112"/>
      <c r="S269" s="112"/>
      <c r="T269" s="112"/>
      <c r="U269" s="112"/>
      <c r="V269" s="112"/>
      <c r="W269" s="112"/>
      <c r="X269" s="112"/>
      <c r="Y269" s="112"/>
      <c r="Z269" s="112"/>
      <c r="AA269" s="112"/>
      <c r="AB269" s="112"/>
    </row>
    <row r="270" spans="1:28">
      <c r="A270" s="112"/>
      <c r="B270" s="112"/>
      <c r="C270" s="112"/>
      <c r="D270" s="112"/>
      <c r="E270" s="112"/>
      <c r="F270" s="112"/>
      <c r="G270" s="112"/>
      <c r="H270" s="112"/>
      <c r="I270" s="112"/>
      <c r="J270" s="112"/>
      <c r="K270" s="112"/>
      <c r="L270" s="112"/>
      <c r="M270" s="112"/>
      <c r="N270" s="112"/>
      <c r="O270" s="112"/>
      <c r="P270" s="112"/>
      <c r="Q270" s="112"/>
      <c r="R270" s="112"/>
      <c r="S270" s="112"/>
      <c r="T270" s="112"/>
      <c r="U270" s="112"/>
      <c r="V270" s="112"/>
      <c r="W270" s="112"/>
      <c r="X270" s="112"/>
      <c r="Y270" s="112"/>
      <c r="Z270" s="112"/>
      <c r="AA270" s="112"/>
      <c r="AB270" s="112"/>
    </row>
    <row r="271" spans="1:28">
      <c r="A271" s="112"/>
      <c r="B271" s="112"/>
      <c r="C271" s="112"/>
      <c r="D271" s="112"/>
      <c r="E271" s="112"/>
      <c r="F271" s="112"/>
      <c r="G271" s="112"/>
      <c r="H271" s="112"/>
      <c r="I271" s="112"/>
      <c r="J271" s="112"/>
      <c r="K271" s="112"/>
      <c r="L271" s="112"/>
      <c r="M271" s="112"/>
      <c r="N271" s="112"/>
      <c r="O271" s="112"/>
      <c r="P271" s="112"/>
      <c r="Q271" s="112"/>
      <c r="R271" s="112"/>
      <c r="S271" s="112"/>
      <c r="T271" s="112"/>
      <c r="U271" s="112"/>
      <c r="V271" s="112"/>
      <c r="W271" s="112"/>
      <c r="X271" s="112"/>
      <c r="Y271" s="112"/>
      <c r="Z271" s="112"/>
      <c r="AA271" s="112"/>
      <c r="AB271" s="112"/>
    </row>
    <row r="272" spans="1:28">
      <c r="A272" s="112"/>
      <c r="B272" s="112"/>
      <c r="C272" s="112"/>
      <c r="D272" s="112"/>
      <c r="E272" s="112"/>
      <c r="F272" s="112"/>
      <c r="G272" s="112"/>
      <c r="H272" s="112"/>
      <c r="I272" s="112"/>
      <c r="J272" s="112"/>
      <c r="K272" s="112"/>
      <c r="L272" s="112"/>
      <c r="M272" s="112"/>
      <c r="N272" s="112"/>
      <c r="O272" s="112"/>
      <c r="P272" s="112"/>
      <c r="Q272" s="112"/>
      <c r="R272" s="112"/>
      <c r="S272" s="112"/>
      <c r="T272" s="112"/>
      <c r="U272" s="112"/>
      <c r="V272" s="112"/>
      <c r="W272" s="112"/>
      <c r="X272" s="112"/>
      <c r="Y272" s="112"/>
      <c r="Z272" s="112"/>
      <c r="AA272" s="112"/>
      <c r="AB272" s="112"/>
    </row>
    <row r="273" spans="1:28">
      <c r="A273" s="112"/>
      <c r="B273" s="112"/>
      <c r="C273" s="112"/>
      <c r="D273" s="112"/>
      <c r="E273" s="112"/>
      <c r="F273" s="112"/>
      <c r="G273" s="112"/>
      <c r="H273" s="112"/>
      <c r="I273" s="112"/>
      <c r="J273" s="112"/>
      <c r="K273" s="112"/>
      <c r="L273" s="112"/>
      <c r="M273" s="112"/>
      <c r="N273" s="112"/>
      <c r="O273" s="112"/>
      <c r="P273" s="112"/>
      <c r="Q273" s="112"/>
      <c r="R273" s="112"/>
      <c r="S273" s="112"/>
      <c r="T273" s="112"/>
      <c r="U273" s="112"/>
      <c r="V273" s="112"/>
      <c r="W273" s="112"/>
      <c r="X273" s="112"/>
      <c r="Y273" s="112"/>
      <c r="Z273" s="112"/>
      <c r="AA273" s="112"/>
      <c r="AB273" s="112"/>
    </row>
    <row r="274" spans="1:28">
      <c r="A274" s="112"/>
      <c r="B274" s="112"/>
      <c r="C274" s="112"/>
      <c r="D274" s="112"/>
      <c r="E274" s="112"/>
      <c r="F274" s="112"/>
      <c r="G274" s="112"/>
      <c r="H274" s="112"/>
      <c r="I274" s="112"/>
      <c r="J274" s="112"/>
      <c r="K274" s="112"/>
      <c r="L274" s="112"/>
      <c r="M274" s="112"/>
      <c r="N274" s="112"/>
      <c r="O274" s="112"/>
      <c r="P274" s="112"/>
      <c r="Q274" s="112"/>
      <c r="R274" s="112"/>
      <c r="S274" s="112"/>
      <c r="T274" s="112"/>
      <c r="U274" s="112"/>
      <c r="V274" s="112"/>
      <c r="W274" s="112"/>
      <c r="X274" s="112"/>
      <c r="Y274" s="112"/>
      <c r="Z274" s="112"/>
      <c r="AA274" s="112"/>
      <c r="AB274" s="112"/>
    </row>
    <row r="275" spans="1:28">
      <c r="A275" s="112"/>
      <c r="B275" s="112"/>
      <c r="C275" s="112"/>
      <c r="D275" s="112"/>
      <c r="E275" s="112"/>
      <c r="F275" s="112"/>
      <c r="G275" s="112"/>
      <c r="H275" s="112"/>
      <c r="I275" s="112"/>
      <c r="J275" s="112"/>
      <c r="K275" s="112"/>
      <c r="L275" s="112"/>
      <c r="M275" s="112"/>
      <c r="N275" s="112"/>
      <c r="O275" s="112"/>
      <c r="P275" s="112"/>
      <c r="Q275" s="112"/>
      <c r="R275" s="112"/>
      <c r="S275" s="112"/>
      <c r="T275" s="112"/>
      <c r="U275" s="112"/>
      <c r="V275" s="112"/>
      <c r="W275" s="112"/>
      <c r="X275" s="112"/>
      <c r="Y275" s="112"/>
      <c r="Z275" s="112"/>
      <c r="AA275" s="112"/>
      <c r="AB275" s="112"/>
    </row>
    <row r="276" spans="1:28">
      <c r="A276" s="112"/>
      <c r="B276" s="112"/>
      <c r="C276" s="112"/>
      <c r="D276" s="112"/>
      <c r="E276" s="112"/>
      <c r="F276" s="112"/>
      <c r="G276" s="112"/>
      <c r="H276" s="112"/>
      <c r="I276" s="112"/>
      <c r="J276" s="112"/>
      <c r="K276" s="112"/>
      <c r="L276" s="112"/>
      <c r="M276" s="112"/>
      <c r="N276" s="112"/>
      <c r="O276" s="112"/>
      <c r="P276" s="112"/>
      <c r="Q276" s="112"/>
      <c r="R276" s="112"/>
      <c r="S276" s="112"/>
      <c r="T276" s="112"/>
      <c r="U276" s="112"/>
      <c r="V276" s="112"/>
      <c r="W276" s="112"/>
      <c r="X276" s="112"/>
      <c r="Y276" s="112"/>
      <c r="Z276" s="112"/>
      <c r="AA276" s="112"/>
      <c r="AB276" s="112"/>
    </row>
    <row r="277" spans="1:28">
      <c r="A277" s="112"/>
      <c r="B277" s="112"/>
      <c r="C277" s="112"/>
      <c r="D277" s="112"/>
      <c r="E277" s="112"/>
      <c r="F277" s="112"/>
      <c r="G277" s="112"/>
      <c r="H277" s="112"/>
      <c r="I277" s="112"/>
      <c r="J277" s="112"/>
      <c r="K277" s="112"/>
      <c r="L277" s="112"/>
      <c r="M277" s="112"/>
      <c r="N277" s="112"/>
      <c r="O277" s="112"/>
      <c r="P277" s="112"/>
      <c r="Q277" s="112"/>
      <c r="R277" s="112"/>
      <c r="S277" s="112"/>
      <c r="T277" s="112"/>
      <c r="U277" s="112"/>
      <c r="V277" s="112"/>
      <c r="W277" s="112"/>
      <c r="X277" s="112"/>
      <c r="Y277" s="112"/>
      <c r="Z277" s="112"/>
      <c r="AA277" s="112"/>
      <c r="AB277" s="112"/>
    </row>
    <row r="278" spans="1:28">
      <c r="A278" s="112"/>
      <c r="B278" s="112"/>
      <c r="C278" s="112"/>
      <c r="D278" s="112"/>
      <c r="E278" s="112"/>
      <c r="F278" s="112"/>
      <c r="G278" s="112"/>
      <c r="H278" s="112"/>
      <c r="I278" s="112"/>
      <c r="J278" s="112"/>
      <c r="K278" s="112"/>
      <c r="L278" s="112"/>
      <c r="M278" s="112"/>
      <c r="N278" s="112"/>
      <c r="O278" s="112"/>
      <c r="P278" s="112"/>
      <c r="Q278" s="112"/>
      <c r="R278" s="112"/>
      <c r="S278" s="112"/>
      <c r="T278" s="112"/>
      <c r="U278" s="112"/>
      <c r="V278" s="112"/>
      <c r="W278" s="112"/>
      <c r="X278" s="112"/>
      <c r="Y278" s="112"/>
      <c r="Z278" s="112"/>
      <c r="AA278" s="112"/>
      <c r="AB278" s="112"/>
    </row>
    <row r="279" spans="1:28">
      <c r="A279" s="112"/>
      <c r="B279" s="112"/>
      <c r="C279" s="112"/>
      <c r="D279" s="112"/>
      <c r="E279" s="112"/>
      <c r="F279" s="112"/>
      <c r="G279" s="112"/>
      <c r="H279" s="112"/>
      <c r="I279" s="112"/>
      <c r="J279" s="112"/>
      <c r="K279" s="112"/>
      <c r="L279" s="112"/>
      <c r="M279" s="112"/>
      <c r="N279" s="112"/>
      <c r="O279" s="112"/>
      <c r="P279" s="112"/>
      <c r="Q279" s="112"/>
      <c r="R279" s="112"/>
      <c r="S279" s="112"/>
      <c r="T279" s="112"/>
      <c r="U279" s="112"/>
      <c r="V279" s="112"/>
      <c r="W279" s="112"/>
      <c r="X279" s="112"/>
      <c r="Y279" s="112"/>
      <c r="Z279" s="112"/>
      <c r="AA279" s="112"/>
      <c r="AB279" s="112"/>
    </row>
    <row r="280" spans="1:28">
      <c r="A280" s="112"/>
      <c r="B280" s="112"/>
      <c r="C280" s="112"/>
      <c r="D280" s="112"/>
      <c r="E280" s="112"/>
      <c r="F280" s="112"/>
      <c r="G280" s="112"/>
      <c r="H280" s="112"/>
      <c r="I280" s="112"/>
      <c r="J280" s="112"/>
      <c r="K280" s="112"/>
      <c r="L280" s="112"/>
      <c r="M280" s="112"/>
      <c r="N280" s="112"/>
      <c r="O280" s="112"/>
      <c r="P280" s="112"/>
      <c r="Q280" s="112"/>
      <c r="R280" s="112"/>
      <c r="S280" s="112"/>
      <c r="T280" s="112"/>
      <c r="U280" s="112"/>
      <c r="V280" s="112"/>
      <c r="W280" s="112"/>
      <c r="X280" s="112"/>
      <c r="Y280" s="112"/>
      <c r="Z280" s="112"/>
      <c r="AA280" s="112"/>
      <c r="AB280" s="112"/>
    </row>
    <row r="281" spans="1:28">
      <c r="A281" s="112"/>
      <c r="B281" s="112"/>
      <c r="C281" s="112"/>
      <c r="D281" s="112"/>
      <c r="E281" s="112"/>
      <c r="F281" s="112"/>
      <c r="G281" s="112"/>
      <c r="H281" s="112"/>
      <c r="I281" s="112"/>
      <c r="J281" s="112"/>
      <c r="K281" s="112"/>
      <c r="L281" s="112"/>
      <c r="M281" s="112"/>
      <c r="N281" s="112"/>
      <c r="O281" s="112"/>
      <c r="P281" s="112"/>
      <c r="Q281" s="112"/>
      <c r="R281" s="112"/>
      <c r="S281" s="112"/>
      <c r="T281" s="112"/>
      <c r="U281" s="112"/>
      <c r="V281" s="112"/>
      <c r="W281" s="112"/>
      <c r="X281" s="112"/>
      <c r="Y281" s="112"/>
      <c r="Z281" s="112"/>
      <c r="AA281" s="112"/>
      <c r="AB281" s="112"/>
    </row>
    <row r="282" spans="1:28">
      <c r="A282" s="112"/>
      <c r="B282" s="112"/>
      <c r="C282" s="112"/>
      <c r="D282" s="112"/>
      <c r="E282" s="112"/>
      <c r="F282" s="112"/>
      <c r="G282" s="112"/>
      <c r="H282" s="112"/>
      <c r="I282" s="112"/>
      <c r="J282" s="112"/>
      <c r="K282" s="112"/>
      <c r="L282" s="112"/>
      <c r="M282" s="112"/>
      <c r="N282" s="112"/>
      <c r="O282" s="112"/>
      <c r="P282" s="112"/>
      <c r="Q282" s="112"/>
      <c r="R282" s="112"/>
      <c r="S282" s="112"/>
      <c r="T282" s="112"/>
      <c r="U282" s="112"/>
      <c r="V282" s="112"/>
      <c r="W282" s="112"/>
      <c r="X282" s="112"/>
      <c r="Y282" s="112"/>
      <c r="Z282" s="112"/>
      <c r="AA282" s="112"/>
      <c r="AB282" s="112"/>
    </row>
    <row r="283" spans="1:28">
      <c r="A283" s="112"/>
      <c r="B283" s="112"/>
      <c r="C283" s="112"/>
      <c r="D283" s="112"/>
      <c r="E283" s="112"/>
      <c r="F283" s="112"/>
      <c r="G283" s="112"/>
      <c r="H283" s="112"/>
      <c r="I283" s="112"/>
      <c r="J283" s="112"/>
      <c r="K283" s="112"/>
      <c r="L283" s="112"/>
      <c r="M283" s="112"/>
      <c r="N283" s="112"/>
      <c r="O283" s="112"/>
      <c r="P283" s="112"/>
      <c r="Q283" s="112"/>
      <c r="R283" s="112"/>
      <c r="S283" s="112"/>
      <c r="T283" s="112"/>
      <c r="U283" s="112"/>
      <c r="V283" s="112"/>
      <c r="W283" s="112"/>
      <c r="X283" s="112"/>
      <c r="Y283" s="112"/>
      <c r="Z283" s="112"/>
      <c r="AA283" s="112"/>
      <c r="AB283" s="112"/>
    </row>
    <row r="284" spans="1:28">
      <c r="A284" s="112"/>
      <c r="B284" s="112"/>
      <c r="C284" s="112"/>
      <c r="D284" s="112"/>
      <c r="E284" s="112"/>
      <c r="F284" s="112"/>
      <c r="G284" s="112"/>
      <c r="H284" s="112"/>
      <c r="I284" s="112"/>
      <c r="J284" s="112"/>
      <c r="K284" s="112"/>
      <c r="L284" s="112"/>
      <c r="M284" s="112"/>
      <c r="N284" s="112"/>
      <c r="O284" s="112"/>
      <c r="P284" s="112"/>
      <c r="Q284" s="112"/>
      <c r="R284" s="112"/>
      <c r="S284" s="112"/>
      <c r="T284" s="112"/>
      <c r="U284" s="112"/>
      <c r="V284" s="112"/>
      <c r="W284" s="112"/>
      <c r="X284" s="112"/>
      <c r="Y284" s="112"/>
      <c r="Z284" s="112"/>
      <c r="AA284" s="112"/>
      <c r="AB284" s="112"/>
    </row>
    <row r="285" spans="1:28">
      <c r="A285" s="112"/>
      <c r="B285" s="112"/>
      <c r="C285" s="112"/>
      <c r="D285" s="112"/>
      <c r="E285" s="112"/>
      <c r="F285" s="112"/>
      <c r="G285" s="112"/>
      <c r="H285" s="112"/>
      <c r="I285" s="112"/>
      <c r="J285" s="112"/>
      <c r="K285" s="112"/>
      <c r="L285" s="112"/>
      <c r="M285" s="112"/>
      <c r="N285" s="112"/>
      <c r="O285" s="112"/>
      <c r="P285" s="112"/>
      <c r="Q285" s="112"/>
      <c r="R285" s="112"/>
      <c r="S285" s="112"/>
      <c r="T285" s="112"/>
      <c r="U285" s="112"/>
      <c r="V285" s="112"/>
      <c r="W285" s="112"/>
      <c r="X285" s="112"/>
      <c r="Y285" s="112"/>
      <c r="Z285" s="112"/>
      <c r="AA285" s="112"/>
      <c r="AB285" s="112"/>
    </row>
    <row r="286" spans="1:28">
      <c r="A286" s="112"/>
      <c r="B286" s="112"/>
      <c r="C286" s="112"/>
      <c r="D286" s="112"/>
      <c r="E286" s="112"/>
      <c r="F286" s="112"/>
      <c r="G286" s="112"/>
      <c r="H286" s="112"/>
      <c r="I286" s="112"/>
      <c r="J286" s="112"/>
      <c r="K286" s="112"/>
      <c r="L286" s="112"/>
      <c r="M286" s="112"/>
      <c r="N286" s="112"/>
      <c r="O286" s="112"/>
      <c r="P286" s="112"/>
      <c r="Q286" s="112"/>
      <c r="R286" s="112"/>
      <c r="S286" s="112"/>
      <c r="T286" s="112"/>
      <c r="U286" s="112"/>
      <c r="V286" s="112"/>
      <c r="W286" s="112"/>
      <c r="X286" s="112"/>
      <c r="Y286" s="112"/>
      <c r="Z286" s="112"/>
      <c r="AA286" s="112"/>
      <c r="AB286" s="112"/>
    </row>
    <row r="287" spans="1:28">
      <c r="A287" s="112"/>
      <c r="B287" s="112"/>
      <c r="C287" s="112"/>
      <c r="D287" s="112"/>
      <c r="E287" s="112"/>
      <c r="F287" s="112"/>
      <c r="G287" s="112"/>
      <c r="H287" s="112"/>
      <c r="I287" s="112"/>
      <c r="J287" s="112"/>
      <c r="K287" s="112"/>
      <c r="L287" s="112"/>
      <c r="M287" s="112"/>
      <c r="N287" s="112"/>
      <c r="O287" s="112"/>
      <c r="P287" s="112"/>
      <c r="Q287" s="112"/>
      <c r="R287" s="112"/>
      <c r="S287" s="112"/>
      <c r="T287" s="112"/>
      <c r="U287" s="112"/>
      <c r="V287" s="112"/>
      <c r="W287" s="112"/>
      <c r="X287" s="112"/>
      <c r="Y287" s="112"/>
      <c r="Z287" s="112"/>
      <c r="AA287" s="112"/>
      <c r="AB287" s="112"/>
    </row>
    <row r="288" spans="1:28">
      <c r="A288" s="112"/>
      <c r="B288" s="112"/>
      <c r="C288" s="112"/>
      <c r="D288" s="112"/>
      <c r="E288" s="112"/>
      <c r="F288" s="112"/>
      <c r="G288" s="112"/>
      <c r="H288" s="112"/>
      <c r="I288" s="112"/>
      <c r="J288" s="112"/>
      <c r="K288" s="112"/>
      <c r="L288" s="112"/>
      <c r="M288" s="112"/>
      <c r="N288" s="112"/>
      <c r="O288" s="112"/>
      <c r="P288" s="112"/>
      <c r="Q288" s="112"/>
      <c r="R288" s="112"/>
      <c r="S288" s="112"/>
      <c r="T288" s="112"/>
      <c r="U288" s="112"/>
      <c r="V288" s="112"/>
      <c r="W288" s="112"/>
      <c r="X288" s="112"/>
      <c r="Y288" s="112"/>
      <c r="Z288" s="112"/>
      <c r="AA288" s="112"/>
      <c r="AB288" s="112"/>
    </row>
    <row r="289" spans="1:28">
      <c r="A289" s="112"/>
      <c r="B289" s="112"/>
      <c r="C289" s="112"/>
      <c r="D289" s="112"/>
      <c r="E289" s="112"/>
      <c r="F289" s="112"/>
      <c r="G289" s="112"/>
      <c r="H289" s="112"/>
      <c r="I289" s="112"/>
      <c r="J289" s="112"/>
      <c r="K289" s="112"/>
      <c r="L289" s="112"/>
      <c r="M289" s="112"/>
      <c r="N289" s="112"/>
      <c r="O289" s="112"/>
      <c r="P289" s="112"/>
      <c r="Q289" s="112"/>
      <c r="R289" s="112"/>
      <c r="S289" s="112"/>
      <c r="T289" s="112"/>
      <c r="U289" s="112"/>
      <c r="V289" s="112"/>
      <c r="W289" s="112"/>
      <c r="X289" s="112"/>
      <c r="Y289" s="112"/>
      <c r="Z289" s="112"/>
      <c r="AA289" s="112"/>
      <c r="AB289" s="112"/>
    </row>
    <row r="290" spans="1:28">
      <c r="A290" s="112"/>
      <c r="B290" s="112"/>
      <c r="C290" s="112"/>
      <c r="D290" s="112"/>
      <c r="E290" s="112"/>
      <c r="F290" s="112"/>
      <c r="G290" s="112"/>
      <c r="H290" s="112"/>
      <c r="I290" s="112"/>
      <c r="J290" s="112"/>
      <c r="K290" s="112"/>
      <c r="L290" s="112"/>
      <c r="M290" s="112"/>
      <c r="N290" s="112"/>
      <c r="O290" s="112"/>
      <c r="P290" s="112"/>
      <c r="Q290" s="112"/>
      <c r="R290" s="112"/>
      <c r="S290" s="112"/>
      <c r="T290" s="112"/>
      <c r="U290" s="112"/>
      <c r="V290" s="112"/>
      <c r="W290" s="112"/>
      <c r="X290" s="112"/>
      <c r="Y290" s="112"/>
      <c r="Z290" s="112"/>
      <c r="AA290" s="112"/>
      <c r="AB290" s="112"/>
    </row>
    <row r="291" spans="1:28">
      <c r="A291" s="112"/>
      <c r="B291" s="112"/>
      <c r="C291" s="112"/>
      <c r="D291" s="112"/>
      <c r="E291" s="112"/>
      <c r="F291" s="112"/>
      <c r="G291" s="112"/>
      <c r="H291" s="112"/>
      <c r="I291" s="112"/>
      <c r="J291" s="112"/>
      <c r="K291" s="112"/>
      <c r="L291" s="112"/>
      <c r="M291" s="112"/>
      <c r="N291" s="112"/>
      <c r="O291" s="112"/>
      <c r="P291" s="112"/>
      <c r="Q291" s="112"/>
      <c r="R291" s="112"/>
      <c r="S291" s="112"/>
      <c r="T291" s="112"/>
      <c r="U291" s="112"/>
      <c r="V291" s="112"/>
      <c r="W291" s="112"/>
      <c r="X291" s="112"/>
      <c r="Y291" s="112"/>
      <c r="Z291" s="112"/>
      <c r="AA291" s="112"/>
      <c r="AB291" s="112"/>
    </row>
    <row r="292" spans="1:28">
      <c r="A292" s="112"/>
      <c r="B292" s="112"/>
      <c r="C292" s="112"/>
      <c r="D292" s="112"/>
      <c r="E292" s="112"/>
      <c r="F292" s="112"/>
      <c r="G292" s="112"/>
      <c r="H292" s="112"/>
      <c r="I292" s="112"/>
      <c r="J292" s="112"/>
      <c r="K292" s="112"/>
      <c r="L292" s="112"/>
      <c r="M292" s="112"/>
      <c r="N292" s="112"/>
      <c r="O292" s="112"/>
      <c r="P292" s="112"/>
      <c r="Q292" s="112"/>
      <c r="R292" s="112"/>
      <c r="S292" s="112"/>
      <c r="T292" s="112"/>
      <c r="U292" s="112"/>
      <c r="V292" s="112"/>
      <c r="W292" s="112"/>
      <c r="X292" s="112"/>
      <c r="Y292" s="112"/>
      <c r="Z292" s="112"/>
      <c r="AA292" s="112"/>
      <c r="AB292" s="112"/>
    </row>
    <row r="293" spans="1:28">
      <c r="A293" s="112"/>
      <c r="B293" s="112"/>
      <c r="C293" s="112"/>
      <c r="D293" s="112"/>
      <c r="E293" s="112"/>
      <c r="F293" s="112"/>
      <c r="G293" s="112"/>
      <c r="H293" s="112"/>
      <c r="I293" s="112"/>
      <c r="J293" s="112"/>
      <c r="K293" s="112"/>
      <c r="L293" s="112"/>
      <c r="M293" s="112"/>
      <c r="N293" s="112"/>
      <c r="O293" s="112"/>
      <c r="P293" s="112"/>
      <c r="Q293" s="112"/>
      <c r="R293" s="112"/>
      <c r="S293" s="112"/>
      <c r="T293" s="112"/>
      <c r="U293" s="112"/>
      <c r="V293" s="112"/>
      <c r="W293" s="112"/>
      <c r="X293" s="112"/>
      <c r="Y293" s="112"/>
      <c r="Z293" s="112"/>
      <c r="AA293" s="112"/>
      <c r="AB293" s="112"/>
    </row>
    <row r="294" spans="1:28">
      <c r="A294" s="112"/>
      <c r="B294" s="112"/>
      <c r="C294" s="112"/>
      <c r="D294" s="112"/>
      <c r="E294" s="112"/>
      <c r="F294" s="112"/>
      <c r="G294" s="112"/>
      <c r="H294" s="112"/>
      <c r="I294" s="112"/>
      <c r="J294" s="112"/>
      <c r="K294" s="112"/>
      <c r="L294" s="112"/>
      <c r="M294" s="112"/>
      <c r="N294" s="112"/>
      <c r="O294" s="112"/>
      <c r="P294" s="112"/>
      <c r="Q294" s="112"/>
      <c r="R294" s="112"/>
      <c r="S294" s="112"/>
      <c r="T294" s="112"/>
      <c r="U294" s="112"/>
      <c r="V294" s="112"/>
      <c r="W294" s="112"/>
      <c r="X294" s="112"/>
      <c r="Y294" s="112"/>
      <c r="Z294" s="112"/>
      <c r="AA294" s="112"/>
      <c r="AB294" s="112"/>
    </row>
    <row r="295" spans="1:28">
      <c r="A295" s="112"/>
      <c r="B295" s="112"/>
      <c r="C295" s="112"/>
      <c r="D295" s="112"/>
      <c r="E295" s="112"/>
      <c r="F295" s="112"/>
      <c r="G295" s="112"/>
      <c r="H295" s="112"/>
      <c r="I295" s="112"/>
      <c r="J295" s="112"/>
      <c r="K295" s="112"/>
      <c r="L295" s="112"/>
      <c r="M295" s="112"/>
      <c r="N295" s="112"/>
      <c r="O295" s="112"/>
      <c r="P295" s="112"/>
      <c r="Q295" s="112"/>
      <c r="R295" s="112"/>
      <c r="S295" s="112"/>
      <c r="T295" s="112"/>
      <c r="U295" s="112"/>
      <c r="V295" s="112"/>
      <c r="W295" s="112"/>
      <c r="X295" s="112"/>
      <c r="Y295" s="112"/>
      <c r="Z295" s="112"/>
      <c r="AA295" s="112"/>
      <c r="AB295" s="112"/>
    </row>
    <row r="296" spans="1:28">
      <c r="A296" s="112"/>
      <c r="B296" s="112"/>
      <c r="C296" s="112"/>
      <c r="D296" s="112"/>
      <c r="E296" s="112"/>
      <c r="F296" s="112"/>
      <c r="G296" s="112"/>
      <c r="H296" s="112"/>
      <c r="I296" s="112"/>
      <c r="J296" s="112"/>
      <c r="K296" s="112"/>
      <c r="L296" s="112"/>
      <c r="M296" s="112"/>
      <c r="N296" s="112"/>
      <c r="O296" s="112"/>
      <c r="P296" s="112"/>
      <c r="Q296" s="112"/>
      <c r="R296" s="112"/>
      <c r="S296" s="112"/>
      <c r="T296" s="112"/>
      <c r="U296" s="112"/>
      <c r="V296" s="112"/>
      <c r="W296" s="112"/>
      <c r="X296" s="112"/>
      <c r="Y296" s="112"/>
      <c r="Z296" s="112"/>
      <c r="AA296" s="112"/>
      <c r="AB296" s="112"/>
    </row>
    <row r="297" spans="1:28">
      <c r="A297" s="112"/>
      <c r="B297" s="112"/>
      <c r="C297" s="112"/>
      <c r="D297" s="112"/>
      <c r="E297" s="112"/>
      <c r="F297" s="112"/>
      <c r="G297" s="112"/>
      <c r="H297" s="112"/>
      <c r="I297" s="112"/>
      <c r="J297" s="112"/>
      <c r="K297" s="112"/>
      <c r="L297" s="112"/>
      <c r="M297" s="112"/>
      <c r="N297" s="112"/>
      <c r="O297" s="112"/>
      <c r="P297" s="112"/>
      <c r="Q297" s="112"/>
      <c r="R297" s="112"/>
      <c r="S297" s="112"/>
      <c r="T297" s="112"/>
      <c r="U297" s="112"/>
      <c r="V297" s="112"/>
      <c r="W297" s="112"/>
      <c r="X297" s="112"/>
      <c r="Y297" s="112"/>
      <c r="Z297" s="112"/>
      <c r="AA297" s="112"/>
      <c r="AB297" s="112"/>
    </row>
    <row r="298" spans="1:28">
      <c r="A298" s="112"/>
      <c r="B298" s="112"/>
      <c r="C298" s="112"/>
      <c r="D298" s="112"/>
      <c r="E298" s="112"/>
      <c r="F298" s="112"/>
      <c r="G298" s="112"/>
      <c r="H298" s="112"/>
      <c r="I298" s="112"/>
      <c r="J298" s="112"/>
      <c r="K298" s="112"/>
      <c r="L298" s="112"/>
      <c r="M298" s="112"/>
      <c r="N298" s="112"/>
      <c r="O298" s="112"/>
      <c r="P298" s="112"/>
      <c r="Q298" s="112"/>
      <c r="R298" s="112"/>
      <c r="S298" s="112"/>
      <c r="T298" s="112"/>
      <c r="U298" s="112"/>
      <c r="V298" s="112"/>
      <c r="W298" s="112"/>
      <c r="X298" s="112"/>
      <c r="Y298" s="112"/>
      <c r="Z298" s="112"/>
      <c r="AA298" s="112"/>
      <c r="AB298" s="112"/>
    </row>
    <row r="299" spans="1:28">
      <c r="A299" s="112"/>
      <c r="B299" s="112"/>
      <c r="C299" s="112"/>
      <c r="D299" s="112"/>
      <c r="E299" s="112"/>
      <c r="F299" s="112"/>
      <c r="G299" s="112"/>
      <c r="H299" s="112"/>
      <c r="I299" s="112"/>
      <c r="J299" s="112"/>
      <c r="K299" s="112"/>
      <c r="L299" s="112"/>
      <c r="M299" s="112"/>
      <c r="N299" s="112"/>
      <c r="O299" s="112"/>
      <c r="P299" s="112"/>
      <c r="Q299" s="112"/>
      <c r="R299" s="112"/>
      <c r="S299" s="112"/>
      <c r="T299" s="112"/>
      <c r="U299" s="112"/>
      <c r="V299" s="112"/>
      <c r="W299" s="112"/>
      <c r="X299" s="112"/>
      <c r="Y299" s="112"/>
      <c r="Z299" s="112"/>
      <c r="AA299" s="112"/>
      <c r="AB299" s="112"/>
    </row>
    <row r="300" spans="1:28">
      <c r="A300" s="112"/>
      <c r="B300" s="112"/>
      <c r="C300" s="112"/>
      <c r="D300" s="112"/>
      <c r="E300" s="112"/>
      <c r="F300" s="112"/>
      <c r="G300" s="112"/>
      <c r="H300" s="112"/>
      <c r="I300" s="112"/>
      <c r="J300" s="112"/>
      <c r="K300" s="112"/>
      <c r="L300" s="112"/>
      <c r="M300" s="112"/>
      <c r="N300" s="112"/>
      <c r="O300" s="112"/>
      <c r="P300" s="112"/>
      <c r="Q300" s="112"/>
      <c r="R300" s="112"/>
      <c r="S300" s="112"/>
      <c r="T300" s="112"/>
      <c r="U300" s="112"/>
      <c r="V300" s="112"/>
      <c r="W300" s="112"/>
      <c r="X300" s="112"/>
      <c r="Y300" s="112"/>
      <c r="Z300" s="112"/>
      <c r="AA300" s="112"/>
      <c r="AB300" s="112"/>
    </row>
    <row r="301" spans="1:28">
      <c r="A301" s="112"/>
      <c r="B301" s="112"/>
      <c r="C301" s="112"/>
      <c r="D301" s="112"/>
      <c r="E301" s="112"/>
      <c r="F301" s="112"/>
      <c r="G301" s="112"/>
      <c r="H301" s="112"/>
      <c r="I301" s="112"/>
      <c r="J301" s="112"/>
      <c r="K301" s="112"/>
      <c r="L301" s="112"/>
      <c r="M301" s="112"/>
      <c r="N301" s="112"/>
      <c r="O301" s="112"/>
      <c r="P301" s="112"/>
      <c r="Q301" s="112"/>
      <c r="R301" s="112"/>
      <c r="S301" s="112"/>
      <c r="T301" s="112"/>
      <c r="U301" s="112"/>
      <c r="V301" s="112"/>
      <c r="W301" s="112"/>
      <c r="X301" s="112"/>
      <c r="Y301" s="112"/>
      <c r="Z301" s="112"/>
      <c r="AA301" s="112"/>
      <c r="AB301" s="112"/>
    </row>
    <row r="302" spans="1:28">
      <c r="A302" s="112"/>
      <c r="B302" s="112"/>
      <c r="C302" s="112"/>
      <c r="D302" s="112"/>
      <c r="E302" s="112"/>
      <c r="F302" s="112"/>
      <c r="G302" s="112"/>
      <c r="H302" s="112"/>
      <c r="I302" s="112"/>
      <c r="J302" s="112"/>
      <c r="K302" s="112"/>
      <c r="L302" s="112"/>
      <c r="M302" s="112"/>
      <c r="N302" s="112"/>
      <c r="O302" s="112"/>
      <c r="P302" s="112"/>
      <c r="Q302" s="112"/>
      <c r="R302" s="112"/>
      <c r="S302" s="112"/>
      <c r="T302" s="112"/>
      <c r="U302" s="112"/>
      <c r="V302" s="112"/>
      <c r="W302" s="112"/>
      <c r="X302" s="112"/>
      <c r="Y302" s="112"/>
      <c r="Z302" s="112"/>
      <c r="AA302" s="112"/>
      <c r="AB302" s="112"/>
    </row>
    <row r="303" spans="1:28">
      <c r="A303" s="112"/>
      <c r="B303" s="112"/>
      <c r="C303" s="112"/>
      <c r="D303" s="112"/>
      <c r="E303" s="112"/>
      <c r="F303" s="112"/>
      <c r="G303" s="112"/>
      <c r="H303" s="112"/>
      <c r="I303" s="112"/>
      <c r="J303" s="112"/>
      <c r="K303" s="112"/>
      <c r="L303" s="112"/>
      <c r="M303" s="112"/>
      <c r="N303" s="112"/>
      <c r="O303" s="112"/>
      <c r="P303" s="112"/>
      <c r="Q303" s="112"/>
      <c r="R303" s="112"/>
      <c r="S303" s="112"/>
      <c r="T303" s="112"/>
      <c r="U303" s="112"/>
      <c r="V303" s="112"/>
      <c r="W303" s="112"/>
      <c r="X303" s="112"/>
      <c r="Y303" s="112"/>
      <c r="Z303" s="112"/>
      <c r="AA303" s="112"/>
      <c r="AB303" s="112"/>
    </row>
    <row r="304" spans="1:28">
      <c r="A304" s="112"/>
      <c r="B304" s="112"/>
      <c r="C304" s="112"/>
      <c r="D304" s="112"/>
      <c r="E304" s="112"/>
      <c r="F304" s="112"/>
      <c r="G304" s="112"/>
      <c r="H304" s="112"/>
      <c r="I304" s="112"/>
      <c r="J304" s="112"/>
      <c r="K304" s="112"/>
      <c r="L304" s="112"/>
      <c r="M304" s="112"/>
      <c r="N304" s="112"/>
      <c r="O304" s="112"/>
      <c r="P304" s="112"/>
      <c r="Q304" s="112"/>
      <c r="R304" s="112"/>
      <c r="S304" s="112"/>
      <c r="T304" s="112"/>
      <c r="U304" s="112"/>
      <c r="V304" s="112"/>
      <c r="W304" s="112"/>
      <c r="X304" s="112"/>
      <c r="Y304" s="112"/>
      <c r="Z304" s="112"/>
      <c r="AA304" s="112"/>
      <c r="AB304" s="112"/>
    </row>
    <row r="305" spans="1:28">
      <c r="A305" s="112"/>
      <c r="B305" s="112"/>
      <c r="C305" s="112"/>
      <c r="D305" s="112"/>
      <c r="E305" s="112"/>
      <c r="F305" s="112"/>
      <c r="G305" s="112"/>
      <c r="H305" s="112"/>
      <c r="I305" s="112"/>
      <c r="J305" s="112"/>
      <c r="K305" s="112"/>
      <c r="L305" s="112"/>
      <c r="M305" s="112"/>
      <c r="N305" s="112"/>
      <c r="O305" s="112"/>
      <c r="P305" s="112"/>
      <c r="Q305" s="112"/>
      <c r="R305" s="112"/>
      <c r="S305" s="112"/>
      <c r="T305" s="112"/>
      <c r="U305" s="112"/>
      <c r="V305" s="112"/>
      <c r="W305" s="112"/>
      <c r="X305" s="112"/>
      <c r="Y305" s="112"/>
      <c r="Z305" s="112"/>
      <c r="AA305" s="112"/>
      <c r="AB305" s="112"/>
    </row>
    <row r="306" spans="1:28">
      <c r="A306" s="112"/>
      <c r="B306" s="112"/>
      <c r="C306" s="112"/>
      <c r="D306" s="112"/>
      <c r="E306" s="112"/>
      <c r="F306" s="112"/>
      <c r="G306" s="112"/>
      <c r="H306" s="112"/>
      <c r="I306" s="112"/>
      <c r="J306" s="112"/>
      <c r="K306" s="112"/>
      <c r="L306" s="112"/>
      <c r="M306" s="112"/>
      <c r="N306" s="112"/>
      <c r="O306" s="112"/>
      <c r="P306" s="112"/>
      <c r="Q306" s="112"/>
      <c r="R306" s="112"/>
      <c r="S306" s="112"/>
      <c r="T306" s="112"/>
      <c r="U306" s="112"/>
      <c r="V306" s="112"/>
      <c r="W306" s="112"/>
      <c r="X306" s="112"/>
      <c r="Y306" s="112"/>
      <c r="Z306" s="112"/>
      <c r="AA306" s="112"/>
      <c r="AB306" s="112"/>
    </row>
    <row r="307" spans="1:28">
      <c r="A307" s="112"/>
      <c r="B307" s="112"/>
      <c r="C307" s="112"/>
      <c r="D307" s="112"/>
      <c r="E307" s="112"/>
      <c r="F307" s="112"/>
      <c r="G307" s="112"/>
      <c r="H307" s="112"/>
      <c r="I307" s="112"/>
      <c r="J307" s="112"/>
      <c r="K307" s="112"/>
      <c r="L307" s="112"/>
      <c r="M307" s="112"/>
      <c r="N307" s="112"/>
      <c r="O307" s="112"/>
      <c r="P307" s="112"/>
      <c r="Q307" s="112"/>
      <c r="R307" s="112"/>
      <c r="S307" s="112"/>
      <c r="T307" s="112"/>
      <c r="U307" s="112"/>
      <c r="V307" s="112"/>
      <c r="W307" s="112"/>
      <c r="X307" s="112"/>
      <c r="Y307" s="112"/>
      <c r="Z307" s="112"/>
      <c r="AA307" s="112"/>
      <c r="AB307" s="112"/>
    </row>
    <row r="308" spans="1:28">
      <c r="A308" s="112"/>
      <c r="B308" s="112"/>
      <c r="C308" s="112"/>
      <c r="D308" s="112"/>
      <c r="E308" s="112"/>
      <c r="F308" s="112"/>
      <c r="G308" s="112"/>
      <c r="H308" s="112"/>
      <c r="I308" s="112"/>
      <c r="J308" s="112"/>
      <c r="K308" s="112"/>
      <c r="L308" s="112"/>
      <c r="M308" s="112"/>
      <c r="N308" s="112"/>
      <c r="O308" s="112"/>
      <c r="P308" s="112"/>
      <c r="Q308" s="112"/>
      <c r="R308" s="112"/>
      <c r="S308" s="112"/>
      <c r="T308" s="112"/>
      <c r="U308" s="112"/>
      <c r="V308" s="112"/>
      <c r="W308" s="112"/>
      <c r="X308" s="112"/>
      <c r="Y308" s="112"/>
      <c r="Z308" s="112"/>
      <c r="AA308" s="112"/>
      <c r="AB308" s="112"/>
    </row>
    <row r="309" spans="1:28">
      <c r="A309" s="112"/>
      <c r="B309" s="112"/>
      <c r="C309" s="112"/>
      <c r="D309" s="112"/>
      <c r="E309" s="112"/>
      <c r="F309" s="112"/>
      <c r="G309" s="112"/>
      <c r="H309" s="112"/>
      <c r="I309" s="112"/>
      <c r="J309" s="112"/>
      <c r="K309" s="112"/>
      <c r="L309" s="112"/>
      <c r="M309" s="112"/>
      <c r="N309" s="112"/>
      <c r="O309" s="112"/>
      <c r="P309" s="112"/>
      <c r="Q309" s="112"/>
      <c r="R309" s="112"/>
      <c r="S309" s="112"/>
      <c r="T309" s="112"/>
      <c r="U309" s="112"/>
      <c r="V309" s="112"/>
      <c r="W309" s="112"/>
      <c r="X309" s="112"/>
      <c r="Y309" s="112"/>
      <c r="Z309" s="112"/>
      <c r="AA309" s="112"/>
      <c r="AB309" s="112"/>
    </row>
    <row r="310" spans="1:28">
      <c r="A310" s="112"/>
      <c r="B310" s="112"/>
      <c r="C310" s="112"/>
      <c r="D310" s="112"/>
      <c r="E310" s="112"/>
      <c r="F310" s="112"/>
      <c r="G310" s="112"/>
      <c r="H310" s="112"/>
      <c r="I310" s="112"/>
      <c r="J310" s="112"/>
      <c r="K310" s="112"/>
      <c r="L310" s="112"/>
      <c r="M310" s="112"/>
      <c r="N310" s="112"/>
      <c r="O310" s="112"/>
      <c r="P310" s="112"/>
      <c r="Q310" s="112"/>
      <c r="R310" s="112"/>
      <c r="S310" s="112"/>
      <c r="T310" s="112"/>
      <c r="U310" s="112"/>
      <c r="V310" s="112"/>
      <c r="W310" s="112"/>
      <c r="X310" s="112"/>
      <c r="Y310" s="112"/>
      <c r="Z310" s="112"/>
      <c r="AA310" s="112"/>
      <c r="AB310" s="112"/>
    </row>
    <row r="311" spans="1:28">
      <c r="A311" s="112"/>
      <c r="B311" s="112"/>
      <c r="C311" s="112"/>
      <c r="D311" s="112"/>
      <c r="E311" s="112"/>
      <c r="F311" s="112"/>
      <c r="G311" s="112"/>
      <c r="H311" s="112"/>
      <c r="I311" s="112"/>
      <c r="J311" s="112"/>
      <c r="K311" s="112"/>
      <c r="L311" s="112"/>
      <c r="M311" s="112"/>
      <c r="N311" s="112"/>
      <c r="O311" s="112"/>
      <c r="P311" s="112"/>
      <c r="Q311" s="112"/>
      <c r="R311" s="112"/>
      <c r="S311" s="112"/>
      <c r="T311" s="112"/>
      <c r="U311" s="112"/>
      <c r="V311" s="112"/>
      <c r="W311" s="112"/>
      <c r="X311" s="112"/>
      <c r="Y311" s="112"/>
      <c r="Z311" s="112"/>
      <c r="AA311" s="112"/>
      <c r="AB311" s="112"/>
    </row>
    <row r="312" spans="1:28">
      <c r="A312" s="112"/>
      <c r="B312" s="112"/>
      <c r="C312" s="112"/>
      <c r="D312" s="112"/>
      <c r="E312" s="112"/>
      <c r="F312" s="112"/>
      <c r="G312" s="112"/>
      <c r="H312" s="112"/>
      <c r="I312" s="112"/>
      <c r="J312" s="112"/>
      <c r="K312" s="112"/>
      <c r="L312" s="112"/>
      <c r="M312" s="112"/>
      <c r="N312" s="112"/>
      <c r="O312" s="112"/>
      <c r="P312" s="112"/>
      <c r="Q312" s="112"/>
      <c r="R312" s="112"/>
      <c r="S312" s="112"/>
      <c r="T312" s="112"/>
      <c r="U312" s="112"/>
      <c r="V312" s="112"/>
      <c r="W312" s="112"/>
      <c r="X312" s="112"/>
      <c r="Y312" s="112"/>
      <c r="Z312" s="112"/>
      <c r="AA312" s="112"/>
      <c r="AB312" s="112"/>
    </row>
    <row r="313" spans="1:28">
      <c r="A313" s="112"/>
      <c r="B313" s="112"/>
      <c r="C313" s="112"/>
      <c r="D313" s="112"/>
      <c r="E313" s="112"/>
      <c r="F313" s="112"/>
      <c r="G313" s="112"/>
      <c r="H313" s="112"/>
      <c r="I313" s="112"/>
      <c r="J313" s="112"/>
      <c r="K313" s="112"/>
      <c r="L313" s="112"/>
      <c r="M313" s="112"/>
      <c r="N313" s="112"/>
      <c r="O313" s="112"/>
      <c r="P313" s="112"/>
      <c r="Q313" s="112"/>
      <c r="R313" s="112"/>
      <c r="S313" s="112"/>
      <c r="T313" s="112"/>
      <c r="U313" s="112"/>
      <c r="V313" s="112"/>
      <c r="W313" s="112"/>
      <c r="X313" s="112"/>
      <c r="Y313" s="112"/>
      <c r="Z313" s="112"/>
      <c r="AA313" s="112"/>
      <c r="AB313" s="112"/>
    </row>
    <row r="314" spans="1:28">
      <c r="A314" s="112"/>
      <c r="B314" s="112"/>
      <c r="C314" s="112"/>
      <c r="D314" s="112"/>
      <c r="E314" s="112"/>
      <c r="F314" s="112"/>
      <c r="G314" s="112"/>
      <c r="H314" s="112"/>
      <c r="I314" s="112"/>
      <c r="J314" s="112"/>
      <c r="K314" s="112"/>
      <c r="L314" s="112"/>
      <c r="M314" s="112"/>
      <c r="N314" s="112"/>
      <c r="O314" s="112"/>
      <c r="P314" s="112"/>
      <c r="Q314" s="112"/>
      <c r="R314" s="112"/>
      <c r="S314" s="112"/>
      <c r="T314" s="112"/>
      <c r="U314" s="112"/>
      <c r="V314" s="112"/>
      <c r="W314" s="112"/>
      <c r="X314" s="112"/>
      <c r="Y314" s="112"/>
      <c r="Z314" s="112"/>
      <c r="AA314" s="112"/>
      <c r="AB314" s="112"/>
    </row>
    <row r="315" spans="1:28">
      <c r="A315" s="112"/>
      <c r="B315" s="112"/>
      <c r="C315" s="112"/>
      <c r="D315" s="112"/>
      <c r="E315" s="112"/>
      <c r="F315" s="112"/>
      <c r="G315" s="112"/>
      <c r="H315" s="112"/>
      <c r="I315" s="112"/>
      <c r="J315" s="112"/>
      <c r="K315" s="112"/>
      <c r="L315" s="112"/>
      <c r="M315" s="112"/>
      <c r="N315" s="112"/>
      <c r="O315" s="112"/>
      <c r="P315" s="112"/>
      <c r="Q315" s="112"/>
      <c r="R315" s="112"/>
      <c r="S315" s="112"/>
      <c r="T315" s="112"/>
      <c r="U315" s="112"/>
      <c r="V315" s="112"/>
      <c r="W315" s="112"/>
      <c r="X315" s="112"/>
      <c r="Y315" s="112"/>
      <c r="Z315" s="112"/>
      <c r="AA315" s="112"/>
      <c r="AB315" s="112"/>
    </row>
    <row r="316" spans="1:28">
      <c r="A316" s="112"/>
      <c r="B316" s="112"/>
      <c r="C316" s="112"/>
      <c r="D316" s="112"/>
      <c r="E316" s="112"/>
      <c r="F316" s="112"/>
      <c r="G316" s="112"/>
      <c r="H316" s="112"/>
      <c r="I316" s="112"/>
      <c r="J316" s="112"/>
      <c r="K316" s="112"/>
      <c r="L316" s="112"/>
      <c r="M316" s="112"/>
      <c r="N316" s="112"/>
      <c r="O316" s="112"/>
      <c r="P316" s="112"/>
      <c r="Q316" s="112"/>
      <c r="R316" s="112"/>
      <c r="S316" s="112"/>
      <c r="T316" s="112"/>
      <c r="U316" s="112"/>
      <c r="V316" s="112"/>
      <c r="W316" s="112"/>
      <c r="X316" s="112"/>
      <c r="Y316" s="112"/>
      <c r="Z316" s="112"/>
      <c r="AA316" s="112"/>
      <c r="AB316" s="112"/>
    </row>
    <row r="317" spans="1:28">
      <c r="A317" s="112"/>
      <c r="B317" s="112"/>
      <c r="C317" s="112"/>
      <c r="D317" s="112"/>
      <c r="E317" s="112"/>
      <c r="F317" s="112"/>
      <c r="G317" s="112"/>
      <c r="H317" s="112"/>
      <c r="I317" s="112"/>
      <c r="J317" s="112"/>
      <c r="K317" s="112"/>
      <c r="L317" s="112"/>
      <c r="M317" s="112"/>
      <c r="N317" s="112"/>
      <c r="O317" s="112"/>
      <c r="P317" s="112"/>
      <c r="Q317" s="112"/>
      <c r="R317" s="112"/>
      <c r="S317" s="112"/>
      <c r="T317" s="112"/>
      <c r="U317" s="112"/>
      <c r="V317" s="112"/>
      <c r="W317" s="112"/>
      <c r="X317" s="112"/>
      <c r="Y317" s="112"/>
      <c r="Z317" s="112"/>
      <c r="AA317" s="112"/>
      <c r="AB317" s="112"/>
    </row>
    <row r="318" spans="1:28">
      <c r="A318" s="112"/>
      <c r="B318" s="112"/>
      <c r="C318" s="112"/>
      <c r="D318" s="112"/>
      <c r="E318" s="112"/>
      <c r="F318" s="112"/>
      <c r="G318" s="112"/>
      <c r="H318" s="112"/>
      <c r="I318" s="112"/>
      <c r="J318" s="112"/>
      <c r="K318" s="112"/>
      <c r="L318" s="112"/>
      <c r="M318" s="112"/>
      <c r="N318" s="112"/>
      <c r="O318" s="112"/>
      <c r="P318" s="112"/>
      <c r="Q318" s="112"/>
      <c r="R318" s="112"/>
      <c r="S318" s="112"/>
      <c r="T318" s="112"/>
      <c r="U318" s="112"/>
      <c r="V318" s="112"/>
      <c r="W318" s="112"/>
      <c r="X318" s="112"/>
      <c r="Y318" s="112"/>
      <c r="Z318" s="112"/>
      <c r="AA318" s="112"/>
      <c r="AB318" s="112"/>
    </row>
    <row r="319" spans="1:28">
      <c r="A319" s="112"/>
      <c r="B319" s="112"/>
      <c r="C319" s="112"/>
      <c r="D319" s="112"/>
      <c r="E319" s="112"/>
      <c r="F319" s="112"/>
      <c r="G319" s="112"/>
      <c r="H319" s="112"/>
      <c r="I319" s="112"/>
      <c r="J319" s="112"/>
      <c r="K319" s="112"/>
      <c r="L319" s="112"/>
      <c r="M319" s="112"/>
      <c r="N319" s="112"/>
      <c r="O319" s="112"/>
      <c r="P319" s="112"/>
      <c r="Q319" s="112"/>
      <c r="R319" s="112"/>
      <c r="S319" s="112"/>
      <c r="T319" s="112"/>
      <c r="U319" s="112"/>
      <c r="V319" s="112"/>
      <c r="W319" s="112"/>
      <c r="X319" s="112"/>
      <c r="Y319" s="112"/>
      <c r="Z319" s="112"/>
      <c r="AA319" s="112"/>
      <c r="AB319" s="112"/>
    </row>
    <row r="320" spans="1:28">
      <c r="A320" s="112"/>
      <c r="B320" s="112"/>
      <c r="C320" s="112"/>
      <c r="D320" s="112"/>
      <c r="E320" s="112"/>
      <c r="F320" s="112"/>
      <c r="G320" s="112"/>
      <c r="H320" s="112"/>
      <c r="I320" s="112"/>
      <c r="J320" s="112"/>
      <c r="K320" s="112"/>
      <c r="L320" s="112"/>
      <c r="M320" s="112"/>
      <c r="N320" s="112"/>
      <c r="O320" s="112"/>
      <c r="P320" s="112"/>
      <c r="Q320" s="112"/>
      <c r="R320" s="112"/>
      <c r="S320" s="112"/>
      <c r="T320" s="112"/>
      <c r="U320" s="112"/>
      <c r="V320" s="112"/>
      <c r="W320" s="112"/>
      <c r="X320" s="112"/>
      <c r="Y320" s="112"/>
      <c r="Z320" s="112"/>
      <c r="AA320" s="112"/>
      <c r="AB320" s="112"/>
    </row>
    <row r="321" spans="1:28">
      <c r="A321" s="112"/>
      <c r="B321" s="112"/>
      <c r="C321" s="112"/>
      <c r="D321" s="112"/>
      <c r="E321" s="112"/>
      <c r="F321" s="112"/>
      <c r="G321" s="112"/>
      <c r="H321" s="112"/>
      <c r="I321" s="112"/>
      <c r="J321" s="112"/>
      <c r="K321" s="112"/>
      <c r="L321" s="112"/>
      <c r="M321" s="112"/>
      <c r="N321" s="112"/>
      <c r="O321" s="112"/>
      <c r="P321" s="112"/>
      <c r="Q321" s="112"/>
      <c r="R321" s="112"/>
      <c r="S321" s="112"/>
      <c r="T321" s="112"/>
      <c r="U321" s="112"/>
      <c r="V321" s="112"/>
      <c r="W321" s="112"/>
      <c r="X321" s="112"/>
      <c r="Y321" s="112"/>
      <c r="Z321" s="112"/>
      <c r="AA321" s="112"/>
      <c r="AB321" s="112"/>
    </row>
    <row r="322" spans="1:28">
      <c r="A322" s="112"/>
      <c r="B322" s="112"/>
      <c r="C322" s="112"/>
      <c r="D322" s="112"/>
      <c r="E322" s="112"/>
      <c r="F322" s="112"/>
      <c r="G322" s="112"/>
      <c r="H322" s="112"/>
      <c r="I322" s="112"/>
      <c r="J322" s="112"/>
      <c r="K322" s="112"/>
      <c r="L322" s="112"/>
      <c r="M322" s="112"/>
      <c r="N322" s="112"/>
      <c r="O322" s="112"/>
      <c r="P322" s="112"/>
      <c r="Q322" s="112"/>
      <c r="R322" s="112"/>
      <c r="S322" s="112"/>
      <c r="T322" s="112"/>
      <c r="U322" s="112"/>
      <c r="V322" s="112"/>
      <c r="W322" s="112"/>
      <c r="X322" s="112"/>
      <c r="Y322" s="112"/>
      <c r="Z322" s="112"/>
      <c r="AA322" s="112"/>
      <c r="AB322" s="112"/>
    </row>
    <row r="323" spans="1:28">
      <c r="A323" s="112"/>
      <c r="B323" s="112"/>
      <c r="C323" s="112"/>
      <c r="D323" s="112"/>
      <c r="E323" s="112"/>
      <c r="F323" s="112"/>
      <c r="G323" s="112"/>
      <c r="H323" s="112"/>
      <c r="I323" s="112"/>
      <c r="J323" s="112"/>
      <c r="K323" s="112"/>
      <c r="L323" s="112"/>
      <c r="M323" s="112"/>
      <c r="N323" s="112"/>
      <c r="O323" s="112"/>
      <c r="P323" s="112"/>
      <c r="Q323" s="112"/>
      <c r="R323" s="112"/>
      <c r="S323" s="112"/>
      <c r="T323" s="112"/>
      <c r="U323" s="112"/>
      <c r="V323" s="112"/>
      <c r="W323" s="112"/>
      <c r="X323" s="112"/>
      <c r="Y323" s="112"/>
      <c r="Z323" s="112"/>
      <c r="AA323" s="112"/>
      <c r="AB323" s="112"/>
    </row>
    <row r="324" spans="1:28">
      <c r="A324" s="112"/>
      <c r="B324" s="112"/>
      <c r="C324" s="112"/>
      <c r="D324" s="112"/>
      <c r="E324" s="112"/>
      <c r="F324" s="112"/>
      <c r="G324" s="112"/>
      <c r="H324" s="112"/>
      <c r="I324" s="112"/>
      <c r="J324" s="112"/>
      <c r="K324" s="112"/>
      <c r="L324" s="112"/>
      <c r="M324" s="112"/>
      <c r="N324" s="112"/>
      <c r="O324" s="112"/>
      <c r="P324" s="112"/>
      <c r="Q324" s="112"/>
      <c r="R324" s="112"/>
      <c r="S324" s="112"/>
      <c r="T324" s="112"/>
      <c r="U324" s="112"/>
      <c r="V324" s="112"/>
      <c r="W324" s="112"/>
      <c r="X324" s="112"/>
      <c r="Y324" s="112"/>
      <c r="Z324" s="112"/>
      <c r="AA324" s="112"/>
      <c r="AB324" s="112"/>
    </row>
    <row r="325" spans="1:28">
      <c r="A325" s="112"/>
      <c r="B325" s="112"/>
      <c r="C325" s="112"/>
      <c r="D325" s="112"/>
      <c r="E325" s="112"/>
      <c r="F325" s="112"/>
      <c r="G325" s="112"/>
      <c r="H325" s="112"/>
      <c r="I325" s="112"/>
      <c r="J325" s="112"/>
      <c r="K325" s="112"/>
      <c r="L325" s="112"/>
      <c r="M325" s="112"/>
      <c r="N325" s="112"/>
      <c r="O325" s="112"/>
      <c r="P325" s="112"/>
      <c r="Q325" s="112"/>
      <c r="R325" s="112"/>
      <c r="S325" s="112"/>
      <c r="T325" s="112"/>
      <c r="U325" s="112"/>
      <c r="V325" s="112"/>
      <c r="W325" s="112"/>
      <c r="X325" s="112"/>
      <c r="Y325" s="112"/>
      <c r="Z325" s="112"/>
      <c r="AA325" s="112"/>
      <c r="AB325" s="112"/>
    </row>
    <row r="326" spans="1:28">
      <c r="A326" s="112"/>
      <c r="B326" s="112"/>
      <c r="C326" s="112"/>
      <c r="D326" s="112"/>
      <c r="E326" s="112"/>
      <c r="F326" s="112"/>
      <c r="G326" s="112"/>
      <c r="H326" s="112"/>
      <c r="I326" s="112"/>
      <c r="J326" s="112"/>
      <c r="K326" s="112"/>
      <c r="L326" s="112"/>
      <c r="M326" s="112"/>
      <c r="N326" s="112"/>
      <c r="O326" s="112"/>
      <c r="P326" s="112"/>
      <c r="Q326" s="112"/>
      <c r="R326" s="112"/>
      <c r="S326" s="112"/>
      <c r="T326" s="112"/>
      <c r="U326" s="112"/>
      <c r="V326" s="112"/>
      <c r="W326" s="112"/>
      <c r="X326" s="112"/>
      <c r="Y326" s="112"/>
      <c r="Z326" s="112"/>
      <c r="AA326" s="112"/>
      <c r="AB326" s="112"/>
    </row>
    <row r="327" spans="1:28">
      <c r="A327" s="112"/>
      <c r="B327" s="112"/>
      <c r="C327" s="112"/>
      <c r="D327" s="112"/>
      <c r="E327" s="112"/>
      <c r="F327" s="112"/>
      <c r="G327" s="112"/>
      <c r="H327" s="112"/>
      <c r="I327" s="112"/>
      <c r="J327" s="112"/>
      <c r="K327" s="112"/>
      <c r="L327" s="112"/>
      <c r="M327" s="112"/>
      <c r="N327" s="112"/>
      <c r="O327" s="112"/>
      <c r="P327" s="112"/>
      <c r="Q327" s="112"/>
      <c r="R327" s="112"/>
      <c r="S327" s="112"/>
      <c r="T327" s="112"/>
      <c r="U327" s="112"/>
      <c r="V327" s="112"/>
      <c r="W327" s="112"/>
      <c r="X327" s="112"/>
      <c r="Y327" s="112"/>
      <c r="Z327" s="112"/>
      <c r="AA327" s="112"/>
      <c r="AB327" s="112"/>
    </row>
    <row r="328" spans="1:28">
      <c r="A328" s="112"/>
      <c r="B328" s="112"/>
      <c r="C328" s="112"/>
      <c r="D328" s="112"/>
      <c r="E328" s="112"/>
      <c r="F328" s="112"/>
      <c r="G328" s="112"/>
      <c r="H328" s="112"/>
      <c r="I328" s="112"/>
      <c r="J328" s="112"/>
      <c r="K328" s="112"/>
      <c r="L328" s="112"/>
      <c r="M328" s="112"/>
      <c r="N328" s="112"/>
      <c r="O328" s="112"/>
      <c r="P328" s="112"/>
      <c r="Q328" s="112"/>
      <c r="R328" s="112"/>
      <c r="S328" s="112"/>
      <c r="T328" s="112"/>
      <c r="U328" s="112"/>
      <c r="V328" s="112"/>
      <c r="W328" s="112"/>
      <c r="X328" s="112"/>
      <c r="Y328" s="112"/>
      <c r="Z328" s="112"/>
      <c r="AA328" s="112"/>
      <c r="AB328" s="112"/>
    </row>
    <row r="329" spans="1:28">
      <c r="A329" s="112"/>
      <c r="B329" s="112"/>
      <c r="C329" s="112"/>
      <c r="D329" s="112"/>
      <c r="E329" s="112"/>
      <c r="F329" s="112"/>
      <c r="G329" s="112"/>
      <c r="H329" s="112"/>
      <c r="I329" s="112"/>
      <c r="J329" s="112"/>
      <c r="K329" s="112"/>
      <c r="L329" s="112"/>
      <c r="M329" s="112"/>
      <c r="N329" s="112"/>
      <c r="O329" s="112"/>
      <c r="P329" s="112"/>
      <c r="Q329" s="112"/>
      <c r="R329" s="112"/>
      <c r="S329" s="112"/>
      <c r="T329" s="112"/>
      <c r="U329" s="112"/>
      <c r="V329" s="112"/>
      <c r="W329" s="112"/>
      <c r="X329" s="112"/>
      <c r="Y329" s="112"/>
      <c r="Z329" s="112"/>
      <c r="AA329" s="112"/>
      <c r="AB329" s="112"/>
    </row>
    <row r="330" spans="1:28">
      <c r="A330" s="112"/>
      <c r="B330" s="112"/>
      <c r="C330" s="112"/>
      <c r="D330" s="112"/>
      <c r="E330" s="112"/>
      <c r="F330" s="112"/>
      <c r="G330" s="112"/>
      <c r="H330" s="112"/>
      <c r="I330" s="112"/>
      <c r="J330" s="112"/>
      <c r="K330" s="112"/>
      <c r="L330" s="112"/>
      <c r="M330" s="112"/>
      <c r="N330" s="112"/>
      <c r="O330" s="112"/>
      <c r="P330" s="112"/>
      <c r="Q330" s="112"/>
      <c r="R330" s="112"/>
      <c r="S330" s="112"/>
      <c r="T330" s="112"/>
      <c r="U330" s="112"/>
      <c r="V330" s="112"/>
      <c r="W330" s="112"/>
      <c r="X330" s="112"/>
      <c r="Y330" s="112"/>
      <c r="Z330" s="112"/>
      <c r="AA330" s="112"/>
      <c r="AB330" s="112"/>
    </row>
    <row r="331" spans="1:28">
      <c r="A331" s="112"/>
      <c r="B331" s="112"/>
      <c r="C331" s="112"/>
      <c r="D331" s="112"/>
      <c r="E331" s="112"/>
      <c r="F331" s="112"/>
      <c r="G331" s="112"/>
      <c r="H331" s="112"/>
      <c r="I331" s="112"/>
      <c r="J331" s="112"/>
      <c r="K331" s="112"/>
      <c r="L331" s="112"/>
      <c r="M331" s="112"/>
      <c r="N331" s="112"/>
      <c r="O331" s="112"/>
      <c r="P331" s="112"/>
      <c r="Q331" s="112"/>
      <c r="R331" s="112"/>
      <c r="S331" s="112"/>
      <c r="T331" s="112"/>
      <c r="U331" s="112"/>
      <c r="V331" s="112"/>
      <c r="W331" s="112"/>
      <c r="X331" s="112"/>
      <c r="Y331" s="112"/>
      <c r="Z331" s="112"/>
      <c r="AA331" s="112"/>
      <c r="AB331" s="112"/>
    </row>
    <row r="332" spans="1:28">
      <c r="A332" s="112"/>
      <c r="B332" s="112"/>
      <c r="C332" s="112"/>
      <c r="D332" s="112"/>
      <c r="E332" s="112"/>
      <c r="F332" s="112"/>
      <c r="G332" s="112"/>
      <c r="H332" s="112"/>
      <c r="I332" s="112"/>
      <c r="J332" s="112"/>
      <c r="K332" s="112"/>
      <c r="L332" s="112"/>
      <c r="M332" s="112"/>
      <c r="N332" s="112"/>
      <c r="O332" s="112"/>
      <c r="P332" s="112"/>
      <c r="Q332" s="112"/>
      <c r="R332" s="112"/>
      <c r="S332" s="112"/>
      <c r="T332" s="112"/>
      <c r="U332" s="112"/>
      <c r="V332" s="112"/>
      <c r="W332" s="112"/>
      <c r="X332" s="112"/>
      <c r="Y332" s="112"/>
      <c r="Z332" s="112"/>
      <c r="AA332" s="112"/>
      <c r="AB332" s="112"/>
    </row>
    <row r="333" spans="1:28">
      <c r="A333" s="112"/>
      <c r="B333" s="112"/>
      <c r="C333" s="112"/>
      <c r="D333" s="112"/>
      <c r="E333" s="112"/>
      <c r="F333" s="112"/>
      <c r="G333" s="112"/>
      <c r="H333" s="112"/>
      <c r="I333" s="112"/>
      <c r="J333" s="112"/>
      <c r="K333" s="112"/>
      <c r="L333" s="112"/>
      <c r="M333" s="112"/>
      <c r="N333" s="112"/>
      <c r="O333" s="112"/>
      <c r="P333" s="112"/>
      <c r="Q333" s="112"/>
      <c r="R333" s="112"/>
      <c r="S333" s="112"/>
      <c r="T333" s="112"/>
      <c r="U333" s="112"/>
      <c r="V333" s="112"/>
      <c r="W333" s="112"/>
      <c r="X333" s="112"/>
      <c r="Y333" s="112"/>
      <c r="Z333" s="112"/>
      <c r="AA333" s="112"/>
      <c r="AB333" s="112"/>
    </row>
    <row r="334" spans="1:28">
      <c r="A334" s="112"/>
      <c r="B334" s="112"/>
      <c r="C334" s="112"/>
      <c r="D334" s="112"/>
      <c r="E334" s="112"/>
      <c r="F334" s="112"/>
      <c r="G334" s="112"/>
      <c r="H334" s="112"/>
      <c r="I334" s="112"/>
      <c r="J334" s="112"/>
      <c r="K334" s="112"/>
      <c r="L334" s="112"/>
      <c r="M334" s="112"/>
      <c r="N334" s="112"/>
      <c r="O334" s="112"/>
      <c r="P334" s="112"/>
      <c r="Q334" s="112"/>
      <c r="R334" s="112"/>
      <c r="S334" s="112"/>
      <c r="T334" s="112"/>
      <c r="U334" s="112"/>
      <c r="V334" s="112"/>
      <c r="W334" s="112"/>
      <c r="X334" s="112"/>
      <c r="Y334" s="112"/>
      <c r="Z334" s="112"/>
      <c r="AA334" s="112"/>
      <c r="AB334" s="112"/>
    </row>
    <row r="335" spans="1:28">
      <c r="A335" s="112"/>
      <c r="B335" s="112"/>
      <c r="C335" s="112"/>
      <c r="D335" s="112"/>
      <c r="E335" s="112"/>
      <c r="F335" s="112"/>
      <c r="G335" s="112"/>
      <c r="H335" s="112"/>
      <c r="I335" s="112"/>
      <c r="J335" s="112"/>
      <c r="K335" s="112"/>
      <c r="L335" s="112"/>
      <c r="M335" s="112"/>
      <c r="N335" s="112"/>
      <c r="O335" s="112"/>
      <c r="P335" s="112"/>
      <c r="Q335" s="112"/>
      <c r="R335" s="112"/>
      <c r="S335" s="112"/>
      <c r="T335" s="112"/>
      <c r="U335" s="112"/>
      <c r="V335" s="112"/>
      <c r="W335" s="112"/>
      <c r="X335" s="112"/>
      <c r="Y335" s="112"/>
      <c r="Z335" s="112"/>
      <c r="AA335" s="112"/>
      <c r="AB335" s="112"/>
    </row>
    <row r="336" spans="1:28">
      <c r="A336" s="112"/>
      <c r="B336" s="112"/>
      <c r="C336" s="112"/>
      <c r="D336" s="112"/>
      <c r="E336" s="112"/>
      <c r="F336" s="112"/>
      <c r="G336" s="112"/>
      <c r="H336" s="112"/>
      <c r="I336" s="112"/>
      <c r="J336" s="112"/>
      <c r="K336" s="112"/>
      <c r="L336" s="112"/>
      <c r="M336" s="112"/>
      <c r="N336" s="112"/>
      <c r="O336" s="112"/>
      <c r="P336" s="112"/>
      <c r="Q336" s="112"/>
      <c r="R336" s="112"/>
      <c r="S336" s="112"/>
      <c r="T336" s="112"/>
      <c r="U336" s="112"/>
      <c r="V336" s="112"/>
      <c r="W336" s="112"/>
      <c r="X336" s="112"/>
      <c r="Y336" s="112"/>
      <c r="Z336" s="112"/>
      <c r="AA336" s="112"/>
      <c r="AB336" s="112"/>
    </row>
    <row r="337" spans="1:28">
      <c r="A337" s="112"/>
      <c r="B337" s="112"/>
      <c r="C337" s="112"/>
      <c r="D337" s="112"/>
      <c r="E337" s="112"/>
      <c r="F337" s="112"/>
      <c r="G337" s="112"/>
      <c r="H337" s="112"/>
      <c r="I337" s="112"/>
      <c r="J337" s="112"/>
      <c r="K337" s="112"/>
      <c r="L337" s="112"/>
      <c r="M337" s="112"/>
      <c r="N337" s="112"/>
      <c r="O337" s="112"/>
      <c r="P337" s="112"/>
      <c r="Q337" s="112"/>
      <c r="R337" s="112"/>
      <c r="S337" s="112"/>
      <c r="T337" s="112"/>
      <c r="U337" s="112"/>
      <c r="V337" s="112"/>
      <c r="W337" s="112"/>
      <c r="X337" s="112"/>
      <c r="Y337" s="112"/>
      <c r="Z337" s="112"/>
      <c r="AA337" s="112"/>
      <c r="AB337" s="112"/>
    </row>
    <row r="338" spans="1:28">
      <c r="A338" s="112"/>
      <c r="B338" s="112"/>
      <c r="C338" s="112"/>
      <c r="D338" s="112"/>
      <c r="E338" s="112"/>
      <c r="F338" s="112"/>
      <c r="G338" s="112"/>
      <c r="H338" s="112"/>
      <c r="I338" s="112"/>
      <c r="J338" s="112"/>
      <c r="K338" s="112"/>
      <c r="L338" s="112"/>
      <c r="M338" s="112"/>
      <c r="N338" s="112"/>
      <c r="O338" s="112"/>
      <c r="P338" s="112"/>
      <c r="Q338" s="112"/>
      <c r="R338" s="112"/>
      <c r="S338" s="112"/>
      <c r="T338" s="112"/>
      <c r="U338" s="112"/>
      <c r="V338" s="112"/>
      <c r="W338" s="112"/>
      <c r="X338" s="112"/>
      <c r="Y338" s="112"/>
      <c r="Z338" s="112"/>
      <c r="AA338" s="112"/>
      <c r="AB338" s="112"/>
    </row>
    <row r="339" spans="1:28">
      <c r="A339" s="112"/>
      <c r="B339" s="112"/>
      <c r="C339" s="112"/>
      <c r="D339" s="112"/>
      <c r="E339" s="112"/>
      <c r="F339" s="112"/>
      <c r="G339" s="112"/>
      <c r="H339" s="112"/>
      <c r="I339" s="112"/>
      <c r="J339" s="112"/>
      <c r="K339" s="112"/>
      <c r="L339" s="112"/>
      <c r="M339" s="112"/>
      <c r="N339" s="112"/>
      <c r="O339" s="112"/>
      <c r="P339" s="112"/>
      <c r="Q339" s="112"/>
      <c r="R339" s="112"/>
      <c r="S339" s="112"/>
      <c r="T339" s="112"/>
      <c r="U339" s="112"/>
      <c r="V339" s="112"/>
      <c r="W339" s="112"/>
      <c r="X339" s="112"/>
      <c r="Y339" s="112"/>
      <c r="Z339" s="112"/>
      <c r="AA339" s="112"/>
      <c r="AB339" s="112"/>
    </row>
    <row r="340" spans="1:28">
      <c r="A340" s="112"/>
      <c r="B340" s="112"/>
      <c r="C340" s="112"/>
      <c r="D340" s="112"/>
      <c r="E340" s="112"/>
      <c r="F340" s="112"/>
      <c r="G340" s="112"/>
      <c r="H340" s="112"/>
      <c r="I340" s="112"/>
      <c r="J340" s="112"/>
      <c r="K340" s="112"/>
      <c r="L340" s="112"/>
      <c r="M340" s="112"/>
      <c r="N340" s="112"/>
      <c r="O340" s="112"/>
      <c r="P340" s="112"/>
      <c r="Q340" s="112"/>
      <c r="R340" s="112"/>
      <c r="S340" s="112"/>
      <c r="T340" s="112"/>
      <c r="U340" s="112"/>
      <c r="V340" s="112"/>
      <c r="W340" s="112"/>
      <c r="X340" s="112"/>
      <c r="Y340" s="112"/>
      <c r="Z340" s="112"/>
      <c r="AA340" s="112"/>
      <c r="AB340" s="112"/>
    </row>
    <row r="341" spans="1:28">
      <c r="A341" s="112"/>
      <c r="B341" s="112"/>
      <c r="C341" s="112"/>
      <c r="D341" s="112"/>
      <c r="E341" s="112"/>
      <c r="F341" s="112"/>
      <c r="G341" s="112"/>
      <c r="H341" s="112"/>
      <c r="I341" s="112"/>
      <c r="J341" s="112"/>
      <c r="K341" s="112"/>
      <c r="L341" s="112"/>
      <c r="M341" s="112"/>
      <c r="N341" s="112"/>
      <c r="O341" s="112"/>
      <c r="P341" s="112"/>
      <c r="Q341" s="112"/>
      <c r="R341" s="112"/>
      <c r="S341" s="112"/>
      <c r="T341" s="112"/>
      <c r="U341" s="112"/>
      <c r="V341" s="112"/>
      <c r="W341" s="112"/>
      <c r="X341" s="112"/>
      <c r="Y341" s="112"/>
      <c r="Z341" s="112"/>
      <c r="AA341" s="112"/>
      <c r="AB341" s="112"/>
    </row>
    <row r="342" spans="1:28">
      <c r="A342" s="112"/>
      <c r="B342" s="112"/>
      <c r="C342" s="112"/>
      <c r="D342" s="112"/>
      <c r="E342" s="112"/>
      <c r="F342" s="112"/>
      <c r="G342" s="112"/>
      <c r="H342" s="112"/>
      <c r="I342" s="112"/>
      <c r="J342" s="112"/>
      <c r="K342" s="112"/>
      <c r="L342" s="112"/>
      <c r="M342" s="112"/>
      <c r="N342" s="112"/>
      <c r="O342" s="112"/>
      <c r="P342" s="112"/>
      <c r="Q342" s="112"/>
      <c r="R342" s="112"/>
      <c r="S342" s="112"/>
      <c r="T342" s="112"/>
      <c r="U342" s="112"/>
      <c r="V342" s="112"/>
      <c r="W342" s="112"/>
      <c r="X342" s="112"/>
      <c r="Y342" s="112"/>
      <c r="Z342" s="112"/>
      <c r="AA342" s="112"/>
      <c r="AB342" s="112"/>
    </row>
    <row r="343" spans="1:28">
      <c r="A343" s="112"/>
      <c r="B343" s="112"/>
      <c r="C343" s="112"/>
      <c r="D343" s="112"/>
      <c r="E343" s="112"/>
      <c r="F343" s="112"/>
      <c r="G343" s="112"/>
      <c r="H343" s="112"/>
      <c r="I343" s="112"/>
      <c r="J343" s="112"/>
      <c r="K343" s="112"/>
      <c r="L343" s="112"/>
      <c r="M343" s="112"/>
      <c r="N343" s="112"/>
      <c r="O343" s="112"/>
      <c r="P343" s="112"/>
      <c r="Q343" s="112"/>
      <c r="R343" s="112"/>
      <c r="S343" s="112"/>
      <c r="T343" s="112"/>
      <c r="U343" s="112"/>
      <c r="V343" s="112"/>
      <c r="W343" s="112"/>
      <c r="X343" s="112"/>
      <c r="Y343" s="112"/>
      <c r="Z343" s="112"/>
      <c r="AA343" s="112"/>
      <c r="AB343" s="112"/>
    </row>
    <row r="344" spans="1:28">
      <c r="A344" s="112"/>
      <c r="B344" s="112"/>
      <c r="C344" s="112"/>
      <c r="D344" s="112"/>
      <c r="E344" s="112"/>
      <c r="F344" s="112"/>
      <c r="G344" s="112"/>
      <c r="H344" s="112"/>
      <c r="I344" s="112"/>
      <c r="J344" s="112"/>
      <c r="K344" s="112"/>
      <c r="L344" s="112"/>
      <c r="M344" s="112"/>
      <c r="N344" s="112"/>
      <c r="O344" s="112"/>
      <c r="P344" s="112"/>
      <c r="Q344" s="112"/>
      <c r="R344" s="112"/>
      <c r="S344" s="112"/>
      <c r="T344" s="112"/>
      <c r="U344" s="112"/>
      <c r="V344" s="112"/>
      <c r="W344" s="112"/>
      <c r="X344" s="112"/>
      <c r="Y344" s="112"/>
      <c r="Z344" s="112"/>
      <c r="AA344" s="112"/>
      <c r="AB344" s="112"/>
    </row>
    <row r="345" spans="1:28">
      <c r="A345" s="112"/>
      <c r="B345" s="112"/>
      <c r="C345" s="112"/>
      <c r="D345" s="112"/>
      <c r="E345" s="112"/>
      <c r="F345" s="112"/>
      <c r="G345" s="112"/>
      <c r="H345" s="112"/>
      <c r="I345" s="112"/>
      <c r="J345" s="112"/>
      <c r="K345" s="112"/>
      <c r="L345" s="112"/>
      <c r="M345" s="112"/>
      <c r="N345" s="112"/>
      <c r="O345" s="112"/>
      <c r="P345" s="112"/>
      <c r="Q345" s="112"/>
      <c r="R345" s="112"/>
      <c r="S345" s="112"/>
      <c r="T345" s="112"/>
      <c r="U345" s="112"/>
      <c r="V345" s="112"/>
      <c r="W345" s="112"/>
      <c r="X345" s="112"/>
      <c r="Y345" s="112"/>
      <c r="Z345" s="112"/>
      <c r="AA345" s="112"/>
      <c r="AB345" s="112"/>
    </row>
    <row r="346" spans="1:28">
      <c r="A346" s="112"/>
      <c r="B346" s="112"/>
      <c r="C346" s="112"/>
      <c r="D346" s="112"/>
      <c r="E346" s="112"/>
      <c r="F346" s="112"/>
      <c r="G346" s="112"/>
      <c r="H346" s="112"/>
      <c r="I346" s="112"/>
      <c r="J346" s="112"/>
      <c r="K346" s="112"/>
      <c r="L346" s="112"/>
      <c r="M346" s="112"/>
      <c r="N346" s="112"/>
      <c r="O346" s="112"/>
      <c r="P346" s="112"/>
      <c r="Q346" s="112"/>
      <c r="R346" s="112"/>
      <c r="S346" s="112"/>
      <c r="T346" s="112"/>
      <c r="U346" s="112"/>
      <c r="V346" s="112"/>
      <c r="W346" s="112"/>
      <c r="X346" s="112"/>
      <c r="Y346" s="112"/>
      <c r="Z346" s="112"/>
      <c r="AA346" s="112"/>
      <c r="AB346" s="112"/>
    </row>
    <row r="347" spans="1:28">
      <c r="A347" s="112"/>
      <c r="B347" s="112"/>
      <c r="C347" s="112"/>
      <c r="D347" s="112"/>
      <c r="E347" s="112"/>
      <c r="F347" s="112"/>
      <c r="G347" s="112"/>
      <c r="H347" s="112"/>
      <c r="I347" s="112"/>
      <c r="J347" s="112"/>
      <c r="K347" s="112"/>
      <c r="L347" s="112"/>
      <c r="M347" s="112"/>
      <c r="N347" s="112"/>
      <c r="O347" s="112"/>
      <c r="P347" s="112"/>
      <c r="Q347" s="112"/>
      <c r="R347" s="112"/>
      <c r="S347" s="112"/>
      <c r="T347" s="112"/>
      <c r="U347" s="112"/>
      <c r="V347" s="112"/>
      <c r="W347" s="112"/>
      <c r="X347" s="112"/>
      <c r="Y347" s="112"/>
      <c r="Z347" s="112"/>
      <c r="AA347" s="112"/>
      <c r="AB347" s="112"/>
    </row>
    <row r="348" spans="1:28">
      <c r="A348" s="112"/>
      <c r="B348" s="112"/>
      <c r="C348" s="112"/>
      <c r="D348" s="112"/>
      <c r="E348" s="112"/>
      <c r="F348" s="112"/>
      <c r="G348" s="112"/>
      <c r="H348" s="112"/>
      <c r="I348" s="112"/>
      <c r="J348" s="112"/>
      <c r="K348" s="112"/>
      <c r="L348" s="112"/>
      <c r="M348" s="112"/>
      <c r="N348" s="112"/>
      <c r="O348" s="112"/>
      <c r="P348" s="112"/>
      <c r="Q348" s="112"/>
      <c r="R348" s="112"/>
      <c r="S348" s="112"/>
      <c r="T348" s="112"/>
      <c r="U348" s="112"/>
      <c r="V348" s="112"/>
      <c r="W348" s="112"/>
      <c r="X348" s="112"/>
      <c r="Y348" s="112"/>
      <c r="Z348" s="112"/>
      <c r="AA348" s="112"/>
      <c r="AB348" s="112"/>
    </row>
    <row r="349" spans="1:28">
      <c r="A349" s="112"/>
      <c r="B349" s="112"/>
      <c r="C349" s="112"/>
      <c r="D349" s="112"/>
      <c r="E349" s="112"/>
      <c r="F349" s="112"/>
      <c r="G349" s="112"/>
      <c r="H349" s="112"/>
      <c r="I349" s="112"/>
      <c r="J349" s="112"/>
      <c r="K349" s="112"/>
      <c r="L349" s="112"/>
      <c r="M349" s="112"/>
      <c r="N349" s="112"/>
      <c r="O349" s="112"/>
      <c r="P349" s="112"/>
      <c r="Q349" s="112"/>
      <c r="R349" s="112"/>
      <c r="S349" s="112"/>
      <c r="T349" s="112"/>
      <c r="U349" s="112"/>
      <c r="V349" s="112"/>
      <c r="W349" s="112"/>
      <c r="X349" s="112"/>
      <c r="Y349" s="112"/>
      <c r="Z349" s="112"/>
      <c r="AA349" s="112"/>
      <c r="AB349" s="112"/>
    </row>
    <row r="350" spans="1:28">
      <c r="A350" s="112"/>
      <c r="B350" s="112"/>
      <c r="C350" s="112"/>
      <c r="D350" s="112"/>
      <c r="E350" s="112"/>
      <c r="F350" s="112"/>
      <c r="G350" s="112"/>
      <c r="H350" s="112"/>
      <c r="I350" s="112"/>
      <c r="J350" s="112"/>
      <c r="K350" s="112"/>
      <c r="L350" s="112"/>
      <c r="M350" s="112"/>
      <c r="N350" s="112"/>
      <c r="O350" s="112"/>
      <c r="P350" s="112"/>
      <c r="Q350" s="112"/>
      <c r="R350" s="112"/>
      <c r="S350" s="112"/>
      <c r="T350" s="112"/>
      <c r="U350" s="112"/>
      <c r="V350" s="112"/>
      <c r="W350" s="112"/>
      <c r="X350" s="112"/>
      <c r="Y350" s="112"/>
      <c r="Z350" s="112"/>
      <c r="AA350" s="112"/>
      <c r="AB350" s="112"/>
    </row>
    <row r="351" spans="1:28">
      <c r="A351" s="112"/>
      <c r="B351" s="112"/>
      <c r="C351" s="112"/>
      <c r="D351" s="112"/>
      <c r="E351" s="112"/>
      <c r="F351" s="112"/>
      <c r="G351" s="112"/>
      <c r="H351" s="112"/>
      <c r="I351" s="112"/>
      <c r="J351" s="112"/>
      <c r="K351" s="112"/>
      <c r="L351" s="112"/>
      <c r="M351" s="112"/>
      <c r="N351" s="112"/>
      <c r="O351" s="112"/>
      <c r="P351" s="112"/>
      <c r="Q351" s="112"/>
      <c r="R351" s="112"/>
      <c r="S351" s="112"/>
      <c r="T351" s="112"/>
      <c r="U351" s="112"/>
      <c r="V351" s="112"/>
      <c r="W351" s="112"/>
      <c r="X351" s="112"/>
      <c r="Y351" s="112"/>
      <c r="Z351" s="112"/>
      <c r="AA351" s="112"/>
      <c r="AB351" s="112"/>
    </row>
    <row r="352" spans="1:28">
      <c r="A352" s="112"/>
      <c r="B352" s="112"/>
      <c r="C352" s="112"/>
      <c r="D352" s="112"/>
      <c r="E352" s="112"/>
      <c r="F352" s="112"/>
      <c r="G352" s="112"/>
      <c r="H352" s="112"/>
      <c r="I352" s="112"/>
      <c r="J352" s="112"/>
      <c r="K352" s="112"/>
      <c r="L352" s="112"/>
      <c r="M352" s="112"/>
      <c r="N352" s="112"/>
      <c r="O352" s="112"/>
      <c r="P352" s="112"/>
      <c r="Q352" s="112"/>
      <c r="R352" s="112"/>
      <c r="S352" s="112"/>
      <c r="T352" s="112"/>
      <c r="U352" s="112"/>
      <c r="V352" s="112"/>
      <c r="W352" s="112"/>
      <c r="X352" s="112"/>
      <c r="Y352" s="112"/>
      <c r="Z352" s="112"/>
      <c r="AA352" s="112"/>
      <c r="AB352" s="112"/>
    </row>
    <row r="353" spans="1:28">
      <c r="A353" s="112"/>
      <c r="B353" s="112"/>
      <c r="C353" s="112"/>
      <c r="D353" s="112"/>
      <c r="E353" s="112"/>
      <c r="F353" s="112"/>
      <c r="G353" s="112"/>
      <c r="H353" s="112"/>
      <c r="I353" s="112"/>
      <c r="J353" s="112"/>
      <c r="K353" s="112"/>
      <c r="L353" s="112"/>
      <c r="M353" s="112"/>
      <c r="N353" s="112"/>
      <c r="O353" s="112"/>
      <c r="P353" s="112"/>
      <c r="Q353" s="112"/>
      <c r="R353" s="112"/>
      <c r="S353" s="112"/>
      <c r="T353" s="112"/>
      <c r="U353" s="112"/>
      <c r="V353" s="112"/>
      <c r="W353" s="112"/>
      <c r="X353" s="112"/>
      <c r="Y353" s="112"/>
      <c r="Z353" s="112"/>
      <c r="AA353" s="112"/>
      <c r="AB353" s="112"/>
    </row>
    <row r="354" spans="1:28">
      <c r="A354" s="112"/>
      <c r="B354" s="112"/>
      <c r="C354" s="112"/>
      <c r="D354" s="112"/>
      <c r="E354" s="112"/>
      <c r="F354" s="112"/>
      <c r="G354" s="112"/>
      <c r="H354" s="112"/>
      <c r="I354" s="112"/>
      <c r="J354" s="112"/>
      <c r="K354" s="112"/>
      <c r="L354" s="112"/>
      <c r="M354" s="112"/>
      <c r="N354" s="112"/>
      <c r="O354" s="112"/>
      <c r="P354" s="112"/>
      <c r="Q354" s="112"/>
      <c r="R354" s="112"/>
      <c r="S354" s="112"/>
      <c r="T354" s="112"/>
      <c r="U354" s="112"/>
      <c r="V354" s="112"/>
      <c r="W354" s="112"/>
      <c r="X354" s="112"/>
      <c r="Y354" s="112"/>
      <c r="Z354" s="112"/>
      <c r="AA354" s="112"/>
      <c r="AB354" s="112"/>
    </row>
    <row r="355" spans="1:28">
      <c r="A355" s="112"/>
      <c r="B355" s="112"/>
      <c r="C355" s="112"/>
      <c r="D355" s="112"/>
      <c r="E355" s="112"/>
      <c r="F355" s="112"/>
      <c r="G355" s="112"/>
      <c r="H355" s="112"/>
      <c r="I355" s="112"/>
      <c r="J355" s="112"/>
      <c r="K355" s="112"/>
      <c r="L355" s="112"/>
      <c r="M355" s="112"/>
      <c r="N355" s="112"/>
      <c r="O355" s="112"/>
      <c r="P355" s="112"/>
      <c r="Q355" s="112"/>
      <c r="R355" s="112"/>
      <c r="S355" s="112"/>
      <c r="T355" s="112"/>
      <c r="U355" s="112"/>
      <c r="V355" s="112"/>
      <c r="W355" s="112"/>
      <c r="X355" s="112"/>
      <c r="Y355" s="112"/>
      <c r="Z355" s="112"/>
      <c r="AA355" s="112"/>
      <c r="AB355" s="112"/>
    </row>
    <row r="356" spans="1:28">
      <c r="A356" s="112"/>
      <c r="B356" s="112"/>
      <c r="C356" s="112"/>
      <c r="D356" s="112"/>
      <c r="E356" s="112"/>
      <c r="F356" s="112"/>
      <c r="G356" s="112"/>
      <c r="H356" s="112"/>
      <c r="I356" s="112"/>
      <c r="J356" s="112"/>
      <c r="K356" s="112"/>
      <c r="L356" s="112"/>
      <c r="M356" s="112"/>
      <c r="N356" s="112"/>
      <c r="O356" s="112"/>
      <c r="P356" s="112"/>
      <c r="Q356" s="112"/>
      <c r="R356" s="112"/>
      <c r="S356" s="112"/>
      <c r="T356" s="112"/>
      <c r="U356" s="112"/>
      <c r="V356" s="112"/>
      <c r="W356" s="112"/>
      <c r="X356" s="112"/>
      <c r="Y356" s="112"/>
      <c r="Z356" s="112"/>
      <c r="AA356" s="112"/>
      <c r="AB356" s="112"/>
    </row>
    <row r="357" spans="1:28">
      <c r="A357" s="112"/>
      <c r="B357" s="112"/>
      <c r="C357" s="112"/>
      <c r="D357" s="112"/>
      <c r="E357" s="112"/>
      <c r="F357" s="112"/>
      <c r="G357" s="112"/>
      <c r="H357" s="112"/>
      <c r="I357" s="112"/>
      <c r="J357" s="112"/>
      <c r="K357" s="112"/>
      <c r="L357" s="112"/>
      <c r="M357" s="112"/>
      <c r="N357" s="112"/>
      <c r="O357" s="112"/>
      <c r="P357" s="112"/>
      <c r="Q357" s="112"/>
      <c r="R357" s="112"/>
      <c r="S357" s="112"/>
      <c r="T357" s="112"/>
      <c r="U357" s="112"/>
      <c r="V357" s="112"/>
      <c r="W357" s="112"/>
      <c r="X357" s="112"/>
      <c r="Y357" s="112"/>
      <c r="Z357" s="112"/>
      <c r="AA357" s="112"/>
      <c r="AB357" s="112"/>
    </row>
    <row r="358" spans="1:28">
      <c r="A358" s="112"/>
      <c r="B358" s="112"/>
      <c r="C358" s="112"/>
      <c r="D358" s="112"/>
      <c r="E358" s="112"/>
      <c r="F358" s="112"/>
      <c r="G358" s="112"/>
      <c r="H358" s="112"/>
      <c r="I358" s="112"/>
      <c r="J358" s="112"/>
      <c r="K358" s="112"/>
      <c r="L358" s="112"/>
      <c r="M358" s="112"/>
      <c r="N358" s="112"/>
      <c r="O358" s="112"/>
      <c r="P358" s="112"/>
      <c r="Q358" s="112"/>
      <c r="R358" s="112"/>
      <c r="S358" s="112"/>
      <c r="T358" s="112"/>
      <c r="U358" s="112"/>
      <c r="V358" s="112"/>
      <c r="W358" s="112"/>
      <c r="X358" s="112"/>
      <c r="Y358" s="112"/>
      <c r="Z358" s="112"/>
      <c r="AA358" s="112"/>
      <c r="AB358" s="112"/>
    </row>
    <row r="359" spans="1:28">
      <c r="A359" s="112"/>
      <c r="B359" s="112"/>
      <c r="C359" s="112"/>
      <c r="D359" s="112"/>
      <c r="E359" s="112"/>
      <c r="F359" s="112"/>
      <c r="G359" s="112"/>
      <c r="H359" s="112"/>
      <c r="I359" s="112"/>
      <c r="J359" s="112"/>
      <c r="K359" s="112"/>
      <c r="L359" s="112"/>
      <c r="M359" s="112"/>
      <c r="N359" s="112"/>
      <c r="O359" s="112"/>
      <c r="P359" s="112"/>
      <c r="Q359" s="112"/>
      <c r="R359" s="112"/>
      <c r="S359" s="112"/>
      <c r="T359" s="112"/>
      <c r="U359" s="112"/>
      <c r="V359" s="112"/>
      <c r="W359" s="112"/>
      <c r="X359" s="112"/>
      <c r="Y359" s="112"/>
      <c r="Z359" s="112"/>
      <c r="AA359" s="112"/>
      <c r="AB359" s="112"/>
    </row>
    <row r="360" spans="1:28">
      <c r="A360" s="112"/>
      <c r="B360" s="112"/>
      <c r="C360" s="112"/>
      <c r="D360" s="112"/>
      <c r="E360" s="112"/>
      <c r="F360" s="112"/>
      <c r="G360" s="112"/>
      <c r="H360" s="112"/>
      <c r="I360" s="112"/>
      <c r="J360" s="112"/>
      <c r="K360" s="112"/>
      <c r="L360" s="112"/>
      <c r="M360" s="112"/>
      <c r="N360" s="112"/>
      <c r="O360" s="112"/>
      <c r="P360" s="112"/>
      <c r="Q360" s="112"/>
      <c r="R360" s="112"/>
      <c r="S360" s="112"/>
      <c r="T360" s="112"/>
      <c r="U360" s="112"/>
      <c r="V360" s="112"/>
      <c r="W360" s="112"/>
      <c r="X360" s="112"/>
      <c r="Y360" s="112"/>
      <c r="Z360" s="112"/>
      <c r="AA360" s="112"/>
      <c r="AB360" s="112"/>
    </row>
    <row r="361" spans="1:28">
      <c r="A361" s="112"/>
      <c r="B361" s="112"/>
      <c r="C361" s="112"/>
      <c r="D361" s="112"/>
      <c r="E361" s="112"/>
      <c r="F361" s="112"/>
      <c r="G361" s="112"/>
      <c r="H361" s="112"/>
      <c r="I361" s="112"/>
      <c r="J361" s="112"/>
      <c r="K361" s="112"/>
      <c r="L361" s="112"/>
      <c r="M361" s="112"/>
      <c r="N361" s="112"/>
      <c r="O361" s="112"/>
      <c r="P361" s="112"/>
      <c r="Q361" s="112"/>
      <c r="R361" s="112"/>
      <c r="S361" s="112"/>
      <c r="T361" s="112"/>
      <c r="U361" s="112"/>
      <c r="V361" s="112"/>
      <c r="W361" s="112"/>
      <c r="X361" s="112"/>
      <c r="Y361" s="112"/>
      <c r="Z361" s="112"/>
      <c r="AA361" s="112"/>
      <c r="AB361" s="112"/>
    </row>
    <row r="362" spans="1:28">
      <c r="A362" s="112"/>
      <c r="B362" s="112"/>
      <c r="C362" s="112"/>
      <c r="D362" s="112"/>
      <c r="E362" s="112"/>
      <c r="F362" s="112"/>
      <c r="G362" s="112"/>
      <c r="H362" s="112"/>
      <c r="I362" s="112"/>
      <c r="J362" s="112"/>
      <c r="K362" s="112"/>
      <c r="L362" s="112"/>
      <c r="M362" s="112"/>
      <c r="N362" s="112"/>
      <c r="O362" s="112"/>
      <c r="P362" s="112"/>
      <c r="Q362" s="112"/>
      <c r="R362" s="112"/>
      <c r="S362" s="112"/>
      <c r="T362" s="112"/>
      <c r="U362" s="112"/>
      <c r="V362" s="112"/>
      <c r="W362" s="112"/>
      <c r="X362" s="112"/>
      <c r="Y362" s="112"/>
      <c r="Z362" s="112"/>
      <c r="AA362" s="112"/>
      <c r="AB362" s="112"/>
    </row>
    <row r="363" spans="1:28">
      <c r="A363" s="112"/>
      <c r="B363" s="112"/>
      <c r="C363" s="112"/>
      <c r="D363" s="112"/>
      <c r="E363" s="112"/>
      <c r="F363" s="112"/>
      <c r="G363" s="112"/>
      <c r="H363" s="112"/>
      <c r="I363" s="112"/>
      <c r="J363" s="112"/>
      <c r="K363" s="112"/>
      <c r="L363" s="112"/>
      <c r="M363" s="112"/>
      <c r="N363" s="112"/>
      <c r="O363" s="112"/>
      <c r="P363" s="112"/>
      <c r="Q363" s="112"/>
      <c r="R363" s="112"/>
      <c r="S363" s="112"/>
      <c r="T363" s="112"/>
      <c r="U363" s="112"/>
      <c r="V363" s="112"/>
      <c r="W363" s="112"/>
      <c r="X363" s="112"/>
      <c r="Y363" s="112"/>
      <c r="Z363" s="112"/>
      <c r="AA363" s="112"/>
      <c r="AB363" s="112"/>
    </row>
    <row r="364" spans="1:28">
      <c r="A364" s="112"/>
      <c r="B364" s="112"/>
      <c r="C364" s="112"/>
      <c r="D364" s="112"/>
      <c r="E364" s="112"/>
      <c r="F364" s="112"/>
      <c r="G364" s="112"/>
      <c r="H364" s="112"/>
      <c r="I364" s="112"/>
      <c r="J364" s="112"/>
      <c r="K364" s="112"/>
      <c r="L364" s="112"/>
      <c r="M364" s="112"/>
      <c r="N364" s="112"/>
      <c r="O364" s="112"/>
      <c r="P364" s="112"/>
      <c r="Q364" s="112"/>
      <c r="R364" s="112"/>
      <c r="S364" s="112"/>
      <c r="T364" s="112"/>
      <c r="U364" s="112"/>
      <c r="V364" s="112"/>
      <c r="W364" s="112"/>
      <c r="X364" s="112"/>
      <c r="Y364" s="112"/>
      <c r="Z364" s="112"/>
      <c r="AA364" s="112"/>
      <c r="AB364" s="112"/>
    </row>
    <row r="365" spans="1:28">
      <c r="A365" s="112"/>
      <c r="B365" s="112"/>
      <c r="C365" s="112"/>
      <c r="D365" s="112"/>
      <c r="E365" s="112"/>
      <c r="F365" s="112"/>
      <c r="G365" s="112"/>
      <c r="H365" s="112"/>
      <c r="I365" s="112"/>
      <c r="J365" s="112"/>
      <c r="K365" s="112"/>
      <c r="L365" s="112"/>
      <c r="M365" s="112"/>
      <c r="N365" s="112"/>
      <c r="O365" s="112"/>
      <c r="P365" s="112"/>
      <c r="Q365" s="112"/>
      <c r="R365" s="112"/>
      <c r="S365" s="112"/>
      <c r="T365" s="112"/>
      <c r="U365" s="112"/>
      <c r="V365" s="112"/>
      <c r="W365" s="112"/>
      <c r="X365" s="112"/>
      <c r="Y365" s="112"/>
      <c r="Z365" s="112"/>
      <c r="AA365" s="112"/>
      <c r="AB365" s="112"/>
    </row>
    <row r="366" spans="1:28">
      <c r="A366" s="112"/>
      <c r="B366" s="112"/>
      <c r="C366" s="112"/>
      <c r="D366" s="112"/>
      <c r="E366" s="112"/>
      <c r="F366" s="112"/>
      <c r="G366" s="112"/>
      <c r="H366" s="112"/>
      <c r="I366" s="112"/>
      <c r="J366" s="112"/>
      <c r="K366" s="112"/>
      <c r="L366" s="112"/>
      <c r="M366" s="112"/>
      <c r="N366" s="112"/>
      <c r="O366" s="112"/>
      <c r="P366" s="112"/>
      <c r="Q366" s="112"/>
      <c r="R366" s="112"/>
      <c r="S366" s="112"/>
      <c r="T366" s="112"/>
      <c r="U366" s="112"/>
      <c r="V366" s="112"/>
      <c r="W366" s="112"/>
      <c r="X366" s="112"/>
      <c r="Y366" s="112"/>
      <c r="Z366" s="112"/>
      <c r="AA366" s="112"/>
      <c r="AB366" s="112"/>
    </row>
    <row r="367" spans="1:28">
      <c r="A367" s="112"/>
      <c r="B367" s="112"/>
      <c r="C367" s="112"/>
      <c r="D367" s="112"/>
      <c r="E367" s="112"/>
      <c r="F367" s="112"/>
      <c r="G367" s="112"/>
      <c r="H367" s="112"/>
      <c r="I367" s="112"/>
      <c r="J367" s="112"/>
      <c r="K367" s="112"/>
      <c r="L367" s="112"/>
      <c r="M367" s="112"/>
      <c r="N367" s="112"/>
      <c r="O367" s="112"/>
      <c r="P367" s="112"/>
      <c r="Q367" s="112"/>
      <c r="R367" s="112"/>
      <c r="S367" s="112"/>
      <c r="T367" s="112"/>
      <c r="U367" s="112"/>
      <c r="V367" s="112"/>
      <c r="W367" s="112"/>
      <c r="X367" s="112"/>
      <c r="Y367" s="112"/>
      <c r="Z367" s="112"/>
      <c r="AA367" s="112"/>
      <c r="AB367" s="112"/>
    </row>
    <row r="368" spans="1:28">
      <c r="A368" s="112"/>
      <c r="B368" s="112"/>
      <c r="C368" s="112"/>
      <c r="D368" s="112"/>
      <c r="E368" s="112"/>
      <c r="F368" s="112"/>
      <c r="G368" s="112"/>
      <c r="H368" s="112"/>
      <c r="I368" s="112"/>
      <c r="J368" s="112"/>
      <c r="K368" s="112"/>
      <c r="L368" s="112"/>
      <c r="M368" s="112"/>
      <c r="N368" s="112"/>
      <c r="O368" s="112"/>
      <c r="P368" s="112"/>
      <c r="Q368" s="112"/>
      <c r="R368" s="112"/>
      <c r="S368" s="112"/>
      <c r="T368" s="112"/>
      <c r="U368" s="112"/>
      <c r="V368" s="112"/>
      <c r="W368" s="112"/>
      <c r="X368" s="112"/>
      <c r="Y368" s="112"/>
      <c r="Z368" s="112"/>
      <c r="AA368" s="112"/>
      <c r="AB368" s="112"/>
    </row>
    <row r="369" spans="1:28">
      <c r="A369" s="112"/>
      <c r="B369" s="112"/>
      <c r="C369" s="112"/>
      <c r="D369" s="112"/>
      <c r="E369" s="112"/>
      <c r="F369" s="112"/>
      <c r="G369" s="112"/>
      <c r="H369" s="112"/>
      <c r="I369" s="112"/>
      <c r="J369" s="112"/>
      <c r="K369" s="112"/>
      <c r="L369" s="112"/>
      <c r="M369" s="112"/>
      <c r="N369" s="112"/>
      <c r="O369" s="112"/>
      <c r="P369" s="112"/>
      <c r="Q369" s="112"/>
      <c r="R369" s="112"/>
      <c r="S369" s="112"/>
      <c r="T369" s="112"/>
      <c r="U369" s="112"/>
      <c r="V369" s="112"/>
      <c r="W369" s="112"/>
      <c r="X369" s="112"/>
      <c r="Y369" s="112"/>
      <c r="Z369" s="112"/>
      <c r="AA369" s="112"/>
      <c r="AB369" s="112"/>
    </row>
    <row r="370" spans="1:28">
      <c r="A370" s="112"/>
      <c r="B370" s="112"/>
      <c r="C370" s="112"/>
      <c r="D370" s="112"/>
      <c r="E370" s="112"/>
      <c r="F370" s="112"/>
      <c r="G370" s="112"/>
      <c r="H370" s="112"/>
      <c r="I370" s="112"/>
      <c r="J370" s="112"/>
      <c r="K370" s="112"/>
      <c r="L370" s="112"/>
      <c r="M370" s="112"/>
      <c r="N370" s="112"/>
      <c r="O370" s="112"/>
      <c r="P370" s="112"/>
      <c r="Q370" s="112"/>
      <c r="R370" s="112"/>
      <c r="S370" s="112"/>
      <c r="T370" s="112"/>
      <c r="U370" s="112"/>
      <c r="V370" s="112"/>
      <c r="W370" s="112"/>
      <c r="X370" s="112"/>
      <c r="Y370" s="112"/>
      <c r="Z370" s="112"/>
      <c r="AA370" s="112"/>
      <c r="AB370" s="112"/>
    </row>
    <row r="371" spans="1:28">
      <c r="A371" s="112"/>
      <c r="B371" s="112"/>
      <c r="C371" s="112"/>
      <c r="D371" s="112"/>
      <c r="E371" s="112"/>
      <c r="F371" s="112"/>
      <c r="G371" s="112"/>
      <c r="H371" s="112"/>
      <c r="I371" s="112"/>
      <c r="J371" s="112"/>
      <c r="K371" s="112"/>
      <c r="L371" s="112"/>
      <c r="M371" s="112"/>
      <c r="N371" s="112"/>
      <c r="O371" s="112"/>
      <c r="P371" s="112"/>
      <c r="Q371" s="112"/>
      <c r="R371" s="112"/>
      <c r="S371" s="112"/>
      <c r="T371" s="112"/>
      <c r="U371" s="112"/>
      <c r="V371" s="112"/>
      <c r="W371" s="112"/>
      <c r="X371" s="112"/>
      <c r="Y371" s="112"/>
      <c r="Z371" s="112"/>
      <c r="AA371" s="112"/>
      <c r="AB371" s="112"/>
    </row>
    <row r="372" spans="1:28">
      <c r="A372" s="112"/>
      <c r="B372" s="112"/>
      <c r="C372" s="112"/>
      <c r="D372" s="112"/>
      <c r="E372" s="112"/>
      <c r="F372" s="112"/>
      <c r="G372" s="112"/>
      <c r="H372" s="112"/>
      <c r="I372" s="112"/>
      <c r="J372" s="112"/>
      <c r="K372" s="112"/>
      <c r="L372" s="112"/>
      <c r="M372" s="112"/>
      <c r="N372" s="112"/>
      <c r="O372" s="112"/>
      <c r="P372" s="112"/>
      <c r="Q372" s="112"/>
      <c r="R372" s="112"/>
      <c r="S372" s="112"/>
      <c r="T372" s="112"/>
      <c r="U372" s="112"/>
      <c r="V372" s="112"/>
      <c r="W372" s="112"/>
      <c r="X372" s="112"/>
      <c r="Y372" s="112"/>
      <c r="Z372" s="112"/>
      <c r="AA372" s="112"/>
      <c r="AB372" s="112"/>
    </row>
    <row r="373" spans="1:28">
      <c r="A373" s="112"/>
      <c r="B373" s="112"/>
      <c r="C373" s="112"/>
      <c r="D373" s="112"/>
      <c r="E373" s="112"/>
      <c r="F373" s="112"/>
      <c r="G373" s="112"/>
      <c r="H373" s="112"/>
      <c r="I373" s="112"/>
      <c r="J373" s="112"/>
      <c r="K373" s="112"/>
      <c r="L373" s="112"/>
      <c r="M373" s="112"/>
      <c r="N373" s="112"/>
      <c r="O373" s="112"/>
      <c r="P373" s="112"/>
      <c r="Q373" s="112"/>
      <c r="R373" s="112"/>
      <c r="S373" s="112"/>
      <c r="T373" s="112"/>
      <c r="U373" s="112"/>
      <c r="V373" s="112"/>
      <c r="W373" s="112"/>
      <c r="X373" s="112"/>
      <c r="Y373" s="112"/>
      <c r="Z373" s="112"/>
      <c r="AA373" s="112"/>
      <c r="AB373" s="112"/>
    </row>
    <row r="374" spans="1:28">
      <c r="A374" s="112"/>
      <c r="B374" s="112"/>
      <c r="C374" s="112"/>
      <c r="D374" s="112"/>
      <c r="E374" s="112"/>
      <c r="F374" s="112"/>
      <c r="G374" s="112"/>
      <c r="H374" s="112"/>
      <c r="I374" s="112"/>
      <c r="J374" s="112"/>
      <c r="K374" s="112"/>
      <c r="L374" s="112"/>
      <c r="M374" s="112"/>
      <c r="N374" s="112"/>
      <c r="O374" s="112"/>
      <c r="P374" s="112"/>
      <c r="Q374" s="112"/>
      <c r="R374" s="112"/>
      <c r="S374" s="112"/>
      <c r="T374" s="112"/>
      <c r="U374" s="112"/>
      <c r="V374" s="112"/>
      <c r="W374" s="112"/>
      <c r="X374" s="112"/>
      <c r="Y374" s="112"/>
      <c r="Z374" s="112"/>
      <c r="AA374" s="112"/>
      <c r="AB374" s="112"/>
    </row>
    <row r="375" spans="1:28">
      <c r="A375" s="112"/>
      <c r="B375" s="112"/>
      <c r="C375" s="112"/>
      <c r="D375" s="112"/>
      <c r="E375" s="112"/>
      <c r="F375" s="112"/>
      <c r="G375" s="112"/>
      <c r="H375" s="112"/>
      <c r="I375" s="112"/>
      <c r="J375" s="112"/>
      <c r="K375" s="112"/>
      <c r="L375" s="112"/>
      <c r="M375" s="112"/>
      <c r="N375" s="112"/>
      <c r="O375" s="112"/>
      <c r="P375" s="112"/>
      <c r="Q375" s="112"/>
      <c r="R375" s="112"/>
      <c r="S375" s="112"/>
      <c r="T375" s="112"/>
      <c r="U375" s="112"/>
      <c r="V375" s="112"/>
      <c r="W375" s="112"/>
      <c r="X375" s="112"/>
      <c r="Y375" s="112"/>
      <c r="Z375" s="112"/>
      <c r="AA375" s="112"/>
      <c r="AB375" s="112"/>
    </row>
    <row r="376" spans="1:28">
      <c r="A376" s="112"/>
      <c r="B376" s="112"/>
      <c r="C376" s="112"/>
      <c r="D376" s="112"/>
      <c r="E376" s="112"/>
      <c r="F376" s="112"/>
      <c r="G376" s="112"/>
      <c r="H376" s="112"/>
      <c r="I376" s="112"/>
      <c r="J376" s="112"/>
      <c r="K376" s="112"/>
      <c r="L376" s="112"/>
      <c r="M376" s="112"/>
      <c r="N376" s="112"/>
      <c r="O376" s="112"/>
      <c r="P376" s="112"/>
      <c r="Q376" s="112"/>
      <c r="R376" s="112"/>
      <c r="S376" s="112"/>
      <c r="T376" s="112"/>
      <c r="U376" s="112"/>
      <c r="V376" s="112"/>
      <c r="W376" s="112"/>
      <c r="X376" s="112"/>
      <c r="Y376" s="112"/>
      <c r="Z376" s="112"/>
      <c r="AA376" s="112"/>
      <c r="AB376" s="112"/>
    </row>
    <row r="377" spans="1:28">
      <c r="A377" s="112"/>
      <c r="B377" s="112"/>
      <c r="C377" s="112"/>
      <c r="D377" s="112"/>
      <c r="E377" s="112"/>
      <c r="F377" s="112"/>
      <c r="G377" s="112"/>
      <c r="H377" s="112"/>
      <c r="I377" s="112"/>
      <c r="J377" s="112"/>
      <c r="K377" s="112"/>
      <c r="L377" s="112"/>
      <c r="M377" s="112"/>
      <c r="N377" s="112"/>
      <c r="O377" s="112"/>
      <c r="P377" s="112"/>
      <c r="Q377" s="112"/>
      <c r="R377" s="112"/>
      <c r="S377" s="112"/>
      <c r="T377" s="112"/>
      <c r="U377" s="112"/>
      <c r="V377" s="112"/>
      <c r="W377" s="112"/>
      <c r="X377" s="112"/>
      <c r="Y377" s="112"/>
      <c r="Z377" s="112"/>
      <c r="AA377" s="112"/>
      <c r="AB377" s="112"/>
    </row>
    <row r="378" spans="1:28">
      <c r="A378" s="112"/>
      <c r="B378" s="112"/>
      <c r="C378" s="112"/>
      <c r="D378" s="112"/>
      <c r="E378" s="112"/>
      <c r="F378" s="112"/>
      <c r="G378" s="112"/>
      <c r="H378" s="112"/>
      <c r="I378" s="112"/>
      <c r="J378" s="112"/>
      <c r="K378" s="112"/>
      <c r="L378" s="112"/>
      <c r="M378" s="112"/>
      <c r="N378" s="112"/>
      <c r="O378" s="112"/>
      <c r="P378" s="112"/>
      <c r="Q378" s="112"/>
      <c r="R378" s="112"/>
      <c r="S378" s="112"/>
      <c r="T378" s="112"/>
      <c r="U378" s="112"/>
      <c r="V378" s="112"/>
      <c r="W378" s="112"/>
      <c r="X378" s="112"/>
      <c r="Y378" s="112"/>
      <c r="Z378" s="112"/>
      <c r="AA378" s="112"/>
      <c r="AB378" s="112"/>
    </row>
    <row r="379" spans="1:28">
      <c r="A379" s="112"/>
      <c r="B379" s="112"/>
      <c r="C379" s="112"/>
      <c r="D379" s="112"/>
      <c r="E379" s="112"/>
      <c r="F379" s="112"/>
      <c r="G379" s="112"/>
      <c r="H379" s="112"/>
      <c r="I379" s="112"/>
      <c r="J379" s="112"/>
      <c r="K379" s="112"/>
      <c r="L379" s="112"/>
      <c r="M379" s="112"/>
      <c r="N379" s="112"/>
      <c r="O379" s="112"/>
      <c r="P379" s="112"/>
      <c r="Q379" s="112"/>
      <c r="R379" s="112"/>
      <c r="S379" s="112"/>
      <c r="T379" s="112"/>
      <c r="U379" s="112"/>
      <c r="V379" s="112"/>
      <c r="W379" s="112"/>
      <c r="X379" s="112"/>
      <c r="Y379" s="112"/>
      <c r="Z379" s="112"/>
      <c r="AA379" s="112"/>
      <c r="AB379" s="112"/>
    </row>
    <row r="380" spans="1:28">
      <c r="A380" s="112"/>
      <c r="B380" s="112"/>
      <c r="C380" s="112"/>
      <c r="D380" s="112"/>
      <c r="E380" s="112"/>
      <c r="F380" s="112"/>
      <c r="G380" s="112"/>
      <c r="H380" s="112"/>
      <c r="I380" s="112"/>
      <c r="J380" s="112"/>
      <c r="K380" s="112"/>
      <c r="L380" s="112"/>
      <c r="M380" s="112"/>
      <c r="N380" s="112"/>
      <c r="O380" s="112"/>
      <c r="P380" s="112"/>
      <c r="Q380" s="112"/>
      <c r="R380" s="112"/>
      <c r="S380" s="112"/>
      <c r="T380" s="112"/>
      <c r="U380" s="112"/>
      <c r="V380" s="112"/>
      <c r="W380" s="112"/>
      <c r="X380" s="112"/>
      <c r="Y380" s="112"/>
      <c r="Z380" s="112"/>
      <c r="AA380" s="112"/>
      <c r="AB380" s="112"/>
    </row>
    <row r="381" spans="1:28">
      <c r="A381" s="112"/>
      <c r="B381" s="112"/>
      <c r="C381" s="112"/>
      <c r="D381" s="112"/>
      <c r="E381" s="112"/>
      <c r="F381" s="112"/>
      <c r="G381" s="112"/>
      <c r="H381" s="112"/>
      <c r="I381" s="112"/>
      <c r="J381" s="112"/>
      <c r="K381" s="112"/>
      <c r="L381" s="112"/>
      <c r="M381" s="112"/>
      <c r="N381" s="112"/>
      <c r="O381" s="112"/>
      <c r="P381" s="112"/>
      <c r="Q381" s="112"/>
      <c r="R381" s="112"/>
      <c r="S381" s="112"/>
      <c r="T381" s="112"/>
      <c r="U381" s="112"/>
      <c r="V381" s="112"/>
      <c r="W381" s="112"/>
      <c r="X381" s="112"/>
      <c r="Y381" s="112"/>
      <c r="Z381" s="112"/>
      <c r="AA381" s="112"/>
      <c r="AB381" s="112"/>
    </row>
    <row r="382" spans="1:28">
      <c r="A382" s="112"/>
      <c r="B382" s="112"/>
      <c r="C382" s="112"/>
      <c r="D382" s="112"/>
      <c r="E382" s="112"/>
      <c r="F382" s="112"/>
      <c r="G382" s="112"/>
      <c r="H382" s="112"/>
      <c r="I382" s="112"/>
      <c r="J382" s="112"/>
      <c r="K382" s="112"/>
      <c r="L382" s="112"/>
      <c r="M382" s="112"/>
      <c r="N382" s="112"/>
      <c r="O382" s="112"/>
      <c r="P382" s="112"/>
      <c r="Q382" s="112"/>
      <c r="R382" s="112"/>
      <c r="S382" s="112"/>
      <c r="T382" s="112"/>
      <c r="U382" s="112"/>
      <c r="V382" s="112"/>
      <c r="W382" s="112"/>
      <c r="X382" s="112"/>
      <c r="Y382" s="112"/>
      <c r="Z382" s="112"/>
      <c r="AA382" s="112"/>
      <c r="AB382" s="112"/>
    </row>
    <row r="383" spans="1:28">
      <c r="A383" s="112"/>
      <c r="B383" s="112"/>
      <c r="C383" s="112"/>
      <c r="D383" s="112"/>
      <c r="E383" s="112"/>
      <c r="F383" s="112"/>
      <c r="G383" s="112"/>
      <c r="H383" s="112"/>
      <c r="I383" s="112"/>
      <c r="J383" s="112"/>
      <c r="K383" s="112"/>
      <c r="L383" s="112"/>
      <c r="M383" s="112"/>
      <c r="N383" s="112"/>
      <c r="O383" s="112"/>
      <c r="P383" s="112"/>
      <c r="Q383" s="112"/>
      <c r="R383" s="112"/>
      <c r="S383" s="112"/>
      <c r="T383" s="112"/>
      <c r="U383" s="112"/>
      <c r="V383" s="112"/>
      <c r="W383" s="112"/>
      <c r="X383" s="112"/>
      <c r="Y383" s="112"/>
      <c r="Z383" s="112"/>
      <c r="AA383" s="112"/>
      <c r="AB383" s="112"/>
    </row>
    <row r="384" spans="1:28">
      <c r="A384" s="112"/>
      <c r="B384" s="112"/>
      <c r="C384" s="112"/>
      <c r="D384" s="112"/>
      <c r="E384" s="112"/>
      <c r="F384" s="112"/>
      <c r="G384" s="112"/>
      <c r="H384" s="112"/>
      <c r="I384" s="112"/>
      <c r="J384" s="112"/>
      <c r="K384" s="112"/>
      <c r="L384" s="112"/>
      <c r="M384" s="112"/>
      <c r="N384" s="112"/>
      <c r="O384" s="112"/>
      <c r="P384" s="112"/>
      <c r="Q384" s="112"/>
      <c r="R384" s="112"/>
      <c r="S384" s="112"/>
      <c r="T384" s="112"/>
      <c r="U384" s="112"/>
      <c r="V384" s="112"/>
      <c r="W384" s="112"/>
      <c r="X384" s="112"/>
      <c r="Y384" s="112"/>
      <c r="Z384" s="112"/>
      <c r="AA384" s="112"/>
      <c r="AB384" s="112"/>
    </row>
    <row r="385" spans="1:28">
      <c r="A385" s="112"/>
      <c r="B385" s="112"/>
      <c r="C385" s="112"/>
      <c r="D385" s="112"/>
      <c r="E385" s="112"/>
      <c r="F385" s="112"/>
      <c r="G385" s="112"/>
      <c r="H385" s="112"/>
      <c r="I385" s="112"/>
      <c r="J385" s="112"/>
      <c r="K385" s="112"/>
      <c r="L385" s="112"/>
      <c r="M385" s="112"/>
      <c r="N385" s="112"/>
      <c r="O385" s="112"/>
      <c r="P385" s="112"/>
      <c r="Q385" s="112"/>
      <c r="R385" s="112"/>
      <c r="S385" s="112"/>
      <c r="T385" s="112"/>
      <c r="U385" s="112"/>
      <c r="V385" s="112"/>
      <c r="W385" s="112"/>
      <c r="X385" s="112"/>
      <c r="Y385" s="112"/>
      <c r="Z385" s="112"/>
      <c r="AA385" s="112"/>
      <c r="AB385" s="112"/>
    </row>
    <row r="386" spans="1:28">
      <c r="A386" s="112"/>
      <c r="B386" s="112"/>
      <c r="C386" s="112"/>
      <c r="D386" s="112"/>
      <c r="E386" s="112"/>
      <c r="F386" s="112"/>
      <c r="G386" s="112"/>
      <c r="H386" s="112"/>
      <c r="I386" s="112"/>
      <c r="J386" s="112"/>
      <c r="K386" s="112"/>
      <c r="L386" s="112"/>
      <c r="M386" s="112"/>
      <c r="N386" s="112"/>
      <c r="O386" s="112"/>
      <c r="P386" s="112"/>
      <c r="Q386" s="112"/>
      <c r="R386" s="112"/>
      <c r="S386" s="112"/>
      <c r="T386" s="112"/>
      <c r="U386" s="112"/>
      <c r="V386" s="112"/>
      <c r="W386" s="112"/>
      <c r="X386" s="112"/>
      <c r="Y386" s="112"/>
      <c r="Z386" s="112"/>
      <c r="AA386" s="112"/>
      <c r="AB386" s="112"/>
    </row>
    <row r="387" spans="1:28">
      <c r="A387" s="112"/>
      <c r="B387" s="112"/>
      <c r="C387" s="112"/>
      <c r="D387" s="112"/>
      <c r="E387" s="112"/>
      <c r="F387" s="112"/>
      <c r="G387" s="112"/>
      <c r="H387" s="112"/>
      <c r="I387" s="112"/>
      <c r="J387" s="112"/>
      <c r="K387" s="112"/>
      <c r="L387" s="112"/>
      <c r="M387" s="112"/>
      <c r="N387" s="112"/>
      <c r="O387" s="112"/>
      <c r="P387" s="112"/>
      <c r="Q387" s="112"/>
      <c r="R387" s="112"/>
      <c r="S387" s="112"/>
      <c r="T387" s="112"/>
      <c r="U387" s="112"/>
      <c r="V387" s="112"/>
      <c r="W387" s="112"/>
      <c r="X387" s="112"/>
      <c r="Y387" s="112"/>
      <c r="Z387" s="112"/>
      <c r="AA387" s="112"/>
      <c r="AB387" s="112"/>
    </row>
    <row r="388" spans="1:28">
      <c r="A388" s="112"/>
      <c r="B388" s="112"/>
      <c r="C388" s="112"/>
      <c r="D388" s="112"/>
      <c r="E388" s="112"/>
      <c r="F388" s="112"/>
      <c r="G388" s="112"/>
      <c r="H388" s="112"/>
      <c r="I388" s="112"/>
      <c r="J388" s="112"/>
      <c r="K388" s="112"/>
      <c r="L388" s="112"/>
      <c r="M388" s="112"/>
      <c r="N388" s="112"/>
      <c r="O388" s="112"/>
      <c r="P388" s="112"/>
      <c r="Q388" s="112"/>
      <c r="R388" s="112"/>
      <c r="S388" s="112"/>
      <c r="T388" s="112"/>
      <c r="U388" s="112"/>
      <c r="V388" s="112"/>
      <c r="W388" s="112"/>
      <c r="X388" s="112"/>
      <c r="Y388" s="112"/>
      <c r="Z388" s="112"/>
      <c r="AA388" s="112"/>
      <c r="AB388" s="112"/>
    </row>
    <row r="389" spans="1:28">
      <c r="A389" s="112"/>
      <c r="B389" s="112"/>
      <c r="C389" s="112"/>
      <c r="D389" s="112"/>
      <c r="E389" s="112"/>
      <c r="F389" s="112"/>
      <c r="G389" s="112"/>
      <c r="H389" s="112"/>
      <c r="I389" s="112"/>
      <c r="J389" s="112"/>
      <c r="K389" s="112"/>
      <c r="L389" s="112"/>
      <c r="M389" s="112"/>
      <c r="N389" s="112"/>
      <c r="O389" s="112"/>
      <c r="P389" s="112"/>
      <c r="Q389" s="112"/>
      <c r="R389" s="112"/>
      <c r="S389" s="112"/>
      <c r="T389" s="112"/>
      <c r="U389" s="112"/>
      <c r="V389" s="112"/>
      <c r="W389" s="112"/>
      <c r="X389" s="112"/>
      <c r="Y389" s="112"/>
      <c r="Z389" s="112"/>
      <c r="AA389" s="112"/>
      <c r="AB389" s="112"/>
    </row>
    <row r="390" spans="1:28">
      <c r="A390" s="112"/>
      <c r="B390" s="112"/>
      <c r="C390" s="112"/>
      <c r="D390" s="112"/>
      <c r="E390" s="112"/>
      <c r="F390" s="112"/>
      <c r="G390" s="112"/>
      <c r="H390" s="112"/>
      <c r="I390" s="112"/>
      <c r="J390" s="112"/>
      <c r="K390" s="112"/>
      <c r="L390" s="112"/>
      <c r="M390" s="112"/>
      <c r="N390" s="112"/>
      <c r="O390" s="112"/>
      <c r="P390" s="112"/>
      <c r="Q390" s="112"/>
      <c r="R390" s="112"/>
      <c r="S390" s="112"/>
      <c r="T390" s="112"/>
      <c r="U390" s="112"/>
      <c r="V390" s="112"/>
      <c r="W390" s="112"/>
      <c r="X390" s="112"/>
      <c r="Y390" s="112"/>
      <c r="Z390" s="112"/>
      <c r="AA390" s="112"/>
      <c r="AB390" s="112"/>
    </row>
    <row r="391" spans="1:28">
      <c r="A391" s="112"/>
      <c r="B391" s="112"/>
      <c r="C391" s="112"/>
      <c r="D391" s="112"/>
      <c r="E391" s="112"/>
      <c r="F391" s="112"/>
      <c r="G391" s="112"/>
      <c r="H391" s="112"/>
      <c r="I391" s="112"/>
      <c r="J391" s="112"/>
      <c r="K391" s="112"/>
      <c r="L391" s="112"/>
      <c r="M391" s="112"/>
      <c r="N391" s="112"/>
      <c r="O391" s="112"/>
      <c r="P391" s="112"/>
      <c r="Q391" s="112"/>
      <c r="R391" s="112"/>
      <c r="S391" s="112"/>
      <c r="T391" s="112"/>
      <c r="U391" s="112"/>
      <c r="V391" s="112"/>
      <c r="W391" s="112"/>
      <c r="X391" s="112"/>
      <c r="Y391" s="112"/>
      <c r="Z391" s="112"/>
      <c r="AA391" s="112"/>
      <c r="AB391" s="112"/>
    </row>
    <row r="392" spans="1:28">
      <c r="A392" s="112"/>
      <c r="B392" s="112"/>
      <c r="C392" s="112"/>
      <c r="D392" s="112"/>
      <c r="E392" s="112"/>
      <c r="F392" s="112"/>
      <c r="G392" s="112"/>
      <c r="H392" s="112"/>
      <c r="I392" s="112"/>
      <c r="J392" s="112"/>
      <c r="K392" s="112"/>
      <c r="L392" s="112"/>
      <c r="M392" s="112"/>
      <c r="N392" s="112"/>
      <c r="O392" s="112"/>
      <c r="P392" s="112"/>
      <c r="Q392" s="112"/>
      <c r="R392" s="112"/>
      <c r="S392" s="112"/>
      <c r="T392" s="112"/>
      <c r="U392" s="112"/>
      <c r="V392" s="112"/>
      <c r="W392" s="112"/>
      <c r="X392" s="112"/>
      <c r="Y392" s="112"/>
      <c r="Z392" s="112"/>
      <c r="AA392" s="112"/>
      <c r="AB392" s="112"/>
    </row>
    <row r="393" spans="1:28">
      <c r="A393" s="112"/>
      <c r="B393" s="112"/>
      <c r="C393" s="112"/>
      <c r="D393" s="112"/>
      <c r="E393" s="112"/>
      <c r="F393" s="112"/>
      <c r="G393" s="112"/>
      <c r="H393" s="112"/>
      <c r="I393" s="112"/>
      <c r="J393" s="112"/>
      <c r="K393" s="112"/>
      <c r="L393" s="112"/>
      <c r="M393" s="112"/>
      <c r="N393" s="112"/>
      <c r="O393" s="112"/>
      <c r="P393" s="112"/>
      <c r="Q393" s="112"/>
      <c r="R393" s="112"/>
      <c r="S393" s="112"/>
      <c r="T393" s="112"/>
      <c r="U393" s="112"/>
      <c r="V393" s="112"/>
      <c r="W393" s="112"/>
      <c r="X393" s="112"/>
      <c r="Y393" s="112"/>
      <c r="Z393" s="112"/>
      <c r="AA393" s="112"/>
      <c r="AB393" s="112"/>
    </row>
    <row r="394" spans="1:28">
      <c r="A394" s="112"/>
      <c r="B394" s="112"/>
      <c r="C394" s="112"/>
      <c r="D394" s="112"/>
      <c r="E394" s="112"/>
      <c r="F394" s="112"/>
      <c r="G394" s="112"/>
      <c r="H394" s="112"/>
      <c r="I394" s="112"/>
      <c r="J394" s="112"/>
      <c r="K394" s="112"/>
      <c r="L394" s="112"/>
      <c r="M394" s="112"/>
      <c r="N394" s="112"/>
      <c r="O394" s="112"/>
      <c r="P394" s="112"/>
      <c r="Q394" s="112"/>
      <c r="R394" s="112"/>
      <c r="S394" s="112"/>
      <c r="T394" s="112"/>
      <c r="U394" s="112"/>
      <c r="V394" s="112"/>
      <c r="W394" s="112"/>
      <c r="X394" s="112"/>
      <c r="Y394" s="112"/>
      <c r="Z394" s="112"/>
      <c r="AA394" s="112"/>
      <c r="AB394" s="112"/>
    </row>
    <row r="395" spans="1:28">
      <c r="A395" s="112"/>
      <c r="B395" s="112"/>
      <c r="C395" s="112"/>
      <c r="D395" s="112"/>
      <c r="E395" s="112"/>
      <c r="F395" s="112"/>
      <c r="G395" s="112"/>
      <c r="H395" s="112"/>
      <c r="I395" s="112"/>
      <c r="J395" s="112"/>
      <c r="K395" s="112"/>
      <c r="L395" s="112"/>
      <c r="M395" s="112"/>
      <c r="N395" s="112"/>
      <c r="O395" s="112"/>
      <c r="P395" s="112"/>
      <c r="Q395" s="112"/>
      <c r="R395" s="112"/>
      <c r="S395" s="112"/>
      <c r="T395" s="112"/>
      <c r="U395" s="112"/>
      <c r="V395" s="112"/>
      <c r="W395" s="112"/>
      <c r="X395" s="112"/>
      <c r="Y395" s="112"/>
      <c r="Z395" s="112"/>
      <c r="AA395" s="112"/>
      <c r="AB395" s="112"/>
    </row>
    <row r="396" spans="1:28">
      <c r="A396" s="112"/>
      <c r="B396" s="112"/>
      <c r="C396" s="112"/>
      <c r="D396" s="112"/>
      <c r="E396" s="112"/>
      <c r="F396" s="112"/>
      <c r="G396" s="112"/>
      <c r="H396" s="112"/>
      <c r="I396" s="112"/>
      <c r="J396" s="112"/>
      <c r="K396" s="112"/>
      <c r="L396" s="112"/>
      <c r="M396" s="112"/>
      <c r="N396" s="112"/>
      <c r="O396" s="112"/>
      <c r="P396" s="112"/>
      <c r="Q396" s="112"/>
      <c r="R396" s="112"/>
      <c r="S396" s="112"/>
      <c r="T396" s="112"/>
      <c r="U396" s="112"/>
      <c r="V396" s="112"/>
      <c r="W396" s="112"/>
      <c r="X396" s="112"/>
      <c r="Y396" s="112"/>
      <c r="Z396" s="112"/>
      <c r="AA396" s="112"/>
      <c r="AB396" s="112"/>
    </row>
    <row r="397" spans="1:28">
      <c r="A397" s="112"/>
      <c r="B397" s="112"/>
      <c r="C397" s="112"/>
      <c r="D397" s="112"/>
      <c r="E397" s="112"/>
      <c r="F397" s="112"/>
      <c r="G397" s="112"/>
      <c r="H397" s="112"/>
      <c r="I397" s="112"/>
      <c r="J397" s="112"/>
      <c r="K397" s="112"/>
      <c r="L397" s="112"/>
      <c r="M397" s="112"/>
      <c r="N397" s="112"/>
      <c r="O397" s="112"/>
      <c r="P397" s="112"/>
      <c r="Q397" s="112"/>
      <c r="R397" s="112"/>
      <c r="S397" s="112"/>
      <c r="T397" s="112"/>
      <c r="U397" s="112"/>
      <c r="V397" s="112"/>
      <c r="W397" s="112"/>
      <c r="X397" s="112"/>
      <c r="Y397" s="112"/>
      <c r="Z397" s="112"/>
      <c r="AA397" s="112"/>
      <c r="AB397" s="112"/>
    </row>
    <row r="398" spans="1:28">
      <c r="A398" s="112"/>
      <c r="B398" s="112"/>
      <c r="C398" s="112"/>
      <c r="D398" s="112"/>
      <c r="E398" s="112"/>
      <c r="F398" s="112"/>
      <c r="G398" s="112"/>
      <c r="H398" s="112"/>
      <c r="I398" s="112"/>
      <c r="J398" s="112"/>
      <c r="K398" s="112"/>
      <c r="L398" s="112"/>
      <c r="M398" s="112"/>
      <c r="N398" s="112"/>
      <c r="O398" s="112"/>
      <c r="P398" s="112"/>
      <c r="Q398" s="112"/>
      <c r="R398" s="112"/>
      <c r="S398" s="112"/>
      <c r="T398" s="112"/>
      <c r="U398" s="112"/>
      <c r="V398" s="112"/>
      <c r="W398" s="112"/>
      <c r="X398" s="112"/>
      <c r="Y398" s="112"/>
      <c r="Z398" s="112"/>
      <c r="AA398" s="112"/>
      <c r="AB398" s="112"/>
    </row>
    <row r="399" spans="1:28">
      <c r="A399" s="112"/>
      <c r="B399" s="112"/>
      <c r="C399" s="112"/>
      <c r="D399" s="112"/>
      <c r="E399" s="112"/>
      <c r="F399" s="112"/>
      <c r="G399" s="112"/>
      <c r="H399" s="112"/>
      <c r="I399" s="112"/>
      <c r="J399" s="112"/>
      <c r="K399" s="112"/>
      <c r="L399" s="112"/>
      <c r="M399" s="112"/>
      <c r="N399" s="112"/>
      <c r="O399" s="112"/>
      <c r="P399" s="112"/>
      <c r="Q399" s="112"/>
      <c r="R399" s="112"/>
      <c r="S399" s="112"/>
      <c r="T399" s="112"/>
      <c r="U399" s="112"/>
      <c r="V399" s="112"/>
      <c r="W399" s="112"/>
      <c r="X399" s="112"/>
      <c r="Y399" s="112"/>
      <c r="Z399" s="112"/>
      <c r="AA399" s="112"/>
      <c r="AB399" s="112"/>
    </row>
    <row r="400" spans="1:28">
      <c r="A400" s="112"/>
      <c r="B400" s="112"/>
      <c r="C400" s="112"/>
      <c r="D400" s="112"/>
      <c r="E400" s="112"/>
      <c r="F400" s="112"/>
      <c r="G400" s="112"/>
      <c r="H400" s="112"/>
      <c r="I400" s="112"/>
      <c r="J400" s="112"/>
      <c r="K400" s="112"/>
      <c r="L400" s="112"/>
      <c r="M400" s="112"/>
      <c r="N400" s="112"/>
      <c r="O400" s="112"/>
      <c r="P400" s="112"/>
      <c r="Q400" s="112"/>
      <c r="R400" s="112"/>
      <c r="S400" s="112"/>
      <c r="T400" s="112"/>
      <c r="U400" s="112"/>
      <c r="V400" s="112"/>
      <c r="W400" s="112"/>
      <c r="X400" s="112"/>
      <c r="Y400" s="112"/>
      <c r="Z400" s="112"/>
      <c r="AA400" s="112"/>
      <c r="AB400" s="112"/>
    </row>
    <row r="401" spans="1:28">
      <c r="A401" s="112"/>
      <c r="B401" s="112"/>
      <c r="C401" s="112"/>
      <c r="D401" s="112"/>
      <c r="E401" s="112"/>
      <c r="F401" s="112"/>
      <c r="G401" s="112"/>
      <c r="H401" s="112"/>
      <c r="I401" s="112"/>
      <c r="J401" s="112"/>
      <c r="K401" s="112"/>
      <c r="L401" s="112"/>
      <c r="M401" s="112"/>
      <c r="N401" s="112"/>
      <c r="O401" s="112"/>
      <c r="P401" s="112"/>
      <c r="Q401" s="112"/>
      <c r="R401" s="112"/>
      <c r="S401" s="112"/>
      <c r="T401" s="112"/>
      <c r="U401" s="112"/>
      <c r="V401" s="112"/>
      <c r="W401" s="112"/>
      <c r="X401" s="112"/>
      <c r="Y401" s="112"/>
      <c r="Z401" s="112"/>
      <c r="AA401" s="112"/>
      <c r="AB401" s="112"/>
    </row>
    <row r="402" spans="1:28">
      <c r="A402" s="112"/>
      <c r="B402" s="112"/>
      <c r="C402" s="112"/>
      <c r="D402" s="112"/>
      <c r="E402" s="112"/>
      <c r="F402" s="112"/>
      <c r="G402" s="112"/>
      <c r="H402" s="112"/>
      <c r="I402" s="112"/>
      <c r="J402" s="112"/>
      <c r="K402" s="112"/>
      <c r="L402" s="112"/>
      <c r="M402" s="112"/>
      <c r="N402" s="112"/>
      <c r="O402" s="112"/>
      <c r="P402" s="112"/>
      <c r="Q402" s="112"/>
      <c r="R402" s="112"/>
      <c r="S402" s="112"/>
      <c r="T402" s="112"/>
      <c r="U402" s="112"/>
      <c r="V402" s="112"/>
      <c r="W402" s="112"/>
      <c r="X402" s="112"/>
      <c r="Y402" s="112"/>
      <c r="Z402" s="112"/>
      <c r="AA402" s="112"/>
      <c r="AB402" s="112"/>
    </row>
    <row r="403" spans="1:28">
      <c r="A403" s="112"/>
      <c r="B403" s="112"/>
      <c r="C403" s="112"/>
      <c r="D403" s="112"/>
      <c r="E403" s="112"/>
      <c r="F403" s="112"/>
      <c r="G403" s="112"/>
      <c r="H403" s="112"/>
      <c r="I403" s="112"/>
      <c r="J403" s="112"/>
      <c r="K403" s="112"/>
      <c r="L403" s="112"/>
      <c r="M403" s="112"/>
      <c r="N403" s="112"/>
      <c r="O403" s="112"/>
      <c r="P403" s="112"/>
      <c r="Q403" s="112"/>
      <c r="R403" s="112"/>
      <c r="S403" s="112"/>
      <c r="T403" s="112"/>
      <c r="U403" s="112"/>
      <c r="V403" s="112"/>
      <c r="W403" s="112"/>
      <c r="X403" s="112"/>
      <c r="Y403" s="112"/>
      <c r="Z403" s="112"/>
      <c r="AA403" s="112"/>
      <c r="AB403" s="112"/>
    </row>
    <row r="404" spans="1:28">
      <c r="A404" s="112"/>
      <c r="B404" s="112"/>
      <c r="C404" s="112"/>
      <c r="D404" s="112"/>
      <c r="E404" s="112"/>
      <c r="F404" s="112"/>
      <c r="G404" s="112"/>
      <c r="H404" s="112"/>
      <c r="I404" s="112"/>
      <c r="J404" s="112"/>
      <c r="K404" s="112"/>
      <c r="L404" s="112"/>
      <c r="M404" s="112"/>
      <c r="N404" s="112"/>
      <c r="O404" s="112"/>
      <c r="P404" s="112"/>
      <c r="Q404" s="112"/>
      <c r="R404" s="112"/>
      <c r="S404" s="112"/>
      <c r="T404" s="112"/>
      <c r="U404" s="112"/>
      <c r="V404" s="112"/>
      <c r="W404" s="112"/>
      <c r="X404" s="112"/>
      <c r="Y404" s="112"/>
      <c r="Z404" s="112"/>
      <c r="AA404" s="112"/>
      <c r="AB404" s="112"/>
    </row>
    <row r="405" spans="1:28">
      <c r="A405" s="112"/>
      <c r="B405" s="112"/>
      <c r="C405" s="112"/>
      <c r="D405" s="112"/>
      <c r="E405" s="112"/>
      <c r="F405" s="112"/>
      <c r="G405" s="112"/>
      <c r="H405" s="112"/>
      <c r="I405" s="112"/>
      <c r="J405" s="112"/>
      <c r="K405" s="112"/>
      <c r="L405" s="112"/>
      <c r="M405" s="112"/>
      <c r="N405" s="112"/>
      <c r="O405" s="112"/>
      <c r="P405" s="112"/>
      <c r="Q405" s="112"/>
      <c r="R405" s="112"/>
      <c r="S405" s="112"/>
      <c r="T405" s="112"/>
      <c r="U405" s="112"/>
      <c r="V405" s="112"/>
      <c r="W405" s="112"/>
      <c r="X405" s="112"/>
      <c r="Y405" s="112"/>
      <c r="Z405" s="112"/>
      <c r="AA405" s="112"/>
      <c r="AB405" s="112"/>
    </row>
    <row r="406" spans="1:28">
      <c r="A406" s="112"/>
      <c r="B406" s="112"/>
      <c r="C406" s="112"/>
      <c r="D406" s="112"/>
      <c r="E406" s="112"/>
      <c r="F406" s="112"/>
      <c r="G406" s="112"/>
      <c r="H406" s="112"/>
      <c r="I406" s="112"/>
      <c r="J406" s="112"/>
      <c r="K406" s="112"/>
      <c r="L406" s="112"/>
      <c r="M406" s="112"/>
      <c r="N406" s="112"/>
      <c r="O406" s="112"/>
      <c r="P406" s="112"/>
      <c r="Q406" s="112"/>
      <c r="R406" s="112"/>
      <c r="S406" s="112"/>
      <c r="T406" s="112"/>
      <c r="U406" s="112"/>
      <c r="V406" s="112"/>
      <c r="W406" s="112"/>
      <c r="X406" s="112"/>
      <c r="Y406" s="112"/>
      <c r="Z406" s="112"/>
      <c r="AA406" s="112"/>
      <c r="AB406" s="112"/>
    </row>
    <row r="407" spans="1:28">
      <c r="A407" s="112"/>
      <c r="B407" s="112"/>
      <c r="C407" s="112"/>
      <c r="D407" s="112"/>
      <c r="E407" s="112"/>
      <c r="F407" s="112"/>
      <c r="G407" s="112"/>
      <c r="H407" s="112"/>
      <c r="I407" s="112"/>
      <c r="J407" s="112"/>
      <c r="K407" s="112"/>
      <c r="L407" s="112"/>
      <c r="M407" s="112"/>
      <c r="N407" s="112"/>
      <c r="O407" s="112"/>
      <c r="P407" s="112"/>
      <c r="Q407" s="112"/>
      <c r="R407" s="112"/>
      <c r="S407" s="112"/>
      <c r="T407" s="112"/>
      <c r="U407" s="112"/>
      <c r="V407" s="112"/>
      <c r="W407" s="112"/>
      <c r="X407" s="112"/>
      <c r="Y407" s="112"/>
      <c r="Z407" s="112"/>
      <c r="AA407" s="112"/>
      <c r="AB407" s="112"/>
    </row>
    <row r="408" spans="1:28">
      <c r="A408" s="112"/>
      <c r="B408" s="112"/>
      <c r="C408" s="112"/>
      <c r="D408" s="112"/>
      <c r="E408" s="112"/>
      <c r="F408" s="112"/>
      <c r="G408" s="112"/>
      <c r="H408" s="112"/>
      <c r="I408" s="112"/>
      <c r="J408" s="112"/>
      <c r="K408" s="112"/>
      <c r="L408" s="112"/>
      <c r="M408" s="112"/>
      <c r="N408" s="112"/>
      <c r="O408" s="112"/>
      <c r="P408" s="112"/>
      <c r="Q408" s="112"/>
      <c r="R408" s="112"/>
      <c r="S408" s="112"/>
      <c r="T408" s="112"/>
      <c r="U408" s="112"/>
      <c r="V408" s="112"/>
      <c r="W408" s="112"/>
      <c r="X408" s="112"/>
      <c r="Y408" s="112"/>
      <c r="Z408" s="112"/>
      <c r="AA408" s="112"/>
      <c r="AB408" s="112"/>
    </row>
    <row r="409" spans="1:28">
      <c r="A409" s="112"/>
      <c r="B409" s="112"/>
      <c r="C409" s="112"/>
      <c r="D409" s="112"/>
      <c r="E409" s="112"/>
      <c r="F409" s="112"/>
      <c r="G409" s="112"/>
      <c r="H409" s="112"/>
      <c r="I409" s="112"/>
      <c r="J409" s="112"/>
      <c r="K409" s="112"/>
      <c r="L409" s="112"/>
      <c r="M409" s="112"/>
      <c r="N409" s="112"/>
      <c r="O409" s="112"/>
      <c r="P409" s="112"/>
      <c r="Q409" s="112"/>
      <c r="R409" s="112"/>
      <c r="S409" s="112"/>
      <c r="T409" s="112"/>
      <c r="U409" s="112"/>
      <c r="V409" s="112"/>
      <c r="W409" s="112"/>
      <c r="X409" s="112"/>
      <c r="Y409" s="112"/>
      <c r="Z409" s="112"/>
      <c r="AA409" s="112"/>
      <c r="AB409" s="112"/>
    </row>
    <row r="410" spans="1:28">
      <c r="A410" s="112"/>
      <c r="B410" s="112"/>
      <c r="C410" s="112"/>
      <c r="D410" s="112"/>
      <c r="E410" s="112"/>
      <c r="F410" s="112"/>
      <c r="G410" s="112"/>
      <c r="H410" s="112"/>
      <c r="I410" s="112"/>
      <c r="J410" s="112"/>
      <c r="K410" s="112"/>
      <c r="L410" s="112"/>
      <c r="M410" s="112"/>
      <c r="N410" s="112"/>
      <c r="O410" s="112"/>
      <c r="P410" s="112"/>
      <c r="Q410" s="112"/>
      <c r="R410" s="112"/>
      <c r="S410" s="112"/>
      <c r="T410" s="112"/>
      <c r="U410" s="112"/>
      <c r="V410" s="112"/>
      <c r="W410" s="112"/>
      <c r="X410" s="112"/>
      <c r="Y410" s="112"/>
      <c r="Z410" s="112"/>
      <c r="AA410" s="112"/>
      <c r="AB410" s="112"/>
    </row>
    <row r="411" spans="1:28">
      <c r="A411" s="112"/>
      <c r="B411" s="112"/>
      <c r="C411" s="112"/>
      <c r="D411" s="112"/>
      <c r="E411" s="112"/>
      <c r="F411" s="112"/>
      <c r="G411" s="112"/>
      <c r="H411" s="112"/>
      <c r="I411" s="112"/>
      <c r="J411" s="112"/>
      <c r="K411" s="112"/>
      <c r="L411" s="112"/>
      <c r="M411" s="112"/>
      <c r="N411" s="112"/>
      <c r="O411" s="112"/>
      <c r="P411" s="112"/>
      <c r="Q411" s="112"/>
      <c r="R411" s="112"/>
      <c r="S411" s="112"/>
      <c r="T411" s="112"/>
      <c r="U411" s="112"/>
      <c r="V411" s="112"/>
      <c r="W411" s="112"/>
      <c r="X411" s="112"/>
      <c r="Y411" s="112"/>
      <c r="Z411" s="112"/>
      <c r="AA411" s="112"/>
      <c r="AB411" s="112"/>
    </row>
    <row r="412" spans="1:28">
      <c r="A412" s="112"/>
      <c r="B412" s="112"/>
      <c r="C412" s="112"/>
      <c r="D412" s="112"/>
      <c r="E412" s="112"/>
      <c r="F412" s="112"/>
      <c r="G412" s="112"/>
      <c r="H412" s="112"/>
      <c r="I412" s="112"/>
      <c r="J412" s="112"/>
      <c r="K412" s="112"/>
      <c r="L412" s="112"/>
      <c r="M412" s="112"/>
      <c r="N412" s="112"/>
      <c r="O412" s="112"/>
      <c r="P412" s="112"/>
      <c r="Q412" s="112"/>
      <c r="R412" s="112"/>
      <c r="S412" s="112"/>
      <c r="T412" s="112"/>
      <c r="U412" s="112"/>
      <c r="V412" s="112"/>
      <c r="W412" s="112"/>
      <c r="X412" s="112"/>
      <c r="Y412" s="112"/>
      <c r="Z412" s="112"/>
      <c r="AA412" s="112"/>
      <c r="AB412" s="112"/>
    </row>
    <row r="413" spans="1:28">
      <c r="A413" s="112"/>
      <c r="B413" s="112"/>
      <c r="C413" s="112"/>
      <c r="D413" s="112"/>
      <c r="E413" s="112"/>
      <c r="F413" s="112"/>
      <c r="G413" s="112"/>
      <c r="H413" s="112"/>
      <c r="I413" s="112"/>
      <c r="J413" s="112"/>
      <c r="K413" s="112"/>
      <c r="L413" s="112"/>
      <c r="M413" s="112"/>
      <c r="N413" s="112"/>
      <c r="O413" s="112"/>
      <c r="P413" s="112"/>
      <c r="Q413" s="112"/>
      <c r="R413" s="112"/>
      <c r="S413" s="112"/>
      <c r="T413" s="112"/>
      <c r="U413" s="112"/>
      <c r="V413" s="112"/>
      <c r="W413" s="112"/>
      <c r="X413" s="112"/>
      <c r="Y413" s="112"/>
      <c r="Z413" s="112"/>
      <c r="AA413" s="112"/>
      <c r="AB413" s="112"/>
    </row>
    <row r="414" spans="1:28">
      <c r="A414" s="112"/>
      <c r="B414" s="112"/>
      <c r="C414" s="112"/>
      <c r="D414" s="112"/>
      <c r="E414" s="112"/>
      <c r="F414" s="112"/>
      <c r="G414" s="112"/>
      <c r="H414" s="112"/>
      <c r="I414" s="112"/>
      <c r="J414" s="112"/>
      <c r="K414" s="112"/>
      <c r="L414" s="112"/>
      <c r="M414" s="112"/>
      <c r="N414" s="112"/>
      <c r="O414" s="112"/>
      <c r="P414" s="112"/>
      <c r="Q414" s="112"/>
      <c r="R414" s="112"/>
      <c r="S414" s="112"/>
      <c r="T414" s="112"/>
      <c r="U414" s="112"/>
      <c r="V414" s="112"/>
      <c r="W414" s="112"/>
      <c r="X414" s="112"/>
      <c r="Y414" s="112"/>
      <c r="Z414" s="112"/>
      <c r="AA414" s="112"/>
      <c r="AB414" s="112"/>
    </row>
    <row r="415" spans="1:28">
      <c r="A415" s="112"/>
      <c r="B415" s="112"/>
      <c r="C415" s="112"/>
      <c r="D415" s="112"/>
      <c r="E415" s="112"/>
      <c r="F415" s="112"/>
      <c r="G415" s="112"/>
      <c r="H415" s="112"/>
      <c r="I415" s="112"/>
      <c r="J415" s="112"/>
      <c r="K415" s="112"/>
      <c r="L415" s="112"/>
      <c r="M415" s="112"/>
      <c r="N415" s="112"/>
      <c r="O415" s="112"/>
      <c r="P415" s="112"/>
      <c r="Q415" s="112"/>
      <c r="R415" s="112"/>
      <c r="S415" s="112"/>
      <c r="T415" s="112"/>
      <c r="U415" s="112"/>
      <c r="V415" s="112"/>
      <c r="W415" s="112"/>
      <c r="X415" s="112"/>
      <c r="Y415" s="112"/>
      <c r="Z415" s="112"/>
      <c r="AA415" s="112"/>
      <c r="AB415" s="112"/>
    </row>
    <row r="416" spans="1:28">
      <c r="A416" s="112"/>
      <c r="B416" s="112"/>
      <c r="C416" s="112"/>
      <c r="D416" s="112"/>
      <c r="E416" s="112"/>
      <c r="F416" s="112"/>
      <c r="G416" s="112"/>
      <c r="H416" s="112"/>
      <c r="I416" s="112"/>
      <c r="J416" s="112"/>
      <c r="K416" s="112"/>
      <c r="L416" s="112"/>
      <c r="M416" s="112"/>
      <c r="N416" s="112"/>
      <c r="O416" s="112"/>
      <c r="P416" s="112"/>
      <c r="Q416" s="112"/>
      <c r="R416" s="112"/>
      <c r="S416" s="112"/>
      <c r="T416" s="112"/>
      <c r="U416" s="112"/>
      <c r="V416" s="112"/>
      <c r="W416" s="112"/>
      <c r="X416" s="112"/>
      <c r="Y416" s="112"/>
      <c r="Z416" s="112"/>
      <c r="AA416" s="112"/>
      <c r="AB416" s="112"/>
    </row>
    <row r="417" spans="1:28">
      <c r="A417" s="112"/>
      <c r="B417" s="112"/>
      <c r="C417" s="112"/>
      <c r="D417" s="112"/>
      <c r="E417" s="112"/>
      <c r="F417" s="112"/>
      <c r="G417" s="112"/>
      <c r="H417" s="112"/>
      <c r="I417" s="112"/>
      <c r="J417" s="112"/>
      <c r="K417" s="112"/>
      <c r="L417" s="112"/>
      <c r="M417" s="112"/>
      <c r="N417" s="112"/>
      <c r="O417" s="112"/>
      <c r="P417" s="112"/>
      <c r="Q417" s="112"/>
      <c r="R417" s="112"/>
      <c r="S417" s="112"/>
      <c r="T417" s="112"/>
      <c r="U417" s="112"/>
      <c r="V417" s="112"/>
      <c r="W417" s="112"/>
      <c r="X417" s="112"/>
      <c r="Y417" s="112"/>
      <c r="Z417" s="112"/>
      <c r="AA417" s="112"/>
      <c r="AB417" s="112"/>
    </row>
    <row r="418" spans="1:28">
      <c r="A418" s="112"/>
      <c r="B418" s="112"/>
      <c r="C418" s="112"/>
      <c r="D418" s="112"/>
      <c r="E418" s="112"/>
      <c r="F418" s="112"/>
      <c r="G418" s="112"/>
      <c r="H418" s="112"/>
      <c r="I418" s="112"/>
      <c r="J418" s="112"/>
      <c r="K418" s="112"/>
      <c r="L418" s="112"/>
      <c r="M418" s="112"/>
      <c r="N418" s="112"/>
      <c r="O418" s="112"/>
      <c r="P418" s="112"/>
      <c r="Q418" s="112"/>
      <c r="R418" s="112"/>
      <c r="S418" s="112"/>
      <c r="T418" s="112"/>
      <c r="U418" s="112"/>
      <c r="V418" s="112"/>
      <c r="W418" s="112"/>
      <c r="X418" s="112"/>
      <c r="Y418" s="112"/>
      <c r="Z418" s="112"/>
      <c r="AA418" s="112"/>
      <c r="AB418" s="112"/>
    </row>
    <row r="419" spans="1:28">
      <c r="A419" s="112"/>
      <c r="B419" s="112"/>
      <c r="C419" s="112"/>
      <c r="D419" s="112"/>
      <c r="E419" s="112"/>
      <c r="F419" s="112"/>
      <c r="G419" s="112"/>
      <c r="H419" s="112"/>
      <c r="I419" s="112"/>
      <c r="J419" s="112"/>
      <c r="K419" s="112"/>
      <c r="L419" s="112"/>
      <c r="M419" s="112"/>
      <c r="N419" s="112"/>
      <c r="O419" s="112"/>
      <c r="P419" s="112"/>
      <c r="Q419" s="112"/>
      <c r="R419" s="112"/>
      <c r="S419" s="112"/>
      <c r="T419" s="112"/>
      <c r="U419" s="112"/>
      <c r="V419" s="112"/>
      <c r="W419" s="112"/>
      <c r="X419" s="112"/>
      <c r="Y419" s="112"/>
      <c r="Z419" s="112"/>
      <c r="AA419" s="112"/>
      <c r="AB419" s="112"/>
    </row>
    <row r="420" spans="1:28">
      <c r="A420" s="112"/>
      <c r="B420" s="112"/>
      <c r="C420" s="112"/>
      <c r="D420" s="112"/>
      <c r="E420" s="112"/>
      <c r="F420" s="112"/>
      <c r="G420" s="112"/>
      <c r="H420" s="112"/>
      <c r="I420" s="112"/>
      <c r="J420" s="112"/>
      <c r="K420" s="112"/>
      <c r="L420" s="112"/>
      <c r="M420" s="112"/>
      <c r="N420" s="112"/>
      <c r="O420" s="112"/>
      <c r="P420" s="112"/>
      <c r="Q420" s="112"/>
      <c r="R420" s="112"/>
      <c r="S420" s="112"/>
      <c r="T420" s="112"/>
      <c r="U420" s="112"/>
      <c r="V420" s="112"/>
      <c r="W420" s="112"/>
      <c r="X420" s="112"/>
      <c r="Y420" s="112"/>
      <c r="Z420" s="112"/>
      <c r="AA420" s="112"/>
      <c r="AB420" s="112"/>
    </row>
    <row r="421" spans="1:28">
      <c r="A421" s="112"/>
      <c r="B421" s="112"/>
      <c r="C421" s="112"/>
      <c r="D421" s="112"/>
      <c r="E421" s="112"/>
      <c r="F421" s="112"/>
      <c r="G421" s="112"/>
      <c r="H421" s="112"/>
      <c r="I421" s="112"/>
      <c r="J421" s="112"/>
      <c r="K421" s="112"/>
      <c r="L421" s="112"/>
      <c r="M421" s="112"/>
      <c r="N421" s="112"/>
      <c r="O421" s="112"/>
      <c r="P421" s="112"/>
      <c r="Q421" s="112"/>
      <c r="R421" s="112"/>
      <c r="S421" s="112"/>
      <c r="T421" s="112"/>
      <c r="U421" s="112"/>
      <c r="V421" s="112"/>
      <c r="W421" s="112"/>
      <c r="X421" s="112"/>
      <c r="Y421" s="112"/>
      <c r="Z421" s="112"/>
      <c r="AA421" s="112"/>
      <c r="AB421" s="112"/>
    </row>
    <row r="422" spans="1:28">
      <c r="A422" s="112"/>
      <c r="B422" s="112"/>
      <c r="C422" s="112"/>
      <c r="D422" s="112"/>
      <c r="E422" s="112"/>
      <c r="F422" s="112"/>
      <c r="G422" s="112"/>
      <c r="H422" s="112"/>
      <c r="I422" s="112"/>
      <c r="J422" s="112"/>
      <c r="K422" s="112"/>
      <c r="L422" s="112"/>
      <c r="M422" s="112"/>
      <c r="N422" s="112"/>
      <c r="O422" s="112"/>
      <c r="P422" s="112"/>
      <c r="Q422" s="112"/>
      <c r="R422" s="112"/>
      <c r="S422" s="112"/>
      <c r="T422" s="112"/>
      <c r="U422" s="112"/>
      <c r="V422" s="112"/>
      <c r="W422" s="112"/>
      <c r="X422" s="112"/>
      <c r="Y422" s="112"/>
      <c r="Z422" s="112"/>
      <c r="AA422" s="112"/>
      <c r="AB422" s="112"/>
    </row>
    <row r="423" spans="1:28">
      <c r="A423" s="112"/>
      <c r="B423" s="112"/>
      <c r="C423" s="112"/>
      <c r="D423" s="112"/>
      <c r="E423" s="112"/>
      <c r="F423" s="112"/>
      <c r="G423" s="112"/>
      <c r="H423" s="112"/>
      <c r="I423" s="112"/>
      <c r="J423" s="112"/>
      <c r="K423" s="112"/>
      <c r="L423" s="112"/>
      <c r="M423" s="112"/>
      <c r="N423" s="112"/>
      <c r="O423" s="112"/>
      <c r="P423" s="112"/>
      <c r="Q423" s="112"/>
      <c r="R423" s="112"/>
      <c r="S423" s="112"/>
      <c r="T423" s="112"/>
      <c r="U423" s="112"/>
      <c r="V423" s="112"/>
      <c r="W423" s="112"/>
      <c r="X423" s="112"/>
      <c r="Y423" s="112"/>
      <c r="Z423" s="112"/>
      <c r="AA423" s="112"/>
      <c r="AB423" s="112"/>
    </row>
    <row r="424" spans="1:28">
      <c r="A424" s="112"/>
      <c r="B424" s="112"/>
      <c r="C424" s="112"/>
      <c r="D424" s="112"/>
      <c r="E424" s="112"/>
      <c r="F424" s="112"/>
      <c r="G424" s="112"/>
      <c r="H424" s="112"/>
      <c r="I424" s="112"/>
      <c r="J424" s="112"/>
      <c r="K424" s="112"/>
      <c r="L424" s="112"/>
      <c r="M424" s="112"/>
      <c r="N424" s="112"/>
      <c r="O424" s="112"/>
      <c r="P424" s="112"/>
      <c r="Q424" s="112"/>
      <c r="R424" s="112"/>
      <c r="S424" s="112"/>
      <c r="T424" s="112"/>
      <c r="U424" s="112"/>
      <c r="V424" s="112"/>
      <c r="W424" s="112"/>
      <c r="X424" s="112"/>
      <c r="Y424" s="112"/>
      <c r="Z424" s="112"/>
      <c r="AA424" s="112"/>
      <c r="AB424" s="112"/>
    </row>
    <row r="425" spans="1:28">
      <c r="A425" s="112"/>
      <c r="B425" s="112"/>
      <c r="C425" s="112"/>
      <c r="D425" s="112"/>
      <c r="E425" s="112"/>
      <c r="F425" s="112"/>
      <c r="G425" s="112"/>
      <c r="H425" s="112"/>
      <c r="I425" s="112"/>
      <c r="J425" s="112"/>
      <c r="K425" s="112"/>
      <c r="L425" s="112"/>
      <c r="M425" s="112"/>
      <c r="N425" s="112"/>
      <c r="O425" s="112"/>
      <c r="P425" s="112"/>
      <c r="Q425" s="112"/>
      <c r="R425" s="112"/>
      <c r="S425" s="112"/>
      <c r="T425" s="112"/>
      <c r="U425" s="112"/>
      <c r="V425" s="112"/>
      <c r="W425" s="112"/>
      <c r="X425" s="112"/>
      <c r="Y425" s="112"/>
      <c r="Z425" s="112"/>
      <c r="AA425" s="112"/>
      <c r="AB425" s="112"/>
    </row>
    <row r="426" spans="1:28">
      <c r="A426" s="112"/>
      <c r="B426" s="112"/>
      <c r="C426" s="112"/>
      <c r="D426" s="112"/>
      <c r="E426" s="112"/>
      <c r="F426" s="112"/>
      <c r="G426" s="112"/>
      <c r="H426" s="112"/>
      <c r="I426" s="112"/>
      <c r="J426" s="112"/>
      <c r="K426" s="112"/>
      <c r="L426" s="112"/>
      <c r="M426" s="112"/>
      <c r="N426" s="112"/>
      <c r="O426" s="112"/>
      <c r="P426" s="112"/>
      <c r="Q426" s="112"/>
      <c r="R426" s="112"/>
      <c r="S426" s="112"/>
      <c r="T426" s="112"/>
      <c r="U426" s="112"/>
      <c r="V426" s="112"/>
      <c r="W426" s="112"/>
      <c r="X426" s="112"/>
      <c r="Y426" s="112"/>
      <c r="Z426" s="112"/>
      <c r="AA426" s="112"/>
      <c r="AB426" s="112"/>
    </row>
    <row r="427" spans="1:28">
      <c r="A427" s="112"/>
      <c r="B427" s="112"/>
      <c r="C427" s="112"/>
      <c r="D427" s="112"/>
      <c r="E427" s="112"/>
      <c r="F427" s="112"/>
      <c r="G427" s="112"/>
      <c r="H427" s="112"/>
      <c r="I427" s="112"/>
      <c r="J427" s="112"/>
      <c r="K427" s="112"/>
      <c r="L427" s="112"/>
      <c r="M427" s="112"/>
      <c r="N427" s="112"/>
      <c r="O427" s="112"/>
      <c r="P427" s="112"/>
      <c r="Q427" s="112"/>
      <c r="R427" s="112"/>
      <c r="S427" s="112"/>
      <c r="T427" s="112"/>
      <c r="U427" s="112"/>
      <c r="V427" s="112"/>
      <c r="W427" s="112"/>
      <c r="X427" s="112"/>
      <c r="Y427" s="112"/>
      <c r="Z427" s="112"/>
      <c r="AA427" s="112"/>
      <c r="AB427" s="112"/>
    </row>
    <row r="428" spans="1:28">
      <c r="A428" s="112"/>
      <c r="B428" s="112"/>
      <c r="C428" s="112"/>
      <c r="D428" s="112"/>
      <c r="E428" s="112"/>
      <c r="F428" s="112"/>
      <c r="G428" s="112"/>
      <c r="H428" s="112"/>
      <c r="I428" s="112"/>
      <c r="J428" s="112"/>
      <c r="K428" s="112"/>
      <c r="L428" s="112"/>
      <c r="M428" s="112"/>
      <c r="N428" s="112"/>
      <c r="O428" s="112"/>
      <c r="P428" s="112"/>
      <c r="Q428" s="112"/>
      <c r="R428" s="112"/>
      <c r="S428" s="112"/>
      <c r="T428" s="112"/>
      <c r="U428" s="112"/>
      <c r="V428" s="112"/>
      <c r="W428" s="112"/>
      <c r="X428" s="112"/>
      <c r="Y428" s="112"/>
      <c r="Z428" s="112"/>
      <c r="AA428" s="112"/>
      <c r="AB428" s="112"/>
    </row>
    <row r="429" spans="1:28">
      <c r="A429" s="112"/>
      <c r="B429" s="112"/>
      <c r="C429" s="112"/>
      <c r="D429" s="112"/>
      <c r="E429" s="112"/>
      <c r="F429" s="112"/>
      <c r="G429" s="112"/>
      <c r="H429" s="112"/>
      <c r="I429" s="112"/>
      <c r="J429" s="112"/>
      <c r="K429" s="112"/>
      <c r="L429" s="112"/>
      <c r="M429" s="112"/>
      <c r="N429" s="112"/>
      <c r="O429" s="112"/>
      <c r="P429" s="112"/>
      <c r="Q429" s="112"/>
      <c r="R429" s="112"/>
      <c r="S429" s="112"/>
      <c r="T429" s="112"/>
      <c r="U429" s="112"/>
      <c r="V429" s="112"/>
      <c r="W429" s="112"/>
      <c r="X429" s="112"/>
      <c r="Y429" s="112"/>
      <c r="Z429" s="112"/>
      <c r="AA429" s="112"/>
      <c r="AB429" s="112"/>
    </row>
    <row r="430" spans="1:28">
      <c r="A430" s="112"/>
      <c r="B430" s="112"/>
      <c r="C430" s="112"/>
      <c r="D430" s="112"/>
      <c r="E430" s="112"/>
      <c r="F430" s="112"/>
      <c r="G430" s="112"/>
      <c r="H430" s="112"/>
      <c r="I430" s="112"/>
      <c r="J430" s="112"/>
      <c r="K430" s="112"/>
      <c r="L430" s="112"/>
      <c r="M430" s="112"/>
      <c r="N430" s="112"/>
      <c r="O430" s="112"/>
      <c r="P430" s="112"/>
      <c r="Q430" s="112"/>
      <c r="R430" s="112"/>
      <c r="S430" s="112"/>
      <c r="T430" s="112"/>
      <c r="U430" s="112"/>
      <c r="V430" s="112"/>
      <c r="W430" s="112"/>
      <c r="X430" s="112"/>
      <c r="Y430" s="112"/>
      <c r="Z430" s="112"/>
      <c r="AA430" s="112"/>
      <c r="AB430" s="112"/>
    </row>
    <row r="431" spans="1:28">
      <c r="A431" s="112"/>
      <c r="B431" s="112"/>
      <c r="C431" s="112"/>
      <c r="D431" s="112"/>
      <c r="E431" s="112"/>
      <c r="F431" s="112"/>
      <c r="G431" s="112"/>
      <c r="H431" s="112"/>
      <c r="I431" s="112"/>
      <c r="J431" s="112"/>
      <c r="K431" s="112"/>
      <c r="L431" s="112"/>
      <c r="M431" s="112"/>
      <c r="N431" s="112"/>
      <c r="O431" s="112"/>
      <c r="P431" s="112"/>
      <c r="Q431" s="112"/>
      <c r="R431" s="112"/>
      <c r="S431" s="112"/>
      <c r="T431" s="112"/>
      <c r="U431" s="112"/>
      <c r="V431" s="112"/>
      <c r="W431" s="112"/>
      <c r="X431" s="112"/>
      <c r="Y431" s="112"/>
      <c r="Z431" s="112"/>
      <c r="AA431" s="112"/>
      <c r="AB431" s="112"/>
    </row>
    <row r="432" spans="1:28">
      <c r="A432" s="112"/>
      <c r="B432" s="112"/>
      <c r="C432" s="112"/>
      <c r="D432" s="112"/>
      <c r="E432" s="112"/>
      <c r="F432" s="112"/>
      <c r="G432" s="112"/>
      <c r="H432" s="112"/>
      <c r="I432" s="112"/>
      <c r="J432" s="112"/>
      <c r="K432" s="112"/>
      <c r="L432" s="112"/>
      <c r="M432" s="112"/>
      <c r="N432" s="112"/>
      <c r="O432" s="112"/>
      <c r="P432" s="112"/>
      <c r="Q432" s="112"/>
      <c r="R432" s="112"/>
      <c r="S432" s="112"/>
      <c r="T432" s="112"/>
      <c r="U432" s="112"/>
      <c r="V432" s="112"/>
      <c r="W432" s="112"/>
      <c r="X432" s="112"/>
      <c r="Y432" s="112"/>
      <c r="Z432" s="112"/>
      <c r="AA432" s="112"/>
      <c r="AB432" s="112"/>
    </row>
    <row r="433" spans="1:28">
      <c r="A433" s="112"/>
      <c r="B433" s="112"/>
      <c r="C433" s="112"/>
      <c r="D433" s="112"/>
      <c r="E433" s="112"/>
      <c r="F433" s="112"/>
      <c r="G433" s="112"/>
      <c r="H433" s="112"/>
      <c r="I433" s="112"/>
      <c r="J433" s="112"/>
      <c r="K433" s="112"/>
      <c r="L433" s="112"/>
      <c r="M433" s="112"/>
      <c r="N433" s="112"/>
      <c r="O433" s="112"/>
      <c r="P433" s="112"/>
      <c r="Q433" s="112"/>
      <c r="R433" s="112"/>
      <c r="S433" s="112"/>
      <c r="T433" s="112"/>
      <c r="U433" s="112"/>
      <c r="V433" s="112"/>
      <c r="W433" s="112"/>
      <c r="X433" s="112"/>
      <c r="Y433" s="112"/>
      <c r="Z433" s="112"/>
      <c r="AA433" s="112"/>
      <c r="AB433" s="112"/>
    </row>
    <row r="434" spans="1:28">
      <c r="A434" s="112"/>
      <c r="B434" s="112"/>
      <c r="C434" s="112"/>
      <c r="D434" s="112"/>
      <c r="E434" s="112"/>
      <c r="F434" s="112"/>
      <c r="G434" s="112"/>
      <c r="H434" s="112"/>
      <c r="I434" s="112"/>
      <c r="J434" s="112"/>
      <c r="K434" s="112"/>
      <c r="L434" s="112"/>
      <c r="M434" s="112"/>
      <c r="N434" s="112"/>
      <c r="O434" s="112"/>
      <c r="P434" s="112"/>
      <c r="Q434" s="112"/>
      <c r="R434" s="112"/>
      <c r="S434" s="112"/>
      <c r="T434" s="112"/>
      <c r="U434" s="112"/>
      <c r="V434" s="112"/>
      <c r="W434" s="112"/>
      <c r="X434" s="112"/>
      <c r="Y434" s="112"/>
      <c r="Z434" s="112"/>
      <c r="AA434" s="112"/>
      <c r="AB434" s="112"/>
    </row>
    <row r="435" spans="1:28">
      <c r="A435" s="112"/>
      <c r="B435" s="112"/>
      <c r="C435" s="112"/>
      <c r="D435" s="112"/>
      <c r="E435" s="112"/>
      <c r="F435" s="112"/>
      <c r="G435" s="112"/>
      <c r="H435" s="112"/>
      <c r="I435" s="112"/>
      <c r="J435" s="112"/>
      <c r="K435" s="112"/>
      <c r="L435" s="112"/>
      <c r="M435" s="112"/>
      <c r="N435" s="112"/>
      <c r="O435" s="112"/>
      <c r="P435" s="112"/>
      <c r="Q435" s="112"/>
      <c r="R435" s="112"/>
      <c r="S435" s="112"/>
      <c r="T435" s="112"/>
      <c r="U435" s="112"/>
      <c r="V435" s="112"/>
      <c r="W435" s="112"/>
      <c r="X435" s="112"/>
      <c r="Y435" s="112"/>
      <c r="Z435" s="112"/>
      <c r="AA435" s="112"/>
      <c r="AB435" s="112"/>
    </row>
    <row r="436" spans="1:28">
      <c r="A436" s="112"/>
      <c r="B436" s="112"/>
      <c r="C436" s="112"/>
      <c r="D436" s="112"/>
      <c r="E436" s="112"/>
      <c r="F436" s="112"/>
      <c r="G436" s="112"/>
      <c r="H436" s="112"/>
      <c r="I436" s="112"/>
      <c r="J436" s="112"/>
      <c r="K436" s="112"/>
      <c r="L436" s="112"/>
      <c r="M436" s="112"/>
      <c r="N436" s="112"/>
      <c r="O436" s="112"/>
      <c r="P436" s="112"/>
      <c r="Q436" s="112"/>
      <c r="R436" s="112"/>
      <c r="S436" s="112"/>
      <c r="T436" s="112"/>
      <c r="U436" s="112"/>
      <c r="V436" s="112"/>
      <c r="W436" s="112"/>
      <c r="X436" s="112"/>
      <c r="Y436" s="112"/>
      <c r="Z436" s="112"/>
      <c r="AA436" s="112"/>
      <c r="AB436" s="112"/>
    </row>
    <row r="437" spans="1:28">
      <c r="A437" s="112"/>
      <c r="B437" s="112"/>
      <c r="C437" s="112"/>
      <c r="D437" s="112"/>
      <c r="E437" s="112"/>
      <c r="F437" s="112"/>
      <c r="G437" s="112"/>
      <c r="H437" s="112"/>
      <c r="I437" s="112"/>
      <c r="J437" s="112"/>
      <c r="K437" s="112"/>
      <c r="L437" s="112"/>
      <c r="M437" s="112"/>
      <c r="N437" s="112"/>
      <c r="O437" s="112"/>
      <c r="P437" s="112"/>
      <c r="Q437" s="112"/>
      <c r="R437" s="112"/>
      <c r="S437" s="112"/>
      <c r="T437" s="112"/>
      <c r="U437" s="112"/>
      <c r="V437" s="112"/>
      <c r="W437" s="112"/>
      <c r="X437" s="112"/>
      <c r="Y437" s="112"/>
      <c r="Z437" s="112"/>
      <c r="AA437" s="112"/>
      <c r="AB437" s="112"/>
    </row>
    <row r="438" spans="1:28">
      <c r="A438" s="112"/>
      <c r="B438" s="112"/>
      <c r="C438" s="112"/>
      <c r="D438" s="112"/>
      <c r="E438" s="112"/>
      <c r="F438" s="112"/>
      <c r="G438" s="112"/>
      <c r="H438" s="112"/>
      <c r="I438" s="112"/>
      <c r="J438" s="112"/>
      <c r="K438" s="112"/>
      <c r="L438" s="112"/>
      <c r="M438" s="112"/>
      <c r="N438" s="112"/>
      <c r="O438" s="112"/>
      <c r="P438" s="112"/>
      <c r="Q438" s="112"/>
      <c r="R438" s="112"/>
      <c r="S438" s="112"/>
      <c r="T438" s="112"/>
      <c r="U438" s="112"/>
      <c r="V438" s="112"/>
      <c r="W438" s="112"/>
      <c r="X438" s="112"/>
      <c r="Y438" s="112"/>
      <c r="Z438" s="112"/>
      <c r="AA438" s="112"/>
      <c r="AB438" s="112"/>
    </row>
    <row r="439" spans="1:28">
      <c r="A439" s="112"/>
      <c r="B439" s="112"/>
      <c r="C439" s="112"/>
      <c r="D439" s="112"/>
      <c r="E439" s="112"/>
      <c r="F439" s="112"/>
      <c r="G439" s="112"/>
      <c r="H439" s="112"/>
      <c r="I439" s="112"/>
      <c r="J439" s="112"/>
      <c r="K439" s="112"/>
      <c r="L439" s="112"/>
      <c r="M439" s="112"/>
      <c r="N439" s="112"/>
      <c r="O439" s="112"/>
      <c r="P439" s="112"/>
      <c r="Q439" s="112"/>
      <c r="R439" s="112"/>
      <c r="S439" s="112"/>
      <c r="T439" s="112"/>
      <c r="U439" s="112"/>
      <c r="V439" s="112"/>
      <c r="W439" s="112"/>
      <c r="X439" s="112"/>
      <c r="Y439" s="112"/>
      <c r="Z439" s="112"/>
      <c r="AA439" s="112"/>
      <c r="AB439" s="112"/>
    </row>
    <row r="440" spans="1:28">
      <c r="A440" s="112"/>
      <c r="B440" s="112"/>
      <c r="C440" s="112"/>
      <c r="D440" s="112"/>
      <c r="E440" s="112"/>
      <c r="F440" s="112"/>
      <c r="G440" s="112"/>
      <c r="H440" s="112"/>
      <c r="I440" s="112"/>
      <c r="J440" s="112"/>
      <c r="K440" s="112"/>
      <c r="L440" s="112"/>
      <c r="M440" s="112"/>
      <c r="N440" s="112"/>
      <c r="O440" s="112"/>
      <c r="P440" s="112"/>
      <c r="Q440" s="112"/>
      <c r="R440" s="112"/>
      <c r="S440" s="112"/>
      <c r="T440" s="112"/>
      <c r="U440" s="112"/>
      <c r="V440" s="112"/>
      <c r="W440" s="112"/>
      <c r="X440" s="112"/>
      <c r="Y440" s="112"/>
      <c r="Z440" s="112"/>
      <c r="AA440" s="112"/>
      <c r="AB440" s="112"/>
    </row>
    <row r="441" spans="1:28">
      <c r="A441" s="112"/>
      <c r="B441" s="112"/>
      <c r="C441" s="112"/>
      <c r="D441" s="112"/>
      <c r="E441" s="112"/>
      <c r="F441" s="112"/>
      <c r="G441" s="112"/>
      <c r="H441" s="112"/>
      <c r="I441" s="112"/>
      <c r="J441" s="112"/>
      <c r="K441" s="112"/>
      <c r="L441" s="112"/>
      <c r="M441" s="112"/>
      <c r="N441" s="112"/>
      <c r="O441" s="112"/>
      <c r="P441" s="112"/>
      <c r="Q441" s="112"/>
      <c r="R441" s="112"/>
      <c r="S441" s="112"/>
      <c r="T441" s="112"/>
      <c r="U441" s="112"/>
      <c r="V441" s="112"/>
      <c r="W441" s="112"/>
      <c r="X441" s="112"/>
      <c r="Y441" s="112"/>
      <c r="Z441" s="112"/>
      <c r="AA441" s="112"/>
      <c r="AB441" s="112"/>
    </row>
    <row r="442" spans="1:28">
      <c r="A442" s="112"/>
      <c r="B442" s="112"/>
      <c r="C442" s="112"/>
      <c r="D442" s="112"/>
      <c r="E442" s="112"/>
      <c r="F442" s="112"/>
      <c r="G442" s="112"/>
      <c r="H442" s="112"/>
      <c r="I442" s="112"/>
      <c r="J442" s="112"/>
      <c r="K442" s="112"/>
      <c r="L442" s="112"/>
      <c r="M442" s="112"/>
      <c r="N442" s="112"/>
      <c r="O442" s="112"/>
      <c r="P442" s="112"/>
      <c r="Q442" s="112"/>
      <c r="R442" s="112"/>
      <c r="S442" s="112"/>
      <c r="T442" s="112"/>
      <c r="U442" s="112"/>
      <c r="V442" s="112"/>
      <c r="W442" s="112"/>
      <c r="X442" s="112"/>
      <c r="Y442" s="112"/>
      <c r="Z442" s="112"/>
      <c r="AA442" s="112"/>
      <c r="AB442" s="112"/>
    </row>
    <row r="443" spans="1:28">
      <c r="A443" s="112"/>
      <c r="B443" s="112"/>
      <c r="C443" s="112"/>
      <c r="D443" s="112"/>
      <c r="E443" s="112"/>
      <c r="F443" s="112"/>
      <c r="G443" s="112"/>
      <c r="H443" s="112"/>
      <c r="I443" s="112"/>
      <c r="J443" s="112"/>
      <c r="K443" s="112"/>
      <c r="L443" s="112"/>
      <c r="M443" s="112"/>
      <c r="N443" s="112"/>
      <c r="O443" s="112"/>
      <c r="P443" s="112"/>
      <c r="Q443" s="112"/>
      <c r="R443" s="112"/>
      <c r="S443" s="112"/>
      <c r="T443" s="112"/>
      <c r="U443" s="112"/>
      <c r="V443" s="112"/>
      <c r="W443" s="112"/>
      <c r="X443" s="112"/>
      <c r="Y443" s="112"/>
      <c r="Z443" s="112"/>
      <c r="AA443" s="112"/>
      <c r="AB443" s="112"/>
    </row>
    <row r="444" spans="1:28">
      <c r="A444" s="112"/>
      <c r="B444" s="112"/>
      <c r="C444" s="112"/>
      <c r="D444" s="112"/>
      <c r="E444" s="112"/>
      <c r="F444" s="112"/>
      <c r="G444" s="112"/>
      <c r="H444" s="112"/>
      <c r="I444" s="112"/>
      <c r="J444" s="112"/>
      <c r="K444" s="112"/>
      <c r="L444" s="112"/>
      <c r="M444" s="112"/>
      <c r="N444" s="112"/>
      <c r="O444" s="112"/>
      <c r="P444" s="112"/>
      <c r="Q444" s="112"/>
      <c r="R444" s="112"/>
      <c r="S444" s="112"/>
      <c r="T444" s="112"/>
      <c r="U444" s="112"/>
      <c r="V444" s="112"/>
      <c r="W444" s="112"/>
      <c r="X444" s="112"/>
      <c r="Y444" s="112"/>
      <c r="Z444" s="112"/>
      <c r="AA444" s="112"/>
      <c r="AB444" s="112"/>
    </row>
    <row r="445" spans="1:28">
      <c r="A445" s="112"/>
      <c r="B445" s="112"/>
      <c r="C445" s="112"/>
      <c r="D445" s="112"/>
      <c r="E445" s="112"/>
      <c r="F445" s="112"/>
      <c r="G445" s="112"/>
      <c r="H445" s="112"/>
      <c r="I445" s="112"/>
      <c r="J445" s="112"/>
      <c r="K445" s="112"/>
      <c r="L445" s="112"/>
      <c r="M445" s="112"/>
      <c r="N445" s="112"/>
      <c r="O445" s="112"/>
      <c r="P445" s="112"/>
      <c r="Q445" s="112"/>
      <c r="R445" s="112"/>
      <c r="S445" s="112"/>
      <c r="T445" s="112"/>
      <c r="U445" s="112"/>
      <c r="V445" s="112"/>
      <c r="W445" s="112"/>
      <c r="X445" s="112"/>
      <c r="Y445" s="112"/>
      <c r="Z445" s="112"/>
      <c r="AA445" s="112"/>
      <c r="AB445" s="112"/>
    </row>
    <row r="446" spans="1:28">
      <c r="A446" s="112"/>
      <c r="B446" s="112"/>
      <c r="C446" s="112"/>
      <c r="D446" s="112"/>
      <c r="E446" s="112"/>
      <c r="F446" s="112"/>
      <c r="G446" s="112"/>
      <c r="H446" s="112"/>
      <c r="I446" s="112"/>
      <c r="J446" s="112"/>
      <c r="K446" s="112"/>
      <c r="L446" s="112"/>
      <c r="M446" s="112"/>
      <c r="N446" s="112"/>
      <c r="O446" s="112"/>
      <c r="P446" s="112"/>
      <c r="Q446" s="112"/>
      <c r="R446" s="112"/>
      <c r="S446" s="112"/>
      <c r="T446" s="112"/>
      <c r="U446" s="112"/>
      <c r="V446" s="112"/>
      <c r="W446" s="112"/>
      <c r="X446" s="112"/>
      <c r="Y446" s="112"/>
      <c r="Z446" s="112"/>
      <c r="AA446" s="112"/>
      <c r="AB446" s="112"/>
    </row>
    <row r="447" spans="1:28">
      <c r="A447" s="112"/>
      <c r="B447" s="112"/>
      <c r="C447" s="112"/>
      <c r="D447" s="112"/>
      <c r="E447" s="112"/>
      <c r="F447" s="112"/>
      <c r="G447" s="112"/>
      <c r="H447" s="112"/>
      <c r="I447" s="112"/>
      <c r="J447" s="112"/>
      <c r="K447" s="112"/>
      <c r="L447" s="112"/>
      <c r="M447" s="112"/>
      <c r="N447" s="112"/>
      <c r="O447" s="112"/>
      <c r="P447" s="112"/>
      <c r="Q447" s="112"/>
      <c r="R447" s="112"/>
      <c r="S447" s="112"/>
      <c r="T447" s="112"/>
      <c r="U447" s="112"/>
      <c r="V447" s="112"/>
      <c r="W447" s="112"/>
      <c r="X447" s="112"/>
      <c r="Y447" s="112"/>
      <c r="Z447" s="112"/>
      <c r="AA447" s="112"/>
      <c r="AB447" s="112"/>
    </row>
    <row r="448" spans="1:28">
      <c r="A448" s="112"/>
      <c r="B448" s="112"/>
      <c r="C448" s="112"/>
      <c r="D448" s="112"/>
      <c r="E448" s="112"/>
      <c r="F448" s="112"/>
      <c r="G448" s="112"/>
      <c r="H448" s="112"/>
      <c r="I448" s="112"/>
      <c r="J448" s="112"/>
      <c r="K448" s="112"/>
      <c r="L448" s="112"/>
      <c r="M448" s="112"/>
      <c r="N448" s="112"/>
      <c r="O448" s="112"/>
      <c r="P448" s="112"/>
      <c r="Q448" s="112"/>
      <c r="R448" s="112"/>
      <c r="S448" s="112"/>
      <c r="T448" s="112"/>
      <c r="U448" s="112"/>
      <c r="V448" s="112"/>
      <c r="W448" s="112"/>
      <c r="X448" s="112"/>
      <c r="Y448" s="112"/>
      <c r="Z448" s="112"/>
      <c r="AA448" s="112"/>
      <c r="AB448" s="112"/>
    </row>
    <row r="449" spans="1:28">
      <c r="A449" s="112"/>
      <c r="B449" s="112"/>
      <c r="C449" s="112"/>
      <c r="D449" s="112"/>
      <c r="E449" s="112"/>
      <c r="F449" s="112"/>
      <c r="G449" s="112"/>
      <c r="H449" s="112"/>
      <c r="I449" s="112"/>
      <c r="J449" s="112"/>
      <c r="K449" s="112"/>
      <c r="L449" s="112"/>
      <c r="M449" s="112"/>
      <c r="N449" s="112"/>
      <c r="O449" s="112"/>
      <c r="P449" s="112"/>
      <c r="Q449" s="112"/>
      <c r="R449" s="112"/>
      <c r="S449" s="112"/>
      <c r="T449" s="112"/>
      <c r="U449" s="112"/>
      <c r="V449" s="112"/>
      <c r="W449" s="112"/>
      <c r="X449" s="112"/>
      <c r="Y449" s="112"/>
      <c r="Z449" s="112"/>
      <c r="AA449" s="112"/>
      <c r="AB449" s="112"/>
    </row>
    <row r="450" spans="1:28">
      <c r="A450" s="112"/>
      <c r="B450" s="112"/>
      <c r="C450" s="112"/>
      <c r="D450" s="112"/>
      <c r="E450" s="112"/>
      <c r="F450" s="112"/>
      <c r="G450" s="112"/>
      <c r="H450" s="112"/>
      <c r="I450" s="112"/>
      <c r="J450" s="112"/>
      <c r="K450" s="112"/>
      <c r="L450" s="112"/>
      <c r="M450" s="112"/>
      <c r="N450" s="112"/>
      <c r="O450" s="112"/>
      <c r="P450" s="112"/>
      <c r="Q450" s="112"/>
      <c r="R450" s="112"/>
      <c r="S450" s="112"/>
      <c r="T450" s="112"/>
      <c r="U450" s="112"/>
      <c r="V450" s="112"/>
      <c r="W450" s="112"/>
      <c r="X450" s="112"/>
      <c r="Y450" s="112"/>
      <c r="Z450" s="112"/>
      <c r="AA450" s="112"/>
      <c r="AB450" s="112"/>
    </row>
    <row r="451" spans="1:28">
      <c r="A451" s="112"/>
      <c r="B451" s="112"/>
      <c r="C451" s="112"/>
      <c r="D451" s="112"/>
      <c r="E451" s="112"/>
      <c r="F451" s="112"/>
      <c r="G451" s="112"/>
      <c r="H451" s="112"/>
      <c r="I451" s="112"/>
      <c r="J451" s="112"/>
      <c r="K451" s="112"/>
      <c r="L451" s="112"/>
      <c r="M451" s="112"/>
      <c r="N451" s="112"/>
      <c r="O451" s="112"/>
      <c r="P451" s="112"/>
      <c r="Q451" s="112"/>
      <c r="R451" s="112"/>
      <c r="S451" s="112"/>
      <c r="T451" s="112"/>
      <c r="U451" s="112"/>
      <c r="V451" s="112"/>
      <c r="W451" s="112"/>
      <c r="X451" s="112"/>
      <c r="Y451" s="112"/>
      <c r="Z451" s="112"/>
      <c r="AA451" s="112"/>
      <c r="AB451" s="112"/>
    </row>
    <row r="452" spans="1:28">
      <c r="A452" s="112"/>
      <c r="B452" s="112"/>
      <c r="C452" s="112"/>
      <c r="D452" s="112"/>
      <c r="E452" s="112"/>
      <c r="F452" s="112"/>
      <c r="G452" s="112"/>
      <c r="H452" s="112"/>
      <c r="I452" s="112"/>
      <c r="J452" s="112"/>
      <c r="K452" s="112"/>
      <c r="L452" s="112"/>
      <c r="M452" s="112"/>
      <c r="N452" s="112"/>
      <c r="O452" s="112"/>
      <c r="P452" s="112"/>
      <c r="Q452" s="112"/>
      <c r="R452" s="112"/>
      <c r="S452" s="112"/>
      <c r="T452" s="112"/>
      <c r="U452" s="112"/>
      <c r="V452" s="112"/>
      <c r="W452" s="112"/>
      <c r="X452" s="112"/>
      <c r="Y452" s="112"/>
      <c r="Z452" s="112"/>
      <c r="AA452" s="112"/>
      <c r="AB452" s="112"/>
    </row>
    <row r="453" spans="1:28">
      <c r="A453" s="112"/>
      <c r="B453" s="112"/>
      <c r="C453" s="112"/>
      <c r="D453" s="112"/>
      <c r="E453" s="112"/>
      <c r="F453" s="112"/>
      <c r="G453" s="112"/>
      <c r="H453" s="112"/>
      <c r="I453" s="112"/>
      <c r="J453" s="112"/>
      <c r="K453" s="112"/>
      <c r="L453" s="112"/>
      <c r="M453" s="112"/>
      <c r="N453" s="112"/>
      <c r="O453" s="112"/>
      <c r="P453" s="112"/>
      <c r="Q453" s="112"/>
      <c r="R453" s="112"/>
      <c r="S453" s="112"/>
      <c r="T453" s="112"/>
      <c r="U453" s="112"/>
      <c r="V453" s="112"/>
      <c r="W453" s="112"/>
      <c r="X453" s="112"/>
      <c r="Y453" s="112"/>
      <c r="Z453" s="112"/>
      <c r="AA453" s="112"/>
      <c r="AB453" s="112"/>
    </row>
    <row r="454" spans="1:28">
      <c r="A454" s="112"/>
      <c r="B454" s="112"/>
      <c r="C454" s="112"/>
      <c r="D454" s="112"/>
      <c r="E454" s="112"/>
      <c r="F454" s="112"/>
      <c r="G454" s="112"/>
      <c r="H454" s="112"/>
      <c r="I454" s="112"/>
      <c r="J454" s="112"/>
      <c r="K454" s="112"/>
      <c r="L454" s="112"/>
      <c r="M454" s="112"/>
      <c r="N454" s="112"/>
      <c r="O454" s="112"/>
      <c r="P454" s="112"/>
      <c r="Q454" s="112"/>
      <c r="R454" s="112"/>
      <c r="S454" s="112"/>
      <c r="T454" s="112"/>
      <c r="U454" s="112"/>
      <c r="V454" s="112"/>
      <c r="W454" s="112"/>
      <c r="X454" s="112"/>
      <c r="Y454" s="112"/>
      <c r="Z454" s="112"/>
      <c r="AA454" s="112"/>
      <c r="AB454" s="112"/>
    </row>
    <row r="455" spans="1:28">
      <c r="A455" s="112"/>
      <c r="B455" s="112"/>
      <c r="C455" s="112"/>
      <c r="D455" s="112"/>
      <c r="E455" s="112"/>
      <c r="F455" s="112"/>
      <c r="G455" s="112"/>
      <c r="H455" s="112"/>
      <c r="I455" s="112"/>
      <c r="J455" s="112"/>
      <c r="K455" s="112"/>
      <c r="L455" s="112"/>
      <c r="M455" s="112"/>
      <c r="N455" s="112"/>
      <c r="O455" s="112"/>
      <c r="P455" s="112"/>
      <c r="Q455" s="112"/>
      <c r="R455" s="112"/>
      <c r="S455" s="112"/>
      <c r="T455" s="112"/>
      <c r="U455" s="112"/>
      <c r="V455" s="112"/>
      <c r="W455" s="112"/>
      <c r="X455" s="112"/>
      <c r="Y455" s="112"/>
      <c r="Z455" s="112"/>
      <c r="AA455" s="112"/>
      <c r="AB455" s="112"/>
    </row>
    <row r="456" spans="1:28">
      <c r="A456" s="112"/>
      <c r="B456" s="112"/>
      <c r="C456" s="112"/>
      <c r="D456" s="112"/>
      <c r="E456" s="112"/>
      <c r="F456" s="112"/>
      <c r="G456" s="112"/>
      <c r="H456" s="112"/>
      <c r="I456" s="112"/>
      <c r="J456" s="112"/>
      <c r="K456" s="112"/>
      <c r="L456" s="112"/>
      <c r="M456" s="112"/>
      <c r="N456" s="112"/>
      <c r="O456" s="112"/>
      <c r="P456" s="112"/>
      <c r="Q456" s="112"/>
      <c r="R456" s="112"/>
      <c r="S456" s="112"/>
      <c r="T456" s="112"/>
      <c r="U456" s="112"/>
      <c r="V456" s="112"/>
      <c r="W456" s="112"/>
      <c r="X456" s="112"/>
      <c r="Y456" s="112"/>
      <c r="Z456" s="112"/>
      <c r="AA456" s="112"/>
      <c r="AB456" s="112"/>
    </row>
    <row r="457" spans="1:28">
      <c r="A457" s="112"/>
      <c r="B457" s="112"/>
      <c r="C457" s="112"/>
      <c r="D457" s="112"/>
      <c r="E457" s="112"/>
      <c r="F457" s="112"/>
      <c r="G457" s="112"/>
      <c r="H457" s="112"/>
      <c r="I457" s="112"/>
      <c r="J457" s="112"/>
      <c r="K457" s="112"/>
      <c r="L457" s="112"/>
      <c r="M457" s="112"/>
      <c r="N457" s="112"/>
      <c r="O457" s="112"/>
      <c r="P457" s="112"/>
      <c r="Q457" s="112"/>
      <c r="R457" s="112"/>
      <c r="S457" s="112"/>
      <c r="T457" s="112"/>
      <c r="U457" s="112"/>
      <c r="V457" s="112"/>
      <c r="W457" s="112"/>
      <c r="X457" s="112"/>
      <c r="Y457" s="112"/>
      <c r="Z457" s="112"/>
      <c r="AA457" s="112"/>
      <c r="AB457" s="112"/>
    </row>
    <row r="458" spans="1:28">
      <c r="A458" s="112"/>
      <c r="B458" s="112"/>
      <c r="C458" s="112"/>
      <c r="D458" s="112"/>
      <c r="E458" s="112"/>
      <c r="F458" s="112"/>
      <c r="G458" s="112"/>
      <c r="H458" s="112"/>
      <c r="I458" s="112"/>
      <c r="J458" s="112"/>
      <c r="K458" s="112"/>
      <c r="L458" s="112"/>
      <c r="M458" s="112"/>
      <c r="N458" s="112"/>
      <c r="O458" s="112"/>
      <c r="P458" s="112"/>
      <c r="Q458" s="112"/>
      <c r="R458" s="112"/>
      <c r="S458" s="112"/>
      <c r="T458" s="112"/>
      <c r="U458" s="112"/>
      <c r="V458" s="112"/>
      <c r="W458" s="112"/>
      <c r="X458" s="112"/>
      <c r="Y458" s="112"/>
      <c r="Z458" s="112"/>
      <c r="AA458" s="112"/>
      <c r="AB458" s="112"/>
    </row>
    <row r="459" spans="1:28">
      <c r="A459" s="112"/>
      <c r="B459" s="112"/>
      <c r="C459" s="112"/>
      <c r="D459" s="112"/>
      <c r="E459" s="112"/>
      <c r="F459" s="112"/>
      <c r="G459" s="112"/>
      <c r="H459" s="112"/>
      <c r="I459" s="112"/>
      <c r="J459" s="112"/>
      <c r="K459" s="112"/>
      <c r="L459" s="112"/>
      <c r="M459" s="112"/>
      <c r="N459" s="112"/>
      <c r="O459" s="112"/>
      <c r="P459" s="112"/>
      <c r="Q459" s="112"/>
      <c r="R459" s="112"/>
      <c r="S459" s="112"/>
      <c r="T459" s="112"/>
      <c r="U459" s="112"/>
      <c r="V459" s="112"/>
      <c r="W459" s="112"/>
      <c r="X459" s="112"/>
      <c r="Y459" s="112"/>
      <c r="Z459" s="112"/>
      <c r="AA459" s="112"/>
      <c r="AB459" s="112"/>
    </row>
    <row r="460" spans="1:28">
      <c r="A460" s="112"/>
      <c r="B460" s="112"/>
      <c r="C460" s="112"/>
      <c r="D460" s="112"/>
      <c r="E460" s="112"/>
      <c r="F460" s="112"/>
      <c r="G460" s="112"/>
      <c r="H460" s="112"/>
      <c r="I460" s="112"/>
      <c r="J460" s="112"/>
      <c r="K460" s="112"/>
      <c r="L460" s="112"/>
      <c r="M460" s="112"/>
      <c r="N460" s="112"/>
      <c r="O460" s="112"/>
      <c r="P460" s="112"/>
      <c r="Q460" s="112"/>
      <c r="R460" s="112"/>
      <c r="S460" s="112"/>
      <c r="T460" s="112"/>
      <c r="U460" s="112"/>
      <c r="V460" s="112"/>
      <c r="W460" s="112"/>
      <c r="X460" s="112"/>
      <c r="Y460" s="112"/>
      <c r="Z460" s="112"/>
      <c r="AA460" s="112"/>
      <c r="AB460" s="112"/>
    </row>
    <row r="461" spans="1:28">
      <c r="A461" s="112"/>
      <c r="B461" s="112"/>
      <c r="C461" s="112"/>
      <c r="D461" s="112"/>
      <c r="E461" s="112"/>
      <c r="F461" s="112"/>
      <c r="G461" s="112"/>
      <c r="H461" s="112"/>
      <c r="I461" s="112"/>
      <c r="J461" s="112"/>
      <c r="K461" s="112"/>
      <c r="L461" s="112"/>
      <c r="M461" s="112"/>
      <c r="N461" s="112"/>
      <c r="O461" s="112"/>
      <c r="P461" s="112"/>
      <c r="Q461" s="112"/>
      <c r="R461" s="112"/>
      <c r="S461" s="112"/>
      <c r="T461" s="112"/>
      <c r="U461" s="112"/>
      <c r="V461" s="112"/>
      <c r="W461" s="112"/>
      <c r="X461" s="112"/>
      <c r="Y461" s="112"/>
      <c r="Z461" s="112"/>
      <c r="AA461" s="112"/>
      <c r="AB461" s="112"/>
    </row>
    <row r="462" spans="1:28">
      <c r="A462" s="112"/>
      <c r="B462" s="112"/>
      <c r="C462" s="112"/>
      <c r="D462" s="112"/>
      <c r="E462" s="112"/>
      <c r="F462" s="112"/>
      <c r="G462" s="112"/>
      <c r="H462" s="112"/>
      <c r="I462" s="112"/>
      <c r="J462" s="112"/>
      <c r="K462" s="112"/>
      <c r="L462" s="112"/>
      <c r="M462" s="112"/>
      <c r="N462" s="112"/>
      <c r="O462" s="112"/>
      <c r="P462" s="112"/>
      <c r="Q462" s="112"/>
      <c r="R462" s="112"/>
      <c r="S462" s="112"/>
      <c r="T462" s="112"/>
      <c r="U462" s="112"/>
      <c r="V462" s="112"/>
      <c r="W462" s="112"/>
      <c r="X462" s="112"/>
      <c r="Y462" s="112"/>
      <c r="Z462" s="112"/>
      <c r="AA462" s="112"/>
      <c r="AB462" s="112"/>
    </row>
    <row r="463" spans="1:28">
      <c r="A463" s="112"/>
      <c r="B463" s="112"/>
      <c r="C463" s="112"/>
      <c r="D463" s="112"/>
      <c r="E463" s="112"/>
      <c r="F463" s="112"/>
      <c r="G463" s="112"/>
      <c r="H463" s="112"/>
      <c r="I463" s="112"/>
      <c r="J463" s="112"/>
      <c r="K463" s="112"/>
      <c r="L463" s="112"/>
      <c r="M463" s="112"/>
      <c r="N463" s="112"/>
      <c r="O463" s="112"/>
      <c r="P463" s="112"/>
      <c r="Q463" s="112"/>
      <c r="R463" s="112"/>
      <c r="S463" s="112"/>
      <c r="T463" s="112"/>
      <c r="U463" s="112"/>
      <c r="V463" s="112"/>
      <c r="W463" s="112"/>
      <c r="X463" s="112"/>
      <c r="Y463" s="112"/>
      <c r="Z463" s="112"/>
      <c r="AA463" s="112"/>
      <c r="AB463" s="112"/>
    </row>
    <row r="464" spans="1:28">
      <c r="A464" s="112"/>
      <c r="B464" s="112"/>
      <c r="C464" s="112"/>
      <c r="D464" s="112"/>
      <c r="E464" s="112"/>
      <c r="F464" s="112"/>
      <c r="G464" s="112"/>
      <c r="H464" s="112"/>
      <c r="I464" s="112"/>
      <c r="J464" s="112"/>
      <c r="K464" s="112"/>
      <c r="L464" s="112"/>
      <c r="M464" s="112"/>
      <c r="N464" s="112"/>
      <c r="O464" s="112"/>
      <c r="P464" s="112"/>
      <c r="Q464" s="112"/>
      <c r="R464" s="112"/>
      <c r="S464" s="112"/>
      <c r="T464" s="112"/>
      <c r="U464" s="112"/>
      <c r="V464" s="112"/>
      <c r="W464" s="112"/>
      <c r="X464" s="112"/>
      <c r="Y464" s="112"/>
      <c r="Z464" s="112"/>
      <c r="AA464" s="112"/>
      <c r="AB464" s="112"/>
    </row>
    <row r="465" spans="1:28">
      <c r="A465" s="112"/>
      <c r="B465" s="112"/>
      <c r="C465" s="112"/>
      <c r="D465" s="112"/>
      <c r="E465" s="112"/>
      <c r="F465" s="112"/>
      <c r="G465" s="112"/>
      <c r="H465" s="112"/>
      <c r="I465" s="112"/>
      <c r="J465" s="112"/>
      <c r="K465" s="112"/>
      <c r="L465" s="112"/>
      <c r="M465" s="112"/>
      <c r="N465" s="112"/>
      <c r="O465" s="112"/>
      <c r="P465" s="112"/>
      <c r="Q465" s="112"/>
      <c r="R465" s="112"/>
      <c r="S465" s="112"/>
      <c r="T465" s="112"/>
      <c r="U465" s="112"/>
      <c r="V465" s="112"/>
      <c r="W465" s="112"/>
      <c r="X465" s="112"/>
      <c r="Y465" s="112"/>
      <c r="Z465" s="112"/>
      <c r="AA465" s="112"/>
      <c r="AB465" s="112"/>
    </row>
    <row r="466" spans="1:28">
      <c r="A466" s="112"/>
      <c r="B466" s="112"/>
      <c r="C466" s="112"/>
      <c r="D466" s="112"/>
      <c r="E466" s="112"/>
      <c r="F466" s="112"/>
      <c r="G466" s="112"/>
      <c r="H466" s="112"/>
      <c r="I466" s="112"/>
      <c r="J466" s="112"/>
      <c r="K466" s="112"/>
      <c r="L466" s="112"/>
      <c r="M466" s="112"/>
      <c r="N466" s="112"/>
      <c r="O466" s="112"/>
      <c r="P466" s="112"/>
      <c r="Q466" s="112"/>
      <c r="R466" s="112"/>
      <c r="S466" s="112"/>
      <c r="T466" s="112"/>
      <c r="U466" s="112"/>
      <c r="V466" s="112"/>
      <c r="W466" s="112"/>
      <c r="X466" s="112"/>
      <c r="Y466" s="112"/>
      <c r="Z466" s="112"/>
      <c r="AA466" s="112"/>
      <c r="AB466" s="112"/>
    </row>
    <row r="467" spans="1:28">
      <c r="A467" s="112"/>
      <c r="B467" s="112"/>
      <c r="C467" s="112"/>
      <c r="D467" s="112"/>
      <c r="E467" s="112"/>
      <c r="F467" s="112"/>
      <c r="G467" s="112"/>
      <c r="H467" s="112"/>
      <c r="I467" s="112"/>
      <c r="J467" s="112"/>
      <c r="K467" s="112"/>
      <c r="L467" s="112"/>
      <c r="M467" s="112"/>
      <c r="N467" s="112"/>
      <c r="O467" s="112"/>
      <c r="P467" s="112"/>
      <c r="Q467" s="112"/>
      <c r="R467" s="112"/>
      <c r="S467" s="112"/>
      <c r="T467" s="112"/>
      <c r="U467" s="112"/>
      <c r="V467" s="112"/>
      <c r="W467" s="112"/>
      <c r="X467" s="112"/>
      <c r="Y467" s="112"/>
      <c r="Z467" s="112"/>
      <c r="AA467" s="112"/>
      <c r="AB467" s="112"/>
    </row>
    <row r="468" spans="1:28">
      <c r="A468" s="112"/>
      <c r="B468" s="112"/>
      <c r="C468" s="112"/>
      <c r="D468" s="112"/>
      <c r="E468" s="112"/>
      <c r="F468" s="112"/>
      <c r="G468" s="112"/>
      <c r="H468" s="112"/>
      <c r="I468" s="112"/>
      <c r="J468" s="112"/>
      <c r="K468" s="112"/>
      <c r="L468" s="112"/>
      <c r="M468" s="112"/>
      <c r="N468" s="112"/>
      <c r="O468" s="112"/>
      <c r="P468" s="112"/>
      <c r="Q468" s="112"/>
      <c r="R468" s="112"/>
      <c r="S468" s="112"/>
      <c r="T468" s="112"/>
      <c r="U468" s="112"/>
      <c r="V468" s="112"/>
      <c r="W468" s="112"/>
      <c r="X468" s="112"/>
      <c r="Y468" s="112"/>
      <c r="Z468" s="112"/>
      <c r="AA468" s="112"/>
      <c r="AB468" s="112"/>
    </row>
    <row r="469" spans="1:28">
      <c r="A469" s="112"/>
      <c r="B469" s="112"/>
      <c r="C469" s="112"/>
      <c r="D469" s="112"/>
      <c r="E469" s="112"/>
      <c r="F469" s="112"/>
      <c r="G469" s="112"/>
      <c r="H469" s="112"/>
      <c r="I469" s="112"/>
      <c r="J469" s="112"/>
      <c r="K469" s="112"/>
      <c r="L469" s="112"/>
      <c r="M469" s="112"/>
      <c r="N469" s="112"/>
      <c r="O469" s="112"/>
      <c r="P469" s="112"/>
      <c r="Q469" s="112"/>
      <c r="R469" s="112"/>
      <c r="S469" s="112"/>
      <c r="T469" s="112"/>
      <c r="U469" s="112"/>
      <c r="V469" s="112"/>
      <c r="W469" s="112"/>
      <c r="X469" s="112"/>
      <c r="Y469" s="112"/>
      <c r="Z469" s="112"/>
      <c r="AA469" s="112"/>
      <c r="AB469" s="112"/>
    </row>
    <row r="470" spans="1:28">
      <c r="A470" s="112"/>
      <c r="B470" s="112"/>
      <c r="C470" s="112"/>
      <c r="D470" s="112"/>
      <c r="E470" s="112"/>
      <c r="F470" s="112"/>
      <c r="G470" s="112"/>
      <c r="H470" s="112"/>
      <c r="I470" s="112"/>
      <c r="J470" s="112"/>
      <c r="K470" s="112"/>
      <c r="L470" s="112"/>
      <c r="M470" s="112"/>
      <c r="N470" s="112"/>
      <c r="O470" s="112"/>
      <c r="P470" s="112"/>
      <c r="Q470" s="112"/>
      <c r="R470" s="112"/>
      <c r="S470" s="112"/>
      <c r="T470" s="112"/>
      <c r="U470" s="112"/>
      <c r="V470" s="112"/>
      <c r="W470" s="112"/>
      <c r="X470" s="112"/>
      <c r="Y470" s="112"/>
      <c r="Z470" s="112"/>
      <c r="AA470" s="112"/>
      <c r="AB470" s="112"/>
    </row>
    <row r="471" spans="1:28">
      <c r="A471" s="112"/>
      <c r="B471" s="112"/>
      <c r="C471" s="112"/>
      <c r="D471" s="112"/>
      <c r="E471" s="112"/>
      <c r="F471" s="112"/>
      <c r="G471" s="112"/>
      <c r="H471" s="112"/>
      <c r="I471" s="112"/>
      <c r="J471" s="112"/>
      <c r="K471" s="112"/>
      <c r="L471" s="112"/>
      <c r="M471" s="112"/>
      <c r="N471" s="112"/>
      <c r="O471" s="112"/>
      <c r="P471" s="112"/>
      <c r="Q471" s="112"/>
      <c r="R471" s="112"/>
      <c r="S471" s="112"/>
      <c r="T471" s="112"/>
      <c r="U471" s="112"/>
      <c r="V471" s="112"/>
      <c r="W471" s="112"/>
      <c r="X471" s="112"/>
      <c r="Y471" s="112"/>
      <c r="Z471" s="112"/>
      <c r="AA471" s="112"/>
      <c r="AB471" s="112"/>
    </row>
    <row r="472" spans="1:28">
      <c r="A472" s="112"/>
      <c r="B472" s="112"/>
      <c r="C472" s="112"/>
      <c r="D472" s="112"/>
      <c r="E472" s="112"/>
      <c r="F472" s="112"/>
      <c r="G472" s="112"/>
      <c r="H472" s="112"/>
      <c r="I472" s="112"/>
      <c r="J472" s="112"/>
      <c r="K472" s="112"/>
      <c r="L472" s="112"/>
      <c r="M472" s="112"/>
      <c r="N472" s="112"/>
      <c r="O472" s="112"/>
      <c r="P472" s="112"/>
      <c r="Q472" s="112"/>
      <c r="R472" s="112"/>
      <c r="S472" s="112"/>
      <c r="T472" s="112"/>
      <c r="U472" s="112"/>
      <c r="V472" s="112"/>
      <c r="W472" s="112"/>
      <c r="X472" s="112"/>
      <c r="Y472" s="112"/>
      <c r="Z472" s="112"/>
      <c r="AA472" s="112"/>
      <c r="AB472" s="112"/>
    </row>
    <row r="473" spans="1:28">
      <c r="A473" s="112"/>
      <c r="B473" s="112"/>
      <c r="C473" s="112"/>
      <c r="D473" s="112"/>
      <c r="E473" s="112"/>
      <c r="F473" s="112"/>
      <c r="G473" s="112"/>
      <c r="H473" s="112"/>
      <c r="I473" s="112"/>
      <c r="J473" s="112"/>
      <c r="K473" s="112"/>
      <c r="L473" s="112"/>
      <c r="M473" s="112"/>
      <c r="N473" s="112"/>
      <c r="O473" s="112"/>
      <c r="P473" s="112"/>
      <c r="Q473" s="112"/>
      <c r="R473" s="112"/>
      <c r="S473" s="112"/>
      <c r="T473" s="112"/>
      <c r="U473" s="112"/>
      <c r="V473" s="112"/>
      <c r="W473" s="112"/>
      <c r="X473" s="112"/>
      <c r="Y473" s="112"/>
      <c r="Z473" s="112"/>
      <c r="AA473" s="112"/>
      <c r="AB473" s="112"/>
    </row>
    <row r="474" spans="1:28">
      <c r="A474" s="112"/>
      <c r="B474" s="112"/>
      <c r="C474" s="112"/>
      <c r="D474" s="112"/>
      <c r="E474" s="112"/>
      <c r="F474" s="112"/>
      <c r="G474" s="112"/>
      <c r="H474" s="112"/>
      <c r="I474" s="112"/>
      <c r="J474" s="112"/>
      <c r="K474" s="112"/>
      <c r="L474" s="112"/>
      <c r="M474" s="112"/>
      <c r="N474" s="112"/>
      <c r="O474" s="112"/>
      <c r="P474" s="112"/>
      <c r="Q474" s="112"/>
      <c r="R474" s="112"/>
      <c r="S474" s="112"/>
      <c r="T474" s="112"/>
      <c r="U474" s="112"/>
      <c r="V474" s="112"/>
      <c r="W474" s="112"/>
      <c r="X474" s="112"/>
      <c r="Y474" s="112"/>
      <c r="Z474" s="112"/>
      <c r="AA474" s="112"/>
      <c r="AB474" s="112"/>
    </row>
    <row r="475" spans="1:28">
      <c r="A475" s="112"/>
      <c r="B475" s="112"/>
      <c r="C475" s="112"/>
      <c r="D475" s="112"/>
      <c r="E475" s="112"/>
      <c r="F475" s="112"/>
      <c r="G475" s="112"/>
      <c r="H475" s="112"/>
      <c r="I475" s="112"/>
      <c r="J475" s="112"/>
      <c r="K475" s="112"/>
      <c r="L475" s="112"/>
      <c r="M475" s="112"/>
      <c r="N475" s="112"/>
      <c r="O475" s="112"/>
      <c r="P475" s="112"/>
      <c r="Q475" s="112"/>
      <c r="R475" s="112"/>
      <c r="S475" s="112"/>
      <c r="T475" s="112"/>
      <c r="U475" s="112"/>
      <c r="V475" s="112"/>
      <c r="W475" s="112"/>
      <c r="X475" s="112"/>
      <c r="Y475" s="112"/>
      <c r="Z475" s="112"/>
      <c r="AA475" s="112"/>
      <c r="AB475" s="112"/>
    </row>
    <row r="476" spans="1:28">
      <c r="A476" s="112"/>
      <c r="B476" s="112"/>
      <c r="C476" s="112"/>
      <c r="D476" s="112"/>
      <c r="E476" s="112"/>
      <c r="F476" s="112"/>
      <c r="G476" s="112"/>
      <c r="H476" s="112"/>
      <c r="I476" s="112"/>
      <c r="J476" s="112"/>
      <c r="K476" s="112"/>
      <c r="L476" s="112"/>
      <c r="M476" s="112"/>
      <c r="N476" s="112"/>
      <c r="O476" s="112"/>
      <c r="P476" s="112"/>
      <c r="Q476" s="112"/>
      <c r="R476" s="112"/>
      <c r="S476" s="112"/>
      <c r="T476" s="112"/>
      <c r="U476" s="112"/>
      <c r="V476" s="112"/>
      <c r="W476" s="112"/>
      <c r="X476" s="112"/>
      <c r="Y476" s="112"/>
      <c r="Z476" s="112"/>
      <c r="AA476" s="112"/>
      <c r="AB476" s="112"/>
    </row>
    <row r="477" spans="1:28">
      <c r="A477" s="112"/>
      <c r="B477" s="112"/>
      <c r="C477" s="112"/>
      <c r="D477" s="112"/>
      <c r="E477" s="112"/>
      <c r="F477" s="112"/>
      <c r="G477" s="112"/>
      <c r="H477" s="112"/>
      <c r="I477" s="112"/>
      <c r="J477" s="112"/>
      <c r="K477" s="112"/>
      <c r="L477" s="112"/>
      <c r="M477" s="112"/>
      <c r="N477" s="112"/>
      <c r="O477" s="112"/>
      <c r="P477" s="112"/>
      <c r="Q477" s="112"/>
      <c r="R477" s="112"/>
      <c r="S477" s="112"/>
      <c r="T477" s="112"/>
      <c r="U477" s="112"/>
      <c r="V477" s="112"/>
      <c r="W477" s="112"/>
      <c r="X477" s="112"/>
      <c r="Y477" s="112"/>
      <c r="Z477" s="112"/>
      <c r="AA477" s="112"/>
      <c r="AB477" s="112"/>
    </row>
    <row r="478" spans="1:28">
      <c r="A478" s="112"/>
      <c r="B478" s="112"/>
      <c r="C478" s="112"/>
      <c r="D478" s="112"/>
      <c r="E478" s="112"/>
      <c r="F478" s="112"/>
      <c r="G478" s="112"/>
      <c r="H478" s="112"/>
      <c r="I478" s="112"/>
      <c r="J478" s="112"/>
      <c r="K478" s="112"/>
      <c r="L478" s="112"/>
      <c r="M478" s="112"/>
      <c r="N478" s="112"/>
      <c r="O478" s="112"/>
      <c r="P478" s="112"/>
      <c r="Q478" s="112"/>
      <c r="R478" s="112"/>
      <c r="S478" s="112"/>
      <c r="T478" s="112"/>
      <c r="U478" s="112"/>
      <c r="V478" s="112"/>
      <c r="W478" s="112"/>
      <c r="X478" s="112"/>
      <c r="Y478" s="112"/>
      <c r="Z478" s="112"/>
      <c r="AA478" s="112"/>
      <c r="AB478" s="112"/>
    </row>
    <row r="479" spans="1:28">
      <c r="A479" s="112"/>
      <c r="B479" s="112"/>
      <c r="C479" s="112"/>
      <c r="D479" s="112"/>
      <c r="E479" s="112"/>
      <c r="F479" s="112"/>
      <c r="G479" s="112"/>
      <c r="H479" s="112"/>
      <c r="I479" s="112"/>
      <c r="J479" s="112"/>
      <c r="K479" s="112"/>
      <c r="L479" s="112"/>
      <c r="M479" s="112"/>
      <c r="N479" s="112"/>
      <c r="O479" s="112"/>
      <c r="P479" s="112"/>
      <c r="Q479" s="112"/>
      <c r="R479" s="112"/>
      <c r="S479" s="112"/>
      <c r="T479" s="112"/>
      <c r="U479" s="112"/>
      <c r="V479" s="112"/>
      <c r="W479" s="112"/>
      <c r="X479" s="112"/>
      <c r="Y479" s="112"/>
      <c r="Z479" s="112"/>
      <c r="AA479" s="112"/>
      <c r="AB479" s="112"/>
    </row>
    <row r="480" spans="1:28">
      <c r="A480" s="112"/>
      <c r="B480" s="112"/>
      <c r="C480" s="112"/>
      <c r="D480" s="112"/>
      <c r="E480" s="112"/>
      <c r="F480" s="112"/>
      <c r="G480" s="112"/>
      <c r="H480" s="112"/>
      <c r="I480" s="112"/>
      <c r="J480" s="112"/>
      <c r="K480" s="112"/>
      <c r="L480" s="112"/>
      <c r="M480" s="112"/>
      <c r="N480" s="112"/>
      <c r="O480" s="112"/>
      <c r="P480" s="112"/>
      <c r="Q480" s="112"/>
      <c r="R480" s="112"/>
      <c r="S480" s="112"/>
      <c r="T480" s="112"/>
      <c r="U480" s="112"/>
      <c r="V480" s="112"/>
      <c r="W480" s="112"/>
      <c r="X480" s="112"/>
      <c r="Y480" s="112"/>
      <c r="Z480" s="112"/>
      <c r="AA480" s="112"/>
      <c r="AB480" s="112"/>
    </row>
    <row r="481" spans="1:28">
      <c r="A481" s="112"/>
      <c r="B481" s="112"/>
      <c r="C481" s="112"/>
      <c r="D481" s="112"/>
      <c r="E481" s="112"/>
      <c r="F481" s="112"/>
      <c r="G481" s="112"/>
      <c r="H481" s="112"/>
      <c r="I481" s="112"/>
      <c r="J481" s="112"/>
      <c r="K481" s="112"/>
      <c r="L481" s="112"/>
      <c r="M481" s="112"/>
      <c r="N481" s="112"/>
      <c r="O481" s="112"/>
      <c r="P481" s="112"/>
      <c r="Q481" s="112"/>
      <c r="R481" s="112"/>
      <c r="S481" s="112"/>
      <c r="T481" s="112"/>
      <c r="U481" s="112"/>
      <c r="V481" s="112"/>
      <c r="W481" s="112"/>
      <c r="X481" s="112"/>
      <c r="Y481" s="112"/>
      <c r="Z481" s="112"/>
      <c r="AA481" s="112"/>
      <c r="AB481" s="112"/>
    </row>
    <row r="482" spans="1:28">
      <c r="A482" s="112"/>
      <c r="B482" s="112"/>
      <c r="C482" s="112"/>
      <c r="D482" s="112"/>
      <c r="E482" s="112"/>
      <c r="F482" s="112"/>
      <c r="G482" s="112"/>
      <c r="H482" s="112"/>
      <c r="I482" s="112"/>
      <c r="J482" s="112"/>
      <c r="K482" s="112"/>
      <c r="L482" s="112"/>
      <c r="M482" s="112"/>
      <c r="N482" s="112"/>
      <c r="O482" s="112"/>
      <c r="P482" s="112"/>
      <c r="Q482" s="112"/>
      <c r="R482" s="112"/>
      <c r="S482" s="112"/>
      <c r="T482" s="112"/>
      <c r="U482" s="112"/>
      <c r="V482" s="112"/>
      <c r="W482" s="112"/>
      <c r="X482" s="112"/>
      <c r="Y482" s="112"/>
      <c r="Z482" s="112"/>
      <c r="AA482" s="112"/>
      <c r="AB482" s="112"/>
    </row>
    <row r="483" spans="1:28">
      <c r="A483" s="112"/>
      <c r="B483" s="112"/>
      <c r="C483" s="112"/>
      <c r="D483" s="112"/>
      <c r="E483" s="112"/>
      <c r="F483" s="112"/>
      <c r="G483" s="112"/>
      <c r="H483" s="112"/>
      <c r="I483" s="112"/>
      <c r="J483" s="112"/>
      <c r="K483" s="112"/>
      <c r="L483" s="112"/>
      <c r="M483" s="112"/>
      <c r="N483" s="112"/>
      <c r="O483" s="112"/>
      <c r="P483" s="112"/>
      <c r="Q483" s="112"/>
      <c r="R483" s="112"/>
      <c r="S483" s="112"/>
      <c r="T483" s="112"/>
      <c r="U483" s="112"/>
      <c r="V483" s="112"/>
      <c r="W483" s="112"/>
      <c r="X483" s="112"/>
      <c r="Y483" s="112"/>
      <c r="Z483" s="112"/>
      <c r="AA483" s="112"/>
      <c r="AB483" s="112"/>
    </row>
    <row r="484" spans="1:28">
      <c r="A484" s="112"/>
      <c r="B484" s="112"/>
      <c r="C484" s="112"/>
      <c r="D484" s="112"/>
      <c r="E484" s="112"/>
      <c r="F484" s="112"/>
      <c r="G484" s="112"/>
      <c r="H484" s="112"/>
      <c r="I484" s="112"/>
      <c r="J484" s="112"/>
      <c r="K484" s="112"/>
      <c r="L484" s="112"/>
      <c r="M484" s="112"/>
      <c r="N484" s="112"/>
      <c r="O484" s="112"/>
      <c r="P484" s="112"/>
      <c r="Q484" s="112"/>
      <c r="R484" s="112"/>
      <c r="S484" s="112"/>
      <c r="T484" s="112"/>
      <c r="U484" s="112"/>
      <c r="V484" s="112"/>
      <c r="W484" s="112"/>
      <c r="X484" s="112"/>
      <c r="Y484" s="112"/>
      <c r="Z484" s="112"/>
      <c r="AA484" s="112"/>
      <c r="AB484" s="112"/>
    </row>
    <row r="485" spans="1:28">
      <c r="A485" s="112"/>
      <c r="B485" s="112"/>
      <c r="C485" s="112"/>
      <c r="D485" s="112"/>
      <c r="E485" s="112"/>
      <c r="F485" s="112"/>
      <c r="G485" s="112"/>
      <c r="H485" s="112"/>
      <c r="I485" s="112"/>
      <c r="J485" s="112"/>
      <c r="K485" s="112"/>
      <c r="L485" s="112"/>
      <c r="M485" s="112"/>
      <c r="N485" s="112"/>
      <c r="O485" s="112"/>
      <c r="P485" s="112"/>
      <c r="Q485" s="112"/>
      <c r="R485" s="112"/>
      <c r="S485" s="112"/>
      <c r="T485" s="112"/>
      <c r="U485" s="112"/>
      <c r="V485" s="112"/>
      <c r="W485" s="112"/>
      <c r="X485" s="112"/>
      <c r="Y485" s="112"/>
      <c r="Z485" s="112"/>
      <c r="AA485" s="112"/>
      <c r="AB485" s="112"/>
    </row>
    <row r="486" spans="1:28">
      <c r="A486" s="112"/>
      <c r="B486" s="112"/>
      <c r="C486" s="112"/>
      <c r="D486" s="112"/>
      <c r="E486" s="112"/>
      <c r="F486" s="112"/>
      <c r="G486" s="112"/>
      <c r="H486" s="112"/>
      <c r="I486" s="112"/>
      <c r="J486" s="112"/>
      <c r="K486" s="112"/>
      <c r="L486" s="112"/>
      <c r="M486" s="112"/>
      <c r="N486" s="112"/>
      <c r="O486" s="112"/>
      <c r="P486" s="112"/>
      <c r="Q486" s="112"/>
      <c r="R486" s="112"/>
      <c r="S486" s="112"/>
      <c r="T486" s="112"/>
      <c r="U486" s="112"/>
      <c r="V486" s="112"/>
      <c r="W486" s="112"/>
      <c r="X486" s="112"/>
      <c r="Y486" s="112"/>
      <c r="Z486" s="112"/>
      <c r="AA486" s="112"/>
      <c r="AB486" s="112"/>
    </row>
    <row r="487" spans="1:28">
      <c r="A487" s="112"/>
      <c r="B487" s="112"/>
      <c r="C487" s="112"/>
      <c r="D487" s="112"/>
      <c r="E487" s="112"/>
      <c r="F487" s="112"/>
      <c r="G487" s="112"/>
      <c r="H487" s="112"/>
      <c r="I487" s="112"/>
      <c r="J487" s="112"/>
      <c r="K487" s="112"/>
      <c r="L487" s="112"/>
      <c r="M487" s="112"/>
      <c r="N487" s="112"/>
      <c r="O487" s="112"/>
      <c r="P487" s="112"/>
      <c r="Q487" s="112"/>
      <c r="R487" s="112"/>
      <c r="S487" s="112"/>
      <c r="T487" s="112"/>
      <c r="U487" s="112"/>
      <c r="V487" s="112"/>
      <c r="W487" s="112"/>
      <c r="X487" s="112"/>
      <c r="Y487" s="112"/>
      <c r="Z487" s="112"/>
      <c r="AA487" s="112"/>
      <c r="AB487" s="112"/>
    </row>
    <row r="488" spans="1:28">
      <c r="A488" s="112"/>
      <c r="B488" s="112"/>
      <c r="C488" s="112"/>
      <c r="D488" s="112"/>
      <c r="E488" s="112"/>
      <c r="F488" s="112"/>
      <c r="G488" s="112"/>
      <c r="H488" s="112"/>
      <c r="I488" s="112"/>
      <c r="J488" s="112"/>
      <c r="K488" s="112"/>
      <c r="L488" s="112"/>
      <c r="M488" s="112"/>
      <c r="N488" s="112"/>
      <c r="O488" s="112"/>
      <c r="P488" s="112"/>
      <c r="Q488" s="112"/>
      <c r="R488" s="112"/>
      <c r="S488" s="112"/>
      <c r="T488" s="112"/>
      <c r="U488" s="112"/>
      <c r="V488" s="112"/>
      <c r="W488" s="112"/>
      <c r="X488" s="112"/>
      <c r="Y488" s="112"/>
      <c r="Z488" s="112"/>
      <c r="AA488" s="112"/>
      <c r="AB488" s="112"/>
    </row>
    <row r="489" spans="1:28">
      <c r="A489" s="112"/>
      <c r="B489" s="112"/>
      <c r="C489" s="112"/>
      <c r="D489" s="112"/>
      <c r="E489" s="112"/>
      <c r="F489" s="112"/>
      <c r="G489" s="112"/>
      <c r="H489" s="112"/>
      <c r="I489" s="112"/>
      <c r="J489" s="112"/>
      <c r="K489" s="112"/>
      <c r="L489" s="112"/>
      <c r="M489" s="112"/>
      <c r="N489" s="112"/>
      <c r="O489" s="112"/>
      <c r="P489" s="112"/>
      <c r="Q489" s="112"/>
      <c r="R489" s="112"/>
      <c r="S489" s="112"/>
      <c r="T489" s="112"/>
      <c r="U489" s="112"/>
      <c r="V489" s="112"/>
      <c r="W489" s="112"/>
      <c r="X489" s="112"/>
      <c r="Y489" s="112"/>
      <c r="Z489" s="112"/>
      <c r="AA489" s="112"/>
      <c r="AB489" s="112"/>
    </row>
    <row r="490" spans="1:28">
      <c r="A490" s="112"/>
      <c r="B490" s="112"/>
      <c r="C490" s="112"/>
      <c r="D490" s="112"/>
      <c r="E490" s="112"/>
      <c r="F490" s="112"/>
      <c r="G490" s="112"/>
      <c r="H490" s="112"/>
      <c r="I490" s="112"/>
      <c r="J490" s="112"/>
      <c r="K490" s="112"/>
      <c r="L490" s="112"/>
      <c r="M490" s="112"/>
      <c r="N490" s="112"/>
      <c r="O490" s="112"/>
      <c r="P490" s="112"/>
      <c r="Q490" s="112"/>
      <c r="R490" s="112"/>
      <c r="S490" s="112"/>
      <c r="T490" s="112"/>
      <c r="U490" s="112"/>
      <c r="V490" s="112"/>
      <c r="W490" s="112"/>
      <c r="X490" s="112"/>
      <c r="Y490" s="112"/>
      <c r="Z490" s="112"/>
      <c r="AA490" s="112"/>
      <c r="AB490" s="112"/>
    </row>
    <row r="491" spans="1:28">
      <c r="A491" s="112"/>
      <c r="B491" s="112"/>
      <c r="C491" s="112"/>
      <c r="D491" s="112"/>
      <c r="E491" s="112"/>
      <c r="F491" s="112"/>
      <c r="G491" s="112"/>
      <c r="H491" s="112"/>
      <c r="I491" s="112"/>
      <c r="J491" s="112"/>
      <c r="K491" s="112"/>
      <c r="L491" s="112"/>
      <c r="M491" s="112"/>
      <c r="N491" s="112"/>
      <c r="O491" s="112"/>
      <c r="P491" s="112"/>
      <c r="Q491" s="112"/>
      <c r="R491" s="112"/>
      <c r="S491" s="112"/>
      <c r="T491" s="112"/>
      <c r="U491" s="112"/>
      <c r="V491" s="112"/>
      <c r="W491" s="112"/>
      <c r="X491" s="112"/>
      <c r="Y491" s="112"/>
      <c r="Z491" s="112"/>
      <c r="AA491" s="112"/>
      <c r="AB491" s="112"/>
    </row>
    <row r="492" spans="1:28">
      <c r="A492" s="112"/>
      <c r="B492" s="112"/>
      <c r="C492" s="112"/>
      <c r="D492" s="112"/>
      <c r="E492" s="112"/>
      <c r="F492" s="112"/>
      <c r="G492" s="112"/>
      <c r="H492" s="112"/>
      <c r="I492" s="112"/>
      <c r="J492" s="112"/>
      <c r="K492" s="112"/>
      <c r="L492" s="112"/>
      <c r="M492" s="112"/>
      <c r="N492" s="112"/>
      <c r="O492" s="112"/>
      <c r="P492" s="112"/>
      <c r="Q492" s="112"/>
      <c r="R492" s="112"/>
      <c r="S492" s="112"/>
      <c r="T492" s="112"/>
      <c r="U492" s="112"/>
      <c r="V492" s="112"/>
      <c r="W492" s="112"/>
      <c r="X492" s="112"/>
      <c r="Y492" s="112"/>
      <c r="Z492" s="112"/>
      <c r="AA492" s="112"/>
      <c r="AB492" s="112"/>
    </row>
    <row r="493" spans="1:28">
      <c r="A493" s="112"/>
      <c r="B493" s="112"/>
      <c r="C493" s="112"/>
      <c r="D493" s="112"/>
      <c r="E493" s="112"/>
      <c r="F493" s="112"/>
      <c r="G493" s="112"/>
      <c r="H493" s="112"/>
      <c r="I493" s="112"/>
      <c r="J493" s="112"/>
      <c r="K493" s="112"/>
      <c r="L493" s="112"/>
      <c r="M493" s="112"/>
      <c r="N493" s="112"/>
      <c r="O493" s="112"/>
      <c r="P493" s="112"/>
      <c r="Q493" s="112"/>
      <c r="R493" s="112"/>
      <c r="S493" s="112"/>
      <c r="T493" s="112"/>
      <c r="U493" s="112"/>
      <c r="V493" s="112"/>
      <c r="W493" s="112"/>
      <c r="X493" s="112"/>
      <c r="Y493" s="112"/>
      <c r="Z493" s="112"/>
      <c r="AA493" s="112"/>
      <c r="AB493" s="112"/>
    </row>
    <row r="494" spans="1:28">
      <c r="A494" s="112"/>
      <c r="B494" s="112"/>
      <c r="C494" s="112"/>
      <c r="D494" s="112"/>
      <c r="E494" s="112"/>
      <c r="F494" s="112"/>
      <c r="G494" s="112"/>
      <c r="H494" s="112"/>
      <c r="I494" s="112"/>
      <c r="J494" s="112"/>
      <c r="K494" s="112"/>
      <c r="L494" s="112"/>
      <c r="M494" s="112"/>
      <c r="N494" s="112"/>
      <c r="O494" s="112"/>
      <c r="P494" s="112"/>
      <c r="Q494" s="112"/>
      <c r="R494" s="112"/>
      <c r="S494" s="112"/>
      <c r="T494" s="112"/>
      <c r="U494" s="112"/>
      <c r="V494" s="112"/>
      <c r="W494" s="112"/>
      <c r="X494" s="112"/>
      <c r="Y494" s="112"/>
      <c r="Z494" s="112"/>
      <c r="AA494" s="112"/>
      <c r="AB494" s="112"/>
    </row>
    <row r="495" spans="1:28">
      <c r="A495" s="112"/>
      <c r="B495" s="112"/>
      <c r="C495" s="112"/>
      <c r="D495" s="112"/>
      <c r="E495" s="112"/>
      <c r="F495" s="112"/>
      <c r="G495" s="112"/>
      <c r="H495" s="112"/>
      <c r="I495" s="112"/>
      <c r="J495" s="112"/>
      <c r="K495" s="112"/>
      <c r="L495" s="112"/>
      <c r="M495" s="112"/>
      <c r="N495" s="112"/>
      <c r="O495" s="112"/>
      <c r="P495" s="112"/>
      <c r="Q495" s="112"/>
      <c r="R495" s="112"/>
      <c r="S495" s="112"/>
      <c r="T495" s="112"/>
      <c r="U495" s="112"/>
      <c r="V495" s="112"/>
      <c r="W495" s="112"/>
      <c r="X495" s="112"/>
      <c r="Y495" s="112"/>
      <c r="Z495" s="112"/>
      <c r="AA495" s="112"/>
      <c r="AB495" s="112"/>
    </row>
    <row r="496" spans="1:28">
      <c r="A496" s="112"/>
      <c r="B496" s="112"/>
      <c r="C496" s="112"/>
      <c r="D496" s="112"/>
      <c r="E496" s="112"/>
      <c r="F496" s="112"/>
      <c r="G496" s="112"/>
      <c r="H496" s="112"/>
      <c r="I496" s="112"/>
      <c r="J496" s="112"/>
      <c r="K496" s="112"/>
      <c r="L496" s="112"/>
      <c r="M496" s="112"/>
      <c r="N496" s="112"/>
      <c r="O496" s="112"/>
      <c r="P496" s="112"/>
      <c r="Q496" s="112"/>
      <c r="R496" s="112"/>
      <c r="S496" s="112"/>
      <c r="T496" s="112"/>
      <c r="U496" s="112"/>
      <c r="V496" s="112"/>
      <c r="W496" s="112"/>
      <c r="X496" s="112"/>
      <c r="Y496" s="112"/>
      <c r="Z496" s="112"/>
      <c r="AA496" s="112"/>
      <c r="AB496" s="112"/>
    </row>
    <row r="497" spans="1:28">
      <c r="A497" s="112"/>
      <c r="B497" s="112"/>
      <c r="C497" s="112"/>
      <c r="D497" s="112"/>
      <c r="E497" s="112"/>
      <c r="F497" s="112"/>
      <c r="G497" s="112"/>
      <c r="H497" s="112"/>
      <c r="I497" s="112"/>
      <c r="J497" s="112"/>
      <c r="K497" s="112"/>
      <c r="L497" s="112"/>
      <c r="M497" s="112"/>
      <c r="N497" s="112"/>
      <c r="O497" s="112"/>
      <c r="P497" s="112"/>
      <c r="Q497" s="112"/>
      <c r="R497" s="112"/>
      <c r="S497" s="112"/>
      <c r="T497" s="112"/>
      <c r="U497" s="112"/>
      <c r="V497" s="112"/>
      <c r="W497" s="112"/>
      <c r="X497" s="112"/>
      <c r="Y497" s="112"/>
      <c r="Z497" s="112"/>
      <c r="AA497" s="112"/>
      <c r="AB497" s="112"/>
    </row>
    <row r="498" spans="1:28">
      <c r="A498" s="112"/>
      <c r="B498" s="112"/>
      <c r="C498" s="112"/>
      <c r="D498" s="112"/>
      <c r="E498" s="112"/>
      <c r="F498" s="112"/>
      <c r="G498" s="112"/>
      <c r="H498" s="112"/>
      <c r="I498" s="112"/>
      <c r="J498" s="112"/>
      <c r="K498" s="112"/>
      <c r="L498" s="112"/>
      <c r="M498" s="112"/>
      <c r="N498" s="112"/>
      <c r="O498" s="112"/>
      <c r="P498" s="112"/>
      <c r="Q498" s="112"/>
      <c r="R498" s="112"/>
      <c r="S498" s="112"/>
      <c r="T498" s="112"/>
      <c r="U498" s="112"/>
      <c r="V498" s="112"/>
      <c r="W498" s="112"/>
      <c r="X498" s="112"/>
      <c r="Y498" s="112"/>
      <c r="Z498" s="112"/>
      <c r="AA498" s="112"/>
      <c r="AB498" s="112"/>
    </row>
    <row r="499" spans="1:28">
      <c r="A499" s="112"/>
      <c r="B499" s="112"/>
      <c r="C499" s="112"/>
      <c r="D499" s="112"/>
      <c r="E499" s="112"/>
      <c r="F499" s="112"/>
      <c r="G499" s="112"/>
      <c r="H499" s="112"/>
      <c r="I499" s="112"/>
      <c r="J499" s="112"/>
      <c r="K499" s="112"/>
      <c r="L499" s="112"/>
      <c r="M499" s="112"/>
      <c r="N499" s="112"/>
      <c r="O499" s="112"/>
      <c r="P499" s="112"/>
      <c r="Q499" s="112"/>
      <c r="R499" s="112"/>
      <c r="S499" s="112"/>
      <c r="T499" s="112"/>
      <c r="U499" s="112"/>
      <c r="V499" s="112"/>
      <c r="W499" s="112"/>
      <c r="X499" s="112"/>
      <c r="Y499" s="112"/>
      <c r="Z499" s="112"/>
      <c r="AA499" s="112"/>
      <c r="AB499" s="112"/>
    </row>
    <row r="500" spans="1:28">
      <c r="A500" s="112"/>
      <c r="B500" s="112"/>
      <c r="C500" s="112"/>
      <c r="D500" s="112"/>
      <c r="E500" s="112"/>
      <c r="F500" s="112"/>
      <c r="G500" s="112"/>
      <c r="H500" s="112"/>
      <c r="I500" s="112"/>
      <c r="J500" s="112"/>
      <c r="K500" s="112"/>
      <c r="L500" s="112"/>
      <c r="M500" s="112"/>
      <c r="N500" s="112"/>
      <c r="O500" s="112"/>
      <c r="P500" s="112"/>
      <c r="Q500" s="112"/>
      <c r="R500" s="112"/>
      <c r="S500" s="112"/>
      <c r="T500" s="112"/>
      <c r="U500" s="112"/>
      <c r="V500" s="112"/>
      <c r="W500" s="112"/>
      <c r="X500" s="112"/>
      <c r="Y500" s="112"/>
      <c r="Z500" s="112"/>
      <c r="AA500" s="112"/>
      <c r="AB500" s="112"/>
    </row>
    <row r="501" spans="1:28">
      <c r="A501" s="112"/>
      <c r="B501" s="112"/>
      <c r="C501" s="112"/>
      <c r="D501" s="112"/>
      <c r="E501" s="112"/>
      <c r="F501" s="112"/>
      <c r="G501" s="112"/>
      <c r="H501" s="112"/>
      <c r="I501" s="112"/>
      <c r="J501" s="112"/>
      <c r="K501" s="112"/>
      <c r="L501" s="112"/>
      <c r="M501" s="112"/>
      <c r="N501" s="112"/>
      <c r="O501" s="112"/>
      <c r="P501" s="112"/>
      <c r="Q501" s="112"/>
      <c r="R501" s="112"/>
      <c r="S501" s="112"/>
      <c r="T501" s="112"/>
      <c r="U501" s="112"/>
      <c r="V501" s="112"/>
      <c r="W501" s="112"/>
      <c r="X501" s="112"/>
      <c r="Y501" s="112"/>
      <c r="Z501" s="112"/>
      <c r="AA501" s="112"/>
      <c r="AB501" s="112"/>
    </row>
    <row r="502" spans="1:28">
      <c r="A502" s="112"/>
      <c r="B502" s="112"/>
      <c r="C502" s="112"/>
      <c r="D502" s="112"/>
      <c r="E502" s="112"/>
      <c r="F502" s="112"/>
      <c r="G502" s="112"/>
      <c r="H502" s="112"/>
      <c r="I502" s="112"/>
      <c r="J502" s="112"/>
      <c r="K502" s="112"/>
      <c r="L502" s="112"/>
      <c r="M502" s="112"/>
      <c r="N502" s="112"/>
      <c r="O502" s="112"/>
      <c r="P502" s="112"/>
      <c r="Q502" s="112"/>
      <c r="R502" s="112"/>
      <c r="S502" s="112"/>
      <c r="T502" s="112"/>
      <c r="U502" s="112"/>
      <c r="V502" s="112"/>
      <c r="W502" s="112"/>
      <c r="X502" s="112"/>
      <c r="Y502" s="112"/>
      <c r="Z502" s="112"/>
      <c r="AA502" s="112"/>
      <c r="AB502" s="112"/>
    </row>
    <row r="503" spans="1:28">
      <c r="A503" s="112"/>
      <c r="B503" s="112"/>
      <c r="C503" s="112"/>
      <c r="D503" s="112"/>
      <c r="E503" s="112"/>
      <c r="F503" s="112"/>
      <c r="G503" s="112"/>
      <c r="H503" s="112"/>
      <c r="I503" s="112"/>
      <c r="J503" s="112"/>
      <c r="K503" s="112"/>
      <c r="L503" s="112"/>
      <c r="M503" s="112"/>
      <c r="N503" s="112"/>
      <c r="O503" s="112"/>
      <c r="P503" s="112"/>
      <c r="Q503" s="112"/>
      <c r="R503" s="112"/>
      <c r="S503" s="112"/>
      <c r="T503" s="112"/>
      <c r="U503" s="112"/>
      <c r="V503" s="112"/>
      <c r="W503" s="112"/>
      <c r="X503" s="112"/>
      <c r="Y503" s="112"/>
      <c r="Z503" s="112"/>
      <c r="AA503" s="112"/>
      <c r="AB503" s="112"/>
    </row>
    <row r="504" spans="1:28">
      <c r="A504" s="112"/>
      <c r="B504" s="112"/>
      <c r="C504" s="112"/>
      <c r="D504" s="112"/>
      <c r="E504" s="112"/>
      <c r="F504" s="112"/>
      <c r="G504" s="112"/>
      <c r="H504" s="112"/>
      <c r="I504" s="112"/>
      <c r="J504" s="112"/>
      <c r="K504" s="112"/>
      <c r="L504" s="112"/>
      <c r="M504" s="112"/>
      <c r="N504" s="112"/>
      <c r="O504" s="112"/>
      <c r="P504" s="112"/>
      <c r="Q504" s="112"/>
      <c r="R504" s="112"/>
      <c r="S504" s="112"/>
      <c r="T504" s="112"/>
      <c r="U504" s="112"/>
      <c r="V504" s="112"/>
      <c r="W504" s="112"/>
      <c r="X504" s="112"/>
      <c r="Y504" s="112"/>
      <c r="Z504" s="112"/>
      <c r="AA504" s="112"/>
      <c r="AB504" s="112"/>
    </row>
    <row r="505" spans="1:28">
      <c r="A505" s="112"/>
      <c r="B505" s="112"/>
      <c r="C505" s="112"/>
      <c r="D505" s="112"/>
      <c r="E505" s="112"/>
      <c r="F505" s="112"/>
      <c r="G505" s="112"/>
      <c r="H505" s="112"/>
      <c r="I505" s="112"/>
      <c r="J505" s="112"/>
      <c r="K505" s="112"/>
      <c r="L505" s="112"/>
      <c r="M505" s="112"/>
      <c r="N505" s="112"/>
      <c r="O505" s="112"/>
      <c r="P505" s="112"/>
      <c r="Q505" s="112"/>
      <c r="R505" s="112"/>
      <c r="S505" s="112"/>
      <c r="T505" s="112"/>
      <c r="U505" s="112"/>
      <c r="V505" s="112"/>
      <c r="W505" s="112"/>
      <c r="X505" s="112"/>
      <c r="Y505" s="112"/>
      <c r="Z505" s="112"/>
      <c r="AA505" s="112"/>
      <c r="AB505" s="112"/>
    </row>
    <row r="506" spans="1:28">
      <c r="A506" s="112"/>
      <c r="B506" s="112"/>
      <c r="C506" s="112"/>
      <c r="D506" s="112"/>
      <c r="E506" s="112"/>
      <c r="F506" s="112"/>
      <c r="G506" s="112"/>
      <c r="H506" s="112"/>
      <c r="I506" s="112"/>
      <c r="J506" s="112"/>
      <c r="K506" s="112"/>
      <c r="L506" s="112"/>
      <c r="M506" s="112"/>
      <c r="N506" s="112"/>
      <c r="O506" s="112"/>
      <c r="P506" s="112"/>
      <c r="Q506" s="112"/>
      <c r="R506" s="112"/>
      <c r="S506" s="112"/>
      <c r="T506" s="112"/>
      <c r="U506" s="112"/>
      <c r="V506" s="112"/>
      <c r="W506" s="112"/>
      <c r="X506" s="112"/>
      <c r="Y506" s="112"/>
      <c r="Z506" s="112"/>
      <c r="AA506" s="112"/>
      <c r="AB506" s="112"/>
    </row>
    <row r="507" spans="1:28">
      <c r="A507" s="112"/>
      <c r="B507" s="112"/>
      <c r="C507" s="112"/>
      <c r="D507" s="112"/>
      <c r="E507" s="112"/>
      <c r="F507" s="112"/>
      <c r="G507" s="112"/>
      <c r="H507" s="112"/>
      <c r="I507" s="112"/>
      <c r="J507" s="112"/>
      <c r="K507" s="112"/>
      <c r="L507" s="112"/>
      <c r="M507" s="112"/>
      <c r="N507" s="112"/>
      <c r="O507" s="112"/>
      <c r="P507" s="112"/>
      <c r="Q507" s="112"/>
      <c r="R507" s="112"/>
      <c r="S507" s="112"/>
      <c r="T507" s="112"/>
      <c r="U507" s="112"/>
      <c r="V507" s="112"/>
      <c r="W507" s="112"/>
      <c r="X507" s="112"/>
      <c r="Y507" s="112"/>
      <c r="Z507" s="112"/>
      <c r="AA507" s="112"/>
      <c r="AB507" s="112"/>
    </row>
    <row r="508" spans="1:28">
      <c r="A508" s="112"/>
      <c r="B508" s="112"/>
      <c r="C508" s="112"/>
      <c r="D508" s="112"/>
      <c r="E508" s="112"/>
      <c r="F508" s="112"/>
      <c r="G508" s="112"/>
      <c r="H508" s="112"/>
      <c r="I508" s="112"/>
      <c r="J508" s="112"/>
      <c r="K508" s="112"/>
      <c r="L508" s="112"/>
      <c r="M508" s="112"/>
      <c r="N508" s="112"/>
      <c r="O508" s="112"/>
      <c r="P508" s="112"/>
      <c r="Q508" s="112"/>
      <c r="R508" s="112"/>
      <c r="S508" s="112"/>
      <c r="T508" s="112"/>
      <c r="U508" s="112"/>
      <c r="V508" s="112"/>
      <c r="W508" s="112"/>
      <c r="X508" s="112"/>
      <c r="Y508" s="112"/>
      <c r="Z508" s="112"/>
      <c r="AA508" s="112"/>
      <c r="AB508" s="112"/>
    </row>
    <row r="509" spans="1:28">
      <c r="A509" s="112"/>
      <c r="B509" s="112"/>
      <c r="C509" s="112"/>
      <c r="D509" s="112"/>
      <c r="E509" s="112"/>
      <c r="F509" s="112"/>
      <c r="G509" s="112"/>
      <c r="H509" s="112"/>
      <c r="I509" s="112"/>
      <c r="J509" s="112"/>
      <c r="K509" s="112"/>
      <c r="L509" s="112"/>
      <c r="M509" s="112"/>
      <c r="N509" s="112"/>
      <c r="O509" s="112"/>
      <c r="P509" s="112"/>
      <c r="Q509" s="112"/>
      <c r="R509" s="112"/>
      <c r="S509" s="112"/>
      <c r="T509" s="112"/>
      <c r="U509" s="112"/>
      <c r="V509" s="112"/>
      <c r="W509" s="112"/>
      <c r="X509" s="112"/>
      <c r="Y509" s="112"/>
      <c r="Z509" s="112"/>
      <c r="AA509" s="112"/>
      <c r="AB509" s="112"/>
    </row>
    <row r="510" spans="1:28">
      <c r="A510" s="112"/>
      <c r="B510" s="112"/>
      <c r="C510" s="112"/>
      <c r="D510" s="112"/>
      <c r="E510" s="112"/>
      <c r="F510" s="112"/>
      <c r="G510" s="112"/>
      <c r="H510" s="112"/>
      <c r="I510" s="112"/>
      <c r="J510" s="112"/>
      <c r="K510" s="112"/>
      <c r="L510" s="112"/>
      <c r="M510" s="112"/>
      <c r="N510" s="112"/>
      <c r="O510" s="112"/>
      <c r="P510" s="112"/>
      <c r="Q510" s="112"/>
      <c r="R510" s="112"/>
      <c r="S510" s="112"/>
      <c r="T510" s="112"/>
      <c r="U510" s="112"/>
      <c r="V510" s="112"/>
      <c r="W510" s="112"/>
      <c r="X510" s="112"/>
      <c r="Y510" s="112"/>
      <c r="Z510" s="112"/>
      <c r="AA510" s="112"/>
      <c r="AB510" s="112"/>
    </row>
    <row r="511" spans="1:28">
      <c r="A511" s="112"/>
      <c r="B511" s="112"/>
      <c r="C511" s="112"/>
      <c r="D511" s="112"/>
      <c r="E511" s="112"/>
      <c r="F511" s="112"/>
      <c r="G511" s="112"/>
      <c r="H511" s="112"/>
      <c r="I511" s="112"/>
      <c r="J511" s="112"/>
      <c r="K511" s="112"/>
      <c r="L511" s="112"/>
      <c r="M511" s="112"/>
      <c r="N511" s="112"/>
      <c r="O511" s="112"/>
      <c r="P511" s="112"/>
      <c r="Q511" s="112"/>
      <c r="R511" s="112"/>
      <c r="S511" s="112"/>
      <c r="T511" s="112"/>
      <c r="U511" s="112"/>
      <c r="V511" s="112"/>
      <c r="W511" s="112"/>
      <c r="X511" s="112"/>
      <c r="Y511" s="112"/>
      <c r="Z511" s="112"/>
      <c r="AA511" s="112"/>
      <c r="AB511" s="112"/>
    </row>
    <row r="512" spans="1:28">
      <c r="A512" s="112"/>
      <c r="B512" s="112"/>
      <c r="C512" s="112"/>
      <c r="D512" s="112"/>
      <c r="E512" s="112"/>
      <c r="F512" s="112"/>
      <c r="G512" s="112"/>
      <c r="H512" s="112"/>
      <c r="I512" s="112"/>
      <c r="J512" s="112"/>
      <c r="K512" s="112"/>
      <c r="L512" s="112"/>
      <c r="M512" s="112"/>
      <c r="N512" s="112"/>
      <c r="O512" s="112"/>
      <c r="P512" s="112"/>
      <c r="Q512" s="112"/>
      <c r="R512" s="112"/>
      <c r="S512" s="112"/>
      <c r="T512" s="112"/>
      <c r="U512" s="112"/>
      <c r="V512" s="112"/>
      <c r="W512" s="112"/>
      <c r="X512" s="112"/>
      <c r="Y512" s="112"/>
      <c r="Z512" s="112"/>
      <c r="AA512" s="112"/>
      <c r="AB512" s="112"/>
    </row>
    <row r="513" spans="1:28">
      <c r="A513" s="112"/>
      <c r="B513" s="112"/>
      <c r="C513" s="112"/>
      <c r="D513" s="112"/>
      <c r="E513" s="112"/>
      <c r="F513" s="112"/>
      <c r="G513" s="112"/>
      <c r="H513" s="112"/>
      <c r="I513" s="112"/>
      <c r="J513" s="112"/>
      <c r="K513" s="112"/>
      <c r="L513" s="112"/>
      <c r="M513" s="112"/>
      <c r="N513" s="112"/>
      <c r="O513" s="112"/>
      <c r="P513" s="112"/>
      <c r="Q513" s="112"/>
      <c r="R513" s="112"/>
      <c r="S513" s="112"/>
      <c r="T513" s="112"/>
      <c r="U513" s="112"/>
      <c r="V513" s="112"/>
      <c r="W513" s="112"/>
      <c r="X513" s="112"/>
      <c r="Y513" s="112"/>
      <c r="Z513" s="112"/>
      <c r="AA513" s="112"/>
      <c r="AB513" s="112"/>
    </row>
    <row r="514" spans="1:28">
      <c r="A514" s="112"/>
      <c r="B514" s="112"/>
      <c r="C514" s="112"/>
      <c r="D514" s="112"/>
      <c r="E514" s="112"/>
      <c r="F514" s="112"/>
      <c r="G514" s="112"/>
      <c r="H514" s="112"/>
      <c r="I514" s="112"/>
      <c r="J514" s="112"/>
      <c r="K514" s="112"/>
      <c r="L514" s="112"/>
      <c r="M514" s="112"/>
      <c r="N514" s="112"/>
      <c r="O514" s="112"/>
      <c r="P514" s="112"/>
      <c r="Q514" s="112"/>
      <c r="R514" s="112"/>
      <c r="S514" s="112"/>
      <c r="T514" s="112"/>
      <c r="U514" s="112"/>
      <c r="V514" s="112"/>
      <c r="W514" s="112"/>
      <c r="X514" s="112"/>
      <c r="Y514" s="112"/>
      <c r="Z514" s="112"/>
      <c r="AA514" s="112"/>
      <c r="AB514" s="112"/>
    </row>
  </sheetData>
  <pageMargins left="0.118055555555556" right="0.118055555555556" top="0.15763888888888899" bottom="0.15763888888888899" header="0.51180555555555496" footer="0.51180555555555496"/>
  <pageSetup paperSize="9" scale="95" firstPageNumber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1021</TotalTime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11</vt:i4>
      </vt:variant>
    </vt:vector>
  </HeadingPairs>
  <TitlesOfParts>
    <vt:vector size="11" baseType="lpstr">
      <vt:lpstr>таблица хим. состава</vt:lpstr>
      <vt:lpstr>12 л. МЕНЮ </vt:lpstr>
      <vt:lpstr>12 л. РАСКЛАДКА</vt:lpstr>
      <vt:lpstr>12 л. ВЕДОМОСТЬ единая</vt:lpstr>
      <vt:lpstr>12 л. ВЕДОМОСТЬ завтрак</vt:lpstr>
      <vt:lpstr>12 л. ВЕДОМОСТЬ  обед</vt:lpstr>
      <vt:lpstr>12 л. ВЕДОМОСТЬ  полдник</vt:lpstr>
      <vt:lpstr>12 л. ВЕДОМОСТЬ завтрак обед</vt:lpstr>
      <vt:lpstr>12 л. ВЕДОМОСТЬ обед  полдник</vt:lpstr>
      <vt:lpstr>компановка</vt:lpstr>
      <vt:lpstr>компановка (2)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dc:description/>
  <cp:lastModifiedBy>Пользователь</cp:lastModifiedBy>
  <cp:revision>115</cp:revision>
  <cp:lastPrinted>2023-02-21T11:57:53Z</cp:lastPrinted>
  <dcterms:created xsi:type="dcterms:W3CDTF">2006-09-28T05:33:49Z</dcterms:created>
  <dcterms:modified xsi:type="dcterms:W3CDTF">2023-02-21T11:58:15Z</dcterms:modified>
  <dc:language>ru-RU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15.0300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